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33607A1-9ACF-4092-9AA3-9AE50413A471}" xr6:coauthVersionLast="47" xr6:coauthVersionMax="47" xr10:uidLastSave="{00000000-0000-0000-0000-000000000000}"/>
  <bookViews>
    <workbookView xWindow="13530" yWindow="780" windowWidth="12975" windowHeight="14640"/>
  </bookViews>
  <sheets>
    <sheet name="Active" sheetId="3" r:id="rId1"/>
    <sheet name="A (old)" sheetId="1" r:id="rId2"/>
    <sheet name="BAV" sheetId="4" r:id="rId3"/>
  </sheets>
  <definedNames>
    <definedName name="solver_adj" localSheetId="0" hidden="1">Active!$AC$3:$AC$10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192" i="3" l="1"/>
  <c r="Q206" i="3"/>
  <c r="Q207" i="3"/>
  <c r="Q208" i="3"/>
  <c r="Q204" i="3"/>
  <c r="Q205" i="3"/>
  <c r="Q135" i="3"/>
  <c r="Q141" i="3"/>
  <c r="Q152" i="3"/>
  <c r="Q160" i="3"/>
  <c r="Q162" i="3"/>
  <c r="Q171" i="3"/>
  <c r="Q174" i="3"/>
  <c r="Q177" i="3"/>
  <c r="Q179" i="3"/>
  <c r="Q181" i="3"/>
  <c r="Q184" i="3"/>
  <c r="Q185" i="3"/>
  <c r="E186" i="3"/>
  <c r="F186" i="3" s="1"/>
  <c r="Z186" i="3" s="1"/>
  <c r="Q186" i="3"/>
  <c r="Q187" i="3"/>
  <c r="Q190" i="3"/>
  <c r="Q194" i="3"/>
  <c r="E196" i="3"/>
  <c r="F196" i="3" s="1"/>
  <c r="Q196" i="3"/>
  <c r="Q197" i="3"/>
  <c r="Q198" i="3"/>
  <c r="Q199" i="3"/>
  <c r="E200" i="3"/>
  <c r="F200" i="3" s="1"/>
  <c r="Q200" i="3"/>
  <c r="Q201" i="3"/>
  <c r="Q202" i="3"/>
  <c r="E188" i="3"/>
  <c r="F188" i="3" s="1"/>
  <c r="Z188" i="3" s="1"/>
  <c r="Q188" i="3"/>
  <c r="C7" i="3"/>
  <c r="E192" i="3" s="1"/>
  <c r="F192" i="3" s="1"/>
  <c r="AB9" i="3"/>
  <c r="AB8" i="3"/>
  <c r="AD2" i="3"/>
  <c r="AB10" i="3"/>
  <c r="AB15" i="3" s="1"/>
  <c r="AB2" i="3"/>
  <c r="AB7" i="3"/>
  <c r="AB6" i="3"/>
  <c r="AB3" i="3"/>
  <c r="AB4" i="3"/>
  <c r="AB5" i="3"/>
  <c r="D13" i="3" s="1"/>
  <c r="Q203" i="3"/>
  <c r="D9" i="3"/>
  <c r="C9" i="3"/>
  <c r="E195" i="3"/>
  <c r="F195" i="3" s="1"/>
  <c r="Z195" i="3" s="1"/>
  <c r="Q193" i="3"/>
  <c r="Q195" i="3"/>
  <c r="Q191" i="3"/>
  <c r="Q176" i="3"/>
  <c r="Q178" i="3"/>
  <c r="Q180" i="3"/>
  <c r="Q112" i="3"/>
  <c r="E182" i="3"/>
  <c r="F182" i="3" s="1"/>
  <c r="G182" i="3" s="1"/>
  <c r="K182" i="3" s="1"/>
  <c r="Q182" i="3"/>
  <c r="Q189" i="3"/>
  <c r="Q183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5" i="3"/>
  <c r="Q66" i="3"/>
  <c r="Q68" i="3"/>
  <c r="Q70" i="3"/>
  <c r="Q71" i="3"/>
  <c r="Q72" i="3"/>
  <c r="Q73" i="3"/>
  <c r="Q74" i="3"/>
  <c r="Q75" i="3"/>
  <c r="Q76" i="3"/>
  <c r="Q85" i="3"/>
  <c r="Q86" i="3"/>
  <c r="Q94" i="3"/>
  <c r="Q95" i="3"/>
  <c r="Q96" i="3"/>
  <c r="Q99" i="3"/>
  <c r="Q100" i="3"/>
  <c r="Q101" i="3"/>
  <c r="Q102" i="3"/>
  <c r="Q105" i="3"/>
  <c r="Q106" i="3"/>
  <c r="Q107" i="3"/>
  <c r="Q109" i="3"/>
  <c r="Q110" i="3"/>
  <c r="Q111" i="3"/>
  <c r="Q113" i="3"/>
  <c r="Q115" i="3"/>
  <c r="Q116" i="3"/>
  <c r="Q118" i="3"/>
  <c r="Q124" i="3"/>
  <c r="Q125" i="3"/>
  <c r="Q127" i="3"/>
  <c r="Q129" i="3"/>
  <c r="Q133" i="3"/>
  <c r="Q138" i="3"/>
  <c r="Q142" i="3"/>
  <c r="Q144" i="3"/>
  <c r="Q146" i="3"/>
  <c r="Q149" i="3"/>
  <c r="Q165" i="3"/>
  <c r="Q175" i="3"/>
  <c r="G142" i="4"/>
  <c r="C142" i="4"/>
  <c r="G63" i="4"/>
  <c r="C63" i="4"/>
  <c r="G62" i="4"/>
  <c r="C62" i="4"/>
  <c r="G61" i="4"/>
  <c r="C61" i="4"/>
  <c r="G60" i="4"/>
  <c r="C60" i="4"/>
  <c r="G141" i="4"/>
  <c r="C141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140" i="4"/>
  <c r="C140" i="4"/>
  <c r="G50" i="4"/>
  <c r="C50" i="4"/>
  <c r="G139" i="4"/>
  <c r="C139" i="4"/>
  <c r="G138" i="4"/>
  <c r="C138" i="4"/>
  <c r="G137" i="4"/>
  <c r="C137" i="4"/>
  <c r="G49" i="4"/>
  <c r="C49" i="4"/>
  <c r="G48" i="4"/>
  <c r="C48" i="4"/>
  <c r="G136" i="4"/>
  <c r="C136" i="4"/>
  <c r="G47" i="4"/>
  <c r="C47" i="4"/>
  <c r="G46" i="4"/>
  <c r="C46" i="4"/>
  <c r="G45" i="4"/>
  <c r="C45" i="4"/>
  <c r="G135" i="4"/>
  <c r="C135" i="4"/>
  <c r="G44" i="4"/>
  <c r="C44" i="4"/>
  <c r="G134" i="4"/>
  <c r="C134" i="4"/>
  <c r="G133" i="4"/>
  <c r="C133" i="4"/>
  <c r="G132" i="4"/>
  <c r="C132" i="4"/>
  <c r="G131" i="4"/>
  <c r="C131" i="4"/>
  <c r="G43" i="4"/>
  <c r="C43" i="4"/>
  <c r="G42" i="4"/>
  <c r="C42" i="4"/>
  <c r="G41" i="4"/>
  <c r="C41" i="4"/>
  <c r="G40" i="4"/>
  <c r="C40" i="4"/>
  <c r="G39" i="4"/>
  <c r="C39" i="4"/>
  <c r="G130" i="4"/>
  <c r="C130" i="4"/>
  <c r="G129" i="4"/>
  <c r="C129" i="4"/>
  <c r="G128" i="4"/>
  <c r="C128" i="4"/>
  <c r="G38" i="4"/>
  <c r="C38" i="4"/>
  <c r="G127" i="4"/>
  <c r="C127" i="4"/>
  <c r="G126" i="4"/>
  <c r="C126" i="4"/>
  <c r="G125" i="4"/>
  <c r="C125" i="4"/>
  <c r="G124" i="4"/>
  <c r="C124" i="4"/>
  <c r="G37" i="4"/>
  <c r="C37" i="4"/>
  <c r="G123" i="4"/>
  <c r="C123" i="4"/>
  <c r="G122" i="4"/>
  <c r="C122" i="4"/>
  <c r="G121" i="4"/>
  <c r="C121" i="4"/>
  <c r="G36" i="4"/>
  <c r="C36" i="4"/>
  <c r="G120" i="4"/>
  <c r="C120" i="4"/>
  <c r="G119" i="4"/>
  <c r="C119" i="4"/>
  <c r="G118" i="4"/>
  <c r="C118" i="4"/>
  <c r="G117" i="4"/>
  <c r="C117" i="4"/>
  <c r="G35" i="4"/>
  <c r="C35" i="4"/>
  <c r="G34" i="4"/>
  <c r="C34" i="4"/>
  <c r="G116" i="4"/>
  <c r="C116" i="4"/>
  <c r="G115" i="4"/>
  <c r="C115" i="4"/>
  <c r="G114" i="4"/>
  <c r="C11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113" i="4"/>
  <c r="C113" i="4"/>
  <c r="G112" i="4"/>
  <c r="C112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7" i="4"/>
  <c r="C17" i="4"/>
  <c r="G104" i="4"/>
  <c r="C104" i="4"/>
  <c r="G16" i="4"/>
  <c r="C16" i="4"/>
  <c r="G103" i="4"/>
  <c r="C103" i="4"/>
  <c r="G102" i="4"/>
  <c r="C102" i="4"/>
  <c r="G15" i="4"/>
  <c r="C15" i="4"/>
  <c r="G14" i="4"/>
  <c r="C14" i="4"/>
  <c r="G13" i="4"/>
  <c r="C13" i="4"/>
  <c r="G12" i="4"/>
  <c r="C12" i="4"/>
  <c r="G101" i="4"/>
  <c r="C101" i="4"/>
  <c r="G100" i="4"/>
  <c r="C100" i="4"/>
  <c r="G99" i="4"/>
  <c r="C99" i="4"/>
  <c r="G98" i="4"/>
  <c r="C98" i="4"/>
  <c r="G97" i="4"/>
  <c r="C97" i="4"/>
  <c r="G96" i="4"/>
  <c r="C96" i="4"/>
  <c r="G95" i="4"/>
  <c r="C95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11" i="4"/>
  <c r="C11" i="4"/>
  <c r="H142" i="4"/>
  <c r="B142" i="4"/>
  <c r="D142" i="4"/>
  <c r="A142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141" i="4"/>
  <c r="B141" i="4"/>
  <c r="D141" i="4"/>
  <c r="A141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140" i="4"/>
  <c r="B140" i="4"/>
  <c r="D140" i="4"/>
  <c r="A140" i="4"/>
  <c r="H50" i="4"/>
  <c r="B50" i="4"/>
  <c r="D50" i="4"/>
  <c r="A50" i="4"/>
  <c r="H139" i="4"/>
  <c r="B139" i="4"/>
  <c r="D139" i="4"/>
  <c r="A139" i="4"/>
  <c r="H138" i="4"/>
  <c r="B138" i="4"/>
  <c r="D138" i="4"/>
  <c r="A138" i="4"/>
  <c r="H137" i="4"/>
  <c r="B137" i="4"/>
  <c r="D137" i="4"/>
  <c r="A137" i="4"/>
  <c r="H49" i="4"/>
  <c r="B49" i="4"/>
  <c r="D49" i="4"/>
  <c r="A49" i="4"/>
  <c r="H48" i="4"/>
  <c r="B48" i="4"/>
  <c r="D48" i="4"/>
  <c r="A48" i="4"/>
  <c r="H136" i="4"/>
  <c r="B136" i="4"/>
  <c r="D136" i="4"/>
  <c r="A136" i="4"/>
  <c r="H47" i="4"/>
  <c r="B47" i="4"/>
  <c r="D47" i="4"/>
  <c r="A47" i="4"/>
  <c r="H46" i="4"/>
  <c r="B46" i="4"/>
  <c r="D46" i="4"/>
  <c r="A46" i="4"/>
  <c r="H45" i="4"/>
  <c r="B45" i="4"/>
  <c r="D45" i="4"/>
  <c r="A45" i="4"/>
  <c r="H135" i="4"/>
  <c r="B135" i="4"/>
  <c r="D135" i="4"/>
  <c r="A135" i="4"/>
  <c r="H44" i="4"/>
  <c r="B44" i="4"/>
  <c r="D44" i="4"/>
  <c r="A44" i="4"/>
  <c r="H134" i="4"/>
  <c r="B134" i="4"/>
  <c r="D134" i="4"/>
  <c r="A134" i="4"/>
  <c r="H133" i="4"/>
  <c r="B133" i="4"/>
  <c r="D133" i="4"/>
  <c r="A133" i="4"/>
  <c r="H132" i="4"/>
  <c r="B132" i="4"/>
  <c r="D132" i="4"/>
  <c r="A132" i="4"/>
  <c r="H131" i="4"/>
  <c r="B131" i="4"/>
  <c r="D131" i="4"/>
  <c r="A131" i="4"/>
  <c r="H43" i="4"/>
  <c r="B43" i="4"/>
  <c r="D43" i="4"/>
  <c r="A43" i="4"/>
  <c r="H42" i="4"/>
  <c r="B42" i="4"/>
  <c r="D42" i="4"/>
  <c r="A42" i="4"/>
  <c r="H41" i="4"/>
  <c r="B41" i="4"/>
  <c r="D41" i="4"/>
  <c r="A41" i="4"/>
  <c r="H40" i="4"/>
  <c r="B40" i="4"/>
  <c r="D40" i="4"/>
  <c r="A40" i="4"/>
  <c r="H39" i="4"/>
  <c r="B39" i="4"/>
  <c r="D39" i="4"/>
  <c r="A39" i="4"/>
  <c r="H130" i="4"/>
  <c r="B130" i="4"/>
  <c r="D130" i="4"/>
  <c r="A130" i="4"/>
  <c r="H129" i="4"/>
  <c r="B129" i="4"/>
  <c r="D129" i="4"/>
  <c r="A129" i="4"/>
  <c r="H128" i="4"/>
  <c r="B128" i="4"/>
  <c r="D128" i="4"/>
  <c r="A128" i="4"/>
  <c r="H38" i="4"/>
  <c r="B38" i="4"/>
  <c r="D38" i="4"/>
  <c r="A38" i="4"/>
  <c r="H127" i="4"/>
  <c r="B127" i="4"/>
  <c r="D127" i="4"/>
  <c r="A127" i="4"/>
  <c r="H126" i="4"/>
  <c r="B126" i="4"/>
  <c r="D126" i="4"/>
  <c r="A126" i="4"/>
  <c r="H125" i="4"/>
  <c r="B125" i="4"/>
  <c r="D125" i="4"/>
  <c r="A125" i="4"/>
  <c r="H124" i="4"/>
  <c r="B124" i="4"/>
  <c r="D124" i="4"/>
  <c r="A124" i="4"/>
  <c r="H37" i="4"/>
  <c r="B37" i="4"/>
  <c r="D37" i="4"/>
  <c r="A37" i="4"/>
  <c r="H123" i="4"/>
  <c r="B123" i="4"/>
  <c r="D123" i="4"/>
  <c r="A123" i="4"/>
  <c r="H122" i="4"/>
  <c r="B122" i="4"/>
  <c r="D122" i="4"/>
  <c r="A122" i="4"/>
  <c r="H121" i="4"/>
  <c r="B121" i="4"/>
  <c r="D121" i="4"/>
  <c r="A121" i="4"/>
  <c r="H36" i="4"/>
  <c r="B36" i="4"/>
  <c r="D36" i="4"/>
  <c r="A36" i="4"/>
  <c r="H120" i="4"/>
  <c r="B120" i="4"/>
  <c r="D120" i="4"/>
  <c r="A120" i="4"/>
  <c r="H119" i="4"/>
  <c r="B119" i="4"/>
  <c r="D119" i="4"/>
  <c r="A119" i="4"/>
  <c r="H118" i="4"/>
  <c r="B118" i="4"/>
  <c r="D118" i="4"/>
  <c r="A118" i="4"/>
  <c r="H117" i="4"/>
  <c r="B117" i="4"/>
  <c r="D117" i="4"/>
  <c r="A117" i="4"/>
  <c r="H35" i="4"/>
  <c r="B35" i="4"/>
  <c r="D35" i="4"/>
  <c r="A35" i="4"/>
  <c r="H34" i="4"/>
  <c r="B34" i="4"/>
  <c r="D34" i="4"/>
  <c r="A34" i="4"/>
  <c r="H116" i="4"/>
  <c r="B116" i="4"/>
  <c r="D116" i="4"/>
  <c r="A116" i="4"/>
  <c r="H115" i="4"/>
  <c r="B115" i="4"/>
  <c r="D115" i="4"/>
  <c r="A115" i="4"/>
  <c r="H114" i="4"/>
  <c r="B114" i="4"/>
  <c r="D114" i="4"/>
  <c r="A114" i="4"/>
  <c r="H33" i="4"/>
  <c r="B33" i="4"/>
  <c r="D33" i="4"/>
  <c r="A33" i="4"/>
  <c r="H32" i="4"/>
  <c r="B32" i="4"/>
  <c r="F32" i="4"/>
  <c r="D32" i="4"/>
  <c r="A32" i="4"/>
  <c r="H31" i="4"/>
  <c r="B31" i="4"/>
  <c r="F31" i="4"/>
  <c r="D31" i="4"/>
  <c r="A31" i="4"/>
  <c r="H30" i="4"/>
  <c r="B30" i="4"/>
  <c r="F30" i="4"/>
  <c r="D30" i="4"/>
  <c r="A30" i="4"/>
  <c r="H29" i="4"/>
  <c r="F29" i="4"/>
  <c r="D29" i="4"/>
  <c r="B29" i="4"/>
  <c r="A29" i="4"/>
  <c r="H28" i="4"/>
  <c r="B28" i="4"/>
  <c r="F28" i="4"/>
  <c r="D28" i="4"/>
  <c r="A28" i="4"/>
  <c r="H27" i="4"/>
  <c r="B27" i="4"/>
  <c r="D27" i="4"/>
  <c r="A27" i="4"/>
  <c r="H113" i="4"/>
  <c r="B113" i="4"/>
  <c r="D113" i="4"/>
  <c r="A113" i="4"/>
  <c r="H112" i="4"/>
  <c r="B112" i="4"/>
  <c r="D112" i="4"/>
  <c r="A112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11" i="4"/>
  <c r="B111" i="4"/>
  <c r="D111" i="4"/>
  <c r="A111" i="4"/>
  <c r="H110" i="4"/>
  <c r="B110" i="4"/>
  <c r="D110" i="4"/>
  <c r="A110" i="4"/>
  <c r="H109" i="4"/>
  <c r="B109" i="4"/>
  <c r="D109" i="4"/>
  <c r="A109" i="4"/>
  <c r="H108" i="4"/>
  <c r="B108" i="4"/>
  <c r="D108" i="4"/>
  <c r="A108" i="4"/>
  <c r="H107" i="4"/>
  <c r="B107" i="4"/>
  <c r="D107" i="4"/>
  <c r="A107" i="4"/>
  <c r="H106" i="4"/>
  <c r="B106" i="4"/>
  <c r="D106" i="4"/>
  <c r="A106" i="4"/>
  <c r="H105" i="4"/>
  <c r="B105" i="4"/>
  <c r="D105" i="4"/>
  <c r="A105" i="4"/>
  <c r="H17" i="4"/>
  <c r="B17" i="4"/>
  <c r="D17" i="4"/>
  <c r="A17" i="4"/>
  <c r="H104" i="4"/>
  <c r="B104" i="4"/>
  <c r="D104" i="4"/>
  <c r="A104" i="4"/>
  <c r="H16" i="4"/>
  <c r="B16" i="4"/>
  <c r="D16" i="4"/>
  <c r="A16" i="4"/>
  <c r="H103" i="4"/>
  <c r="B103" i="4"/>
  <c r="D103" i="4"/>
  <c r="A103" i="4"/>
  <c r="H102" i="4"/>
  <c r="B102" i="4"/>
  <c r="D102" i="4"/>
  <c r="A102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01" i="4"/>
  <c r="B101" i="4"/>
  <c r="D101" i="4"/>
  <c r="A101" i="4"/>
  <c r="H100" i="4"/>
  <c r="B100" i="4"/>
  <c r="D100" i="4"/>
  <c r="A100" i="4"/>
  <c r="H99" i="4"/>
  <c r="B99" i="4"/>
  <c r="D99" i="4"/>
  <c r="A99" i="4"/>
  <c r="H98" i="4"/>
  <c r="B98" i="4"/>
  <c r="D98" i="4"/>
  <c r="A98" i="4"/>
  <c r="H97" i="4"/>
  <c r="B97" i="4"/>
  <c r="D97" i="4"/>
  <c r="A97" i="4"/>
  <c r="H96" i="4"/>
  <c r="B96" i="4"/>
  <c r="D96" i="4"/>
  <c r="A96" i="4"/>
  <c r="H95" i="4"/>
  <c r="B95" i="4"/>
  <c r="D95" i="4"/>
  <c r="A95" i="4"/>
  <c r="H94" i="4"/>
  <c r="B94" i="4"/>
  <c r="D94" i="4"/>
  <c r="A94" i="4"/>
  <c r="H93" i="4"/>
  <c r="B93" i="4"/>
  <c r="D93" i="4"/>
  <c r="A93" i="4"/>
  <c r="H92" i="4"/>
  <c r="B92" i="4"/>
  <c r="D92" i="4"/>
  <c r="A92" i="4"/>
  <c r="H91" i="4"/>
  <c r="B91" i="4"/>
  <c r="D91" i="4"/>
  <c r="A91" i="4"/>
  <c r="H90" i="4"/>
  <c r="B90" i="4"/>
  <c r="D90" i="4"/>
  <c r="A90" i="4"/>
  <c r="H89" i="4"/>
  <c r="B89" i="4"/>
  <c r="D89" i="4"/>
  <c r="A89" i="4"/>
  <c r="H88" i="4"/>
  <c r="B88" i="4"/>
  <c r="D88" i="4"/>
  <c r="A88" i="4"/>
  <c r="H87" i="4"/>
  <c r="B87" i="4"/>
  <c r="D87" i="4"/>
  <c r="A87" i="4"/>
  <c r="H86" i="4"/>
  <c r="B86" i="4"/>
  <c r="D86" i="4"/>
  <c r="A86" i="4"/>
  <c r="H85" i="4"/>
  <c r="B85" i="4"/>
  <c r="D85" i="4"/>
  <c r="A85" i="4"/>
  <c r="H84" i="4"/>
  <c r="B84" i="4"/>
  <c r="D84" i="4"/>
  <c r="A84" i="4"/>
  <c r="H83" i="4"/>
  <c r="B83" i="4"/>
  <c r="D83" i="4"/>
  <c r="A83" i="4"/>
  <c r="H82" i="4"/>
  <c r="B82" i="4"/>
  <c r="D82" i="4"/>
  <c r="A82" i="4"/>
  <c r="H81" i="4"/>
  <c r="B81" i="4"/>
  <c r="D81" i="4"/>
  <c r="A81" i="4"/>
  <c r="H80" i="4"/>
  <c r="B80" i="4"/>
  <c r="D80" i="4"/>
  <c r="A80" i="4"/>
  <c r="H79" i="4"/>
  <c r="B79" i="4"/>
  <c r="D79" i="4"/>
  <c r="A79" i="4"/>
  <c r="H78" i="4"/>
  <c r="B78" i="4"/>
  <c r="D78" i="4"/>
  <c r="A78" i="4"/>
  <c r="H77" i="4"/>
  <c r="B77" i="4"/>
  <c r="D77" i="4"/>
  <c r="A77" i="4"/>
  <c r="H76" i="4"/>
  <c r="B76" i="4"/>
  <c r="D76" i="4"/>
  <c r="A76" i="4"/>
  <c r="H75" i="4"/>
  <c r="B75" i="4"/>
  <c r="D75" i="4"/>
  <c r="A75" i="4"/>
  <c r="H74" i="4"/>
  <c r="B74" i="4"/>
  <c r="D74" i="4"/>
  <c r="A74" i="4"/>
  <c r="H73" i="4"/>
  <c r="B73" i="4"/>
  <c r="D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D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11" i="4"/>
  <c r="B11" i="4"/>
  <c r="D11" i="4"/>
  <c r="A11" i="4"/>
  <c r="Q173" i="3"/>
  <c r="AY85" i="3"/>
  <c r="AY75" i="3"/>
  <c r="AY65" i="3"/>
  <c r="AY56" i="3"/>
  <c r="AY47" i="3"/>
  <c r="AY38" i="3"/>
  <c r="AY29" i="3"/>
  <c r="AY20" i="3"/>
  <c r="AB13" i="3"/>
  <c r="AB17" i="3" s="1"/>
  <c r="AY15" i="3"/>
  <c r="AB14" i="3"/>
  <c r="AY8" i="3"/>
  <c r="F16" i="3"/>
  <c r="F17" i="3" s="1"/>
  <c r="C17" i="3"/>
  <c r="Q21" i="3"/>
  <c r="Q22" i="3"/>
  <c r="Q61" i="3"/>
  <c r="Q62" i="3"/>
  <c r="Q63" i="3"/>
  <c r="Q64" i="3"/>
  <c r="Q67" i="3"/>
  <c r="Q69" i="3"/>
  <c r="Q77" i="3"/>
  <c r="Q78" i="3"/>
  <c r="Q79" i="3"/>
  <c r="Q80" i="3"/>
  <c r="Q81" i="3"/>
  <c r="Q82" i="3"/>
  <c r="Q83" i="3"/>
  <c r="Q84" i="3"/>
  <c r="Q87" i="3"/>
  <c r="Q88" i="3"/>
  <c r="Q89" i="3"/>
  <c r="Q90" i="3"/>
  <c r="Q91" i="3"/>
  <c r="Q92" i="3"/>
  <c r="Q93" i="3"/>
  <c r="Q97" i="3"/>
  <c r="Q98" i="3"/>
  <c r="Q103" i="3"/>
  <c r="Q104" i="3"/>
  <c r="Q108" i="3"/>
  <c r="Q114" i="3"/>
  <c r="Q117" i="3"/>
  <c r="Q119" i="3"/>
  <c r="Q120" i="3"/>
  <c r="Q121" i="3"/>
  <c r="Q122" i="3"/>
  <c r="Q123" i="3"/>
  <c r="Q126" i="3"/>
  <c r="Q128" i="3"/>
  <c r="Q130" i="3"/>
  <c r="Q131" i="3"/>
  <c r="Q132" i="3"/>
  <c r="Q134" i="3"/>
  <c r="Q136" i="3"/>
  <c r="Q137" i="3"/>
  <c r="Q139" i="3"/>
  <c r="Q140" i="3"/>
  <c r="Q143" i="3"/>
  <c r="Q145" i="3"/>
  <c r="Q147" i="3"/>
  <c r="Q148" i="3"/>
  <c r="Q150" i="3"/>
  <c r="Q151" i="3"/>
  <c r="Q153" i="3"/>
  <c r="Q154" i="3"/>
  <c r="Q155" i="3"/>
  <c r="Q156" i="3"/>
  <c r="Q157" i="3"/>
  <c r="Q158" i="3"/>
  <c r="Q159" i="3"/>
  <c r="Q161" i="3"/>
  <c r="Q163" i="3"/>
  <c r="Q164" i="3"/>
  <c r="Q166" i="3"/>
  <c r="Q167" i="3"/>
  <c r="Q168" i="3"/>
  <c r="Q169" i="3"/>
  <c r="Q170" i="3"/>
  <c r="Q172" i="3"/>
  <c r="C7" i="1"/>
  <c r="E23" i="1"/>
  <c r="F23" i="1"/>
  <c r="G23" i="1"/>
  <c r="C8" i="1"/>
  <c r="F11" i="1"/>
  <c r="G11" i="1"/>
  <c r="E14" i="1"/>
  <c r="E15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Z182" i="3"/>
  <c r="E175" i="3"/>
  <c r="E26" i="1"/>
  <c r="F26" i="1"/>
  <c r="G26" i="1"/>
  <c r="I26" i="1"/>
  <c r="E34" i="1"/>
  <c r="F34" i="1"/>
  <c r="G34" i="1"/>
  <c r="I34" i="1"/>
  <c r="E33" i="1"/>
  <c r="F33" i="1"/>
  <c r="E22" i="1"/>
  <c r="F22" i="1"/>
  <c r="G22" i="1"/>
  <c r="E21" i="1"/>
  <c r="F21" i="1"/>
  <c r="E37" i="1"/>
  <c r="F37" i="1"/>
  <c r="E82" i="1"/>
  <c r="F82" i="1"/>
  <c r="E67" i="1"/>
  <c r="F67" i="1"/>
  <c r="G67" i="1"/>
  <c r="K67" i="1"/>
  <c r="E56" i="1"/>
  <c r="F56" i="1"/>
  <c r="E71" i="1"/>
  <c r="F71" i="1"/>
  <c r="G71" i="1"/>
  <c r="K71" i="1"/>
  <c r="E64" i="1"/>
  <c r="F64" i="1"/>
  <c r="E53" i="1"/>
  <c r="F53" i="1"/>
  <c r="G53" i="1"/>
  <c r="K53" i="1"/>
  <c r="E52" i="1"/>
  <c r="F52" i="1"/>
  <c r="E61" i="1"/>
  <c r="F61" i="1"/>
  <c r="E49" i="1"/>
  <c r="F49" i="1"/>
  <c r="E69" i="1"/>
  <c r="F69" i="1"/>
  <c r="G69" i="1"/>
  <c r="K69" i="1"/>
  <c r="E50" i="1"/>
  <c r="F50" i="1"/>
  <c r="E67" i="3"/>
  <c r="F67" i="3" s="1"/>
  <c r="E23" i="3"/>
  <c r="E25" i="3"/>
  <c r="E29" i="3"/>
  <c r="E33" i="3"/>
  <c r="E37" i="3"/>
  <c r="E41" i="3"/>
  <c r="E45" i="3"/>
  <c r="E49" i="3"/>
  <c r="E53" i="3"/>
  <c r="E57" i="3"/>
  <c r="E65" i="3"/>
  <c r="E24" i="3"/>
  <c r="F24" i="3" s="1"/>
  <c r="E28" i="3"/>
  <c r="F28" i="3"/>
  <c r="Z28" i="3" s="1"/>
  <c r="E32" i="3"/>
  <c r="F32" i="3" s="1"/>
  <c r="E36" i="3"/>
  <c r="F36" i="3" s="1"/>
  <c r="E40" i="3"/>
  <c r="F40" i="3" s="1"/>
  <c r="E44" i="3"/>
  <c r="E48" i="3"/>
  <c r="F48" i="3" s="1"/>
  <c r="G48" i="3" s="1"/>
  <c r="E52" i="3"/>
  <c r="F52" i="3"/>
  <c r="Z52" i="3" s="1"/>
  <c r="E56" i="3"/>
  <c r="F56" i="3" s="1"/>
  <c r="E60" i="3"/>
  <c r="F60" i="3" s="1"/>
  <c r="G60" i="3" s="1"/>
  <c r="H60" i="3" s="1"/>
  <c r="E27" i="3"/>
  <c r="F27" i="3"/>
  <c r="E31" i="3"/>
  <c r="F31" i="3" s="1"/>
  <c r="E35" i="3"/>
  <c r="F35" i="3" s="1"/>
  <c r="G35" i="3" s="1"/>
  <c r="Z35" i="3"/>
  <c r="E39" i="3"/>
  <c r="F39" i="3" s="1"/>
  <c r="E43" i="3"/>
  <c r="E84" i="4" s="1"/>
  <c r="E47" i="3"/>
  <c r="F47" i="3"/>
  <c r="E51" i="3"/>
  <c r="F51" i="3" s="1"/>
  <c r="Z51" i="3" s="1"/>
  <c r="E55" i="3"/>
  <c r="F55" i="3"/>
  <c r="Z55" i="3" s="1"/>
  <c r="E26" i="3"/>
  <c r="E30" i="3"/>
  <c r="F30" i="3" s="1"/>
  <c r="E34" i="3"/>
  <c r="F34" i="3" s="1"/>
  <c r="G34" i="3" s="1"/>
  <c r="H34" i="3" s="1"/>
  <c r="E38" i="3"/>
  <c r="F38" i="3"/>
  <c r="E42" i="3"/>
  <c r="F42" i="3" s="1"/>
  <c r="E46" i="3"/>
  <c r="F46" i="3"/>
  <c r="Z46" i="3" s="1"/>
  <c r="E50" i="3"/>
  <c r="F50" i="3" s="1"/>
  <c r="E54" i="3"/>
  <c r="F54" i="3"/>
  <c r="Z54" i="3" s="1"/>
  <c r="E68" i="3"/>
  <c r="E72" i="3"/>
  <c r="E76" i="3"/>
  <c r="F76" i="3" s="1"/>
  <c r="E95" i="3"/>
  <c r="E101" i="3"/>
  <c r="F101" i="3" s="1"/>
  <c r="E110" i="3"/>
  <c r="F110" i="3" s="1"/>
  <c r="G110" i="3" s="1"/>
  <c r="E116" i="3"/>
  <c r="E66" i="3"/>
  <c r="F66" i="3"/>
  <c r="E71" i="3"/>
  <c r="E75" i="3"/>
  <c r="E94" i="3"/>
  <c r="E100" i="3"/>
  <c r="F100" i="3" s="1"/>
  <c r="E109" i="3"/>
  <c r="F109" i="3" s="1"/>
  <c r="Z109" i="3" s="1"/>
  <c r="E115" i="3"/>
  <c r="F115" i="3"/>
  <c r="Z115" i="3" s="1"/>
  <c r="E59" i="3"/>
  <c r="E70" i="3"/>
  <c r="F70" i="3" s="1"/>
  <c r="E74" i="3"/>
  <c r="F74" i="3" s="1"/>
  <c r="G74" i="3" s="1"/>
  <c r="E86" i="3"/>
  <c r="E99" i="3"/>
  <c r="F99" i="3"/>
  <c r="Z99" i="3" s="1"/>
  <c r="E107" i="3"/>
  <c r="E113" i="3"/>
  <c r="E127" i="4" s="1"/>
  <c r="E58" i="3"/>
  <c r="E73" i="3"/>
  <c r="E85" i="3"/>
  <c r="F85" i="3" s="1"/>
  <c r="E96" i="3"/>
  <c r="F96" i="3" s="1"/>
  <c r="G96" i="3" s="1"/>
  <c r="E106" i="3"/>
  <c r="F106" i="3" s="1"/>
  <c r="Z106" i="3" s="1"/>
  <c r="E111" i="3"/>
  <c r="E105" i="3"/>
  <c r="F105" i="3" s="1"/>
  <c r="E118" i="3"/>
  <c r="E142" i="3"/>
  <c r="F142" i="3" s="1"/>
  <c r="G142" i="3" s="1"/>
  <c r="K142" i="3" s="1"/>
  <c r="E138" i="3"/>
  <c r="E102" i="3"/>
  <c r="E127" i="3"/>
  <c r="F127" i="3"/>
  <c r="E144" i="3"/>
  <c r="E80" i="3"/>
  <c r="F80" i="3" s="1"/>
  <c r="G80" i="3" s="1"/>
  <c r="I80" i="3" s="1"/>
  <c r="E84" i="3"/>
  <c r="F84" i="3" s="1"/>
  <c r="E88" i="3"/>
  <c r="F88" i="3" s="1"/>
  <c r="G88" i="3" s="1"/>
  <c r="I88" i="3" s="1"/>
  <c r="E90" i="3"/>
  <c r="F90" i="3" s="1"/>
  <c r="Z90" i="3" s="1"/>
  <c r="E97" i="3"/>
  <c r="F97" i="3"/>
  <c r="E103" i="3"/>
  <c r="F103" i="3" s="1"/>
  <c r="E108" i="3"/>
  <c r="E120" i="3"/>
  <c r="F120" i="3" s="1"/>
  <c r="E122" i="3"/>
  <c r="F122" i="3" s="1"/>
  <c r="G122" i="3" s="1"/>
  <c r="J122" i="3" s="1"/>
  <c r="E126" i="3"/>
  <c r="F126" i="3" s="1"/>
  <c r="E132" i="3"/>
  <c r="E136" i="3"/>
  <c r="F136" i="3" s="1"/>
  <c r="G136" i="3" s="1"/>
  <c r="K136" i="3" s="1"/>
  <c r="E139" i="3"/>
  <c r="F139" i="3"/>
  <c r="E147" i="3"/>
  <c r="F147" i="3"/>
  <c r="E150" i="3"/>
  <c r="F150" i="3"/>
  <c r="E153" i="3"/>
  <c r="E157" i="3"/>
  <c r="E163" i="3"/>
  <c r="E168" i="3"/>
  <c r="F168" i="3" s="1"/>
  <c r="E173" i="3"/>
  <c r="F173" i="3"/>
  <c r="Z173" i="3" s="1"/>
  <c r="E21" i="3"/>
  <c r="F21" i="3" s="1"/>
  <c r="E129" i="3"/>
  <c r="E146" i="3"/>
  <c r="F146" i="3" s="1"/>
  <c r="E165" i="3"/>
  <c r="F165" i="3" s="1"/>
  <c r="E164" i="3"/>
  <c r="F164" i="3" s="1"/>
  <c r="E77" i="3"/>
  <c r="E18" i="4" s="1"/>
  <c r="F77" i="3"/>
  <c r="G77" i="3" s="1"/>
  <c r="E81" i="3"/>
  <c r="F81" i="3" s="1"/>
  <c r="E87" i="3"/>
  <c r="E91" i="3"/>
  <c r="F91" i="3" s="1"/>
  <c r="G91" i="3" s="1"/>
  <c r="E98" i="3"/>
  <c r="E114" i="3"/>
  <c r="F114" i="3" s="1"/>
  <c r="Z114" i="3" s="1"/>
  <c r="G114" i="3"/>
  <c r="J114" i="3" s="1"/>
  <c r="E121" i="3"/>
  <c r="E128" i="3"/>
  <c r="F128" i="3" s="1"/>
  <c r="Z128" i="3" s="1"/>
  <c r="E134" i="3"/>
  <c r="E140" i="3"/>
  <c r="F140" i="3" s="1"/>
  <c r="E148" i="3"/>
  <c r="F148" i="3"/>
  <c r="E154" i="3"/>
  <c r="F154" i="3"/>
  <c r="E158" i="3"/>
  <c r="F158" i="3" s="1"/>
  <c r="G158" i="3"/>
  <c r="J158" i="3" s="1"/>
  <c r="E169" i="3"/>
  <c r="F169" i="3" s="1"/>
  <c r="E124" i="3"/>
  <c r="E149" i="3"/>
  <c r="F149" i="3"/>
  <c r="E78" i="3"/>
  <c r="E82" i="3"/>
  <c r="E24" i="4" s="1"/>
  <c r="E92" i="3"/>
  <c r="E117" i="3"/>
  <c r="F117" i="3" s="1"/>
  <c r="E130" i="3"/>
  <c r="F130" i="3" s="1"/>
  <c r="G130" i="3"/>
  <c r="K130" i="3" s="1"/>
  <c r="G139" i="3"/>
  <c r="E143" i="3"/>
  <c r="F143" i="3" s="1"/>
  <c r="E155" i="3"/>
  <c r="E159" i="3"/>
  <c r="F159" i="3"/>
  <c r="G159" i="3" s="1"/>
  <c r="K159" i="3" s="1"/>
  <c r="E166" i="3"/>
  <c r="F166" i="3" s="1"/>
  <c r="E170" i="3"/>
  <c r="E64" i="3"/>
  <c r="E63" i="3"/>
  <c r="E62" i="3"/>
  <c r="E61" i="3"/>
  <c r="E133" i="3"/>
  <c r="E125" i="3"/>
  <c r="E79" i="3"/>
  <c r="F79" i="3"/>
  <c r="E83" i="3"/>
  <c r="E25" i="4"/>
  <c r="E89" i="3"/>
  <c r="E93" i="3"/>
  <c r="E104" i="3"/>
  <c r="F104" i="3"/>
  <c r="E119" i="3"/>
  <c r="E123" i="3"/>
  <c r="F123" i="3" s="1"/>
  <c r="E131" i="3"/>
  <c r="F131" i="3" s="1"/>
  <c r="E137" i="3"/>
  <c r="E145" i="3"/>
  <c r="F145" i="3" s="1"/>
  <c r="G148" i="3"/>
  <c r="E151" i="3"/>
  <c r="E156" i="3"/>
  <c r="F156" i="3"/>
  <c r="E161" i="3"/>
  <c r="E167" i="3"/>
  <c r="F167" i="3" s="1"/>
  <c r="E172" i="3"/>
  <c r="E69" i="3"/>
  <c r="F69" i="3"/>
  <c r="E22" i="3"/>
  <c r="F22" i="3"/>
  <c r="G22" i="3" s="1"/>
  <c r="I22" i="3" s="1"/>
  <c r="I23" i="1"/>
  <c r="G33" i="1"/>
  <c r="J33" i="1"/>
  <c r="G21" i="1"/>
  <c r="I21" i="1"/>
  <c r="G37" i="1"/>
  <c r="I37" i="1"/>
  <c r="G82" i="1"/>
  <c r="K82" i="1"/>
  <c r="G56" i="1"/>
  <c r="K56" i="1"/>
  <c r="G64" i="1"/>
  <c r="K64" i="1"/>
  <c r="G52" i="1"/>
  <c r="K52" i="1"/>
  <c r="G61" i="1"/>
  <c r="J61" i="1"/>
  <c r="G49" i="1"/>
  <c r="J49" i="1"/>
  <c r="G50" i="1"/>
  <c r="K50" i="1"/>
  <c r="E68" i="4"/>
  <c r="E73" i="4"/>
  <c r="E75" i="4"/>
  <c r="E89" i="4"/>
  <c r="E91" i="4"/>
  <c r="E21" i="4"/>
  <c r="E26" i="4"/>
  <c r="E118" i="4"/>
  <c r="E36" i="4"/>
  <c r="E42" i="4"/>
  <c r="E49" i="4"/>
  <c r="E139" i="4"/>
  <c r="E56" i="4"/>
  <c r="E60" i="4"/>
  <c r="E63" i="4"/>
  <c r="E11" i="4"/>
  <c r="E72" i="4"/>
  <c r="E77" i="4"/>
  <c r="E79" i="4"/>
  <c r="E88" i="4"/>
  <c r="E93" i="4"/>
  <c r="E95" i="4"/>
  <c r="E16" i="4"/>
  <c r="E105" i="4"/>
  <c r="E23" i="4"/>
  <c r="E34" i="4"/>
  <c r="E122" i="4"/>
  <c r="E128" i="4"/>
  <c r="E140" i="4"/>
  <c r="E65" i="4"/>
  <c r="E76" i="4"/>
  <c r="E81" i="4"/>
  <c r="E83" i="4"/>
  <c r="E97" i="4"/>
  <c r="E17" i="4"/>
  <c r="E109" i="4"/>
  <c r="E111" i="4"/>
  <c r="E22" i="4"/>
  <c r="E28" i="4"/>
  <c r="E31" i="4"/>
  <c r="E116" i="4"/>
  <c r="E117" i="4"/>
  <c r="E121" i="4"/>
  <c r="E38" i="4"/>
  <c r="E43" i="4"/>
  <c r="E133" i="4"/>
  <c r="E46" i="4"/>
  <c r="E48" i="4"/>
  <c r="E50" i="4"/>
  <c r="E57" i="4"/>
  <c r="E141" i="4"/>
  <c r="AY87" i="3"/>
  <c r="E69" i="4"/>
  <c r="E71" i="4"/>
  <c r="E80" i="4"/>
  <c r="E87" i="4"/>
  <c r="E96" i="4"/>
  <c r="E101" i="4"/>
  <c r="E103" i="4"/>
  <c r="E19" i="4"/>
  <c r="E112" i="4"/>
  <c r="E119" i="4"/>
  <c r="E125" i="4"/>
  <c r="E40" i="4"/>
  <c r="E137" i="4"/>
  <c r="E54" i="4"/>
  <c r="Z158" i="3"/>
  <c r="F172" i="3"/>
  <c r="Z172" i="3" s="1"/>
  <c r="G165" i="3"/>
  <c r="K165" i="3" s="1"/>
  <c r="I22" i="1"/>
  <c r="E62" i="4"/>
  <c r="Z159" i="3"/>
  <c r="E51" i="4"/>
  <c r="F151" i="3"/>
  <c r="Z122" i="3"/>
  <c r="Z88" i="3"/>
  <c r="F78" i="3"/>
  <c r="E20" i="4"/>
  <c r="G104" i="3"/>
  <c r="G106" i="3"/>
  <c r="K106" i="3" s="1"/>
  <c r="G99" i="3"/>
  <c r="G109" i="3"/>
  <c r="G55" i="3"/>
  <c r="G31" i="3"/>
  <c r="J91" i="3"/>
  <c r="F61" i="3"/>
  <c r="E12" i="4"/>
  <c r="K139" i="3"/>
  <c r="E55" i="4"/>
  <c r="F157" i="3"/>
  <c r="Z157" i="3" s="1"/>
  <c r="F102" i="3"/>
  <c r="E120" i="4"/>
  <c r="F107" i="3"/>
  <c r="E123" i="4"/>
  <c r="F75" i="3"/>
  <c r="E110" i="4"/>
  <c r="F57" i="3"/>
  <c r="Z57" i="3" s="1"/>
  <c r="E98" i="4"/>
  <c r="F41" i="3"/>
  <c r="E82" i="4"/>
  <c r="F33" i="3"/>
  <c r="E74" i="4"/>
  <c r="F25" i="3"/>
  <c r="E66" i="4"/>
  <c r="Z22" i="3"/>
  <c r="Z156" i="3"/>
  <c r="Z145" i="3"/>
  <c r="E135" i="4"/>
  <c r="F133" i="3"/>
  <c r="G133" i="3" s="1"/>
  <c r="F64" i="3"/>
  <c r="E15" i="4"/>
  <c r="Z130" i="3"/>
  <c r="F82" i="3"/>
  <c r="G156" i="3"/>
  <c r="G54" i="3"/>
  <c r="G46" i="3"/>
  <c r="H46" i="3" s="1"/>
  <c r="G51" i="3"/>
  <c r="H51" i="3" s="1"/>
  <c r="G52" i="3"/>
  <c r="H52" i="3" s="1"/>
  <c r="G28" i="3"/>
  <c r="K148" i="3"/>
  <c r="I77" i="3"/>
  <c r="Z148" i="3"/>
  <c r="F121" i="3"/>
  <c r="E41" i="4"/>
  <c r="F98" i="3"/>
  <c r="E35" i="4"/>
  <c r="Z77" i="3"/>
  <c r="E59" i="4"/>
  <c r="F163" i="3"/>
  <c r="Z139" i="3"/>
  <c r="E30" i="4"/>
  <c r="Z80" i="3"/>
  <c r="E138" i="4"/>
  <c r="F144" i="3"/>
  <c r="E136" i="4"/>
  <c r="F138" i="3"/>
  <c r="F94" i="3"/>
  <c r="E114" i="4"/>
  <c r="F71" i="3"/>
  <c r="E106" i="4"/>
  <c r="F53" i="3"/>
  <c r="E94" i="4"/>
  <c r="F45" i="3"/>
  <c r="E86" i="4"/>
  <c r="F37" i="3"/>
  <c r="E78" i="4"/>
  <c r="Z163" i="3"/>
  <c r="H54" i="3"/>
  <c r="Z64" i="3"/>
  <c r="G64" i="3"/>
  <c r="H55" i="3"/>
  <c r="K104" i="3"/>
  <c r="Z144" i="3"/>
  <c r="G144" i="3"/>
  <c r="G90" i="3"/>
  <c r="G163" i="3"/>
  <c r="H28" i="3"/>
  <c r="I96" i="3"/>
  <c r="Z33" i="3"/>
  <c r="G33" i="3"/>
  <c r="H48" i="3"/>
  <c r="K99" i="3"/>
  <c r="Z37" i="3"/>
  <c r="G37" i="3"/>
  <c r="Z53" i="3"/>
  <c r="G53" i="3"/>
  <c r="H53" i="3" s="1"/>
  <c r="Z94" i="3"/>
  <c r="G94" i="3"/>
  <c r="Z121" i="3"/>
  <c r="G121" i="3"/>
  <c r="K121" i="3" s="1"/>
  <c r="K110" i="3"/>
  <c r="K156" i="3"/>
  <c r="G157" i="3"/>
  <c r="J157" i="3" s="1"/>
  <c r="Z61" i="3"/>
  <c r="G61" i="3"/>
  <c r="I61" i="3" s="1"/>
  <c r="I74" i="3"/>
  <c r="Z151" i="3"/>
  <c r="G151" i="3"/>
  <c r="K151" i="3" s="1"/>
  <c r="G172" i="3"/>
  <c r="Z138" i="3"/>
  <c r="G138" i="3"/>
  <c r="K138" i="3" s="1"/>
  <c r="H35" i="3"/>
  <c r="Z133" i="3"/>
  <c r="Z41" i="3"/>
  <c r="G41" i="3"/>
  <c r="H41" i="3" s="1"/>
  <c r="Z107" i="3"/>
  <c r="G107" i="3"/>
  <c r="H31" i="3"/>
  <c r="K109" i="3"/>
  <c r="Z78" i="3"/>
  <c r="G78" i="3"/>
  <c r="I94" i="3"/>
  <c r="H33" i="3"/>
  <c r="I90" i="3"/>
  <c r="K107" i="3"/>
  <c r="K144" i="3"/>
  <c r="I64" i="3"/>
  <c r="H37" i="3"/>
  <c r="K133" i="3"/>
  <c r="K172" i="3"/>
  <c r="K163" i="3"/>
  <c r="G196" i="3"/>
  <c r="K196" i="3"/>
  <c r="I78" i="3"/>
  <c r="G21" i="3"/>
  <c r="G147" i="3"/>
  <c r="Z147" i="3"/>
  <c r="Z21" i="3"/>
  <c r="Z104" i="3"/>
  <c r="Z110" i="3"/>
  <c r="E92" i="4"/>
  <c r="Z74" i="3"/>
  <c r="Z142" i="3"/>
  <c r="E37" i="4"/>
  <c r="F108" i="3"/>
  <c r="F58" i="3"/>
  <c r="E99" i="4"/>
  <c r="Z31" i="3"/>
  <c r="Z165" i="3"/>
  <c r="F83" i="3"/>
  <c r="Z83" i="3" s="1"/>
  <c r="F113" i="3"/>
  <c r="E59" i="1"/>
  <c r="F59" i="1"/>
  <c r="G59" i="1"/>
  <c r="K59" i="1"/>
  <c r="E60" i="1"/>
  <c r="F60" i="1"/>
  <c r="G60" i="1"/>
  <c r="J60" i="1"/>
  <c r="E57" i="1"/>
  <c r="F57" i="1"/>
  <c r="G57" i="1"/>
  <c r="K57" i="1"/>
  <c r="E51" i="1"/>
  <c r="F51" i="1"/>
  <c r="G51" i="1"/>
  <c r="K51" i="1"/>
  <c r="E29" i="1"/>
  <c r="F29" i="1"/>
  <c r="G29" i="1"/>
  <c r="I29" i="1"/>
  <c r="E41" i="1"/>
  <c r="F41" i="1"/>
  <c r="G41" i="1"/>
  <c r="J41" i="1"/>
  <c r="E85" i="1"/>
  <c r="F85" i="1"/>
  <c r="G85" i="1"/>
  <c r="J85" i="1"/>
  <c r="E68" i="1"/>
  <c r="F68" i="1"/>
  <c r="G68" i="1"/>
  <c r="K68" i="1"/>
  <c r="E42" i="1"/>
  <c r="F42" i="1"/>
  <c r="G42" i="1"/>
  <c r="I42" i="1"/>
  <c r="E86" i="1"/>
  <c r="F86" i="1"/>
  <c r="G86" i="1"/>
  <c r="J86" i="1"/>
  <c r="E74" i="1"/>
  <c r="F74" i="1"/>
  <c r="G74" i="1"/>
  <c r="K74" i="1"/>
  <c r="E28" i="1"/>
  <c r="F28" i="1"/>
  <c r="G28" i="1"/>
  <c r="I28" i="1"/>
  <c r="E27" i="1"/>
  <c r="F27" i="1"/>
  <c r="G27" i="1"/>
  <c r="I27" i="1"/>
  <c r="G173" i="3"/>
  <c r="H173" i="3" s="1"/>
  <c r="E48" i="1"/>
  <c r="F48" i="1"/>
  <c r="G48" i="1"/>
  <c r="J48" i="1"/>
  <c r="E78" i="1"/>
  <c r="F78" i="1"/>
  <c r="G78" i="1"/>
  <c r="K78" i="1"/>
  <c r="E81" i="1"/>
  <c r="F81" i="1"/>
  <c r="G81" i="1"/>
  <c r="K81" i="1"/>
  <c r="E25" i="1"/>
  <c r="F25" i="1"/>
  <c r="G25" i="1"/>
  <c r="I25" i="1"/>
  <c r="E40" i="1"/>
  <c r="F40" i="1"/>
  <c r="G40" i="1"/>
  <c r="I40" i="1"/>
  <c r="E31" i="1"/>
  <c r="F31" i="1"/>
  <c r="G31" i="1"/>
  <c r="I31" i="1"/>
  <c r="E36" i="1"/>
  <c r="F36" i="1"/>
  <c r="G36" i="1"/>
  <c r="I36" i="1"/>
  <c r="E39" i="1"/>
  <c r="F39" i="1"/>
  <c r="G39" i="1"/>
  <c r="I39" i="1"/>
  <c r="E84" i="1"/>
  <c r="F84" i="1"/>
  <c r="G84" i="1"/>
  <c r="K84" i="1"/>
  <c r="E80" i="1"/>
  <c r="F80" i="1"/>
  <c r="G80" i="1"/>
  <c r="K80" i="1"/>
  <c r="E66" i="1"/>
  <c r="F66" i="1"/>
  <c r="G66" i="1"/>
  <c r="K66" i="1"/>
  <c r="E87" i="1"/>
  <c r="F87" i="1"/>
  <c r="G87" i="1"/>
  <c r="K87" i="1"/>
  <c r="E73" i="1"/>
  <c r="F73" i="1"/>
  <c r="G73" i="1"/>
  <c r="K73" i="1"/>
  <c r="E63" i="1"/>
  <c r="F63" i="1"/>
  <c r="G63" i="1"/>
  <c r="K63" i="1"/>
  <c r="E45" i="1"/>
  <c r="F45" i="1"/>
  <c r="G45" i="1"/>
  <c r="I45" i="1"/>
  <c r="E77" i="1"/>
  <c r="F77" i="1"/>
  <c r="G77" i="1"/>
  <c r="J77" i="1"/>
  <c r="E55" i="1"/>
  <c r="F55" i="1"/>
  <c r="G55" i="1"/>
  <c r="J55" i="1"/>
  <c r="E44" i="1"/>
  <c r="F44" i="1"/>
  <c r="G44" i="1"/>
  <c r="J44" i="1"/>
  <c r="E75" i="1"/>
  <c r="F75" i="1"/>
  <c r="G75" i="1"/>
  <c r="K75" i="1"/>
  <c r="E47" i="1"/>
  <c r="F47" i="1"/>
  <c r="G47" i="1"/>
  <c r="K47" i="1"/>
  <c r="E24" i="1"/>
  <c r="F24" i="1"/>
  <c r="G24" i="1"/>
  <c r="E35" i="1"/>
  <c r="F35" i="1"/>
  <c r="G35" i="1"/>
  <c r="I35" i="1"/>
  <c r="E30" i="1"/>
  <c r="F30" i="1"/>
  <c r="G30" i="1"/>
  <c r="I30" i="1"/>
  <c r="E32" i="1"/>
  <c r="F32" i="1"/>
  <c r="G32" i="1"/>
  <c r="I32" i="1"/>
  <c r="E38" i="1"/>
  <c r="F38" i="1"/>
  <c r="G38" i="1"/>
  <c r="I38" i="1"/>
  <c r="E83" i="1"/>
  <c r="F83" i="1"/>
  <c r="G83" i="1"/>
  <c r="K83" i="1"/>
  <c r="E70" i="1"/>
  <c r="F70" i="1"/>
  <c r="G70" i="1"/>
  <c r="K70" i="1"/>
  <c r="E58" i="1"/>
  <c r="F58" i="1"/>
  <c r="G58" i="1"/>
  <c r="K58" i="1"/>
  <c r="E79" i="1"/>
  <c r="F79" i="1"/>
  <c r="G79" i="1"/>
  <c r="K79" i="1"/>
  <c r="E72" i="1"/>
  <c r="F72" i="1"/>
  <c r="G72" i="1"/>
  <c r="K72" i="1"/>
  <c r="E62" i="1"/>
  <c r="F62" i="1"/>
  <c r="G62" i="1"/>
  <c r="K62" i="1"/>
  <c r="E46" i="1"/>
  <c r="F46" i="1"/>
  <c r="G46" i="1"/>
  <c r="K46" i="1"/>
  <c r="E76" i="1"/>
  <c r="F76" i="1"/>
  <c r="G76" i="1"/>
  <c r="J76" i="1"/>
  <c r="E54" i="1"/>
  <c r="F54" i="1"/>
  <c r="G54" i="1"/>
  <c r="J54" i="1"/>
  <c r="E43" i="1"/>
  <c r="F43" i="1"/>
  <c r="G43" i="1"/>
  <c r="J43" i="1"/>
  <c r="E65" i="1"/>
  <c r="F65" i="1"/>
  <c r="G65" i="1"/>
  <c r="K65" i="1"/>
  <c r="AB11" i="3"/>
  <c r="AB12" i="3"/>
  <c r="G195" i="3"/>
  <c r="D12" i="3"/>
  <c r="AY82" i="3"/>
  <c r="AY74" i="3"/>
  <c r="AY66" i="3"/>
  <c r="AY58" i="3"/>
  <c r="AY50" i="3"/>
  <c r="AY42" i="3"/>
  <c r="AY34" i="3"/>
  <c r="AY26" i="3"/>
  <c r="E183" i="3"/>
  <c r="F183" i="3" s="1"/>
  <c r="E193" i="3"/>
  <c r="F193" i="3" s="1"/>
  <c r="E180" i="3"/>
  <c r="F180" i="3"/>
  <c r="E176" i="3"/>
  <c r="F176" i="3"/>
  <c r="G176" i="3" s="1"/>
  <c r="E189" i="3"/>
  <c r="F189" i="3" s="1"/>
  <c r="E191" i="3"/>
  <c r="F191" i="3" s="1"/>
  <c r="Z176" i="3"/>
  <c r="K147" i="3"/>
  <c r="Z113" i="3"/>
  <c r="I24" i="1"/>
  <c r="G83" i="3"/>
  <c r="Z58" i="3"/>
  <c r="G58" i="3"/>
  <c r="I21" i="3"/>
  <c r="Z191" i="3"/>
  <c r="G191" i="3"/>
  <c r="Z193" i="3"/>
  <c r="K195" i="3"/>
  <c r="Z108" i="3"/>
  <c r="G108" i="3"/>
  <c r="Z183" i="3"/>
  <c r="G183" i="3"/>
  <c r="K191" i="3"/>
  <c r="K176" i="3"/>
  <c r="H58" i="3"/>
  <c r="J108" i="3"/>
  <c r="I83" i="3"/>
  <c r="K183" i="3"/>
  <c r="C11" i="1"/>
  <c r="G180" i="3" l="1"/>
  <c r="Z180" i="3"/>
  <c r="G25" i="3"/>
  <c r="Z25" i="3"/>
  <c r="Z75" i="3"/>
  <c r="G75" i="3"/>
  <c r="G189" i="3"/>
  <c r="Z189" i="3"/>
  <c r="F111" i="3"/>
  <c r="Z111" i="3" s="1"/>
  <c r="E126" i="4"/>
  <c r="G115" i="3"/>
  <c r="F92" i="3"/>
  <c r="E32" i="4"/>
  <c r="F65" i="3"/>
  <c r="G65" i="3" s="1"/>
  <c r="E102" i="4"/>
  <c r="F29" i="3"/>
  <c r="G29" i="3" s="1"/>
  <c r="E70" i="4"/>
  <c r="D11" i="3"/>
  <c r="AY84" i="3"/>
  <c r="AY73" i="3"/>
  <c r="AY64" i="3"/>
  <c r="AY55" i="3"/>
  <c r="AY46" i="3"/>
  <c r="AY37" i="3"/>
  <c r="AY28" i="3"/>
  <c r="AY19" i="3"/>
  <c r="AY14" i="3"/>
  <c r="AY7" i="3"/>
  <c r="AY81" i="3"/>
  <c r="AY72" i="3"/>
  <c r="AY63" i="3"/>
  <c r="AY54" i="3"/>
  <c r="AY45" i="3"/>
  <c r="AY36" i="3"/>
  <c r="AY27" i="3"/>
  <c r="AY18" i="3"/>
  <c r="AY6" i="3"/>
  <c r="AY80" i="3"/>
  <c r="AY71" i="3"/>
  <c r="AY62" i="3"/>
  <c r="AY53" i="3"/>
  <c r="AY44" i="3"/>
  <c r="AY35" i="3"/>
  <c r="AY25" i="3"/>
  <c r="AY17" i="3"/>
  <c r="AY13" i="3"/>
  <c r="AY5" i="3"/>
  <c r="AY79" i="3"/>
  <c r="AY70" i="3"/>
  <c r="AY61" i="3"/>
  <c r="AY52" i="3"/>
  <c r="AY43" i="3"/>
  <c r="AY33" i="3"/>
  <c r="AY24" i="3"/>
  <c r="AY12" i="3"/>
  <c r="AY4" i="3"/>
  <c r="AY78" i="3"/>
  <c r="AY69" i="3"/>
  <c r="AY60" i="3"/>
  <c r="AY51" i="3"/>
  <c r="AY41" i="3"/>
  <c r="AY32" i="3"/>
  <c r="AY23" i="3"/>
  <c r="AY11" i="3"/>
  <c r="AY3" i="3"/>
  <c r="AY77" i="3"/>
  <c r="AY68" i="3"/>
  <c r="AY59" i="3"/>
  <c r="AY49" i="3"/>
  <c r="AY40" i="3"/>
  <c r="AY31" i="3"/>
  <c r="AY22" i="3"/>
  <c r="AY16" i="3"/>
  <c r="AY10" i="3"/>
  <c r="AY2" i="3"/>
  <c r="AY86" i="3"/>
  <c r="AY76" i="3"/>
  <c r="AY67" i="3"/>
  <c r="AY57" i="3"/>
  <c r="AY48" i="3"/>
  <c r="AY39" i="3"/>
  <c r="AY30" i="3"/>
  <c r="AY21" i="3"/>
  <c r="AY9" i="3"/>
  <c r="AY83" i="3"/>
  <c r="Z60" i="3"/>
  <c r="Z97" i="3"/>
  <c r="G97" i="3"/>
  <c r="F44" i="3"/>
  <c r="G44" i="3" s="1"/>
  <c r="E85" i="4"/>
  <c r="F155" i="3"/>
  <c r="E53" i="4"/>
  <c r="Z76" i="3"/>
  <c r="G76" i="3"/>
  <c r="Z27" i="3"/>
  <c r="G27" i="3"/>
  <c r="F89" i="3"/>
  <c r="E29" i="4"/>
  <c r="F62" i="3"/>
  <c r="E13" i="4"/>
  <c r="F72" i="3"/>
  <c r="E107" i="4"/>
  <c r="Z38" i="3"/>
  <c r="G38" i="3"/>
  <c r="Z36" i="3"/>
  <c r="G36" i="3"/>
  <c r="G67" i="3"/>
  <c r="Z67" i="3"/>
  <c r="F137" i="3"/>
  <c r="E47" i="4"/>
  <c r="G150" i="3"/>
  <c r="Z150" i="3"/>
  <c r="G126" i="3"/>
  <c r="Z126" i="3"/>
  <c r="Z66" i="3"/>
  <c r="G66" i="3"/>
  <c r="G169" i="3"/>
  <c r="Z169" i="3"/>
  <c r="Z105" i="3"/>
  <c r="G105" i="3"/>
  <c r="Z39" i="3"/>
  <c r="G39" i="3"/>
  <c r="AB18" i="3"/>
  <c r="AU64" i="3" s="1"/>
  <c r="AB16" i="3"/>
  <c r="E199" i="3"/>
  <c r="F199" i="3" s="1"/>
  <c r="G199" i="3" s="1"/>
  <c r="E194" i="3"/>
  <c r="F194" i="3" s="1"/>
  <c r="E185" i="3"/>
  <c r="F185" i="3" s="1"/>
  <c r="E179" i="3"/>
  <c r="F179" i="3" s="1"/>
  <c r="E171" i="3"/>
  <c r="F171" i="3" s="1"/>
  <c r="G171" i="3" s="1"/>
  <c r="K171" i="3" s="1"/>
  <c r="E152" i="3"/>
  <c r="F152" i="3" s="1"/>
  <c r="E178" i="3"/>
  <c r="F178" i="3" s="1"/>
  <c r="E203" i="3"/>
  <c r="F203" i="3" s="1"/>
  <c r="E202" i="3"/>
  <c r="F202" i="3" s="1"/>
  <c r="G202" i="3" s="1"/>
  <c r="E205" i="3"/>
  <c r="F205" i="3" s="1"/>
  <c r="E198" i="3"/>
  <c r="F198" i="3" s="1"/>
  <c r="G198" i="3" s="1"/>
  <c r="E190" i="3"/>
  <c r="F190" i="3" s="1"/>
  <c r="G177" i="3"/>
  <c r="K177" i="3" s="1"/>
  <c r="E141" i="3"/>
  <c r="F141" i="3" s="1"/>
  <c r="E207" i="3"/>
  <c r="F207" i="3" s="1"/>
  <c r="E201" i="3"/>
  <c r="F201" i="3" s="1"/>
  <c r="G201" i="3" s="1"/>
  <c r="E184" i="3"/>
  <c r="F184" i="3" s="1"/>
  <c r="E177" i="3"/>
  <c r="F177" i="3" s="1"/>
  <c r="E162" i="3"/>
  <c r="F162" i="3" s="1"/>
  <c r="G188" i="3"/>
  <c r="K188" i="3" s="1"/>
  <c r="E197" i="3"/>
  <c r="F197" i="3" s="1"/>
  <c r="E187" i="3"/>
  <c r="F187" i="3" s="1"/>
  <c r="G187" i="3" s="1"/>
  <c r="K187" i="3" s="1"/>
  <c r="E204" i="3"/>
  <c r="F204" i="3" s="1"/>
  <c r="E206" i="3"/>
  <c r="F206" i="3" s="1"/>
  <c r="Z91" i="3"/>
  <c r="E112" i="3"/>
  <c r="F112" i="3" s="1"/>
  <c r="E181" i="3"/>
  <c r="F181" i="3" s="1"/>
  <c r="Z181" i="3" s="1"/>
  <c r="E160" i="3"/>
  <c r="F160" i="3" s="1"/>
  <c r="G160" i="3" s="1"/>
  <c r="K160" i="3" s="1"/>
  <c r="E135" i="3"/>
  <c r="F135" i="3" s="1"/>
  <c r="E174" i="3"/>
  <c r="F174" i="3" s="1"/>
  <c r="E208" i="3"/>
  <c r="F208" i="3" s="1"/>
  <c r="G193" i="3"/>
  <c r="F161" i="3"/>
  <c r="E58" i="4"/>
  <c r="G131" i="3"/>
  <c r="AU131" i="3"/>
  <c r="Z131" i="3"/>
  <c r="E14" i="4"/>
  <c r="F63" i="3"/>
  <c r="G143" i="3"/>
  <c r="Z143" i="3"/>
  <c r="Z202" i="3"/>
  <c r="AU202" i="3"/>
  <c r="Z199" i="3"/>
  <c r="Z194" i="3"/>
  <c r="AU194" i="3"/>
  <c r="G194" i="3"/>
  <c r="Z185" i="3"/>
  <c r="AU185" i="3"/>
  <c r="G185" i="3"/>
  <c r="AU113" i="3"/>
  <c r="G113" i="3"/>
  <c r="G123" i="3"/>
  <c r="Z123" i="3"/>
  <c r="F23" i="3"/>
  <c r="E64" i="4"/>
  <c r="Z82" i="3"/>
  <c r="G82" i="3"/>
  <c r="G102" i="3"/>
  <c r="Z102" i="3"/>
  <c r="G71" i="3"/>
  <c r="Z71" i="3"/>
  <c r="G30" i="3"/>
  <c r="Z30" i="3"/>
  <c r="Z198" i="3"/>
  <c r="AU198" i="3"/>
  <c r="Z190" i="3"/>
  <c r="AU190" i="3"/>
  <c r="G190" i="3"/>
  <c r="Z85" i="3"/>
  <c r="G85" i="3"/>
  <c r="E113" i="4"/>
  <c r="F86" i="3"/>
  <c r="G101" i="3"/>
  <c r="Z101" i="3"/>
  <c r="G50" i="3"/>
  <c r="Z50" i="3"/>
  <c r="Z32" i="3"/>
  <c r="G32" i="3"/>
  <c r="AU71" i="3"/>
  <c r="Z84" i="3"/>
  <c r="G84" i="3"/>
  <c r="F118" i="3"/>
  <c r="E130" i="4"/>
  <c r="Z117" i="3"/>
  <c r="G117" i="3"/>
  <c r="G140" i="3"/>
  <c r="Z140" i="3"/>
  <c r="Z146" i="3"/>
  <c r="G146" i="3"/>
  <c r="G70" i="3"/>
  <c r="Z70" i="3"/>
  <c r="G155" i="3"/>
  <c r="Z155" i="3"/>
  <c r="G98" i="3"/>
  <c r="Z98" i="3"/>
  <c r="G92" i="3"/>
  <c r="Z92" i="3"/>
  <c r="F134" i="3"/>
  <c r="E45" i="4"/>
  <c r="F87" i="3"/>
  <c r="E27" i="4"/>
  <c r="F129" i="3"/>
  <c r="E134" i="4"/>
  <c r="F132" i="3"/>
  <c r="E44" i="4"/>
  <c r="Z29" i="3"/>
  <c r="AU29" i="3"/>
  <c r="Z65" i="3"/>
  <c r="AU65" i="3"/>
  <c r="G128" i="3"/>
  <c r="F153" i="3"/>
  <c r="E52" i="4"/>
  <c r="AU136" i="3"/>
  <c r="Z136" i="3"/>
  <c r="G103" i="3"/>
  <c r="Z103" i="3"/>
  <c r="F73" i="3"/>
  <c r="E108" i="4"/>
  <c r="F95" i="3"/>
  <c r="E115" i="4"/>
  <c r="F26" i="3"/>
  <c r="E67" i="4"/>
  <c r="G56" i="3"/>
  <c r="Z56" i="3"/>
  <c r="F49" i="3"/>
  <c r="E90" i="4"/>
  <c r="Z203" i="3"/>
  <c r="G203" i="3"/>
  <c r="AU171" i="3"/>
  <c r="Z69" i="3"/>
  <c r="G69" i="3"/>
  <c r="E39" i="4"/>
  <c r="F119" i="3"/>
  <c r="G81" i="3"/>
  <c r="Z81" i="3"/>
  <c r="Z127" i="3"/>
  <c r="G127" i="3"/>
  <c r="F59" i="3"/>
  <c r="E100" i="4"/>
  <c r="G42" i="3"/>
  <c r="Z42" i="3"/>
  <c r="Z201" i="3"/>
  <c r="AU201" i="3"/>
  <c r="G141" i="3"/>
  <c r="Z141" i="3"/>
  <c r="AU141" i="3"/>
  <c r="G57" i="3"/>
  <c r="G145" i="3"/>
  <c r="Z79" i="3"/>
  <c r="G79" i="3"/>
  <c r="E61" i="4"/>
  <c r="F170" i="3"/>
  <c r="G154" i="3"/>
  <c r="Z154" i="3"/>
  <c r="Z48" i="3"/>
  <c r="AU197" i="3"/>
  <c r="Z197" i="3"/>
  <c r="G197" i="3"/>
  <c r="Z187" i="3"/>
  <c r="AU187" i="3"/>
  <c r="Z177" i="3"/>
  <c r="AU177" i="3"/>
  <c r="G45" i="3"/>
  <c r="AU45" i="3"/>
  <c r="Z166" i="3"/>
  <c r="G166" i="3"/>
  <c r="Z149" i="3"/>
  <c r="G149" i="3"/>
  <c r="F68" i="3"/>
  <c r="E104" i="4"/>
  <c r="Z47" i="3"/>
  <c r="G47" i="3"/>
  <c r="G24" i="3"/>
  <c r="Z24" i="3"/>
  <c r="F175" i="3"/>
  <c r="E142" i="4"/>
  <c r="Z200" i="3"/>
  <c r="G200" i="3"/>
  <c r="AU200" i="3"/>
  <c r="AU157" i="3"/>
  <c r="Z45" i="3"/>
  <c r="Z167" i="3"/>
  <c r="G167" i="3"/>
  <c r="F93" i="3"/>
  <c r="E33" i="4"/>
  <c r="E132" i="4"/>
  <c r="F125" i="3"/>
  <c r="Z164" i="3"/>
  <c r="G164" i="3"/>
  <c r="Z168" i="3"/>
  <c r="G168" i="3"/>
  <c r="Z96" i="3"/>
  <c r="F116" i="3"/>
  <c r="E129" i="4"/>
  <c r="Z34" i="3"/>
  <c r="Z196" i="3"/>
  <c r="AU196" i="3"/>
  <c r="AU186" i="3"/>
  <c r="G186" i="3"/>
  <c r="Z160" i="3"/>
  <c r="AU160" i="3"/>
  <c r="G111" i="3"/>
  <c r="AU111" i="3"/>
  <c r="F124" i="3"/>
  <c r="E131" i="4"/>
  <c r="G120" i="3"/>
  <c r="Z120" i="3"/>
  <c r="Z100" i="3"/>
  <c r="G100" i="3"/>
  <c r="Z40" i="3"/>
  <c r="G40" i="3"/>
  <c r="Z162" i="3"/>
  <c r="F43" i="3"/>
  <c r="E124" i="4"/>
  <c r="G162" i="3"/>
  <c r="AU174" i="3"/>
  <c r="AU184" i="3"/>
  <c r="AU179" i="3"/>
  <c r="AU135" i="3"/>
  <c r="G206" i="3"/>
  <c r="AU206" i="3"/>
  <c r="Z206" i="3"/>
  <c r="G208" i="3"/>
  <c r="AU208" i="3"/>
  <c r="Z208" i="3"/>
  <c r="P208" i="3"/>
  <c r="G192" i="3"/>
  <c r="AU192" i="3"/>
  <c r="Z192" i="3"/>
  <c r="G207" i="3"/>
  <c r="Z207" i="3"/>
  <c r="C12" i="1"/>
  <c r="AC202" i="3" l="1"/>
  <c r="AT64" i="3"/>
  <c r="AS64" i="3" s="1"/>
  <c r="AR64" i="3" s="1"/>
  <c r="AQ64" i="3" s="1"/>
  <c r="AP64" i="3" s="1"/>
  <c r="AO64" i="3" s="1"/>
  <c r="AN64" i="3" s="1"/>
  <c r="AM64" i="3" s="1"/>
  <c r="AL64" i="3" s="1"/>
  <c r="K126" i="3"/>
  <c r="Z89" i="3"/>
  <c r="G89" i="3"/>
  <c r="I75" i="3"/>
  <c r="AF75" i="3"/>
  <c r="AU181" i="3"/>
  <c r="Z171" i="3"/>
  <c r="AU102" i="3"/>
  <c r="AU143" i="3"/>
  <c r="G112" i="3"/>
  <c r="Z112" i="3"/>
  <c r="AU130" i="3"/>
  <c r="AT130" i="3" s="1"/>
  <c r="AS130" i="3" s="1"/>
  <c r="AR130" i="3" s="1"/>
  <c r="AQ130" i="3" s="1"/>
  <c r="AP130" i="3" s="1"/>
  <c r="AO130" i="3" s="1"/>
  <c r="AN130" i="3" s="1"/>
  <c r="AM130" i="3" s="1"/>
  <c r="AL130" i="3" s="1"/>
  <c r="Z179" i="3"/>
  <c r="G179" i="3"/>
  <c r="K105" i="3"/>
  <c r="H38" i="3"/>
  <c r="AC38" i="3"/>
  <c r="H27" i="3"/>
  <c r="J97" i="3"/>
  <c r="P105" i="3"/>
  <c r="AC105" i="3" s="1"/>
  <c r="P50" i="3"/>
  <c r="P21" i="3"/>
  <c r="P158" i="3"/>
  <c r="P142" i="3"/>
  <c r="P34" i="3"/>
  <c r="P183" i="3"/>
  <c r="P180" i="3"/>
  <c r="P148" i="3"/>
  <c r="P85" i="3"/>
  <c r="P31" i="3"/>
  <c r="P40" i="3"/>
  <c r="P96" i="3"/>
  <c r="P66" i="3"/>
  <c r="AC66" i="3" s="1"/>
  <c r="P83" i="3"/>
  <c r="P67" i="3"/>
  <c r="P106" i="3"/>
  <c r="P36" i="3"/>
  <c r="P27" i="3"/>
  <c r="AC27" i="3" s="1"/>
  <c r="P130" i="3"/>
  <c r="P136" i="3"/>
  <c r="P46" i="3"/>
  <c r="P157" i="3"/>
  <c r="P82" i="3"/>
  <c r="P25" i="3"/>
  <c r="AF25" i="3" s="1"/>
  <c r="P74" i="3"/>
  <c r="P39" i="3"/>
  <c r="P100" i="3"/>
  <c r="P52" i="3"/>
  <c r="P69" i="3"/>
  <c r="P122" i="3"/>
  <c r="P127" i="3"/>
  <c r="P76" i="3"/>
  <c r="AC76" i="3" s="1"/>
  <c r="P109" i="3"/>
  <c r="P22" i="3"/>
  <c r="P35" i="3"/>
  <c r="P64" i="3"/>
  <c r="P90" i="3"/>
  <c r="P144" i="3"/>
  <c r="P121" i="3"/>
  <c r="P195" i="3"/>
  <c r="P91" i="3"/>
  <c r="P169" i="3"/>
  <c r="AC169" i="3" s="1"/>
  <c r="P128" i="3"/>
  <c r="P146" i="3"/>
  <c r="P55" i="3"/>
  <c r="P154" i="3"/>
  <c r="P114" i="3"/>
  <c r="P101" i="3"/>
  <c r="AC101" i="3" s="1"/>
  <c r="P77" i="3"/>
  <c r="P126" i="3"/>
  <c r="AF126" i="3" s="1"/>
  <c r="P70" i="3"/>
  <c r="P45" i="3"/>
  <c r="P94" i="3"/>
  <c r="P156" i="3"/>
  <c r="P176" i="3"/>
  <c r="P102" i="3"/>
  <c r="AF102" i="3" s="1"/>
  <c r="P123" i="3"/>
  <c r="P140" i="3"/>
  <c r="AF140" i="3" s="1"/>
  <c r="P151" i="3"/>
  <c r="P48" i="3"/>
  <c r="P99" i="3"/>
  <c r="P104" i="3"/>
  <c r="P111" i="3"/>
  <c r="P37" i="3"/>
  <c r="P110" i="3"/>
  <c r="P62" i="3"/>
  <c r="P24" i="3"/>
  <c r="P28" i="3"/>
  <c r="P78" i="3"/>
  <c r="P145" i="3"/>
  <c r="P138" i="3"/>
  <c r="P33" i="3"/>
  <c r="P41" i="3"/>
  <c r="P42" i="3"/>
  <c r="P80" i="3"/>
  <c r="P30" i="3"/>
  <c r="AF30" i="3" s="1"/>
  <c r="P72" i="3"/>
  <c r="P159" i="3"/>
  <c r="P168" i="3"/>
  <c r="P165" i="3"/>
  <c r="P98" i="3"/>
  <c r="P107" i="3"/>
  <c r="P32" i="3"/>
  <c r="P120" i="3"/>
  <c r="P51" i="3"/>
  <c r="P56" i="3"/>
  <c r="P137" i="3"/>
  <c r="P164" i="3"/>
  <c r="AF164" i="3" s="1"/>
  <c r="P167" i="3"/>
  <c r="P65" i="3"/>
  <c r="AC65" i="3" s="1"/>
  <c r="P53" i="3"/>
  <c r="P112" i="3"/>
  <c r="P88" i="3"/>
  <c r="P54" i="3"/>
  <c r="P115" i="3"/>
  <c r="AC115" i="3" s="1"/>
  <c r="P149" i="3"/>
  <c r="AC149" i="3" s="1"/>
  <c r="P61" i="3"/>
  <c r="P92" i="3"/>
  <c r="P133" i="3"/>
  <c r="P117" i="3"/>
  <c r="P84" i="3"/>
  <c r="P178" i="3"/>
  <c r="P166" i="3"/>
  <c r="P44" i="3"/>
  <c r="AF44" i="3" s="1"/>
  <c r="P155" i="3"/>
  <c r="P131" i="3"/>
  <c r="P75" i="3"/>
  <c r="AC75" i="3" s="1"/>
  <c r="P139" i="3"/>
  <c r="P58" i="3"/>
  <c r="P89" i="3"/>
  <c r="P60" i="3"/>
  <c r="P97" i="3"/>
  <c r="AC97" i="3" s="1"/>
  <c r="P103" i="3"/>
  <c r="P108" i="3"/>
  <c r="P79" i="3"/>
  <c r="P38" i="3"/>
  <c r="AF38" i="3" s="1"/>
  <c r="P150" i="3"/>
  <c r="AF150" i="3" s="1"/>
  <c r="P163" i="3"/>
  <c r="P57" i="3"/>
  <c r="P182" i="3"/>
  <c r="P172" i="3"/>
  <c r="P190" i="3"/>
  <c r="P196" i="3"/>
  <c r="P135" i="3"/>
  <c r="AC135" i="3" s="1"/>
  <c r="P141" i="3"/>
  <c r="AC141" i="3" s="1"/>
  <c r="P188" i="3"/>
  <c r="AF188" i="3" s="1"/>
  <c r="P202" i="3"/>
  <c r="P187" i="3"/>
  <c r="AC187" i="3" s="1"/>
  <c r="P173" i="3"/>
  <c r="P186" i="3"/>
  <c r="P152" i="3"/>
  <c r="P147" i="3"/>
  <c r="P185" i="3"/>
  <c r="P162" i="3"/>
  <c r="P171" i="3"/>
  <c r="AC171" i="3" s="1"/>
  <c r="P174" i="3"/>
  <c r="AF174" i="3" s="1"/>
  <c r="P181" i="3"/>
  <c r="P204" i="3"/>
  <c r="AC204" i="3" s="1"/>
  <c r="P194" i="3"/>
  <c r="P81" i="3"/>
  <c r="AC81" i="3" s="1"/>
  <c r="P199" i="3"/>
  <c r="P160" i="3"/>
  <c r="AC160" i="3" s="1"/>
  <c r="P29" i="3"/>
  <c r="P198" i="3"/>
  <c r="AC198" i="3" s="1"/>
  <c r="P205" i="3"/>
  <c r="AC205" i="3" s="1"/>
  <c r="P47" i="3"/>
  <c r="AC47" i="3" s="1"/>
  <c r="P179" i="3"/>
  <c r="P200" i="3"/>
  <c r="AC200" i="3" s="1"/>
  <c r="P197" i="3"/>
  <c r="P193" i="3"/>
  <c r="P201" i="3"/>
  <c r="AC201" i="3" s="1"/>
  <c r="P71" i="3"/>
  <c r="AF71" i="3" s="1"/>
  <c r="P203" i="3"/>
  <c r="Z44" i="3"/>
  <c r="AU199" i="3"/>
  <c r="AU193" i="3"/>
  <c r="AT193" i="3" s="1"/>
  <c r="AU162" i="3"/>
  <c r="K198" i="3"/>
  <c r="K150" i="3"/>
  <c r="AC150" i="3"/>
  <c r="H29" i="3"/>
  <c r="AC29" i="3"/>
  <c r="AF29" i="3"/>
  <c r="AU145" i="3"/>
  <c r="AT145" i="3" s="1"/>
  <c r="AS145" i="3" s="1"/>
  <c r="AR145" i="3" s="1"/>
  <c r="AQ145" i="3" s="1"/>
  <c r="AP145" i="3" s="1"/>
  <c r="AO145" i="3" s="1"/>
  <c r="AN145" i="3" s="1"/>
  <c r="AM145" i="3" s="1"/>
  <c r="AL145" i="3" s="1"/>
  <c r="AU205" i="3"/>
  <c r="G205" i="3"/>
  <c r="Z205" i="3"/>
  <c r="I76" i="3"/>
  <c r="H25" i="3"/>
  <c r="AC25" i="3"/>
  <c r="G181" i="3"/>
  <c r="Z174" i="3"/>
  <c r="G174" i="3"/>
  <c r="Z184" i="3"/>
  <c r="G184" i="3"/>
  <c r="J169" i="3"/>
  <c r="AF169" i="3"/>
  <c r="Z137" i="3"/>
  <c r="G137" i="3"/>
  <c r="Z72" i="3"/>
  <c r="G72" i="3"/>
  <c r="P184" i="3"/>
  <c r="H65" i="3"/>
  <c r="AF65" i="3"/>
  <c r="AF189" i="3"/>
  <c r="K189" i="3"/>
  <c r="P192" i="3"/>
  <c r="P206" i="3"/>
  <c r="AU82" i="3"/>
  <c r="AF160" i="3"/>
  <c r="AC188" i="3"/>
  <c r="Z204" i="3"/>
  <c r="G204" i="3"/>
  <c r="K201" i="3"/>
  <c r="AF201" i="3"/>
  <c r="H66" i="3"/>
  <c r="AF66" i="3"/>
  <c r="P189" i="3"/>
  <c r="AC189" i="3" s="1"/>
  <c r="P113" i="3"/>
  <c r="Z135" i="3"/>
  <c r="G135" i="3"/>
  <c r="P207" i="3"/>
  <c r="Z178" i="3"/>
  <c r="G178" i="3"/>
  <c r="AU188" i="3"/>
  <c r="BL56" i="3"/>
  <c r="BL67" i="3"/>
  <c r="BL39" i="3"/>
  <c r="BL17" i="3"/>
  <c r="BL23" i="3"/>
  <c r="AU144" i="3"/>
  <c r="AU37" i="3"/>
  <c r="AU41" i="3"/>
  <c r="AU22" i="3"/>
  <c r="BL54" i="3"/>
  <c r="BL82" i="3"/>
  <c r="BL30" i="3"/>
  <c r="BL13" i="3"/>
  <c r="BL21" i="3"/>
  <c r="AU148" i="3"/>
  <c r="AU163" i="3"/>
  <c r="AT163" i="3" s="1"/>
  <c r="AS163" i="3" s="1"/>
  <c r="AR163" i="3" s="1"/>
  <c r="AQ163" i="3" s="1"/>
  <c r="AP163" i="3" s="1"/>
  <c r="AO163" i="3" s="1"/>
  <c r="AN163" i="3" s="1"/>
  <c r="AM163" i="3" s="1"/>
  <c r="AL163" i="3" s="1"/>
  <c r="AU98" i="3"/>
  <c r="AU138" i="3"/>
  <c r="AT138" i="3" s="1"/>
  <c r="AS138" i="3" s="1"/>
  <c r="AR138" i="3" s="1"/>
  <c r="AQ138" i="3" s="1"/>
  <c r="AP138" i="3" s="1"/>
  <c r="AO138" i="3" s="1"/>
  <c r="AN138" i="3" s="1"/>
  <c r="AM138" i="3" s="1"/>
  <c r="AL138" i="3" s="1"/>
  <c r="AJ138" i="3" s="1"/>
  <c r="AU133" i="3"/>
  <c r="AU57" i="3"/>
  <c r="AU67" i="3"/>
  <c r="BL77" i="3"/>
  <c r="BL52" i="3"/>
  <c r="BL74" i="3"/>
  <c r="BL16" i="3"/>
  <c r="BL4" i="3"/>
  <c r="BL12" i="3"/>
  <c r="AU139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K90" i="3" s="1"/>
  <c r="AU121" i="3"/>
  <c r="AT121" i="3" s="1"/>
  <c r="AS121" i="3" s="1"/>
  <c r="AR121" i="3" s="1"/>
  <c r="AQ121" i="3" s="1"/>
  <c r="AP121" i="3" s="1"/>
  <c r="AO121" i="3" s="1"/>
  <c r="AN121" i="3" s="1"/>
  <c r="AM121" i="3" s="1"/>
  <c r="AL121" i="3" s="1"/>
  <c r="AU78" i="3"/>
  <c r="BL73" i="3"/>
  <c r="BL51" i="3"/>
  <c r="BL70" i="3"/>
  <c r="BL15" i="3"/>
  <c r="BL44" i="3"/>
  <c r="BL7" i="3"/>
  <c r="AU53" i="3"/>
  <c r="AU54" i="3"/>
  <c r="AT54" i="3" s="1"/>
  <c r="AS54" i="3" s="1"/>
  <c r="AR54" i="3" s="1"/>
  <c r="AQ54" i="3" s="1"/>
  <c r="AP54" i="3" s="1"/>
  <c r="AO54" i="3" s="1"/>
  <c r="AN54" i="3" s="1"/>
  <c r="AM54" i="3" s="1"/>
  <c r="AL54" i="3" s="1"/>
  <c r="AU156" i="3"/>
  <c r="BL64" i="3"/>
  <c r="BL80" i="3"/>
  <c r="BL40" i="3"/>
  <c r="BL49" i="3"/>
  <c r="BL37" i="3"/>
  <c r="AU126" i="3"/>
  <c r="AU151" i="3"/>
  <c r="AT151" i="3" s="1"/>
  <c r="AS151" i="3" s="1"/>
  <c r="AR151" i="3" s="1"/>
  <c r="AQ151" i="3" s="1"/>
  <c r="AP151" i="3" s="1"/>
  <c r="AO151" i="3" s="1"/>
  <c r="AN151" i="3" s="1"/>
  <c r="AM151" i="3" s="1"/>
  <c r="AL151" i="3" s="1"/>
  <c r="AU75" i="3"/>
  <c r="AU44" i="3"/>
  <c r="BL62" i="3"/>
  <c r="BL72" i="3"/>
  <c r="BL31" i="3"/>
  <c r="BL47" i="3"/>
  <c r="BL32" i="3"/>
  <c r="AU94" i="3"/>
  <c r="AU25" i="3"/>
  <c r="AT25" i="3" s="1"/>
  <c r="AS25" i="3" s="1"/>
  <c r="AR25" i="3" s="1"/>
  <c r="AQ25" i="3" s="1"/>
  <c r="AP25" i="3" s="1"/>
  <c r="AO25" i="3" s="1"/>
  <c r="AN25" i="3" s="1"/>
  <c r="AM25" i="3" s="1"/>
  <c r="AL25" i="3" s="1"/>
  <c r="BL60" i="3"/>
  <c r="BL83" i="3"/>
  <c r="BL11" i="3"/>
  <c r="BL45" i="3"/>
  <c r="BL27" i="3"/>
  <c r="AU61" i="3"/>
  <c r="AU107" i="3"/>
  <c r="BL26" i="3"/>
  <c r="AU182" i="3"/>
  <c r="AU97" i="3"/>
  <c r="AU36" i="3"/>
  <c r="AU115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AU84" i="3"/>
  <c r="AT84" i="3" s="1"/>
  <c r="AS84" i="3" s="1"/>
  <c r="AR84" i="3" s="1"/>
  <c r="AQ84" i="3" s="1"/>
  <c r="AP84" i="3" s="1"/>
  <c r="AO84" i="3" s="1"/>
  <c r="AN84" i="3" s="1"/>
  <c r="AM84" i="3" s="1"/>
  <c r="AL84" i="3" s="1"/>
  <c r="AI84" i="3" s="1"/>
  <c r="AH84" i="3" s="1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9" i="3"/>
  <c r="BL6" i="3"/>
  <c r="AU79" i="3"/>
  <c r="BL5" i="3"/>
  <c r="AU92" i="3"/>
  <c r="BL36" i="3"/>
  <c r="BL53" i="3"/>
  <c r="BL20" i="3"/>
  <c r="AU165" i="3"/>
  <c r="AU147" i="3"/>
  <c r="AU178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35" i="3"/>
  <c r="AU81" i="3"/>
  <c r="AU51" i="3"/>
  <c r="AU40" i="3"/>
  <c r="AU114" i="3"/>
  <c r="AU89" i="3"/>
  <c r="BL9" i="3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BL29" i="3"/>
  <c r="AU164" i="3"/>
  <c r="BL35" i="3"/>
  <c r="BL68" i="3"/>
  <c r="AU112" i="3"/>
  <c r="AU142" i="3"/>
  <c r="AU207" i="3"/>
  <c r="AT207" i="3" s="1"/>
  <c r="AS207" i="3" s="1"/>
  <c r="AR207" i="3" s="1"/>
  <c r="AQ207" i="3" s="1"/>
  <c r="AP207" i="3" s="1"/>
  <c r="AO207" i="3" s="1"/>
  <c r="AN207" i="3" s="1"/>
  <c r="AM207" i="3" s="1"/>
  <c r="AL207" i="3" s="1"/>
  <c r="AU169" i="3"/>
  <c r="AU101" i="3"/>
  <c r="AT101" i="3" s="1"/>
  <c r="AS101" i="3" s="1"/>
  <c r="AR101" i="3" s="1"/>
  <c r="AQ101" i="3" s="1"/>
  <c r="AP101" i="3" s="1"/>
  <c r="AO101" i="3" s="1"/>
  <c r="AN101" i="3" s="1"/>
  <c r="AM101" i="3" s="1"/>
  <c r="AL101" i="3" s="1"/>
  <c r="BL85" i="3"/>
  <c r="AU146" i="3"/>
  <c r="AU24" i="3"/>
  <c r="BL87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BL69" i="3"/>
  <c r="BL43" i="3"/>
  <c r="BL57" i="3"/>
  <c r="BL24" i="3"/>
  <c r="AU155" i="3"/>
  <c r="BL14" i="3"/>
  <c r="BL19" i="3"/>
  <c r="AU203" i="3"/>
  <c r="BL59" i="3"/>
  <c r="AU42" i="3"/>
  <c r="AU99" i="3"/>
  <c r="AU30" i="3"/>
  <c r="AU159" i="3"/>
  <c r="AU55" i="3"/>
  <c r="AT55" i="3" s="1"/>
  <c r="AS55" i="3" s="1"/>
  <c r="AR55" i="3" s="1"/>
  <c r="AQ55" i="3" s="1"/>
  <c r="AP55" i="3" s="1"/>
  <c r="AO55" i="3" s="1"/>
  <c r="AN55" i="3" s="1"/>
  <c r="AM55" i="3" s="1"/>
  <c r="AL55" i="3" s="1"/>
  <c r="AU34" i="3"/>
  <c r="AU76" i="3"/>
  <c r="BL58" i="3"/>
  <c r="BL25" i="3"/>
  <c r="BL84" i="3"/>
  <c r="AU77" i="3"/>
  <c r="BL63" i="3"/>
  <c r="BL33" i="3"/>
  <c r="BL18" i="3"/>
  <c r="AU104" i="3"/>
  <c r="AU74" i="3"/>
  <c r="AU195" i="3"/>
  <c r="AT195" i="3" s="1"/>
  <c r="AS195" i="3" s="1"/>
  <c r="AR195" i="3" s="1"/>
  <c r="AQ195" i="3" s="1"/>
  <c r="AP195" i="3" s="1"/>
  <c r="AO195" i="3" s="1"/>
  <c r="AN195" i="3" s="1"/>
  <c r="AM195" i="3" s="1"/>
  <c r="AL195" i="3" s="1"/>
  <c r="BL79" i="3"/>
  <c r="AU28" i="3"/>
  <c r="AU127" i="3"/>
  <c r="AU66" i="3"/>
  <c r="AU150" i="3"/>
  <c r="AU70" i="3"/>
  <c r="AU52" i="3"/>
  <c r="AU173" i="3"/>
  <c r="BL50" i="3"/>
  <c r="BL3" i="3"/>
  <c r="BL71" i="3"/>
  <c r="AU100" i="3"/>
  <c r="BL55" i="3"/>
  <c r="BL22" i="3"/>
  <c r="BL46" i="3"/>
  <c r="AU137" i="3"/>
  <c r="BL10" i="3"/>
  <c r="AU33" i="3"/>
  <c r="AU27" i="3"/>
  <c r="AT27" i="3" s="1"/>
  <c r="AS27" i="3" s="1"/>
  <c r="AR27" i="3" s="1"/>
  <c r="AQ27" i="3" s="1"/>
  <c r="AP27" i="3" s="1"/>
  <c r="AO27" i="3" s="1"/>
  <c r="AN27" i="3" s="1"/>
  <c r="AM27" i="3" s="1"/>
  <c r="AL27" i="3" s="1"/>
  <c r="AU91" i="3"/>
  <c r="AU48" i="3"/>
  <c r="AU69" i="3"/>
  <c r="AT69" i="3" s="1"/>
  <c r="AS69" i="3" s="1"/>
  <c r="AR69" i="3" s="1"/>
  <c r="AQ69" i="3" s="1"/>
  <c r="AP69" i="3" s="1"/>
  <c r="AO69" i="3" s="1"/>
  <c r="AN69" i="3" s="1"/>
  <c r="AM69" i="3" s="1"/>
  <c r="AL69" i="3" s="1"/>
  <c r="BL81" i="3"/>
  <c r="AU72" i="3"/>
  <c r="AU172" i="3"/>
  <c r="BL75" i="3"/>
  <c r="AU80" i="3"/>
  <c r="BL41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76" i="3"/>
  <c r="AU168" i="3"/>
  <c r="BL8" i="3"/>
  <c r="AU60" i="3"/>
  <c r="BL38" i="3"/>
  <c r="AU21" i="3"/>
  <c r="AU85" i="3"/>
  <c r="AU38" i="3"/>
  <c r="BL42" i="3"/>
  <c r="AU109" i="3"/>
  <c r="AU167" i="3"/>
  <c r="AT167" i="3" s="1"/>
  <c r="AS167" i="3" s="1"/>
  <c r="AR167" i="3" s="1"/>
  <c r="AQ167" i="3" s="1"/>
  <c r="AP167" i="3" s="1"/>
  <c r="AO167" i="3" s="1"/>
  <c r="AN167" i="3" s="1"/>
  <c r="AM167" i="3" s="1"/>
  <c r="AL167" i="3" s="1"/>
  <c r="AU154" i="3"/>
  <c r="AU140" i="3"/>
  <c r="AT140" i="3" s="1"/>
  <c r="AS140" i="3" s="1"/>
  <c r="AR140" i="3" s="1"/>
  <c r="AQ140" i="3" s="1"/>
  <c r="AP140" i="3" s="1"/>
  <c r="AO140" i="3" s="1"/>
  <c r="AN140" i="3" s="1"/>
  <c r="AM140" i="3" s="1"/>
  <c r="AL140" i="3" s="1"/>
  <c r="BL66" i="3"/>
  <c r="BL86" i="3"/>
  <c r="AU110" i="3"/>
  <c r="AT110" i="3" s="1"/>
  <c r="AS110" i="3" s="1"/>
  <c r="AR110" i="3" s="1"/>
  <c r="AQ110" i="3" s="1"/>
  <c r="AP110" i="3" s="1"/>
  <c r="AO110" i="3" s="1"/>
  <c r="AN110" i="3" s="1"/>
  <c r="AM110" i="3" s="1"/>
  <c r="AL110" i="3" s="1"/>
  <c r="AU62" i="3"/>
  <c r="AU3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BL65" i="3"/>
  <c r="BL78" i="3"/>
  <c r="AU180" i="3"/>
  <c r="AU105" i="3"/>
  <c r="AU106" i="3"/>
  <c r="AU31" i="3"/>
  <c r="AU58" i="3"/>
  <c r="AT58" i="3" s="1"/>
  <c r="AS58" i="3" s="1"/>
  <c r="AR58" i="3" s="1"/>
  <c r="AQ58" i="3" s="1"/>
  <c r="AP58" i="3" s="1"/>
  <c r="AO58" i="3" s="1"/>
  <c r="AN58" i="3" s="1"/>
  <c r="AM58" i="3" s="1"/>
  <c r="AL58" i="3" s="1"/>
  <c r="AU50" i="3"/>
  <c r="BL2" i="3"/>
  <c r="AU47" i="3"/>
  <c r="AU166" i="3"/>
  <c r="AU158" i="3"/>
  <c r="AT158" i="3" s="1"/>
  <c r="AS158" i="3" s="1"/>
  <c r="AR158" i="3" s="1"/>
  <c r="AQ158" i="3" s="1"/>
  <c r="AP158" i="3" s="1"/>
  <c r="AO158" i="3" s="1"/>
  <c r="AN158" i="3" s="1"/>
  <c r="AM158" i="3" s="1"/>
  <c r="AL158" i="3" s="1"/>
  <c r="BL48" i="3"/>
  <c r="AU191" i="3"/>
  <c r="AT191" i="3" s="1"/>
  <c r="AS191" i="3" s="1"/>
  <c r="AR191" i="3" s="1"/>
  <c r="AQ191" i="3" s="1"/>
  <c r="AP191" i="3" s="1"/>
  <c r="AO191" i="3" s="1"/>
  <c r="AN191" i="3" s="1"/>
  <c r="AM191" i="3" s="1"/>
  <c r="AL191" i="3" s="1"/>
  <c r="AU128" i="3"/>
  <c r="BL61" i="3"/>
  <c r="AU189" i="3"/>
  <c r="AU149" i="3"/>
  <c r="BL28" i="3"/>
  <c r="AU83" i="3"/>
  <c r="AU88" i="3"/>
  <c r="AU108" i="3"/>
  <c r="AT108" i="3" s="1"/>
  <c r="AS108" i="3" s="1"/>
  <c r="AR108" i="3" s="1"/>
  <c r="AQ108" i="3" s="1"/>
  <c r="AP108" i="3" s="1"/>
  <c r="AO108" i="3" s="1"/>
  <c r="AN108" i="3" s="1"/>
  <c r="AM108" i="3" s="1"/>
  <c r="AL108" i="3" s="1"/>
  <c r="AU176" i="3"/>
  <c r="AU103" i="3"/>
  <c r="BL34" i="3"/>
  <c r="AU183" i="3"/>
  <c r="AT183" i="3" s="1"/>
  <c r="AS183" i="3" s="1"/>
  <c r="AR183" i="3" s="1"/>
  <c r="AQ183" i="3" s="1"/>
  <c r="AP183" i="3" s="1"/>
  <c r="AO183" i="3" s="1"/>
  <c r="AN183" i="3" s="1"/>
  <c r="AM183" i="3" s="1"/>
  <c r="AL183" i="3" s="1"/>
  <c r="AJ183" i="3" s="1"/>
  <c r="AU204" i="3"/>
  <c r="I67" i="3"/>
  <c r="AC67" i="3"/>
  <c r="AF67" i="3"/>
  <c r="Z62" i="3"/>
  <c r="G62" i="3"/>
  <c r="P191" i="3"/>
  <c r="K180" i="3"/>
  <c r="AF180" i="3"/>
  <c r="AC180" i="3"/>
  <c r="P177" i="3"/>
  <c r="AF70" i="3"/>
  <c r="P143" i="3"/>
  <c r="AF171" i="3"/>
  <c r="AU152" i="3"/>
  <c r="AT152" i="3" s="1"/>
  <c r="AS152" i="3" s="1"/>
  <c r="AR152" i="3" s="1"/>
  <c r="AQ152" i="3" s="1"/>
  <c r="AP152" i="3" s="1"/>
  <c r="AO152" i="3" s="1"/>
  <c r="AN152" i="3" s="1"/>
  <c r="AM152" i="3" s="1"/>
  <c r="AL152" i="3" s="1"/>
  <c r="AK152" i="3" s="1"/>
  <c r="G152" i="3"/>
  <c r="Z152" i="3"/>
  <c r="H39" i="3"/>
  <c r="AC39" i="3"/>
  <c r="AF39" i="3"/>
  <c r="H36" i="3"/>
  <c r="AC36" i="3"/>
  <c r="AF36" i="3"/>
  <c r="K115" i="3"/>
  <c r="AF115" i="3"/>
  <c r="AK121" i="3"/>
  <c r="AI121" i="3"/>
  <c r="AJ121" i="3"/>
  <c r="AI163" i="3"/>
  <c r="AJ163" i="3"/>
  <c r="AK163" i="3"/>
  <c r="AI25" i="3"/>
  <c r="AJ25" i="3"/>
  <c r="AK25" i="3"/>
  <c r="AK138" i="3"/>
  <c r="AI138" i="3"/>
  <c r="AK183" i="3"/>
  <c r="AI183" i="3"/>
  <c r="AJ90" i="3"/>
  <c r="AI90" i="3"/>
  <c r="AJ151" i="3"/>
  <c r="AI151" i="3"/>
  <c r="AH151" i="3" s="1"/>
  <c r="AK151" i="3"/>
  <c r="AJ152" i="3"/>
  <c r="AI152" i="3"/>
  <c r="AJ84" i="3"/>
  <c r="AK84" i="3"/>
  <c r="AT179" i="3"/>
  <c r="AS179" i="3" s="1"/>
  <c r="AR179" i="3" s="1"/>
  <c r="AQ179" i="3" s="1"/>
  <c r="AP179" i="3" s="1"/>
  <c r="AO179" i="3" s="1"/>
  <c r="AN179" i="3" s="1"/>
  <c r="AM179" i="3" s="1"/>
  <c r="AL179" i="3" s="1"/>
  <c r="AT177" i="3"/>
  <c r="AS177" i="3" s="1"/>
  <c r="AR177" i="3" s="1"/>
  <c r="AQ177" i="3" s="1"/>
  <c r="AP177" i="3" s="1"/>
  <c r="AO177" i="3" s="1"/>
  <c r="AN177" i="3" s="1"/>
  <c r="AM177" i="3" s="1"/>
  <c r="AL177" i="3" s="1"/>
  <c r="H57" i="3"/>
  <c r="AF57" i="3"/>
  <c r="AC57" i="3"/>
  <c r="I69" i="3"/>
  <c r="AF69" i="3"/>
  <c r="AC69" i="3"/>
  <c r="I98" i="3"/>
  <c r="AC98" i="3"/>
  <c r="AF98" i="3"/>
  <c r="K199" i="3"/>
  <c r="AC199" i="3"/>
  <c r="AF199" i="3"/>
  <c r="AT143" i="3"/>
  <c r="AS143" i="3" s="1"/>
  <c r="AR143" i="3" s="1"/>
  <c r="AQ143" i="3" s="1"/>
  <c r="AP143" i="3" s="1"/>
  <c r="AO143" i="3" s="1"/>
  <c r="AN143" i="3" s="1"/>
  <c r="AM143" i="3" s="1"/>
  <c r="AL143" i="3" s="1"/>
  <c r="G161" i="3"/>
  <c r="AU161" i="3"/>
  <c r="Z161" i="3"/>
  <c r="P161" i="3"/>
  <c r="AT184" i="3"/>
  <c r="AS184" i="3" s="1"/>
  <c r="AR184" i="3" s="1"/>
  <c r="AQ184" i="3" s="1"/>
  <c r="AP184" i="3" s="1"/>
  <c r="AO184" i="3" s="1"/>
  <c r="AN184" i="3" s="1"/>
  <c r="AM184" i="3" s="1"/>
  <c r="AL184" i="3" s="1"/>
  <c r="AT196" i="3"/>
  <c r="AS196" i="3" s="1"/>
  <c r="AR196" i="3" s="1"/>
  <c r="AQ196" i="3" s="1"/>
  <c r="AP196" i="3" s="1"/>
  <c r="AO196" i="3" s="1"/>
  <c r="AN196" i="3" s="1"/>
  <c r="AM196" i="3" s="1"/>
  <c r="AL196" i="3" s="1"/>
  <c r="K168" i="3"/>
  <c r="AC168" i="3"/>
  <c r="AF168" i="3"/>
  <c r="K167" i="3"/>
  <c r="AF167" i="3"/>
  <c r="AC167" i="3"/>
  <c r="K149" i="3"/>
  <c r="K154" i="3"/>
  <c r="AF154" i="3"/>
  <c r="AC154" i="3"/>
  <c r="AS141" i="3"/>
  <c r="AR141" i="3" s="1"/>
  <c r="AQ141" i="3" s="1"/>
  <c r="AP141" i="3" s="1"/>
  <c r="AO141" i="3" s="1"/>
  <c r="AN141" i="3" s="1"/>
  <c r="AM141" i="3" s="1"/>
  <c r="AL141" i="3" s="1"/>
  <c r="AT141" i="3"/>
  <c r="Z59" i="3"/>
  <c r="G59" i="3"/>
  <c r="AU59" i="3"/>
  <c r="P59" i="3"/>
  <c r="Z95" i="3"/>
  <c r="G95" i="3"/>
  <c r="P95" i="3"/>
  <c r="AU95" i="3"/>
  <c r="G153" i="3"/>
  <c r="AU153" i="3"/>
  <c r="Z153" i="3"/>
  <c r="P153" i="3"/>
  <c r="I84" i="3"/>
  <c r="AF84" i="3"/>
  <c r="AC84" i="3"/>
  <c r="I82" i="3"/>
  <c r="AC82" i="3"/>
  <c r="AF82" i="3"/>
  <c r="AT199" i="3"/>
  <c r="AS199" i="3" s="1"/>
  <c r="AR199" i="3" s="1"/>
  <c r="AQ199" i="3" s="1"/>
  <c r="AP199" i="3" s="1"/>
  <c r="AO199" i="3" s="1"/>
  <c r="AN199" i="3" s="1"/>
  <c r="AM199" i="3" s="1"/>
  <c r="AL199" i="3" s="1"/>
  <c r="K143" i="3"/>
  <c r="AF143" i="3"/>
  <c r="AC143" i="3"/>
  <c r="AS181" i="3"/>
  <c r="AR181" i="3" s="1"/>
  <c r="AQ181" i="3" s="1"/>
  <c r="AP181" i="3" s="1"/>
  <c r="AO181" i="3" s="1"/>
  <c r="AN181" i="3" s="1"/>
  <c r="AM181" i="3" s="1"/>
  <c r="AL181" i="3" s="1"/>
  <c r="AT181" i="3"/>
  <c r="AT187" i="3"/>
  <c r="AS187" i="3" s="1"/>
  <c r="AR187" i="3" s="1"/>
  <c r="AQ187" i="3" s="1"/>
  <c r="AP187" i="3" s="1"/>
  <c r="AO187" i="3" s="1"/>
  <c r="AN187" i="3" s="1"/>
  <c r="AM187" i="3" s="1"/>
  <c r="AL187" i="3" s="1"/>
  <c r="K127" i="3"/>
  <c r="AC127" i="3"/>
  <c r="AF127" i="3"/>
  <c r="I85" i="3"/>
  <c r="AC85" i="3"/>
  <c r="AF85" i="3"/>
  <c r="K185" i="3"/>
  <c r="AC185" i="3"/>
  <c r="AF185" i="3"/>
  <c r="K120" i="3"/>
  <c r="AC120" i="3"/>
  <c r="AF120" i="3"/>
  <c r="G68" i="3"/>
  <c r="P68" i="3"/>
  <c r="Z68" i="3"/>
  <c r="AU68" i="3"/>
  <c r="K146" i="3"/>
  <c r="AF146" i="3"/>
  <c r="Z86" i="3"/>
  <c r="G86" i="3"/>
  <c r="AU86" i="3"/>
  <c r="P86" i="3"/>
  <c r="AT190" i="3"/>
  <c r="AS190" i="3" s="1"/>
  <c r="AR190" i="3" s="1"/>
  <c r="AQ190" i="3" s="1"/>
  <c r="AP190" i="3" s="1"/>
  <c r="AO190" i="3" s="1"/>
  <c r="AN190" i="3" s="1"/>
  <c r="AM190" i="3" s="1"/>
  <c r="AL190" i="3" s="1"/>
  <c r="AT174" i="3"/>
  <c r="AS174" i="3" s="1"/>
  <c r="AR174" i="3" s="1"/>
  <c r="AQ174" i="3" s="1"/>
  <c r="AP174" i="3" s="1"/>
  <c r="AO174" i="3" s="1"/>
  <c r="AN174" i="3" s="1"/>
  <c r="AM174" i="3" s="1"/>
  <c r="AL174" i="3" s="1"/>
  <c r="Z170" i="3"/>
  <c r="G170" i="3"/>
  <c r="AU170" i="3"/>
  <c r="P170" i="3"/>
  <c r="K128" i="3"/>
  <c r="AF128" i="3"/>
  <c r="AC128" i="3"/>
  <c r="AT198" i="3"/>
  <c r="AS198" i="3" s="1"/>
  <c r="AR198" i="3" s="1"/>
  <c r="AQ198" i="3" s="1"/>
  <c r="AP198" i="3" s="1"/>
  <c r="AO198" i="3" s="1"/>
  <c r="AN198" i="3" s="1"/>
  <c r="AM198" i="3" s="1"/>
  <c r="AL198" i="3" s="1"/>
  <c r="K162" i="3"/>
  <c r="AC162" i="3"/>
  <c r="AF162" i="3"/>
  <c r="H40" i="3"/>
  <c r="AF40" i="3"/>
  <c r="AS111" i="3"/>
  <c r="AR111" i="3" s="1"/>
  <c r="AQ111" i="3" s="1"/>
  <c r="AP111" i="3" s="1"/>
  <c r="AO111" i="3" s="1"/>
  <c r="AN111" i="3" s="1"/>
  <c r="AM111" i="3" s="1"/>
  <c r="AL111" i="3" s="1"/>
  <c r="AT111" i="3"/>
  <c r="K164" i="3"/>
  <c r="K166" i="3"/>
  <c r="AC166" i="3"/>
  <c r="AF166" i="3"/>
  <c r="K141" i="3"/>
  <c r="AF141" i="3"/>
  <c r="G49" i="3"/>
  <c r="AU49" i="3"/>
  <c r="Z49" i="3"/>
  <c r="P49" i="3"/>
  <c r="Z73" i="3"/>
  <c r="G73" i="3"/>
  <c r="AU73" i="3"/>
  <c r="P73" i="3"/>
  <c r="K140" i="3"/>
  <c r="AC146" i="3"/>
  <c r="AF113" i="3"/>
  <c r="AC113" i="3"/>
  <c r="K113" i="3"/>
  <c r="AT185" i="3"/>
  <c r="AS185" i="3" s="1"/>
  <c r="AR185" i="3" s="1"/>
  <c r="AQ185" i="3" s="1"/>
  <c r="AP185" i="3" s="1"/>
  <c r="AO185" i="3" s="1"/>
  <c r="AN185" i="3" s="1"/>
  <c r="AM185" i="3" s="1"/>
  <c r="AL185" i="3" s="1"/>
  <c r="AT202" i="3"/>
  <c r="AS202" i="3" s="1"/>
  <c r="AR202" i="3" s="1"/>
  <c r="AQ202" i="3" s="1"/>
  <c r="AP202" i="3" s="1"/>
  <c r="AO202" i="3" s="1"/>
  <c r="AN202" i="3" s="1"/>
  <c r="AM202" i="3" s="1"/>
  <c r="AL202" i="3" s="1"/>
  <c r="AC40" i="3"/>
  <c r="AT186" i="3"/>
  <c r="AS186" i="3" s="1"/>
  <c r="AR186" i="3" s="1"/>
  <c r="AQ186" i="3" s="1"/>
  <c r="AP186" i="3" s="1"/>
  <c r="AO186" i="3" s="1"/>
  <c r="AN186" i="3" s="1"/>
  <c r="AM186" i="3" s="1"/>
  <c r="AL186" i="3" s="1"/>
  <c r="K102" i="3"/>
  <c r="AC102" i="3"/>
  <c r="Z175" i="3"/>
  <c r="G175" i="3"/>
  <c r="P175" i="3"/>
  <c r="AU175" i="3"/>
  <c r="AU87" i="3"/>
  <c r="Z87" i="3"/>
  <c r="G87" i="3"/>
  <c r="P87" i="3"/>
  <c r="G23" i="3"/>
  <c r="AU23" i="3"/>
  <c r="Z23" i="3"/>
  <c r="P23" i="3"/>
  <c r="G63" i="3"/>
  <c r="Z63" i="3"/>
  <c r="AU63" i="3"/>
  <c r="P63" i="3"/>
  <c r="K193" i="3"/>
  <c r="AC193" i="3"/>
  <c r="AF193" i="3"/>
  <c r="K111" i="3"/>
  <c r="AF111" i="3"/>
  <c r="AC111" i="3"/>
  <c r="H44" i="3"/>
  <c r="AT157" i="3"/>
  <c r="AS157" i="3" s="1"/>
  <c r="AR157" i="3" s="1"/>
  <c r="AQ157" i="3" s="1"/>
  <c r="AP157" i="3" s="1"/>
  <c r="AO157" i="3" s="1"/>
  <c r="AN157" i="3" s="1"/>
  <c r="AM157" i="3" s="1"/>
  <c r="AL157" i="3" s="1"/>
  <c r="H24" i="3"/>
  <c r="AC24" i="3"/>
  <c r="AF24" i="3"/>
  <c r="K197" i="3"/>
  <c r="AC197" i="3"/>
  <c r="AF197" i="3"/>
  <c r="I79" i="3"/>
  <c r="AF79" i="3"/>
  <c r="AC79" i="3"/>
  <c r="AT201" i="3"/>
  <c r="AS201" i="3" s="1"/>
  <c r="AR201" i="3" s="1"/>
  <c r="AQ201" i="3" s="1"/>
  <c r="AP201" i="3" s="1"/>
  <c r="AO201" i="3" s="1"/>
  <c r="AN201" i="3" s="1"/>
  <c r="AM201" i="3" s="1"/>
  <c r="AL201" i="3" s="1"/>
  <c r="AT65" i="3"/>
  <c r="AS65" i="3" s="1"/>
  <c r="AR65" i="3" s="1"/>
  <c r="AQ65" i="3" s="1"/>
  <c r="AP65" i="3" s="1"/>
  <c r="AO65" i="3" s="1"/>
  <c r="AN65" i="3" s="1"/>
  <c r="AM65" i="3" s="1"/>
  <c r="AL65" i="3" s="1"/>
  <c r="G134" i="3"/>
  <c r="Z134" i="3"/>
  <c r="AU134" i="3"/>
  <c r="P134" i="3"/>
  <c r="K117" i="3"/>
  <c r="AC117" i="3"/>
  <c r="AF117" i="3"/>
  <c r="AT71" i="3"/>
  <c r="AS71" i="3" s="1"/>
  <c r="AR71" i="3" s="1"/>
  <c r="AQ71" i="3" s="1"/>
  <c r="AP71" i="3" s="1"/>
  <c r="AO71" i="3" s="1"/>
  <c r="AN71" i="3" s="1"/>
  <c r="AM71" i="3" s="1"/>
  <c r="AL71" i="3" s="1"/>
  <c r="AC140" i="3"/>
  <c r="J123" i="3"/>
  <c r="AC123" i="3"/>
  <c r="AF123" i="3"/>
  <c r="AT113" i="3"/>
  <c r="AS113" i="3" s="1"/>
  <c r="AR113" i="3" s="1"/>
  <c r="AQ113" i="3" s="1"/>
  <c r="AP113" i="3" s="1"/>
  <c r="AO113" i="3" s="1"/>
  <c r="AN113" i="3" s="1"/>
  <c r="AM113" i="3" s="1"/>
  <c r="AL113" i="3" s="1"/>
  <c r="K202" i="3"/>
  <c r="AF202" i="3"/>
  <c r="Z124" i="3"/>
  <c r="G124" i="3"/>
  <c r="AU124" i="3"/>
  <c r="P124" i="3"/>
  <c r="H32" i="3"/>
  <c r="AF32" i="3"/>
  <c r="AC32" i="3"/>
  <c r="AS82" i="3"/>
  <c r="AR82" i="3"/>
  <c r="AQ82" i="3" s="1"/>
  <c r="AP82" i="3" s="1"/>
  <c r="AO82" i="3" s="1"/>
  <c r="AN82" i="3" s="1"/>
  <c r="AM82" i="3" s="1"/>
  <c r="AL82" i="3" s="1"/>
  <c r="AT82" i="3"/>
  <c r="G43" i="3"/>
  <c r="Z43" i="3"/>
  <c r="AU43" i="3"/>
  <c r="P43" i="3"/>
  <c r="K100" i="3"/>
  <c r="AF100" i="3"/>
  <c r="AC100" i="3"/>
  <c r="AT160" i="3"/>
  <c r="AS160" i="3" s="1"/>
  <c r="AR160" i="3" s="1"/>
  <c r="AQ160" i="3" s="1"/>
  <c r="AP160" i="3" s="1"/>
  <c r="AO160" i="3" s="1"/>
  <c r="AN160" i="3" s="1"/>
  <c r="AM160" i="3" s="1"/>
  <c r="AL160" i="3" s="1"/>
  <c r="G125" i="3"/>
  <c r="Z125" i="3"/>
  <c r="AU125" i="3"/>
  <c r="P125" i="3"/>
  <c r="K181" i="3"/>
  <c r="H47" i="3"/>
  <c r="AS45" i="3"/>
  <c r="AR45" i="3" s="1"/>
  <c r="AQ45" i="3" s="1"/>
  <c r="AP45" i="3" s="1"/>
  <c r="AO45" i="3" s="1"/>
  <c r="AN45" i="3" s="1"/>
  <c r="AM45" i="3" s="1"/>
  <c r="AL45" i="3" s="1"/>
  <c r="AT45" i="3"/>
  <c r="J81" i="3"/>
  <c r="H56" i="3"/>
  <c r="AF56" i="3"/>
  <c r="AC56" i="3"/>
  <c r="K103" i="3"/>
  <c r="AC103" i="3"/>
  <c r="AF103" i="3"/>
  <c r="K155" i="3"/>
  <c r="AC155" i="3"/>
  <c r="AF155" i="3"/>
  <c r="H50" i="3"/>
  <c r="H30" i="3"/>
  <c r="AC30" i="3"/>
  <c r="AF47" i="3"/>
  <c r="K194" i="3"/>
  <c r="AC194" i="3"/>
  <c r="AF194" i="3"/>
  <c r="AS131" i="3"/>
  <c r="AR131" i="3" s="1"/>
  <c r="AQ131" i="3" s="1"/>
  <c r="AP131" i="3" s="1"/>
  <c r="AO131" i="3" s="1"/>
  <c r="AN131" i="3" s="1"/>
  <c r="AM131" i="3" s="1"/>
  <c r="AL131" i="3" s="1"/>
  <c r="AT131" i="3"/>
  <c r="AT194" i="3"/>
  <c r="AS194" i="3" s="1"/>
  <c r="AR194" i="3" s="1"/>
  <c r="AQ194" i="3" s="1"/>
  <c r="AP194" i="3" s="1"/>
  <c r="AO194" i="3" s="1"/>
  <c r="AN194" i="3" s="1"/>
  <c r="AM194" i="3" s="1"/>
  <c r="AL194" i="3" s="1"/>
  <c r="K131" i="3"/>
  <c r="AC131" i="3"/>
  <c r="AF131" i="3"/>
  <c r="G93" i="3"/>
  <c r="AU93" i="3"/>
  <c r="Z93" i="3"/>
  <c r="P93" i="3"/>
  <c r="K203" i="3"/>
  <c r="AF203" i="3"/>
  <c r="AC203" i="3"/>
  <c r="AU129" i="3"/>
  <c r="G129" i="3"/>
  <c r="Z129" i="3"/>
  <c r="P129" i="3"/>
  <c r="G118" i="3"/>
  <c r="Z118" i="3"/>
  <c r="AU118" i="3"/>
  <c r="P118" i="3"/>
  <c r="AT200" i="3"/>
  <c r="AS200" i="3" s="1"/>
  <c r="AR200" i="3" s="1"/>
  <c r="AQ200" i="3" s="1"/>
  <c r="AP200" i="3" s="1"/>
  <c r="AO200" i="3" s="1"/>
  <c r="AN200" i="3" s="1"/>
  <c r="AM200" i="3" s="1"/>
  <c r="AL200" i="3" s="1"/>
  <c r="H45" i="3"/>
  <c r="AF45" i="3"/>
  <c r="AC45" i="3"/>
  <c r="AT197" i="3"/>
  <c r="AS197" i="3" s="1"/>
  <c r="AR197" i="3" s="1"/>
  <c r="AQ197" i="3" s="1"/>
  <c r="AP197" i="3" s="1"/>
  <c r="AO197" i="3" s="1"/>
  <c r="AN197" i="3" s="1"/>
  <c r="AM197" i="3" s="1"/>
  <c r="AL197" i="3" s="1"/>
  <c r="K145" i="3"/>
  <c r="AF145" i="3"/>
  <c r="AC145" i="3"/>
  <c r="G119" i="3"/>
  <c r="Z119" i="3"/>
  <c r="AU119" i="3"/>
  <c r="P119" i="3"/>
  <c r="AT171" i="3"/>
  <c r="AS171" i="3" s="1"/>
  <c r="AR171" i="3" s="1"/>
  <c r="AQ171" i="3" s="1"/>
  <c r="AP171" i="3" s="1"/>
  <c r="AO171" i="3" s="1"/>
  <c r="AN171" i="3" s="1"/>
  <c r="AM171" i="3" s="1"/>
  <c r="AL171" i="3" s="1"/>
  <c r="AT29" i="3"/>
  <c r="AS29" i="3" s="1"/>
  <c r="AR29" i="3" s="1"/>
  <c r="AQ29" i="3" s="1"/>
  <c r="AP29" i="3" s="1"/>
  <c r="AO29" i="3" s="1"/>
  <c r="AN29" i="3" s="1"/>
  <c r="AM29" i="3" s="1"/>
  <c r="AL29" i="3" s="1"/>
  <c r="Z132" i="3"/>
  <c r="G132" i="3"/>
  <c r="AU132" i="3"/>
  <c r="P132" i="3"/>
  <c r="I92" i="3"/>
  <c r="AC92" i="3"/>
  <c r="AF92" i="3"/>
  <c r="AS102" i="3"/>
  <c r="AT102" i="3"/>
  <c r="AR102" i="3"/>
  <c r="AQ102" i="3" s="1"/>
  <c r="AP102" i="3" s="1"/>
  <c r="AO102" i="3" s="1"/>
  <c r="AN102" i="3" s="1"/>
  <c r="AM102" i="3" s="1"/>
  <c r="AL102" i="3" s="1"/>
  <c r="AT135" i="3"/>
  <c r="AS135" i="3" s="1"/>
  <c r="AR135" i="3" s="1"/>
  <c r="AQ135" i="3" s="1"/>
  <c r="AP135" i="3" s="1"/>
  <c r="AO135" i="3" s="1"/>
  <c r="AN135" i="3" s="1"/>
  <c r="AM135" i="3" s="1"/>
  <c r="AL135" i="3" s="1"/>
  <c r="K186" i="3"/>
  <c r="AF186" i="3"/>
  <c r="AC186" i="3"/>
  <c r="Z116" i="3"/>
  <c r="AU116" i="3"/>
  <c r="G116" i="3"/>
  <c r="P116" i="3"/>
  <c r="K200" i="3"/>
  <c r="AF200" i="3"/>
  <c r="H42" i="3"/>
  <c r="AC42" i="3"/>
  <c r="AF42" i="3"/>
  <c r="Z26" i="3"/>
  <c r="G26" i="3"/>
  <c r="AU26" i="3"/>
  <c r="P26" i="3"/>
  <c r="AS136" i="3"/>
  <c r="AR136" i="3" s="1"/>
  <c r="AQ136" i="3" s="1"/>
  <c r="AP136" i="3" s="1"/>
  <c r="AO136" i="3" s="1"/>
  <c r="AN136" i="3" s="1"/>
  <c r="AM136" i="3" s="1"/>
  <c r="AL136" i="3" s="1"/>
  <c r="AT136" i="3"/>
  <c r="H70" i="3"/>
  <c r="AC70" i="3"/>
  <c r="K101" i="3"/>
  <c r="AF101" i="3"/>
  <c r="K190" i="3"/>
  <c r="AC190" i="3"/>
  <c r="AF190" i="3"/>
  <c r="I71" i="3"/>
  <c r="AC71" i="3"/>
  <c r="AF81" i="3"/>
  <c r="AI207" i="3"/>
  <c r="AH207" i="3" s="1"/>
  <c r="AB207" i="3" s="1"/>
  <c r="AJ207" i="3"/>
  <c r="AK207" i="3"/>
  <c r="AC192" i="3"/>
  <c r="K192" i="3"/>
  <c r="AF192" i="3"/>
  <c r="AS192" i="3"/>
  <c r="AR192" i="3" s="1"/>
  <c r="AQ192" i="3" s="1"/>
  <c r="AP192" i="3" s="1"/>
  <c r="AO192" i="3" s="1"/>
  <c r="AN192" i="3" s="1"/>
  <c r="AM192" i="3" s="1"/>
  <c r="AL192" i="3" s="1"/>
  <c r="AT192" i="3"/>
  <c r="AT206" i="3"/>
  <c r="AS206" i="3" s="1"/>
  <c r="AR206" i="3" s="1"/>
  <c r="AQ206" i="3" s="1"/>
  <c r="AP206" i="3" s="1"/>
  <c r="AO206" i="3" s="1"/>
  <c r="AN206" i="3" s="1"/>
  <c r="AM206" i="3" s="1"/>
  <c r="AL206" i="3" s="1"/>
  <c r="AC206" i="3"/>
  <c r="K206" i="3"/>
  <c r="AF206" i="3"/>
  <c r="AF207" i="3"/>
  <c r="AC207" i="3"/>
  <c r="K207" i="3"/>
  <c r="AS208" i="3"/>
  <c r="AR208" i="3" s="1"/>
  <c r="AQ208" i="3" s="1"/>
  <c r="AP208" i="3" s="1"/>
  <c r="AO208" i="3" s="1"/>
  <c r="AN208" i="3" s="1"/>
  <c r="AM208" i="3" s="1"/>
  <c r="AL208" i="3" s="1"/>
  <c r="AT208" i="3"/>
  <c r="AC208" i="3"/>
  <c r="K208" i="3"/>
  <c r="AF208" i="3"/>
  <c r="C16" i="1"/>
  <c r="D18" i="1" s="1"/>
  <c r="O25" i="1"/>
  <c r="O66" i="1"/>
  <c r="O45" i="1"/>
  <c r="O29" i="1"/>
  <c r="O41" i="1"/>
  <c r="O79" i="1"/>
  <c r="O70" i="1"/>
  <c r="O30" i="1"/>
  <c r="O33" i="1"/>
  <c r="O80" i="1"/>
  <c r="O75" i="1"/>
  <c r="O43" i="1"/>
  <c r="O83" i="1"/>
  <c r="O59" i="1"/>
  <c r="O52" i="1"/>
  <c r="O31" i="1"/>
  <c r="O53" i="1"/>
  <c r="O39" i="1"/>
  <c r="O62" i="1"/>
  <c r="O76" i="1"/>
  <c r="O72" i="1"/>
  <c r="O81" i="1"/>
  <c r="O56" i="1"/>
  <c r="O23" i="1"/>
  <c r="O35" i="1"/>
  <c r="O57" i="1"/>
  <c r="O22" i="1"/>
  <c r="O26" i="1"/>
  <c r="O69" i="1"/>
  <c r="O68" i="1"/>
  <c r="O82" i="1"/>
  <c r="O67" i="1"/>
  <c r="O50" i="1"/>
  <c r="O36" i="1"/>
  <c r="C15" i="1"/>
  <c r="O28" i="1"/>
  <c r="O38" i="1"/>
  <c r="O58" i="1"/>
  <c r="O48" i="1"/>
  <c r="O61" i="1"/>
  <c r="O49" i="1"/>
  <c r="O73" i="1"/>
  <c r="O46" i="1"/>
  <c r="O21" i="1"/>
  <c r="O86" i="1"/>
  <c r="O55" i="1"/>
  <c r="O85" i="1"/>
  <c r="O37" i="1"/>
  <c r="O51" i="1"/>
  <c r="O34" i="1"/>
  <c r="O40" i="1"/>
  <c r="O74" i="1"/>
  <c r="O64" i="1"/>
  <c r="O60" i="1"/>
  <c r="O32" i="1"/>
  <c r="O87" i="1"/>
  <c r="O44" i="1"/>
  <c r="O27" i="1"/>
  <c r="O42" i="1"/>
  <c r="O54" i="1"/>
  <c r="O65" i="1"/>
  <c r="O78" i="1"/>
  <c r="O47" i="1"/>
  <c r="O71" i="1"/>
  <c r="O77" i="1"/>
  <c r="O24" i="1"/>
  <c r="O63" i="1"/>
  <c r="O84" i="1"/>
  <c r="C11" i="3"/>
  <c r="C12" i="3"/>
  <c r="C16" i="3" l="1"/>
  <c r="D18" i="3" s="1"/>
  <c r="O208" i="3"/>
  <c r="O185" i="3"/>
  <c r="O159" i="3"/>
  <c r="O162" i="3"/>
  <c r="O204" i="3"/>
  <c r="O166" i="3"/>
  <c r="O152" i="3"/>
  <c r="O179" i="3"/>
  <c r="O176" i="3"/>
  <c r="O170" i="3"/>
  <c r="C15" i="3"/>
  <c r="F18" i="3" s="1"/>
  <c r="F19" i="3" s="1"/>
  <c r="O174" i="3"/>
  <c r="O197" i="3"/>
  <c r="O161" i="3"/>
  <c r="O150" i="3"/>
  <c r="O194" i="3"/>
  <c r="O165" i="3"/>
  <c r="O156" i="3"/>
  <c r="O200" i="3"/>
  <c r="O187" i="3"/>
  <c r="O199" i="3"/>
  <c r="O141" i="3"/>
  <c r="O183" i="3"/>
  <c r="O186" i="3"/>
  <c r="O148" i="3"/>
  <c r="O184" i="3"/>
  <c r="O135" i="3"/>
  <c r="O181" i="3"/>
  <c r="O203" i="3"/>
  <c r="O198" i="3"/>
  <c r="O151" i="3"/>
  <c r="O189" i="3"/>
  <c r="O191" i="3"/>
  <c r="O195" i="3"/>
  <c r="O201" i="3"/>
  <c r="O180" i="3"/>
  <c r="O173" i="3"/>
  <c r="O205" i="3"/>
  <c r="O172" i="3"/>
  <c r="O177" i="3"/>
  <c r="O207" i="3"/>
  <c r="O157" i="3"/>
  <c r="O167" i="3"/>
  <c r="O190" i="3"/>
  <c r="O112" i="3"/>
  <c r="O154" i="3"/>
  <c r="O182" i="3"/>
  <c r="O160" i="3"/>
  <c r="O193" i="3"/>
  <c r="O192" i="3"/>
  <c r="O168" i="3"/>
  <c r="O163" i="3"/>
  <c r="O188" i="3"/>
  <c r="O155" i="3"/>
  <c r="O196" i="3"/>
  <c r="O149" i="3"/>
  <c r="O164" i="3"/>
  <c r="O206" i="3"/>
  <c r="O153" i="3"/>
  <c r="O175" i="3"/>
  <c r="O169" i="3"/>
  <c r="O202" i="3"/>
  <c r="O178" i="3"/>
  <c r="O158" i="3"/>
  <c r="O171" i="3"/>
  <c r="AJ64" i="3"/>
  <c r="AI64" i="3"/>
  <c r="AH64" i="3" s="1"/>
  <c r="AK64" i="3"/>
  <c r="AA84" i="3"/>
  <c r="AD84" i="3" s="1"/>
  <c r="AB84" i="3"/>
  <c r="AJ108" i="3"/>
  <c r="AI108" i="3"/>
  <c r="AH108" i="3" s="1"/>
  <c r="AK108" i="3"/>
  <c r="AI191" i="3"/>
  <c r="AH191" i="3" s="1"/>
  <c r="AK191" i="3"/>
  <c r="AJ191" i="3"/>
  <c r="AT31" i="3"/>
  <c r="AS31" i="3" s="1"/>
  <c r="AR31" i="3" s="1"/>
  <c r="AQ31" i="3" s="1"/>
  <c r="AP31" i="3" s="1"/>
  <c r="AO31" i="3" s="1"/>
  <c r="AN31" i="3" s="1"/>
  <c r="AM31" i="3" s="1"/>
  <c r="AL31" i="3" s="1"/>
  <c r="AT62" i="3"/>
  <c r="AS62" i="3" s="1"/>
  <c r="AR62" i="3" s="1"/>
  <c r="AQ62" i="3" s="1"/>
  <c r="AP62" i="3" s="1"/>
  <c r="AO62" i="3"/>
  <c r="AN62" i="3" s="1"/>
  <c r="AM62" i="3" s="1"/>
  <c r="AL62" i="3" s="1"/>
  <c r="BK42" i="3"/>
  <c r="BJ42" i="3" s="1"/>
  <c r="BI42" i="3" s="1"/>
  <c r="BH42" i="3" s="1"/>
  <c r="BG42" i="3"/>
  <c r="BF42" i="3" s="1"/>
  <c r="BE42" i="3" s="1"/>
  <c r="BD42" i="3" s="1"/>
  <c r="BC42" i="3" s="1"/>
  <c r="BK76" i="3"/>
  <c r="BJ76" i="3" s="1"/>
  <c r="BI76" i="3" s="1"/>
  <c r="BH76" i="3" s="1"/>
  <c r="BG76" i="3" s="1"/>
  <c r="BF76" i="3" s="1"/>
  <c r="BE76" i="3" s="1"/>
  <c r="BD76" i="3" s="1"/>
  <c r="BC76" i="3" s="1"/>
  <c r="AI69" i="3"/>
  <c r="AJ69" i="3"/>
  <c r="AK69" i="3"/>
  <c r="BJ22" i="3"/>
  <c r="BI22" i="3" s="1"/>
  <c r="BH22" i="3" s="1"/>
  <c r="BG22" i="3" s="1"/>
  <c r="BF22" i="3" s="1"/>
  <c r="BE22" i="3" s="1"/>
  <c r="BD22" i="3" s="1"/>
  <c r="BC22" i="3" s="1"/>
  <c r="BK22" i="3"/>
  <c r="AS70" i="3"/>
  <c r="AR70" i="3" s="1"/>
  <c r="AQ70" i="3" s="1"/>
  <c r="AP70" i="3" s="1"/>
  <c r="AO70" i="3" s="1"/>
  <c r="AN70" i="3" s="1"/>
  <c r="AM70" i="3" s="1"/>
  <c r="AL70" i="3" s="1"/>
  <c r="AT70" i="3"/>
  <c r="AS104" i="3"/>
  <c r="AR104" i="3" s="1"/>
  <c r="AQ104" i="3" s="1"/>
  <c r="AP104" i="3" s="1"/>
  <c r="AO104" i="3" s="1"/>
  <c r="AN104" i="3" s="1"/>
  <c r="AM104" i="3" s="1"/>
  <c r="AL104" i="3" s="1"/>
  <c r="AT104" i="3"/>
  <c r="AT76" i="3"/>
  <c r="AS76" i="3" s="1"/>
  <c r="AR76" i="3" s="1"/>
  <c r="AQ76" i="3" s="1"/>
  <c r="AP76" i="3" s="1"/>
  <c r="AO76" i="3" s="1"/>
  <c r="AN76" i="3" s="1"/>
  <c r="AM76" i="3" s="1"/>
  <c r="AL76" i="3" s="1"/>
  <c r="AS203" i="3"/>
  <c r="AR203" i="3" s="1"/>
  <c r="AQ203" i="3" s="1"/>
  <c r="AP203" i="3" s="1"/>
  <c r="AO203" i="3" s="1"/>
  <c r="AN203" i="3" s="1"/>
  <c r="AM203" i="3" s="1"/>
  <c r="AL203" i="3" s="1"/>
  <c r="AT203" i="3"/>
  <c r="AK56" i="3"/>
  <c r="AJ56" i="3"/>
  <c r="AI56" i="3"/>
  <c r="AT142" i="3"/>
  <c r="AS142" i="3" s="1"/>
  <c r="AR142" i="3" s="1"/>
  <c r="AQ142" i="3"/>
  <c r="AP142" i="3" s="1"/>
  <c r="AO142" i="3" s="1"/>
  <c r="AN142" i="3" s="1"/>
  <c r="AM142" i="3" s="1"/>
  <c r="AL142" i="3" s="1"/>
  <c r="AT89" i="3"/>
  <c r="AS89" i="3" s="1"/>
  <c r="AR89" i="3" s="1"/>
  <c r="AQ89" i="3" s="1"/>
  <c r="AP89" i="3" s="1"/>
  <c r="AO89" i="3" s="1"/>
  <c r="AN89" i="3" s="1"/>
  <c r="AM89" i="3" s="1"/>
  <c r="AL89" i="3" s="1"/>
  <c r="AT147" i="3"/>
  <c r="AS147" i="3" s="1"/>
  <c r="AR147" i="3" s="1"/>
  <c r="AQ147" i="3" s="1"/>
  <c r="AP147" i="3" s="1"/>
  <c r="AO147" i="3" s="1"/>
  <c r="AN147" i="3" s="1"/>
  <c r="AM147" i="3" s="1"/>
  <c r="AL147" i="3" s="1"/>
  <c r="BK6" i="3"/>
  <c r="BJ6" i="3"/>
  <c r="BI6" i="3" s="1"/>
  <c r="BH6" i="3" s="1"/>
  <c r="BG6" i="3" s="1"/>
  <c r="BF6" i="3" s="1"/>
  <c r="BE6" i="3" s="1"/>
  <c r="BD6" i="3" s="1"/>
  <c r="BC6" i="3" s="1"/>
  <c r="AT182" i="3"/>
  <c r="AR182" i="3"/>
  <c r="AQ182" i="3" s="1"/>
  <c r="AP182" i="3" s="1"/>
  <c r="AO182" i="3" s="1"/>
  <c r="AN182" i="3" s="1"/>
  <c r="AM182" i="3" s="1"/>
  <c r="AL182" i="3" s="1"/>
  <c r="AS182" i="3"/>
  <c r="BK60" i="3"/>
  <c r="BJ60" i="3"/>
  <c r="BI60" i="3" s="1"/>
  <c r="BH60" i="3" s="1"/>
  <c r="BG60" i="3" s="1"/>
  <c r="BF60" i="3" s="1"/>
  <c r="BE60" i="3" s="1"/>
  <c r="BD60" i="3" s="1"/>
  <c r="BC60" i="3" s="1"/>
  <c r="AT44" i="3"/>
  <c r="AS44" i="3" s="1"/>
  <c r="AR44" i="3" s="1"/>
  <c r="AQ44" i="3" s="1"/>
  <c r="AP44" i="3" s="1"/>
  <c r="AO44" i="3" s="1"/>
  <c r="AN44" i="3" s="1"/>
  <c r="AM44" i="3" s="1"/>
  <c r="AL44" i="3" s="1"/>
  <c r="BK64" i="3"/>
  <c r="BJ64" i="3"/>
  <c r="BI64" i="3" s="1"/>
  <c r="BH64" i="3" s="1"/>
  <c r="BG64" i="3" s="1"/>
  <c r="BF64" i="3" s="1"/>
  <c r="BE64" i="3" s="1"/>
  <c r="BD64" i="3" s="1"/>
  <c r="BC64" i="3" s="1"/>
  <c r="BK51" i="3"/>
  <c r="BJ51" i="3" s="1"/>
  <c r="BI51" i="3" s="1"/>
  <c r="BH51" i="3" s="1"/>
  <c r="BG51" i="3" s="1"/>
  <c r="BF51" i="3" s="1"/>
  <c r="BE51" i="3" s="1"/>
  <c r="BD51" i="3" s="1"/>
  <c r="BC51" i="3" s="1"/>
  <c r="BK16" i="3"/>
  <c r="BJ16" i="3"/>
  <c r="BI16" i="3" s="1"/>
  <c r="BH16" i="3" s="1"/>
  <c r="BG16" i="3" s="1"/>
  <c r="BF16" i="3" s="1"/>
  <c r="BE16" i="3" s="1"/>
  <c r="BD16" i="3" s="1"/>
  <c r="BC16" i="3" s="1"/>
  <c r="AT98" i="3"/>
  <c r="AS98" i="3"/>
  <c r="AR98" i="3" s="1"/>
  <c r="AQ98" i="3" s="1"/>
  <c r="AP98" i="3" s="1"/>
  <c r="AO98" i="3" s="1"/>
  <c r="AN98" i="3" s="1"/>
  <c r="AM98" i="3" s="1"/>
  <c r="AL98" i="3" s="1"/>
  <c r="AT22" i="3"/>
  <c r="AS22" i="3" s="1"/>
  <c r="AR22" i="3" s="1"/>
  <c r="AQ22" i="3" s="1"/>
  <c r="AP22" i="3" s="1"/>
  <c r="AO22" i="3"/>
  <c r="AN22" i="3" s="1"/>
  <c r="AM22" i="3" s="1"/>
  <c r="AL22" i="3" s="1"/>
  <c r="BK56" i="3"/>
  <c r="BJ56" i="3"/>
  <c r="BI56" i="3" s="1"/>
  <c r="BH56" i="3" s="1"/>
  <c r="BG56" i="3" s="1"/>
  <c r="BF56" i="3" s="1"/>
  <c r="BE56" i="3"/>
  <c r="BD56" i="3" s="1"/>
  <c r="BC56" i="3" s="1"/>
  <c r="AF182" i="3"/>
  <c r="AC182" i="3"/>
  <c r="AF165" i="3"/>
  <c r="AC165" i="3"/>
  <c r="AC33" i="3"/>
  <c r="AF33" i="3"/>
  <c r="AC37" i="3"/>
  <c r="AF37" i="3"/>
  <c r="AC195" i="3"/>
  <c r="AF195" i="3"/>
  <c r="AF106" i="3"/>
  <c r="AC106" i="3"/>
  <c r="AC148" i="3"/>
  <c r="AF148" i="3"/>
  <c r="AC23" i="3"/>
  <c r="AF177" i="3"/>
  <c r="AC177" i="3"/>
  <c r="AS88" i="3"/>
  <c r="AR88" i="3" s="1"/>
  <c r="AQ88" i="3" s="1"/>
  <c r="AP88" i="3" s="1"/>
  <c r="AO88" i="3" s="1"/>
  <c r="AN88" i="3" s="1"/>
  <c r="AM88" i="3" s="1"/>
  <c r="AL88" i="3" s="1"/>
  <c r="AT88" i="3"/>
  <c r="BK48" i="3"/>
  <c r="BJ48" i="3" s="1"/>
  <c r="BI48" i="3" s="1"/>
  <c r="BH48" i="3" s="1"/>
  <c r="BG48" i="3" s="1"/>
  <c r="BF48" i="3" s="1"/>
  <c r="BE48" i="3" s="1"/>
  <c r="BD48" i="3" s="1"/>
  <c r="BC48" i="3" s="1"/>
  <c r="AT106" i="3"/>
  <c r="AS106" i="3"/>
  <c r="AR106" i="3"/>
  <c r="AQ106" i="3" s="1"/>
  <c r="AP106" i="3" s="1"/>
  <c r="AO106" i="3" s="1"/>
  <c r="AN106" i="3" s="1"/>
  <c r="AM106" i="3" s="1"/>
  <c r="AL106" i="3" s="1"/>
  <c r="AI110" i="3"/>
  <c r="AJ110" i="3"/>
  <c r="AK110" i="3"/>
  <c r="AT38" i="3"/>
  <c r="AS38" i="3" s="1"/>
  <c r="AR38" i="3" s="1"/>
  <c r="AQ38" i="3" s="1"/>
  <c r="AP38" i="3" s="1"/>
  <c r="AO38" i="3" s="1"/>
  <c r="AN38" i="3" s="1"/>
  <c r="AM38" i="3" s="1"/>
  <c r="AL38" i="3" s="1"/>
  <c r="AJ122" i="3"/>
  <c r="AK122" i="3"/>
  <c r="AI122" i="3"/>
  <c r="AH122" i="3" s="1"/>
  <c r="AT48" i="3"/>
  <c r="AS48" i="3" s="1"/>
  <c r="AR48" i="3" s="1"/>
  <c r="AQ48" i="3" s="1"/>
  <c r="AP48" i="3" s="1"/>
  <c r="AO48" i="3" s="1"/>
  <c r="AN48" i="3" s="1"/>
  <c r="AM48" i="3" s="1"/>
  <c r="AL48" i="3" s="1"/>
  <c r="BI55" i="3"/>
  <c r="BK55" i="3"/>
  <c r="BJ55" i="3"/>
  <c r="BH55" i="3"/>
  <c r="BG55" i="3" s="1"/>
  <c r="BF55" i="3" s="1"/>
  <c r="BE55" i="3" s="1"/>
  <c r="BD55" i="3" s="1"/>
  <c r="BC55" i="3" s="1"/>
  <c r="AT150" i="3"/>
  <c r="AS150" i="3" s="1"/>
  <c r="AR150" i="3" s="1"/>
  <c r="AQ150" i="3" s="1"/>
  <c r="AP150" i="3" s="1"/>
  <c r="AO150" i="3" s="1"/>
  <c r="AN150" i="3" s="1"/>
  <c r="AM150" i="3" s="1"/>
  <c r="AL150" i="3" s="1"/>
  <c r="BK18" i="3"/>
  <c r="BI18" i="3"/>
  <c r="BH18" i="3" s="1"/>
  <c r="BG18" i="3" s="1"/>
  <c r="BF18" i="3" s="1"/>
  <c r="BE18" i="3" s="1"/>
  <c r="BD18" i="3" s="1"/>
  <c r="BC18" i="3" s="1"/>
  <c r="BJ18" i="3"/>
  <c r="AT34" i="3"/>
  <c r="AS34" i="3" s="1"/>
  <c r="AR34" i="3" s="1"/>
  <c r="AQ34" i="3" s="1"/>
  <c r="AP34" i="3" s="1"/>
  <c r="AO34" i="3" s="1"/>
  <c r="AN34" i="3" s="1"/>
  <c r="AM34" i="3" s="1"/>
  <c r="AL34" i="3" s="1"/>
  <c r="BK19" i="3"/>
  <c r="BJ19" i="3" s="1"/>
  <c r="BI19" i="3" s="1"/>
  <c r="BH19" i="3" s="1"/>
  <c r="BG19" i="3" s="1"/>
  <c r="BF19" i="3" s="1"/>
  <c r="BE19" i="3" s="1"/>
  <c r="BD19" i="3" s="1"/>
  <c r="BC19" i="3" s="1"/>
  <c r="BK87" i="3"/>
  <c r="BE87" i="3"/>
  <c r="BD87" i="3" s="1"/>
  <c r="BC87" i="3" s="1"/>
  <c r="BJ87" i="3"/>
  <c r="BI87" i="3"/>
  <c r="BH87" i="3" s="1"/>
  <c r="BG87" i="3" s="1"/>
  <c r="BF87" i="3" s="1"/>
  <c r="AP112" i="3"/>
  <c r="AO112" i="3" s="1"/>
  <c r="AN112" i="3" s="1"/>
  <c r="AM112" i="3" s="1"/>
  <c r="AL112" i="3" s="1"/>
  <c r="AT112" i="3"/>
  <c r="AS112" i="3" s="1"/>
  <c r="AR112" i="3" s="1"/>
  <c r="AQ112" i="3" s="1"/>
  <c r="AR114" i="3"/>
  <c r="AQ114" i="3" s="1"/>
  <c r="AP114" i="3" s="1"/>
  <c r="AO114" i="3" s="1"/>
  <c r="AN114" i="3" s="1"/>
  <c r="AM114" i="3" s="1"/>
  <c r="AL114" i="3" s="1"/>
  <c r="AT114" i="3"/>
  <c r="AS114" i="3" s="1"/>
  <c r="AT165" i="3"/>
  <c r="AS165" i="3" s="1"/>
  <c r="AR165" i="3" s="1"/>
  <c r="AQ165" i="3" s="1"/>
  <c r="AP165" i="3" s="1"/>
  <c r="AO165" i="3" s="1"/>
  <c r="AN165" i="3" s="1"/>
  <c r="AM165" i="3" s="1"/>
  <c r="AL165" i="3" s="1"/>
  <c r="AT39" i="3"/>
  <c r="AS39" i="3" s="1"/>
  <c r="AR39" i="3" s="1"/>
  <c r="AQ39" i="3" s="1"/>
  <c r="AP39" i="3" s="1"/>
  <c r="AO39" i="3" s="1"/>
  <c r="AN39" i="3" s="1"/>
  <c r="AM39" i="3" s="1"/>
  <c r="AL39" i="3" s="1"/>
  <c r="BH26" i="3"/>
  <c r="BG26" i="3" s="1"/>
  <c r="BF26" i="3" s="1"/>
  <c r="BE26" i="3" s="1"/>
  <c r="BD26" i="3" s="1"/>
  <c r="BC26" i="3" s="1"/>
  <c r="BK26" i="3"/>
  <c r="BJ26" i="3" s="1"/>
  <c r="BI26" i="3" s="1"/>
  <c r="AT75" i="3"/>
  <c r="AS75" i="3"/>
  <c r="AR75" i="3" s="1"/>
  <c r="AQ75" i="3" s="1"/>
  <c r="AP75" i="3" s="1"/>
  <c r="AO75" i="3" s="1"/>
  <c r="AN75" i="3" s="1"/>
  <c r="AM75" i="3" s="1"/>
  <c r="AL75" i="3" s="1"/>
  <c r="AT156" i="3"/>
  <c r="AS156" i="3" s="1"/>
  <c r="AR156" i="3" s="1"/>
  <c r="AQ156" i="3" s="1"/>
  <c r="AP156" i="3" s="1"/>
  <c r="AO156" i="3" s="1"/>
  <c r="AN156" i="3" s="1"/>
  <c r="AM156" i="3" s="1"/>
  <c r="AL156" i="3" s="1"/>
  <c r="BK73" i="3"/>
  <c r="BJ73" i="3" s="1"/>
  <c r="BI73" i="3" s="1"/>
  <c r="BH73" i="3" s="1"/>
  <c r="BG73" i="3" s="1"/>
  <c r="BF73" i="3" s="1"/>
  <c r="BE73" i="3"/>
  <c r="BD73" i="3" s="1"/>
  <c r="BC73" i="3" s="1"/>
  <c r="BJ74" i="3"/>
  <c r="BI74" i="3"/>
  <c r="BH74" i="3" s="1"/>
  <c r="BG74" i="3" s="1"/>
  <c r="BF74" i="3" s="1"/>
  <c r="BE74" i="3" s="1"/>
  <c r="BD74" i="3" s="1"/>
  <c r="BC74" i="3" s="1"/>
  <c r="BK74" i="3"/>
  <c r="AT41" i="3"/>
  <c r="AS41" i="3" s="1"/>
  <c r="AR41" i="3" s="1"/>
  <c r="AQ41" i="3" s="1"/>
  <c r="AP41" i="3" s="1"/>
  <c r="AO41" i="3" s="1"/>
  <c r="AN41" i="3" s="1"/>
  <c r="AM41" i="3" s="1"/>
  <c r="AL41" i="3" s="1"/>
  <c r="AT188" i="3"/>
  <c r="AS188" i="3"/>
  <c r="AR188" i="3" s="1"/>
  <c r="AQ188" i="3" s="1"/>
  <c r="AP188" i="3" s="1"/>
  <c r="AO188" i="3" s="1"/>
  <c r="AN188" i="3" s="1"/>
  <c r="AM188" i="3" s="1"/>
  <c r="AL188" i="3" s="1"/>
  <c r="K204" i="3"/>
  <c r="AF204" i="3"/>
  <c r="AF60" i="3"/>
  <c r="AC60" i="3"/>
  <c r="AF138" i="3"/>
  <c r="AC138" i="3"/>
  <c r="AF176" i="3"/>
  <c r="AC176" i="3"/>
  <c r="AC114" i="3"/>
  <c r="AF114" i="3"/>
  <c r="AF121" i="3"/>
  <c r="AC121" i="3"/>
  <c r="AF97" i="3"/>
  <c r="K112" i="3"/>
  <c r="AC112" i="3"/>
  <c r="AF112" i="3"/>
  <c r="AC132" i="3"/>
  <c r="AC86" i="3"/>
  <c r="K152" i="3"/>
  <c r="AF152" i="3"/>
  <c r="AT83" i="3"/>
  <c r="AS83" i="3" s="1"/>
  <c r="AR83" i="3" s="1"/>
  <c r="AQ83" i="3" s="1"/>
  <c r="AP83" i="3" s="1"/>
  <c r="AO83" i="3" s="1"/>
  <c r="AN83" i="3" s="1"/>
  <c r="AM83" i="3" s="1"/>
  <c r="AL83" i="3" s="1"/>
  <c r="AI158" i="3"/>
  <c r="AJ158" i="3"/>
  <c r="AK158" i="3"/>
  <c r="AS105" i="3"/>
  <c r="AR105" i="3" s="1"/>
  <c r="AQ105" i="3" s="1"/>
  <c r="AP105" i="3" s="1"/>
  <c r="AO105" i="3" s="1"/>
  <c r="AN105" i="3" s="1"/>
  <c r="AM105" i="3" s="1"/>
  <c r="AL105" i="3" s="1"/>
  <c r="AT105" i="3"/>
  <c r="BK86" i="3"/>
  <c r="BJ86" i="3" s="1"/>
  <c r="BI86" i="3"/>
  <c r="BH86" i="3" s="1"/>
  <c r="BG86" i="3" s="1"/>
  <c r="BF86" i="3" s="1"/>
  <c r="BE86" i="3"/>
  <c r="BD86" i="3" s="1"/>
  <c r="BC86" i="3" s="1"/>
  <c r="AT85" i="3"/>
  <c r="AS85" i="3"/>
  <c r="AR85" i="3" s="1"/>
  <c r="AQ85" i="3" s="1"/>
  <c r="AP85" i="3" s="1"/>
  <c r="AO85" i="3" s="1"/>
  <c r="AN85" i="3" s="1"/>
  <c r="AM85" i="3" s="1"/>
  <c r="AL85" i="3" s="1"/>
  <c r="BJ41" i="3"/>
  <c r="BI41" i="3" s="1"/>
  <c r="BH41" i="3" s="1"/>
  <c r="BG41" i="3" s="1"/>
  <c r="BF41" i="3" s="1"/>
  <c r="BE41" i="3" s="1"/>
  <c r="BD41" i="3" s="1"/>
  <c r="BC41" i="3" s="1"/>
  <c r="BK41" i="3"/>
  <c r="AT91" i="3"/>
  <c r="AS91" i="3" s="1"/>
  <c r="AR91" i="3"/>
  <c r="AQ91" i="3" s="1"/>
  <c r="AP91" i="3" s="1"/>
  <c r="AO91" i="3" s="1"/>
  <c r="AN91" i="3" s="1"/>
  <c r="AM91" i="3" s="1"/>
  <c r="AL91" i="3" s="1"/>
  <c r="AT100" i="3"/>
  <c r="AS100" i="3" s="1"/>
  <c r="AR100" i="3" s="1"/>
  <c r="AQ100" i="3" s="1"/>
  <c r="AP100" i="3" s="1"/>
  <c r="AO100" i="3" s="1"/>
  <c r="AN100" i="3" s="1"/>
  <c r="AM100" i="3" s="1"/>
  <c r="AL100" i="3" s="1"/>
  <c r="AT66" i="3"/>
  <c r="AS66" i="3"/>
  <c r="AR66" i="3" s="1"/>
  <c r="AQ66" i="3" s="1"/>
  <c r="AP66" i="3" s="1"/>
  <c r="AO66" i="3" s="1"/>
  <c r="AN66" i="3" s="1"/>
  <c r="AM66" i="3" s="1"/>
  <c r="AL66" i="3" s="1"/>
  <c r="BE33" i="3"/>
  <c r="BD33" i="3" s="1"/>
  <c r="BC33" i="3" s="1"/>
  <c r="BK33" i="3"/>
  <c r="BJ33" i="3"/>
  <c r="BI33" i="3" s="1"/>
  <c r="BH33" i="3" s="1"/>
  <c r="BG33" i="3" s="1"/>
  <c r="BF33" i="3" s="1"/>
  <c r="AJ55" i="3"/>
  <c r="AI55" i="3"/>
  <c r="AK55" i="3"/>
  <c r="BK14" i="3"/>
  <c r="BJ14" i="3"/>
  <c r="BI14" i="3" s="1"/>
  <c r="BH14" i="3" s="1"/>
  <c r="BG14" i="3" s="1"/>
  <c r="BF14" i="3" s="1"/>
  <c r="BE14" i="3" s="1"/>
  <c r="BD14" i="3" s="1"/>
  <c r="BC14" i="3" s="1"/>
  <c r="AT24" i="3"/>
  <c r="AS24" i="3" s="1"/>
  <c r="AR24" i="3" s="1"/>
  <c r="AQ24" i="3" s="1"/>
  <c r="AP24" i="3" s="1"/>
  <c r="AO24" i="3" s="1"/>
  <c r="AN24" i="3" s="1"/>
  <c r="AM24" i="3" s="1"/>
  <c r="AL24" i="3" s="1"/>
  <c r="BK68" i="3"/>
  <c r="BJ68" i="3" s="1"/>
  <c r="BI68" i="3" s="1"/>
  <c r="BH68" i="3" s="1"/>
  <c r="BG68" i="3"/>
  <c r="BF68" i="3" s="1"/>
  <c r="BE68" i="3" s="1"/>
  <c r="BD68" i="3" s="1"/>
  <c r="BC68" i="3" s="1"/>
  <c r="AT40" i="3"/>
  <c r="AS40" i="3"/>
  <c r="AR40" i="3" s="1"/>
  <c r="AQ40" i="3" s="1"/>
  <c r="AP40" i="3" s="1"/>
  <c r="AO40" i="3" s="1"/>
  <c r="AN40" i="3" s="1"/>
  <c r="AM40" i="3" s="1"/>
  <c r="AL40" i="3" s="1"/>
  <c r="BI20" i="3"/>
  <c r="BK20" i="3"/>
  <c r="BJ20" i="3"/>
  <c r="BH20" i="3"/>
  <c r="BG20" i="3" s="1"/>
  <c r="BF20" i="3" s="1"/>
  <c r="BE20" i="3" s="1"/>
  <c r="BD20" i="3" s="1"/>
  <c r="BC20" i="3" s="1"/>
  <c r="AJ123" i="3"/>
  <c r="AK123" i="3"/>
  <c r="AI123" i="3"/>
  <c r="AT107" i="3"/>
  <c r="AS107" i="3" s="1"/>
  <c r="AR107" i="3" s="1"/>
  <c r="AQ107" i="3" s="1"/>
  <c r="AP107" i="3" s="1"/>
  <c r="AO107" i="3" s="1"/>
  <c r="AN107" i="3" s="1"/>
  <c r="AM107" i="3" s="1"/>
  <c r="AL107" i="3" s="1"/>
  <c r="AR94" i="3"/>
  <c r="AQ94" i="3" s="1"/>
  <c r="AP94" i="3" s="1"/>
  <c r="AO94" i="3"/>
  <c r="AN94" i="3" s="1"/>
  <c r="AM94" i="3" s="1"/>
  <c r="AL94" i="3" s="1"/>
  <c r="AT94" i="3"/>
  <c r="AS94" i="3" s="1"/>
  <c r="AJ54" i="3"/>
  <c r="AK54" i="3"/>
  <c r="AI54" i="3"/>
  <c r="AT78" i="3"/>
  <c r="AS78" i="3"/>
  <c r="AR78" i="3" s="1"/>
  <c r="AQ78" i="3" s="1"/>
  <c r="AP78" i="3" s="1"/>
  <c r="AO78" i="3" s="1"/>
  <c r="AN78" i="3" s="1"/>
  <c r="AM78" i="3" s="1"/>
  <c r="AL78" i="3" s="1"/>
  <c r="BK52" i="3"/>
  <c r="BJ52" i="3"/>
  <c r="BI52" i="3"/>
  <c r="BH52" i="3"/>
  <c r="BG52" i="3"/>
  <c r="BF52" i="3" s="1"/>
  <c r="BE52" i="3" s="1"/>
  <c r="BD52" i="3" s="1"/>
  <c r="BC52" i="3" s="1"/>
  <c r="AT148" i="3"/>
  <c r="AS148" i="3"/>
  <c r="AR148" i="3" s="1"/>
  <c r="AQ148" i="3" s="1"/>
  <c r="AP148" i="3" s="1"/>
  <c r="AO148" i="3" s="1"/>
  <c r="AN148" i="3" s="1"/>
  <c r="AM148" i="3" s="1"/>
  <c r="AL148" i="3" s="1"/>
  <c r="AT37" i="3"/>
  <c r="AS37" i="3" s="1"/>
  <c r="AR37" i="3" s="1"/>
  <c r="AQ37" i="3" s="1"/>
  <c r="AP37" i="3" s="1"/>
  <c r="AO37" i="3" s="1"/>
  <c r="AN37" i="3" s="1"/>
  <c r="AM37" i="3" s="1"/>
  <c r="AL37" i="3" s="1"/>
  <c r="K178" i="3"/>
  <c r="AF178" i="3"/>
  <c r="AC178" i="3"/>
  <c r="K205" i="3"/>
  <c r="AF205" i="3"/>
  <c r="AF163" i="3"/>
  <c r="AC163" i="3"/>
  <c r="AF89" i="3"/>
  <c r="AC54" i="3"/>
  <c r="AF54" i="3"/>
  <c r="AC159" i="3"/>
  <c r="AF159" i="3"/>
  <c r="AF104" i="3"/>
  <c r="AC104" i="3"/>
  <c r="AC156" i="3"/>
  <c r="AF156" i="3"/>
  <c r="AF144" i="3"/>
  <c r="AC144" i="3"/>
  <c r="AF122" i="3"/>
  <c r="AC122" i="3"/>
  <c r="AF157" i="3"/>
  <c r="AC157" i="3"/>
  <c r="AF83" i="3"/>
  <c r="AC83" i="3"/>
  <c r="AC183" i="3"/>
  <c r="AF183" i="3"/>
  <c r="AF105" i="3"/>
  <c r="AC44" i="3"/>
  <c r="AF149" i="3"/>
  <c r="AT204" i="3"/>
  <c r="AS204" i="3" s="1"/>
  <c r="AR204" i="3"/>
  <c r="AQ204" i="3" s="1"/>
  <c r="AP204" i="3" s="1"/>
  <c r="AO204" i="3" s="1"/>
  <c r="AN204" i="3"/>
  <c r="AM204" i="3" s="1"/>
  <c r="AL204" i="3" s="1"/>
  <c r="BK28" i="3"/>
  <c r="BJ28" i="3" s="1"/>
  <c r="BI28" i="3" s="1"/>
  <c r="BH28" i="3" s="1"/>
  <c r="BG28" i="3" s="1"/>
  <c r="BF28" i="3" s="1"/>
  <c r="BE28" i="3" s="1"/>
  <c r="BD28" i="3" s="1"/>
  <c r="BC28" i="3" s="1"/>
  <c r="AT166" i="3"/>
  <c r="AS166" i="3" s="1"/>
  <c r="AR166" i="3" s="1"/>
  <c r="AQ166" i="3" s="1"/>
  <c r="AP166" i="3" s="1"/>
  <c r="AO166" i="3" s="1"/>
  <c r="AN166" i="3" s="1"/>
  <c r="AM166" i="3" s="1"/>
  <c r="AL166" i="3" s="1"/>
  <c r="AT180" i="3"/>
  <c r="AS180" i="3" s="1"/>
  <c r="AR180" i="3" s="1"/>
  <c r="AQ180" i="3" s="1"/>
  <c r="AP180" i="3" s="1"/>
  <c r="AO180" i="3" s="1"/>
  <c r="AN180" i="3" s="1"/>
  <c r="AM180" i="3" s="1"/>
  <c r="AL180" i="3" s="1"/>
  <c r="BH66" i="3"/>
  <c r="BK66" i="3"/>
  <c r="BJ66" i="3"/>
  <c r="BI66" i="3"/>
  <c r="BG66" i="3"/>
  <c r="BF66" i="3" s="1"/>
  <c r="BE66" i="3" s="1"/>
  <c r="BD66" i="3" s="1"/>
  <c r="BC66" i="3" s="1"/>
  <c r="AT21" i="3"/>
  <c r="AS21" i="3" s="1"/>
  <c r="AR21" i="3" s="1"/>
  <c r="AQ21" i="3" s="1"/>
  <c r="AP21" i="3" s="1"/>
  <c r="AO21" i="3" s="1"/>
  <c r="AN21" i="3" s="1"/>
  <c r="AM21" i="3" s="1"/>
  <c r="AL21" i="3" s="1"/>
  <c r="AT80" i="3"/>
  <c r="AS80" i="3" s="1"/>
  <c r="AR80" i="3" s="1"/>
  <c r="AQ80" i="3"/>
  <c r="AP80" i="3" s="1"/>
  <c r="AO80" i="3" s="1"/>
  <c r="AN80" i="3" s="1"/>
  <c r="AM80" i="3" s="1"/>
  <c r="AL80" i="3" s="1"/>
  <c r="AI27" i="3"/>
  <c r="AH27" i="3" s="1"/>
  <c r="AJ27" i="3"/>
  <c r="AK27" i="3"/>
  <c r="BG71" i="3"/>
  <c r="BF71" i="3" s="1"/>
  <c r="BE71" i="3" s="1"/>
  <c r="BD71" i="3" s="1"/>
  <c r="BC71" i="3" s="1"/>
  <c r="BJ71" i="3"/>
  <c r="BI71" i="3" s="1"/>
  <c r="BK71" i="3"/>
  <c r="BH71" i="3"/>
  <c r="AT127" i="3"/>
  <c r="AS127" i="3"/>
  <c r="AR127" i="3" s="1"/>
  <c r="AQ127" i="3" s="1"/>
  <c r="AP127" i="3" s="1"/>
  <c r="AO127" i="3" s="1"/>
  <c r="AN127" i="3" s="1"/>
  <c r="AM127" i="3" s="1"/>
  <c r="AL127" i="3" s="1"/>
  <c r="BI63" i="3"/>
  <c r="BH63" i="3" s="1"/>
  <c r="BG63" i="3" s="1"/>
  <c r="BF63" i="3" s="1"/>
  <c r="BE63" i="3" s="1"/>
  <c r="BD63" i="3" s="1"/>
  <c r="BC63" i="3" s="1"/>
  <c r="BK63" i="3"/>
  <c r="BJ63" i="3" s="1"/>
  <c r="AT159" i="3"/>
  <c r="AS159" i="3" s="1"/>
  <c r="AR159" i="3" s="1"/>
  <c r="AQ159" i="3" s="1"/>
  <c r="AP159" i="3" s="1"/>
  <c r="AO159" i="3" s="1"/>
  <c r="AN159" i="3" s="1"/>
  <c r="AM159" i="3" s="1"/>
  <c r="AL159" i="3" s="1"/>
  <c r="AT155" i="3"/>
  <c r="AS155" i="3" s="1"/>
  <c r="AR155" i="3"/>
  <c r="AQ155" i="3" s="1"/>
  <c r="AP155" i="3" s="1"/>
  <c r="AO155" i="3" s="1"/>
  <c r="AN155" i="3" s="1"/>
  <c r="AM155" i="3" s="1"/>
  <c r="AL155" i="3" s="1"/>
  <c r="AT146" i="3"/>
  <c r="AS146" i="3" s="1"/>
  <c r="AR146" i="3" s="1"/>
  <c r="AQ146" i="3" s="1"/>
  <c r="AP146" i="3" s="1"/>
  <c r="AO146" i="3" s="1"/>
  <c r="AN146" i="3" s="1"/>
  <c r="AM146" i="3" s="1"/>
  <c r="AL146" i="3" s="1"/>
  <c r="BK35" i="3"/>
  <c r="BJ35" i="3"/>
  <c r="BI35" i="3"/>
  <c r="BH35" i="3" s="1"/>
  <c r="BG35" i="3" s="1"/>
  <c r="BF35" i="3" s="1"/>
  <c r="BE35" i="3" s="1"/>
  <c r="BD35" i="3" s="1"/>
  <c r="BC35" i="3" s="1"/>
  <c r="AT51" i="3"/>
  <c r="AS51" i="3" s="1"/>
  <c r="AR51" i="3" s="1"/>
  <c r="AQ51" i="3" s="1"/>
  <c r="AP51" i="3" s="1"/>
  <c r="AO51" i="3" s="1"/>
  <c r="AN51" i="3" s="1"/>
  <c r="AM51" i="3" s="1"/>
  <c r="AL51" i="3" s="1"/>
  <c r="BK53" i="3"/>
  <c r="BJ53" i="3" s="1"/>
  <c r="BI53" i="3" s="1"/>
  <c r="BH53" i="3" s="1"/>
  <c r="BG53" i="3" s="1"/>
  <c r="BF53" i="3" s="1"/>
  <c r="BE53" i="3" s="1"/>
  <c r="BD53" i="3" s="1"/>
  <c r="BC53" i="3" s="1"/>
  <c r="AT61" i="3"/>
  <c r="AS61" i="3" s="1"/>
  <c r="AR61" i="3" s="1"/>
  <c r="AQ61" i="3" s="1"/>
  <c r="AP61" i="3" s="1"/>
  <c r="AO61" i="3" s="1"/>
  <c r="AN61" i="3" s="1"/>
  <c r="AM61" i="3" s="1"/>
  <c r="AL61" i="3" s="1"/>
  <c r="BK32" i="3"/>
  <c r="BJ32" i="3"/>
  <c r="BI32" i="3" s="1"/>
  <c r="BH32" i="3" s="1"/>
  <c r="BG32" i="3" s="1"/>
  <c r="BF32" i="3" s="1"/>
  <c r="BE32" i="3" s="1"/>
  <c r="BD32" i="3" s="1"/>
  <c r="BC32" i="3" s="1"/>
  <c r="AT126" i="3"/>
  <c r="AS126" i="3" s="1"/>
  <c r="AR126" i="3" s="1"/>
  <c r="AQ126" i="3" s="1"/>
  <c r="AP126" i="3" s="1"/>
  <c r="AO126" i="3" s="1"/>
  <c r="AN126" i="3" s="1"/>
  <c r="AM126" i="3" s="1"/>
  <c r="AL126" i="3" s="1"/>
  <c r="AT53" i="3"/>
  <c r="AS53" i="3" s="1"/>
  <c r="AR53" i="3" s="1"/>
  <c r="AQ53" i="3" s="1"/>
  <c r="AP53" i="3" s="1"/>
  <c r="AO53" i="3" s="1"/>
  <c r="AN53" i="3" s="1"/>
  <c r="AM53" i="3" s="1"/>
  <c r="AL53" i="3" s="1"/>
  <c r="BK77" i="3"/>
  <c r="BJ77" i="3"/>
  <c r="BI77" i="3" s="1"/>
  <c r="BH77" i="3" s="1"/>
  <c r="BG77" i="3" s="1"/>
  <c r="BF77" i="3" s="1"/>
  <c r="BE77" i="3" s="1"/>
  <c r="BD77" i="3" s="1"/>
  <c r="BC77" i="3" s="1"/>
  <c r="BH21" i="3"/>
  <c r="BG21" i="3"/>
  <c r="BF21" i="3" s="1"/>
  <c r="BE21" i="3" s="1"/>
  <c r="BD21" i="3" s="1"/>
  <c r="BC21" i="3" s="1"/>
  <c r="BK21" i="3"/>
  <c r="BJ21" i="3" s="1"/>
  <c r="BI21" i="3"/>
  <c r="AS144" i="3"/>
  <c r="AR144" i="3" s="1"/>
  <c r="AQ144" i="3" s="1"/>
  <c r="AP144" i="3" s="1"/>
  <c r="AO144" i="3" s="1"/>
  <c r="AN144" i="3" s="1"/>
  <c r="AM144" i="3" s="1"/>
  <c r="AL144" i="3" s="1"/>
  <c r="AT144" i="3"/>
  <c r="K184" i="3"/>
  <c r="AF184" i="3"/>
  <c r="AC184" i="3"/>
  <c r="AF76" i="3"/>
  <c r="AT205" i="3"/>
  <c r="AS205" i="3" s="1"/>
  <c r="AR205" i="3" s="1"/>
  <c r="AQ205" i="3" s="1"/>
  <c r="AP205" i="3" s="1"/>
  <c r="AO205" i="3" s="1"/>
  <c r="AN205" i="3" s="1"/>
  <c r="AM205" i="3" s="1"/>
  <c r="AL205" i="3" s="1"/>
  <c r="AF58" i="3"/>
  <c r="AC58" i="3"/>
  <c r="AF88" i="3"/>
  <c r="AC88" i="3"/>
  <c r="AC51" i="3"/>
  <c r="AF51" i="3"/>
  <c r="AF78" i="3"/>
  <c r="AC78" i="3"/>
  <c r="AC99" i="3"/>
  <c r="AF99" i="3"/>
  <c r="AC94" i="3"/>
  <c r="AF94" i="3"/>
  <c r="AC55" i="3"/>
  <c r="AF55" i="3"/>
  <c r="AF90" i="3"/>
  <c r="AC90" i="3"/>
  <c r="AC46" i="3"/>
  <c r="AF46" i="3"/>
  <c r="AC34" i="3"/>
  <c r="AF34" i="3"/>
  <c r="I89" i="3"/>
  <c r="AC89" i="3"/>
  <c r="AA207" i="3"/>
  <c r="AD207" i="3" s="1"/>
  <c r="AH138" i="3"/>
  <c r="AQ149" i="3"/>
  <c r="AP149" i="3" s="1"/>
  <c r="AO149" i="3" s="1"/>
  <c r="AN149" i="3" s="1"/>
  <c r="AM149" i="3" s="1"/>
  <c r="AL149" i="3" s="1"/>
  <c r="AT149" i="3"/>
  <c r="AS149" i="3" s="1"/>
  <c r="AR149" i="3" s="1"/>
  <c r="AT47" i="3"/>
  <c r="AS47" i="3"/>
  <c r="AR47" i="3" s="1"/>
  <c r="AQ47" i="3" s="1"/>
  <c r="AP47" i="3" s="1"/>
  <c r="AO47" i="3" s="1"/>
  <c r="AN47" i="3" s="1"/>
  <c r="AM47" i="3" s="1"/>
  <c r="AL47" i="3" s="1"/>
  <c r="BI78" i="3"/>
  <c r="BK78" i="3"/>
  <c r="BJ78" i="3"/>
  <c r="BH78" i="3"/>
  <c r="BG78" i="3" s="1"/>
  <c r="BF78" i="3" s="1"/>
  <c r="BE78" i="3" s="1"/>
  <c r="BD78" i="3" s="1"/>
  <c r="BC78" i="3" s="1"/>
  <c r="AJ140" i="3"/>
  <c r="AI140" i="3"/>
  <c r="AH140" i="3" s="1"/>
  <c r="AK140" i="3"/>
  <c r="BK38" i="3"/>
  <c r="BJ38" i="3" s="1"/>
  <c r="BI38" i="3" s="1"/>
  <c r="BH38" i="3" s="1"/>
  <c r="BG38" i="3" s="1"/>
  <c r="BF38" i="3" s="1"/>
  <c r="BE38" i="3" s="1"/>
  <c r="BD38" i="3" s="1"/>
  <c r="BC38" i="3" s="1"/>
  <c r="BJ75" i="3"/>
  <c r="BI75" i="3" s="1"/>
  <c r="BG75" i="3"/>
  <c r="BF75" i="3" s="1"/>
  <c r="BE75" i="3" s="1"/>
  <c r="BD75" i="3" s="1"/>
  <c r="BC75" i="3" s="1"/>
  <c r="BK75" i="3"/>
  <c r="BH75" i="3"/>
  <c r="AS33" i="3"/>
  <c r="AR33" i="3" s="1"/>
  <c r="AQ33" i="3" s="1"/>
  <c r="AP33" i="3" s="1"/>
  <c r="AO33" i="3" s="1"/>
  <c r="AN33" i="3" s="1"/>
  <c r="AM33" i="3" s="1"/>
  <c r="AL33" i="3" s="1"/>
  <c r="AT33" i="3"/>
  <c r="BK3" i="3"/>
  <c r="BJ3" i="3"/>
  <c r="BI3" i="3"/>
  <c r="BH3" i="3" s="1"/>
  <c r="BG3" i="3" s="1"/>
  <c r="BF3" i="3" s="1"/>
  <c r="BE3" i="3" s="1"/>
  <c r="BD3" i="3" s="1"/>
  <c r="BC3" i="3" s="1"/>
  <c r="AT28" i="3"/>
  <c r="AS28" i="3" s="1"/>
  <c r="AR28" i="3" s="1"/>
  <c r="AQ28" i="3" s="1"/>
  <c r="AP28" i="3" s="1"/>
  <c r="AO28" i="3" s="1"/>
  <c r="AN28" i="3" s="1"/>
  <c r="AM28" i="3" s="1"/>
  <c r="AL28" i="3" s="1"/>
  <c r="AT77" i="3"/>
  <c r="AS77" i="3" s="1"/>
  <c r="AR77" i="3" s="1"/>
  <c r="AQ77" i="3" s="1"/>
  <c r="AP77" i="3" s="1"/>
  <c r="AO77" i="3" s="1"/>
  <c r="AN77" i="3" s="1"/>
  <c r="AM77" i="3" s="1"/>
  <c r="AL77" i="3" s="1"/>
  <c r="AT30" i="3"/>
  <c r="AS30" i="3"/>
  <c r="AR30" i="3" s="1"/>
  <c r="AQ30" i="3" s="1"/>
  <c r="AP30" i="3" s="1"/>
  <c r="AO30" i="3" s="1"/>
  <c r="AN30" i="3" s="1"/>
  <c r="AM30" i="3" s="1"/>
  <c r="AL30" i="3" s="1"/>
  <c r="BK24" i="3"/>
  <c r="BJ24" i="3"/>
  <c r="BI24" i="3" s="1"/>
  <c r="BH24" i="3" s="1"/>
  <c r="BG24" i="3" s="1"/>
  <c r="BF24" i="3" s="1"/>
  <c r="BE24" i="3" s="1"/>
  <c r="BD24" i="3" s="1"/>
  <c r="BC24" i="3" s="1"/>
  <c r="BJ85" i="3"/>
  <c r="BK85" i="3"/>
  <c r="BI85" i="3"/>
  <c r="BH85" i="3"/>
  <c r="BG85" i="3" s="1"/>
  <c r="BF85" i="3" s="1"/>
  <c r="BE85" i="3" s="1"/>
  <c r="BD85" i="3" s="1"/>
  <c r="BC85" i="3" s="1"/>
  <c r="AT164" i="3"/>
  <c r="AS164" i="3" s="1"/>
  <c r="AR164" i="3" s="1"/>
  <c r="AQ164" i="3" s="1"/>
  <c r="AP164" i="3" s="1"/>
  <c r="AO164" i="3" s="1"/>
  <c r="AN164" i="3" s="1"/>
  <c r="AM164" i="3" s="1"/>
  <c r="AL164" i="3" s="1"/>
  <c r="AS81" i="3"/>
  <c r="AR81" i="3" s="1"/>
  <c r="AQ81" i="3" s="1"/>
  <c r="AP81" i="3" s="1"/>
  <c r="AO81" i="3" s="1"/>
  <c r="AN81" i="3"/>
  <c r="AM81" i="3" s="1"/>
  <c r="AL81" i="3" s="1"/>
  <c r="AT81" i="3"/>
  <c r="BK36" i="3"/>
  <c r="BJ36" i="3"/>
  <c r="BI36" i="3" s="1"/>
  <c r="BH36" i="3" s="1"/>
  <c r="BG36" i="3" s="1"/>
  <c r="BF36" i="3" s="1"/>
  <c r="BE36" i="3" s="1"/>
  <c r="BD36" i="3" s="1"/>
  <c r="BC36" i="3" s="1"/>
  <c r="AK120" i="3"/>
  <c r="AJ120" i="3"/>
  <c r="AI120" i="3"/>
  <c r="AH120" i="3" s="1"/>
  <c r="BK27" i="3"/>
  <c r="BJ27" i="3"/>
  <c r="BI27" i="3"/>
  <c r="BH27" i="3" s="1"/>
  <c r="BG27" i="3" s="1"/>
  <c r="BF27" i="3" s="1"/>
  <c r="BE27" i="3" s="1"/>
  <c r="BD27" i="3" s="1"/>
  <c r="BC27" i="3" s="1"/>
  <c r="BK47" i="3"/>
  <c r="BJ47" i="3" s="1"/>
  <c r="BI47" i="3"/>
  <c r="BH47" i="3" s="1"/>
  <c r="BG47" i="3" s="1"/>
  <c r="BF47" i="3" s="1"/>
  <c r="BE47" i="3" s="1"/>
  <c r="BD47" i="3" s="1"/>
  <c r="BC47" i="3" s="1"/>
  <c r="BH37" i="3"/>
  <c r="BG37" i="3" s="1"/>
  <c r="BF37" i="3" s="1"/>
  <c r="BE37" i="3" s="1"/>
  <c r="BD37" i="3" s="1"/>
  <c r="BC37" i="3" s="1"/>
  <c r="BK37" i="3"/>
  <c r="BJ37" i="3"/>
  <c r="BI37" i="3"/>
  <c r="BK7" i="3"/>
  <c r="BJ7" i="3" s="1"/>
  <c r="BI7" i="3" s="1"/>
  <c r="BH7" i="3" s="1"/>
  <c r="BG7" i="3" s="1"/>
  <c r="BF7" i="3" s="1"/>
  <c r="BE7" i="3" s="1"/>
  <c r="BD7" i="3" s="1"/>
  <c r="BC7" i="3" s="1"/>
  <c r="AR67" i="3"/>
  <c r="AQ67" i="3" s="1"/>
  <c r="AP67" i="3" s="1"/>
  <c r="AO67" i="3" s="1"/>
  <c r="AN67" i="3" s="1"/>
  <c r="AM67" i="3" s="1"/>
  <c r="AL67" i="3" s="1"/>
  <c r="AT67" i="3"/>
  <c r="AS67" i="3" s="1"/>
  <c r="BK13" i="3"/>
  <c r="BJ13" i="3" s="1"/>
  <c r="BI13" i="3"/>
  <c r="BH13" i="3"/>
  <c r="BG13" i="3" s="1"/>
  <c r="BF13" i="3" s="1"/>
  <c r="BE13" i="3" s="1"/>
  <c r="BD13" i="3" s="1"/>
  <c r="BC13" i="3" s="1"/>
  <c r="BK23" i="3"/>
  <c r="BJ23" i="3" s="1"/>
  <c r="BI23" i="3" s="1"/>
  <c r="BH23" i="3" s="1"/>
  <c r="BG23" i="3" s="1"/>
  <c r="BF23" i="3" s="1"/>
  <c r="BE23" i="3" s="1"/>
  <c r="BD23" i="3" s="1"/>
  <c r="BC23" i="3" s="1"/>
  <c r="I72" i="3"/>
  <c r="AF72" i="3"/>
  <c r="AC72" i="3"/>
  <c r="AI145" i="3"/>
  <c r="AJ145" i="3"/>
  <c r="AK145" i="3"/>
  <c r="AC147" i="3"/>
  <c r="AF147" i="3"/>
  <c r="AC139" i="3"/>
  <c r="AF139" i="3"/>
  <c r="AF28" i="3"/>
  <c r="AC28" i="3"/>
  <c r="AF48" i="3"/>
  <c r="AC48" i="3"/>
  <c r="AF64" i="3"/>
  <c r="AC64" i="3"/>
  <c r="AC52" i="3"/>
  <c r="AF52" i="3"/>
  <c r="AF136" i="3"/>
  <c r="AC136" i="3"/>
  <c r="AF96" i="3"/>
  <c r="AC96" i="3"/>
  <c r="AC142" i="3"/>
  <c r="AF142" i="3"/>
  <c r="AF27" i="3"/>
  <c r="AR193" i="3"/>
  <c r="AQ193" i="3" s="1"/>
  <c r="AP193" i="3" s="1"/>
  <c r="AO193" i="3" s="1"/>
  <c r="AN193" i="3" s="1"/>
  <c r="AM193" i="3" s="1"/>
  <c r="AL193" i="3" s="1"/>
  <c r="AJ193" i="3" s="1"/>
  <c r="AC191" i="3"/>
  <c r="AF191" i="3"/>
  <c r="BK34" i="3"/>
  <c r="BJ34" i="3"/>
  <c r="BI34" i="3"/>
  <c r="BH34" i="3" s="1"/>
  <c r="BG34" i="3" s="1"/>
  <c r="BF34" i="3" s="1"/>
  <c r="BE34" i="3" s="1"/>
  <c r="BD34" i="3" s="1"/>
  <c r="BC34" i="3" s="1"/>
  <c r="AT189" i="3"/>
  <c r="AS189" i="3" s="1"/>
  <c r="AR189" i="3" s="1"/>
  <c r="AQ189" i="3" s="1"/>
  <c r="AP189" i="3" s="1"/>
  <c r="AO189" i="3" s="1"/>
  <c r="AN189" i="3" s="1"/>
  <c r="AM189" i="3" s="1"/>
  <c r="AL189" i="3" s="1"/>
  <c r="BI2" i="3"/>
  <c r="BH2" i="3" s="1"/>
  <c r="BG2" i="3" s="1"/>
  <c r="BF2" i="3" s="1"/>
  <c r="BE2" i="3" s="1"/>
  <c r="BD2" i="3" s="1"/>
  <c r="BC2" i="3" s="1"/>
  <c r="BK2" i="3"/>
  <c r="BJ2" i="3"/>
  <c r="BK65" i="3"/>
  <c r="BJ65" i="3"/>
  <c r="BI65" i="3" s="1"/>
  <c r="BH65" i="3" s="1"/>
  <c r="BG65" i="3" s="1"/>
  <c r="BF65" i="3" s="1"/>
  <c r="BE65" i="3" s="1"/>
  <c r="BD65" i="3" s="1"/>
  <c r="BC65" i="3" s="1"/>
  <c r="AR154" i="3"/>
  <c r="AQ154" i="3" s="1"/>
  <c r="AP154" i="3" s="1"/>
  <c r="AO154" i="3" s="1"/>
  <c r="AN154" i="3" s="1"/>
  <c r="AM154" i="3" s="1"/>
  <c r="AL154" i="3" s="1"/>
  <c r="AT154" i="3"/>
  <c r="AS154" i="3" s="1"/>
  <c r="AT60" i="3"/>
  <c r="AS60" i="3" s="1"/>
  <c r="AR60" i="3" s="1"/>
  <c r="AQ60" i="3" s="1"/>
  <c r="AP60" i="3" s="1"/>
  <c r="AO60" i="3" s="1"/>
  <c r="AN60" i="3" s="1"/>
  <c r="AM60" i="3" s="1"/>
  <c r="AL60" i="3" s="1"/>
  <c r="AT172" i="3"/>
  <c r="AS172" i="3" s="1"/>
  <c r="AR172" i="3" s="1"/>
  <c r="AQ172" i="3" s="1"/>
  <c r="AP172" i="3" s="1"/>
  <c r="AO172" i="3"/>
  <c r="AN172" i="3" s="1"/>
  <c r="AM172" i="3" s="1"/>
  <c r="AL172" i="3" s="1"/>
  <c r="BK10" i="3"/>
  <c r="BJ10" i="3"/>
  <c r="BI10" i="3"/>
  <c r="BH10" i="3" s="1"/>
  <c r="BG10" i="3" s="1"/>
  <c r="BF10" i="3" s="1"/>
  <c r="BE10" i="3" s="1"/>
  <c r="BD10" i="3" s="1"/>
  <c r="BC10" i="3" s="1"/>
  <c r="BK50" i="3"/>
  <c r="BJ50" i="3" s="1"/>
  <c r="BI50" i="3" s="1"/>
  <c r="BH50" i="3" s="1"/>
  <c r="BG50" i="3" s="1"/>
  <c r="BF50" i="3" s="1"/>
  <c r="BE50" i="3" s="1"/>
  <c r="BD50" i="3" s="1"/>
  <c r="BC50" i="3" s="1"/>
  <c r="BK79" i="3"/>
  <c r="BJ79" i="3"/>
  <c r="BI79" i="3" s="1"/>
  <c r="BH79" i="3" s="1"/>
  <c r="BG79" i="3" s="1"/>
  <c r="BF79" i="3" s="1"/>
  <c r="BE79" i="3" s="1"/>
  <c r="BD79" i="3" s="1"/>
  <c r="BC79" i="3" s="1"/>
  <c r="BK84" i="3"/>
  <c r="BJ84" i="3"/>
  <c r="BI84" i="3" s="1"/>
  <c r="BH84" i="3" s="1"/>
  <c r="BG84" i="3" s="1"/>
  <c r="BF84" i="3" s="1"/>
  <c r="BE84" i="3" s="1"/>
  <c r="BD84" i="3" s="1"/>
  <c r="BC84" i="3" s="1"/>
  <c r="AT99" i="3"/>
  <c r="AS99" i="3"/>
  <c r="AR99" i="3" s="1"/>
  <c r="AQ99" i="3" s="1"/>
  <c r="AP99" i="3" s="1"/>
  <c r="AO99" i="3" s="1"/>
  <c r="AN99" i="3" s="1"/>
  <c r="AM99" i="3" s="1"/>
  <c r="AL99" i="3" s="1"/>
  <c r="BK57" i="3"/>
  <c r="BJ57" i="3"/>
  <c r="BI57" i="3" s="1"/>
  <c r="BH57" i="3" s="1"/>
  <c r="BG57" i="3" s="1"/>
  <c r="BF57" i="3" s="1"/>
  <c r="BE57" i="3" s="1"/>
  <c r="BD57" i="3" s="1"/>
  <c r="BC57" i="3" s="1"/>
  <c r="AI101" i="3"/>
  <c r="AK101" i="3"/>
  <c r="AJ101" i="3"/>
  <c r="AH101" i="3" s="1"/>
  <c r="BK29" i="3"/>
  <c r="BJ29" i="3" s="1"/>
  <c r="BI29" i="3" s="1"/>
  <c r="BH29" i="3" s="1"/>
  <c r="BG29" i="3" s="1"/>
  <c r="BF29" i="3" s="1"/>
  <c r="BE29" i="3" s="1"/>
  <c r="BD29" i="3" s="1"/>
  <c r="BC29" i="3" s="1"/>
  <c r="AP35" i="3"/>
  <c r="AO35" i="3" s="1"/>
  <c r="AN35" i="3" s="1"/>
  <c r="AM35" i="3" s="1"/>
  <c r="AL35" i="3" s="1"/>
  <c r="AT35" i="3"/>
  <c r="AS35" i="3" s="1"/>
  <c r="AR35" i="3" s="1"/>
  <c r="AQ35" i="3" s="1"/>
  <c r="AT92" i="3"/>
  <c r="AS92" i="3" s="1"/>
  <c r="AR92" i="3" s="1"/>
  <c r="AQ92" i="3" s="1"/>
  <c r="AP92" i="3" s="1"/>
  <c r="AO92" i="3" s="1"/>
  <c r="AN92" i="3" s="1"/>
  <c r="AM92" i="3" s="1"/>
  <c r="AL92" i="3" s="1"/>
  <c r="AQ115" i="3"/>
  <c r="AP115" i="3" s="1"/>
  <c r="AO115" i="3" s="1"/>
  <c r="AN115" i="3" s="1"/>
  <c r="AM115" i="3" s="1"/>
  <c r="AL115" i="3" s="1"/>
  <c r="AT115" i="3"/>
  <c r="AS115" i="3" s="1"/>
  <c r="AR115" i="3" s="1"/>
  <c r="BK45" i="3"/>
  <c r="BJ45" i="3"/>
  <c r="BI45" i="3" s="1"/>
  <c r="BH45" i="3" s="1"/>
  <c r="BG45" i="3" s="1"/>
  <c r="BF45" i="3" s="1"/>
  <c r="BE45" i="3" s="1"/>
  <c r="BD45" i="3" s="1"/>
  <c r="BC45" i="3" s="1"/>
  <c r="BK31" i="3"/>
  <c r="BJ31" i="3" s="1"/>
  <c r="BI31" i="3" s="1"/>
  <c r="BH31" i="3" s="1"/>
  <c r="BG31" i="3" s="1"/>
  <c r="BF31" i="3" s="1"/>
  <c r="BE31" i="3" s="1"/>
  <c r="BD31" i="3" s="1"/>
  <c r="BC31" i="3" s="1"/>
  <c r="BK49" i="3"/>
  <c r="BJ49" i="3"/>
  <c r="BI49" i="3" s="1"/>
  <c r="BH49" i="3" s="1"/>
  <c r="BG49" i="3" s="1"/>
  <c r="BF49" i="3" s="1"/>
  <c r="BE49" i="3" s="1"/>
  <c r="BD49" i="3" s="1"/>
  <c r="BC49" i="3" s="1"/>
  <c r="BK44" i="3"/>
  <c r="BJ44" i="3" s="1"/>
  <c r="BI44" i="3" s="1"/>
  <c r="BH44" i="3" s="1"/>
  <c r="BG44" i="3" s="1"/>
  <c r="BF44" i="3" s="1"/>
  <c r="BE44" i="3" s="1"/>
  <c r="BD44" i="3" s="1"/>
  <c r="BC44" i="3" s="1"/>
  <c r="AS139" i="3"/>
  <c r="AR139" i="3" s="1"/>
  <c r="AQ139" i="3" s="1"/>
  <c r="AP139" i="3" s="1"/>
  <c r="AO139" i="3" s="1"/>
  <c r="AN139" i="3" s="1"/>
  <c r="AM139" i="3" s="1"/>
  <c r="AL139" i="3" s="1"/>
  <c r="AT139" i="3"/>
  <c r="AT57" i="3"/>
  <c r="AS57" i="3"/>
  <c r="AR57" i="3" s="1"/>
  <c r="AQ57" i="3" s="1"/>
  <c r="AP57" i="3" s="1"/>
  <c r="AO57" i="3" s="1"/>
  <c r="AN57" i="3" s="1"/>
  <c r="AM57" i="3" s="1"/>
  <c r="AL57" i="3" s="1"/>
  <c r="BK30" i="3"/>
  <c r="BJ30" i="3" s="1"/>
  <c r="BI30" i="3"/>
  <c r="BH30" i="3"/>
  <c r="BG30" i="3" s="1"/>
  <c r="BF30" i="3" s="1"/>
  <c r="BE30" i="3" s="1"/>
  <c r="BD30" i="3" s="1"/>
  <c r="BC30" i="3" s="1"/>
  <c r="BJ17" i="3"/>
  <c r="BI17" i="3" s="1"/>
  <c r="BH17" i="3" s="1"/>
  <c r="BG17" i="3" s="1"/>
  <c r="BF17" i="3" s="1"/>
  <c r="BE17" i="3" s="1"/>
  <c r="BD17" i="3" s="1"/>
  <c r="BC17" i="3" s="1"/>
  <c r="BK17" i="3"/>
  <c r="K135" i="3"/>
  <c r="AF135" i="3"/>
  <c r="AF187" i="3"/>
  <c r="K174" i="3"/>
  <c r="AC174" i="3"/>
  <c r="AF198" i="3"/>
  <c r="AC164" i="3"/>
  <c r="AC152" i="3"/>
  <c r="AC196" i="3"/>
  <c r="AF196" i="3"/>
  <c r="AC133" i="3"/>
  <c r="AF133" i="3"/>
  <c r="AC53" i="3"/>
  <c r="AF53" i="3"/>
  <c r="AC80" i="3"/>
  <c r="AF80" i="3"/>
  <c r="AC151" i="3"/>
  <c r="AF151" i="3"/>
  <c r="AC35" i="3"/>
  <c r="AF35" i="3"/>
  <c r="AF130" i="3"/>
  <c r="AC130" i="3"/>
  <c r="AC158" i="3"/>
  <c r="AF158" i="3"/>
  <c r="K179" i="3"/>
  <c r="AF179" i="3"/>
  <c r="AC179" i="3"/>
  <c r="AC126" i="3"/>
  <c r="AS193" i="3"/>
  <c r="AH183" i="3"/>
  <c r="AF62" i="3"/>
  <c r="AC62" i="3"/>
  <c r="I62" i="3"/>
  <c r="AT103" i="3"/>
  <c r="AS103" i="3"/>
  <c r="AR103" i="3" s="1"/>
  <c r="AQ103" i="3" s="1"/>
  <c r="AP103" i="3" s="1"/>
  <c r="AO103" i="3" s="1"/>
  <c r="AN103" i="3" s="1"/>
  <c r="AM103" i="3" s="1"/>
  <c r="AL103" i="3" s="1"/>
  <c r="BK61" i="3"/>
  <c r="BJ61" i="3" s="1"/>
  <c r="BI61" i="3" s="1"/>
  <c r="BH61" i="3" s="1"/>
  <c r="BG61" i="3" s="1"/>
  <c r="BF61" i="3" s="1"/>
  <c r="BE61" i="3" s="1"/>
  <c r="BD61" i="3" s="1"/>
  <c r="BC61" i="3" s="1"/>
  <c r="AT50" i="3"/>
  <c r="AS50" i="3" s="1"/>
  <c r="AR50" i="3" s="1"/>
  <c r="AQ50" i="3" s="1"/>
  <c r="AP50" i="3" s="1"/>
  <c r="AO50" i="3"/>
  <c r="AN50" i="3" s="1"/>
  <c r="AM50" i="3" s="1"/>
  <c r="AL50" i="3" s="1"/>
  <c r="AK96" i="3"/>
  <c r="AJ96" i="3"/>
  <c r="AI96" i="3"/>
  <c r="AI167" i="3"/>
  <c r="AJ167" i="3"/>
  <c r="AH167" i="3" s="1"/>
  <c r="AK167" i="3"/>
  <c r="BK8" i="3"/>
  <c r="BJ8" i="3" s="1"/>
  <c r="BI8" i="3"/>
  <c r="BH8" i="3" s="1"/>
  <c r="BG8" i="3" s="1"/>
  <c r="BF8" i="3" s="1"/>
  <c r="BE8" i="3" s="1"/>
  <c r="BD8" i="3" s="1"/>
  <c r="BC8" i="3" s="1"/>
  <c r="AR72" i="3"/>
  <c r="AQ72" i="3" s="1"/>
  <c r="AP72" i="3" s="1"/>
  <c r="AO72" i="3" s="1"/>
  <c r="AN72" i="3" s="1"/>
  <c r="AM72" i="3" s="1"/>
  <c r="AL72" i="3" s="1"/>
  <c r="AS72" i="3"/>
  <c r="AT72" i="3"/>
  <c r="AT137" i="3"/>
  <c r="AS137" i="3"/>
  <c r="AR137" i="3" s="1"/>
  <c r="AQ137" i="3" s="1"/>
  <c r="AP137" i="3" s="1"/>
  <c r="AO137" i="3" s="1"/>
  <c r="AN137" i="3" s="1"/>
  <c r="AM137" i="3" s="1"/>
  <c r="AL137" i="3" s="1"/>
  <c r="AS173" i="3"/>
  <c r="AR173" i="3" s="1"/>
  <c r="AQ173" i="3" s="1"/>
  <c r="AP173" i="3" s="1"/>
  <c r="AO173" i="3" s="1"/>
  <c r="AN173" i="3" s="1"/>
  <c r="AM173" i="3" s="1"/>
  <c r="AL173" i="3" s="1"/>
  <c r="AT173" i="3"/>
  <c r="AK195" i="3"/>
  <c r="AJ195" i="3"/>
  <c r="AH195" i="3" s="1"/>
  <c r="AI195" i="3"/>
  <c r="BK25" i="3"/>
  <c r="BJ25" i="3" s="1"/>
  <c r="BI25" i="3" s="1"/>
  <c r="BH25" i="3" s="1"/>
  <c r="BG25" i="3" s="1"/>
  <c r="BF25" i="3" s="1"/>
  <c r="BE25" i="3" s="1"/>
  <c r="BD25" i="3" s="1"/>
  <c r="BC25" i="3" s="1"/>
  <c r="AQ42" i="3"/>
  <c r="AP42" i="3" s="1"/>
  <c r="AO42" i="3" s="1"/>
  <c r="AN42" i="3" s="1"/>
  <c r="AM42" i="3" s="1"/>
  <c r="AL42" i="3" s="1"/>
  <c r="AS42" i="3"/>
  <c r="AR42" i="3" s="1"/>
  <c r="AT42" i="3"/>
  <c r="BK43" i="3"/>
  <c r="BH43" i="3"/>
  <c r="BG43" i="3" s="1"/>
  <c r="BF43" i="3" s="1"/>
  <c r="BE43" i="3" s="1"/>
  <c r="BD43" i="3" s="1"/>
  <c r="BC43" i="3" s="1"/>
  <c r="BJ43" i="3"/>
  <c r="BI43" i="3"/>
  <c r="AT169" i="3"/>
  <c r="AS169" i="3" s="1"/>
  <c r="AR169" i="3" s="1"/>
  <c r="AQ169" i="3" s="1"/>
  <c r="AP169" i="3" s="1"/>
  <c r="AO169" i="3" s="1"/>
  <c r="AN169" i="3" s="1"/>
  <c r="AM169" i="3" s="1"/>
  <c r="AL169" i="3" s="1"/>
  <c r="AK117" i="3"/>
  <c r="AI117" i="3"/>
  <c r="AH117" i="3" s="1"/>
  <c r="AJ117" i="3"/>
  <c r="AK46" i="3"/>
  <c r="AI46" i="3"/>
  <c r="AH46" i="3" s="1"/>
  <c r="AJ46" i="3"/>
  <c r="BK5" i="3"/>
  <c r="BJ5" i="3"/>
  <c r="BI5" i="3" s="1"/>
  <c r="BH5" i="3" s="1"/>
  <c r="BG5" i="3" s="1"/>
  <c r="BF5" i="3" s="1"/>
  <c r="BE5" i="3" s="1"/>
  <c r="BD5" i="3" s="1"/>
  <c r="BC5" i="3" s="1"/>
  <c r="AS36" i="3"/>
  <c r="AR36" i="3" s="1"/>
  <c r="AQ36" i="3" s="1"/>
  <c r="AP36" i="3" s="1"/>
  <c r="AO36" i="3" s="1"/>
  <c r="AN36" i="3" s="1"/>
  <c r="AM36" i="3" s="1"/>
  <c r="AL36" i="3" s="1"/>
  <c r="AT36" i="3"/>
  <c r="BK11" i="3"/>
  <c r="BJ11" i="3" s="1"/>
  <c r="BI11" i="3" s="1"/>
  <c r="BH11" i="3" s="1"/>
  <c r="BG11" i="3" s="1"/>
  <c r="BF11" i="3" s="1"/>
  <c r="BE11" i="3" s="1"/>
  <c r="BD11" i="3" s="1"/>
  <c r="BC11" i="3" s="1"/>
  <c r="BK72" i="3"/>
  <c r="BJ72" i="3" s="1"/>
  <c r="BI72" i="3" s="1"/>
  <c r="BH72" i="3" s="1"/>
  <c r="BG72" i="3" s="1"/>
  <c r="BF72" i="3" s="1"/>
  <c r="BE72" i="3" s="1"/>
  <c r="BD72" i="3" s="1"/>
  <c r="BC72" i="3" s="1"/>
  <c r="BK40" i="3"/>
  <c r="BJ40" i="3"/>
  <c r="BI40" i="3"/>
  <c r="BH40" i="3" s="1"/>
  <c r="BG40" i="3" s="1"/>
  <c r="BF40" i="3" s="1"/>
  <c r="BE40" i="3" s="1"/>
  <c r="BD40" i="3" s="1"/>
  <c r="BC40" i="3" s="1"/>
  <c r="BK15" i="3"/>
  <c r="BJ15" i="3" s="1"/>
  <c r="BI15" i="3" s="1"/>
  <c r="BH15" i="3" s="1"/>
  <c r="BG15" i="3" s="1"/>
  <c r="BF15" i="3" s="1"/>
  <c r="BE15" i="3" s="1"/>
  <c r="BD15" i="3" s="1"/>
  <c r="BC15" i="3" s="1"/>
  <c r="BK12" i="3"/>
  <c r="BJ12" i="3"/>
  <c r="BI12" i="3" s="1"/>
  <c r="BH12" i="3" s="1"/>
  <c r="BG12" i="3" s="1"/>
  <c r="BF12" i="3" s="1"/>
  <c r="BE12" i="3" s="1"/>
  <c r="BD12" i="3" s="1"/>
  <c r="BC12" i="3" s="1"/>
  <c r="AT133" i="3"/>
  <c r="AS133" i="3" s="1"/>
  <c r="AR133" i="3" s="1"/>
  <c r="AQ133" i="3" s="1"/>
  <c r="AP133" i="3" s="1"/>
  <c r="AO133" i="3" s="1"/>
  <c r="AN133" i="3" s="1"/>
  <c r="AM133" i="3" s="1"/>
  <c r="AL133" i="3" s="1"/>
  <c r="BK82" i="3"/>
  <c r="BJ82" i="3" s="1"/>
  <c r="BI82" i="3" s="1"/>
  <c r="BH82" i="3" s="1"/>
  <c r="BG82" i="3" s="1"/>
  <c r="BF82" i="3" s="1"/>
  <c r="BE82" i="3" s="1"/>
  <c r="BD82" i="3" s="1"/>
  <c r="BC82" i="3" s="1"/>
  <c r="BK39" i="3"/>
  <c r="BJ39" i="3" s="1"/>
  <c r="BI39" i="3" s="1"/>
  <c r="BH39" i="3" s="1"/>
  <c r="BG39" i="3" s="1"/>
  <c r="BF39" i="3" s="1"/>
  <c r="BE39" i="3" s="1"/>
  <c r="BD39" i="3" s="1"/>
  <c r="BC39" i="3" s="1"/>
  <c r="K137" i="3"/>
  <c r="AC137" i="3"/>
  <c r="AF137" i="3"/>
  <c r="AF108" i="3"/>
  <c r="AC108" i="3"/>
  <c r="AF107" i="3"/>
  <c r="AC107" i="3"/>
  <c r="AC22" i="3"/>
  <c r="AF22" i="3"/>
  <c r="AF31" i="3"/>
  <c r="AC31" i="3"/>
  <c r="AC21" i="3"/>
  <c r="AF21" i="3"/>
  <c r="AT176" i="3"/>
  <c r="AS176" i="3" s="1"/>
  <c r="AR176" i="3" s="1"/>
  <c r="AQ176" i="3" s="1"/>
  <c r="AP176" i="3" s="1"/>
  <c r="AO176" i="3" s="1"/>
  <c r="AN176" i="3" s="1"/>
  <c r="AM176" i="3" s="1"/>
  <c r="AL176" i="3" s="1"/>
  <c r="AT128" i="3"/>
  <c r="AS128" i="3" s="1"/>
  <c r="AR128" i="3" s="1"/>
  <c r="AQ128" i="3" s="1"/>
  <c r="AP128" i="3" s="1"/>
  <c r="AO128" i="3" s="1"/>
  <c r="AN128" i="3" s="1"/>
  <c r="AM128" i="3" s="1"/>
  <c r="AL128" i="3" s="1"/>
  <c r="AK58" i="3"/>
  <c r="AJ58" i="3"/>
  <c r="AI58" i="3"/>
  <c r="AT32" i="3"/>
  <c r="AS32" i="3"/>
  <c r="AR32" i="3" s="1"/>
  <c r="AQ32" i="3"/>
  <c r="AP32" i="3" s="1"/>
  <c r="AO32" i="3" s="1"/>
  <c r="AN32" i="3" s="1"/>
  <c r="AM32" i="3" s="1"/>
  <c r="AL32" i="3" s="1"/>
  <c r="AS109" i="3"/>
  <c r="AR109" i="3" s="1"/>
  <c r="AQ109" i="3" s="1"/>
  <c r="AP109" i="3" s="1"/>
  <c r="AO109" i="3" s="1"/>
  <c r="AN109" i="3" s="1"/>
  <c r="AM109" i="3" s="1"/>
  <c r="AL109" i="3" s="1"/>
  <c r="AT109" i="3"/>
  <c r="AT168" i="3"/>
  <c r="AS168" i="3" s="1"/>
  <c r="AR168" i="3" s="1"/>
  <c r="AQ168" i="3"/>
  <c r="AP168" i="3" s="1"/>
  <c r="AO168" i="3" s="1"/>
  <c r="AN168" i="3" s="1"/>
  <c r="AM168" i="3" s="1"/>
  <c r="AL168" i="3" s="1"/>
  <c r="BJ81" i="3"/>
  <c r="BI81" i="3"/>
  <c r="BH81" i="3" s="1"/>
  <c r="BG81" i="3" s="1"/>
  <c r="BF81" i="3" s="1"/>
  <c r="BE81" i="3" s="1"/>
  <c r="BD81" i="3" s="1"/>
  <c r="BC81" i="3" s="1"/>
  <c r="BK81" i="3"/>
  <c r="BK46" i="3"/>
  <c r="BJ46" i="3" s="1"/>
  <c r="BI46" i="3" s="1"/>
  <c r="BH46" i="3" s="1"/>
  <c r="BG46" i="3" s="1"/>
  <c r="BF46" i="3" s="1"/>
  <c r="BE46" i="3" s="1"/>
  <c r="BD46" i="3" s="1"/>
  <c r="BC46" i="3" s="1"/>
  <c r="AT52" i="3"/>
  <c r="AS52" i="3" s="1"/>
  <c r="AR52" i="3" s="1"/>
  <c r="AQ52" i="3" s="1"/>
  <c r="AP52" i="3" s="1"/>
  <c r="AO52" i="3" s="1"/>
  <c r="AN52" i="3" s="1"/>
  <c r="AM52" i="3" s="1"/>
  <c r="AL52" i="3" s="1"/>
  <c r="AT74" i="3"/>
  <c r="AS74" i="3"/>
  <c r="AR74" i="3" s="1"/>
  <c r="AQ74" i="3" s="1"/>
  <c r="AP74" i="3" s="1"/>
  <c r="AO74" i="3" s="1"/>
  <c r="AN74" i="3" s="1"/>
  <c r="AM74" i="3" s="1"/>
  <c r="AL74" i="3" s="1"/>
  <c r="BJ58" i="3"/>
  <c r="BI58" i="3" s="1"/>
  <c r="BH58" i="3" s="1"/>
  <c r="BG58" i="3" s="1"/>
  <c r="BF58" i="3" s="1"/>
  <c r="BE58" i="3" s="1"/>
  <c r="BD58" i="3" s="1"/>
  <c r="BC58" i="3" s="1"/>
  <c r="BK58" i="3"/>
  <c r="BK59" i="3"/>
  <c r="BJ59" i="3"/>
  <c r="BI59" i="3"/>
  <c r="BH59" i="3" s="1"/>
  <c r="BG59" i="3" s="1"/>
  <c r="BF59" i="3" s="1"/>
  <c r="BE59" i="3" s="1"/>
  <c r="BD59" i="3" s="1"/>
  <c r="BC59" i="3" s="1"/>
  <c r="BK69" i="3"/>
  <c r="BJ69" i="3"/>
  <c r="BI69" i="3" s="1"/>
  <c r="BH69" i="3" s="1"/>
  <c r="BG69" i="3" s="1"/>
  <c r="BF69" i="3" s="1"/>
  <c r="BE69" i="3" s="1"/>
  <c r="BD69" i="3" s="1"/>
  <c r="BC69" i="3" s="1"/>
  <c r="BJ9" i="3"/>
  <c r="BK9" i="3"/>
  <c r="BI9" i="3"/>
  <c r="BH9" i="3" s="1"/>
  <c r="BG9" i="3"/>
  <c r="BF9" i="3" s="1"/>
  <c r="BE9" i="3" s="1"/>
  <c r="BD9" i="3" s="1"/>
  <c r="BC9" i="3" s="1"/>
  <c r="AT178" i="3"/>
  <c r="AS178" i="3" s="1"/>
  <c r="AR178" i="3" s="1"/>
  <c r="AQ178" i="3" s="1"/>
  <c r="AP178" i="3" s="1"/>
  <c r="AO178" i="3" s="1"/>
  <c r="AN178" i="3" s="1"/>
  <c r="AM178" i="3" s="1"/>
  <c r="AL178" i="3" s="1"/>
  <c r="AT79" i="3"/>
  <c r="AS79" i="3" s="1"/>
  <c r="AR79" i="3" s="1"/>
  <c r="AQ79" i="3"/>
  <c r="AP79" i="3" s="1"/>
  <c r="AO79" i="3" s="1"/>
  <c r="AN79" i="3" s="1"/>
  <c r="AM79" i="3" s="1"/>
  <c r="AL79" i="3" s="1"/>
  <c r="AT97" i="3"/>
  <c r="AS97" i="3" s="1"/>
  <c r="AR97" i="3" s="1"/>
  <c r="AQ97" i="3" s="1"/>
  <c r="AP97" i="3" s="1"/>
  <c r="AO97" i="3" s="1"/>
  <c r="AN97" i="3" s="1"/>
  <c r="AM97" i="3" s="1"/>
  <c r="AL97" i="3" s="1"/>
  <c r="BK83" i="3"/>
  <c r="BJ83" i="3"/>
  <c r="BI83" i="3" s="1"/>
  <c r="BH83" i="3" s="1"/>
  <c r="BG83" i="3" s="1"/>
  <c r="BF83" i="3" s="1"/>
  <c r="BE83" i="3" s="1"/>
  <c r="BD83" i="3" s="1"/>
  <c r="BC83" i="3" s="1"/>
  <c r="BK62" i="3"/>
  <c r="BJ62" i="3"/>
  <c r="BI62" i="3" s="1"/>
  <c r="BH62" i="3" s="1"/>
  <c r="BG62" i="3" s="1"/>
  <c r="BF62" i="3" s="1"/>
  <c r="BE62" i="3" s="1"/>
  <c r="BD62" i="3" s="1"/>
  <c r="BC62" i="3" s="1"/>
  <c r="BK80" i="3"/>
  <c r="BJ80" i="3" s="1"/>
  <c r="BI80" i="3" s="1"/>
  <c r="BH80" i="3" s="1"/>
  <c r="BG80" i="3" s="1"/>
  <c r="BF80" i="3" s="1"/>
  <c r="BE80" i="3" s="1"/>
  <c r="BD80" i="3" s="1"/>
  <c r="BC80" i="3" s="1"/>
  <c r="BK70" i="3"/>
  <c r="BJ70" i="3" s="1"/>
  <c r="BI70" i="3" s="1"/>
  <c r="BH70" i="3" s="1"/>
  <c r="BG70" i="3" s="1"/>
  <c r="BF70" i="3" s="1"/>
  <c r="BE70" i="3" s="1"/>
  <c r="BD70" i="3" s="1"/>
  <c r="BC70" i="3" s="1"/>
  <c r="BK4" i="3"/>
  <c r="BJ4" i="3" s="1"/>
  <c r="BI4" i="3" s="1"/>
  <c r="BH4" i="3" s="1"/>
  <c r="BG4" i="3" s="1"/>
  <c r="BF4" i="3" s="1"/>
  <c r="BE4" i="3" s="1"/>
  <c r="BD4" i="3" s="1"/>
  <c r="BC4" i="3" s="1"/>
  <c r="BK54" i="3"/>
  <c r="BJ54" i="3" s="1"/>
  <c r="BI54" i="3" s="1"/>
  <c r="BH54" i="3" s="1"/>
  <c r="BG54" i="3" s="1"/>
  <c r="BF54" i="3" s="1"/>
  <c r="BE54" i="3" s="1"/>
  <c r="BD54" i="3" s="1"/>
  <c r="BC54" i="3" s="1"/>
  <c r="BK67" i="3"/>
  <c r="BJ67" i="3"/>
  <c r="BI67" i="3" s="1"/>
  <c r="BH67" i="3" s="1"/>
  <c r="BG67" i="3" s="1"/>
  <c r="BF67" i="3" s="1"/>
  <c r="BE67" i="3" s="1"/>
  <c r="BD67" i="3" s="1"/>
  <c r="BC67" i="3" s="1"/>
  <c r="AC181" i="3"/>
  <c r="AF181" i="3"/>
  <c r="AT162" i="3"/>
  <c r="AS162" i="3" s="1"/>
  <c r="AR162" i="3" s="1"/>
  <c r="AQ162" i="3" s="1"/>
  <c r="AP162" i="3" s="1"/>
  <c r="AO162" i="3" s="1"/>
  <c r="AN162" i="3" s="1"/>
  <c r="AM162" i="3" s="1"/>
  <c r="AL162" i="3" s="1"/>
  <c r="AC173" i="3"/>
  <c r="AF173" i="3"/>
  <c r="AC172" i="3"/>
  <c r="AF172" i="3"/>
  <c r="AC61" i="3"/>
  <c r="AF61" i="3"/>
  <c r="AC41" i="3"/>
  <c r="AF41" i="3"/>
  <c r="AC110" i="3"/>
  <c r="AF110" i="3"/>
  <c r="AC77" i="3"/>
  <c r="AF77" i="3"/>
  <c r="AF91" i="3"/>
  <c r="AC91" i="3"/>
  <c r="AC109" i="3"/>
  <c r="AF109" i="3"/>
  <c r="AF74" i="3"/>
  <c r="AC74" i="3"/>
  <c r="AF50" i="3"/>
  <c r="AC50" i="3"/>
  <c r="AK130" i="3"/>
  <c r="AI130" i="3"/>
  <c r="AJ130" i="3"/>
  <c r="AK190" i="3"/>
  <c r="AI190" i="3"/>
  <c r="AJ190" i="3"/>
  <c r="AI135" i="3"/>
  <c r="AH135" i="3" s="1"/>
  <c r="AJ135" i="3"/>
  <c r="AK135" i="3"/>
  <c r="AK197" i="3"/>
  <c r="AJ197" i="3"/>
  <c r="AI197" i="3"/>
  <c r="AK45" i="3"/>
  <c r="AI45" i="3"/>
  <c r="AJ45" i="3"/>
  <c r="AJ82" i="3"/>
  <c r="AK82" i="3"/>
  <c r="AI82" i="3"/>
  <c r="AK157" i="3"/>
  <c r="AJ157" i="3"/>
  <c r="AI157" i="3"/>
  <c r="AH157" i="3" s="1"/>
  <c r="AK202" i="3"/>
  <c r="AI202" i="3"/>
  <c r="AJ202" i="3"/>
  <c r="AJ199" i="3"/>
  <c r="AK199" i="3"/>
  <c r="AI199" i="3"/>
  <c r="AH199" i="3" s="1"/>
  <c r="AI102" i="3"/>
  <c r="AJ102" i="3"/>
  <c r="AK102" i="3"/>
  <c r="AJ160" i="3"/>
  <c r="AK160" i="3"/>
  <c r="AI160" i="3"/>
  <c r="AJ185" i="3"/>
  <c r="AI185" i="3"/>
  <c r="AH185" i="3" s="1"/>
  <c r="AK185" i="3"/>
  <c r="AK198" i="3"/>
  <c r="AI198" i="3"/>
  <c r="AJ198" i="3"/>
  <c r="AJ187" i="3"/>
  <c r="AK187" i="3"/>
  <c r="AI187" i="3"/>
  <c r="AJ136" i="3"/>
  <c r="AK136" i="3"/>
  <c r="AI136" i="3"/>
  <c r="AK29" i="3"/>
  <c r="AI29" i="3"/>
  <c r="AH29" i="3" s="1"/>
  <c r="AJ29" i="3"/>
  <c r="AI71" i="3"/>
  <c r="AJ71" i="3"/>
  <c r="AK71" i="3"/>
  <c r="AI193" i="3"/>
  <c r="AK193" i="3"/>
  <c r="AI143" i="3"/>
  <c r="AH143" i="3" s="1"/>
  <c r="AJ143" i="3"/>
  <c r="AK143" i="3"/>
  <c r="AI171" i="3"/>
  <c r="AJ171" i="3"/>
  <c r="AK171" i="3"/>
  <c r="AK200" i="3"/>
  <c r="AI200" i="3"/>
  <c r="AJ200" i="3"/>
  <c r="AK65" i="3"/>
  <c r="AI65" i="3"/>
  <c r="AJ65" i="3"/>
  <c r="AK181" i="3"/>
  <c r="AI181" i="3"/>
  <c r="AJ181" i="3"/>
  <c r="AI141" i="3"/>
  <c r="AJ141" i="3"/>
  <c r="AK141" i="3"/>
  <c r="AI177" i="3"/>
  <c r="AJ177" i="3"/>
  <c r="AK177" i="3"/>
  <c r="AI131" i="3"/>
  <c r="AK131" i="3"/>
  <c r="AJ131" i="3"/>
  <c r="AI184" i="3"/>
  <c r="AH184" i="3" s="1"/>
  <c r="AJ184" i="3"/>
  <c r="AK184" i="3"/>
  <c r="AJ113" i="3"/>
  <c r="AI113" i="3"/>
  <c r="AH113" i="3" s="1"/>
  <c r="AK113" i="3"/>
  <c r="AK174" i="3"/>
  <c r="AI174" i="3"/>
  <c r="AJ174" i="3"/>
  <c r="AJ194" i="3"/>
  <c r="AI194" i="3"/>
  <c r="AK194" i="3"/>
  <c r="AK201" i="3"/>
  <c r="AJ201" i="3"/>
  <c r="AI201" i="3"/>
  <c r="AI186" i="3"/>
  <c r="AK186" i="3"/>
  <c r="AJ186" i="3"/>
  <c r="AI111" i="3"/>
  <c r="AK111" i="3"/>
  <c r="AJ111" i="3"/>
  <c r="AI196" i="3"/>
  <c r="AK196" i="3"/>
  <c r="AJ196" i="3"/>
  <c r="AI179" i="3"/>
  <c r="AH179" i="3" s="1"/>
  <c r="AJ179" i="3"/>
  <c r="AK179" i="3"/>
  <c r="K119" i="3"/>
  <c r="AF119" i="3"/>
  <c r="AC119" i="3"/>
  <c r="K118" i="3"/>
  <c r="AC118" i="3"/>
  <c r="AF118" i="3"/>
  <c r="AB64" i="3"/>
  <c r="AA64" i="3"/>
  <c r="AD64" i="3" s="1"/>
  <c r="J134" i="3"/>
  <c r="AC134" i="3"/>
  <c r="AF134" i="3"/>
  <c r="I63" i="3"/>
  <c r="AF63" i="3"/>
  <c r="AC63" i="3"/>
  <c r="AH25" i="3"/>
  <c r="H43" i="3"/>
  <c r="AF43" i="3"/>
  <c r="AC43" i="3"/>
  <c r="J170" i="3"/>
  <c r="AC170" i="3"/>
  <c r="AF170" i="3"/>
  <c r="AT95" i="3"/>
  <c r="AS95" i="3" s="1"/>
  <c r="AR95" i="3" s="1"/>
  <c r="AQ95" i="3" s="1"/>
  <c r="AP95" i="3" s="1"/>
  <c r="AO95" i="3" s="1"/>
  <c r="AN95" i="3" s="1"/>
  <c r="AM95" i="3" s="1"/>
  <c r="AL95" i="3" s="1"/>
  <c r="AF26" i="3"/>
  <c r="AT87" i="3"/>
  <c r="AS87" i="3" s="1"/>
  <c r="AR87" i="3" s="1"/>
  <c r="AQ87" i="3" s="1"/>
  <c r="AP87" i="3" s="1"/>
  <c r="AO87" i="3" s="1"/>
  <c r="AN87" i="3" s="1"/>
  <c r="AM87" i="3" s="1"/>
  <c r="AL87" i="3" s="1"/>
  <c r="AT86" i="3"/>
  <c r="AS86" i="3"/>
  <c r="AR86" i="3" s="1"/>
  <c r="AQ86" i="3" s="1"/>
  <c r="AP86" i="3" s="1"/>
  <c r="AO86" i="3" s="1"/>
  <c r="AN86" i="3" s="1"/>
  <c r="AM86" i="3" s="1"/>
  <c r="AL86" i="3" s="1"/>
  <c r="I95" i="3"/>
  <c r="AF95" i="3"/>
  <c r="AC95" i="3"/>
  <c r="AH90" i="3"/>
  <c r="K124" i="3"/>
  <c r="AC124" i="3"/>
  <c r="AF124" i="3"/>
  <c r="H68" i="3"/>
  <c r="AF68" i="3"/>
  <c r="AC68" i="3"/>
  <c r="AT26" i="3"/>
  <c r="AS26" i="3" s="1"/>
  <c r="AR26" i="3" s="1"/>
  <c r="AQ26" i="3" s="1"/>
  <c r="AP26" i="3" s="1"/>
  <c r="AO26" i="3" s="1"/>
  <c r="AN26" i="3" s="1"/>
  <c r="AM26" i="3" s="1"/>
  <c r="AL26" i="3" s="1"/>
  <c r="AF125" i="3"/>
  <c r="AT175" i="3"/>
  <c r="AS175" i="3" s="1"/>
  <c r="AR175" i="3" s="1"/>
  <c r="AQ175" i="3" s="1"/>
  <c r="AP175" i="3" s="1"/>
  <c r="AO175" i="3" s="1"/>
  <c r="AN175" i="3" s="1"/>
  <c r="AM175" i="3" s="1"/>
  <c r="AL175" i="3" s="1"/>
  <c r="AT49" i="3"/>
  <c r="AS49" i="3" s="1"/>
  <c r="AR49" i="3" s="1"/>
  <c r="AQ49" i="3" s="1"/>
  <c r="AP49" i="3" s="1"/>
  <c r="AO49" i="3" s="1"/>
  <c r="AN49" i="3" s="1"/>
  <c r="AM49" i="3" s="1"/>
  <c r="AL49" i="3" s="1"/>
  <c r="I86" i="3"/>
  <c r="AF86" i="3"/>
  <c r="AH152" i="3"/>
  <c r="AB138" i="3"/>
  <c r="AA138" i="3"/>
  <c r="I87" i="3"/>
  <c r="AC87" i="3"/>
  <c r="H26" i="3"/>
  <c r="AC26" i="3"/>
  <c r="K116" i="3"/>
  <c r="AF116" i="3"/>
  <c r="AC116" i="3"/>
  <c r="AT132" i="3"/>
  <c r="AS132" i="3" s="1"/>
  <c r="AR132" i="3" s="1"/>
  <c r="AQ132" i="3" s="1"/>
  <c r="AP132" i="3" s="1"/>
  <c r="AO132" i="3" s="1"/>
  <c r="AN132" i="3" s="1"/>
  <c r="AM132" i="3" s="1"/>
  <c r="AL132" i="3" s="1"/>
  <c r="K129" i="3"/>
  <c r="AF129" i="3"/>
  <c r="AC129" i="3"/>
  <c r="AT125" i="3"/>
  <c r="AS125" i="3" s="1"/>
  <c r="AR125" i="3" s="1"/>
  <c r="AQ125" i="3" s="1"/>
  <c r="AP125" i="3" s="1"/>
  <c r="AO125" i="3" s="1"/>
  <c r="AN125" i="3" s="1"/>
  <c r="AM125" i="3" s="1"/>
  <c r="AL125" i="3" s="1"/>
  <c r="AT23" i="3"/>
  <c r="AS23" i="3" s="1"/>
  <c r="AR23" i="3" s="1"/>
  <c r="AQ23" i="3" s="1"/>
  <c r="AP23" i="3" s="1"/>
  <c r="AO23" i="3" s="1"/>
  <c r="AN23" i="3" s="1"/>
  <c r="AM23" i="3" s="1"/>
  <c r="AL23" i="3" s="1"/>
  <c r="H49" i="3"/>
  <c r="AC49" i="3"/>
  <c r="AF49" i="3"/>
  <c r="AH163" i="3"/>
  <c r="AT116" i="3"/>
  <c r="AS116" i="3"/>
  <c r="AR116" i="3" s="1"/>
  <c r="AQ116" i="3" s="1"/>
  <c r="AP116" i="3" s="1"/>
  <c r="AO116" i="3" s="1"/>
  <c r="AN116" i="3" s="1"/>
  <c r="AM116" i="3" s="1"/>
  <c r="AL116" i="3" s="1"/>
  <c r="J132" i="3"/>
  <c r="AF132" i="3"/>
  <c r="AT129" i="3"/>
  <c r="AS129" i="3"/>
  <c r="AR129" i="3" s="1"/>
  <c r="AQ129" i="3" s="1"/>
  <c r="AP129" i="3" s="1"/>
  <c r="AO129" i="3" s="1"/>
  <c r="AN129" i="3" s="1"/>
  <c r="AM129" i="3" s="1"/>
  <c r="AL129" i="3" s="1"/>
  <c r="H23" i="3"/>
  <c r="AF23" i="3"/>
  <c r="K175" i="3"/>
  <c r="AF175" i="3"/>
  <c r="AC175" i="3"/>
  <c r="AT68" i="3"/>
  <c r="AS68" i="3" s="1"/>
  <c r="AR68" i="3" s="1"/>
  <c r="AQ68" i="3" s="1"/>
  <c r="AP68" i="3" s="1"/>
  <c r="AO68" i="3" s="1"/>
  <c r="AN68" i="3" s="1"/>
  <c r="AM68" i="3" s="1"/>
  <c r="AL68" i="3" s="1"/>
  <c r="AA151" i="3"/>
  <c r="AB151" i="3"/>
  <c r="AB183" i="3"/>
  <c r="AA183" i="3"/>
  <c r="AT93" i="3"/>
  <c r="AS93" i="3" s="1"/>
  <c r="AR93" i="3" s="1"/>
  <c r="AQ93" i="3" s="1"/>
  <c r="AP93" i="3" s="1"/>
  <c r="AO93" i="3" s="1"/>
  <c r="AN93" i="3" s="1"/>
  <c r="AM93" i="3" s="1"/>
  <c r="AL93" i="3" s="1"/>
  <c r="K125" i="3"/>
  <c r="AC125" i="3"/>
  <c r="AT43" i="3"/>
  <c r="AS43" i="3"/>
  <c r="AR43" i="3" s="1"/>
  <c r="AQ43" i="3" s="1"/>
  <c r="AP43" i="3" s="1"/>
  <c r="AO43" i="3" s="1"/>
  <c r="AN43" i="3" s="1"/>
  <c r="AM43" i="3" s="1"/>
  <c r="AL43" i="3" s="1"/>
  <c r="AT73" i="3"/>
  <c r="AS73" i="3" s="1"/>
  <c r="AR73" i="3" s="1"/>
  <c r="AQ73" i="3" s="1"/>
  <c r="AP73" i="3" s="1"/>
  <c r="AO73" i="3" s="1"/>
  <c r="AN73" i="3" s="1"/>
  <c r="AM73" i="3" s="1"/>
  <c r="AL73" i="3" s="1"/>
  <c r="AT153" i="3"/>
  <c r="AS153" i="3" s="1"/>
  <c r="AR153" i="3" s="1"/>
  <c r="AQ153" i="3" s="1"/>
  <c r="AP153" i="3" s="1"/>
  <c r="AO153" i="3" s="1"/>
  <c r="AN153" i="3" s="1"/>
  <c r="AM153" i="3" s="1"/>
  <c r="AL153" i="3" s="1"/>
  <c r="AT59" i="3"/>
  <c r="AS59" i="3" s="1"/>
  <c r="AR59" i="3" s="1"/>
  <c r="AQ59" i="3" s="1"/>
  <c r="AP59" i="3" s="1"/>
  <c r="AO59" i="3" s="1"/>
  <c r="AN59" i="3" s="1"/>
  <c r="AM59" i="3" s="1"/>
  <c r="AL59" i="3" s="1"/>
  <c r="AT161" i="3"/>
  <c r="AS161" i="3" s="1"/>
  <c r="AR161" i="3" s="1"/>
  <c r="AQ161" i="3" s="1"/>
  <c r="AP161" i="3" s="1"/>
  <c r="AO161" i="3" s="1"/>
  <c r="AN161" i="3" s="1"/>
  <c r="AM161" i="3" s="1"/>
  <c r="AL161" i="3" s="1"/>
  <c r="AH121" i="3"/>
  <c r="AT119" i="3"/>
  <c r="AS119" i="3"/>
  <c r="AR119" i="3" s="1"/>
  <c r="AQ119" i="3" s="1"/>
  <c r="AP119" i="3" s="1"/>
  <c r="AO119" i="3" s="1"/>
  <c r="AN119" i="3" s="1"/>
  <c r="AM119" i="3" s="1"/>
  <c r="AL119" i="3" s="1"/>
  <c r="AT118" i="3"/>
  <c r="AS118" i="3" s="1"/>
  <c r="AR118" i="3" s="1"/>
  <c r="AQ118" i="3" s="1"/>
  <c r="AP118" i="3" s="1"/>
  <c r="AO118" i="3" s="1"/>
  <c r="AN118" i="3" s="1"/>
  <c r="AM118" i="3" s="1"/>
  <c r="AL118" i="3" s="1"/>
  <c r="J93" i="3"/>
  <c r="AF93" i="3"/>
  <c r="AC93" i="3"/>
  <c r="AS124" i="3"/>
  <c r="AR124" i="3" s="1"/>
  <c r="AQ124" i="3" s="1"/>
  <c r="AP124" i="3" s="1"/>
  <c r="AO124" i="3" s="1"/>
  <c r="AN124" i="3" s="1"/>
  <c r="AM124" i="3" s="1"/>
  <c r="AL124" i="3" s="1"/>
  <c r="AT124" i="3"/>
  <c r="AT134" i="3"/>
  <c r="AS134" i="3" s="1"/>
  <c r="AR134" i="3" s="1"/>
  <c r="AQ134" i="3" s="1"/>
  <c r="AP134" i="3" s="1"/>
  <c r="AO134" i="3" s="1"/>
  <c r="AN134" i="3" s="1"/>
  <c r="AM134" i="3" s="1"/>
  <c r="AL134" i="3" s="1"/>
  <c r="AT63" i="3"/>
  <c r="AS63" i="3" s="1"/>
  <c r="AR63" i="3" s="1"/>
  <c r="AQ63" i="3" s="1"/>
  <c r="AP63" i="3" s="1"/>
  <c r="AO63" i="3" s="1"/>
  <c r="AN63" i="3" s="1"/>
  <c r="AM63" i="3" s="1"/>
  <c r="AL63" i="3" s="1"/>
  <c r="AF87" i="3"/>
  <c r="I73" i="3"/>
  <c r="AF73" i="3"/>
  <c r="AC73" i="3"/>
  <c r="AT170" i="3"/>
  <c r="AS170" i="3" s="1"/>
  <c r="AR170" i="3" s="1"/>
  <c r="AQ170" i="3" s="1"/>
  <c r="AP170" i="3" s="1"/>
  <c r="AO170" i="3" s="1"/>
  <c r="AN170" i="3" s="1"/>
  <c r="AM170" i="3" s="1"/>
  <c r="AL170" i="3" s="1"/>
  <c r="K153" i="3"/>
  <c r="AC153" i="3"/>
  <c r="AF153" i="3"/>
  <c r="H59" i="3"/>
  <c r="AF59" i="3"/>
  <c r="AC59" i="3"/>
  <c r="K161" i="3"/>
  <c r="AC161" i="3"/>
  <c r="AF161" i="3"/>
  <c r="AJ192" i="3"/>
  <c r="AK192" i="3"/>
  <c r="AI192" i="3"/>
  <c r="AJ208" i="3"/>
  <c r="AK208" i="3"/>
  <c r="AI208" i="3"/>
  <c r="AJ206" i="3"/>
  <c r="AK206" i="3"/>
  <c r="AI206" i="3"/>
  <c r="AH206" i="3" s="1"/>
  <c r="AE207" i="3"/>
  <c r="C18" i="1"/>
  <c r="E16" i="1"/>
  <c r="E17" i="1" s="1"/>
  <c r="C18" i="3" l="1"/>
  <c r="AI176" i="3"/>
  <c r="AH176" i="3" s="1"/>
  <c r="AK176" i="3"/>
  <c r="AJ176" i="3"/>
  <c r="BA7" i="3"/>
  <c r="BB7" i="3"/>
  <c r="AJ144" i="3"/>
  <c r="AI144" i="3"/>
  <c r="AK144" i="3"/>
  <c r="AJ41" i="3"/>
  <c r="AI41" i="3"/>
  <c r="AK41" i="3"/>
  <c r="BA18" i="3"/>
  <c r="BB18" i="3"/>
  <c r="BA64" i="3"/>
  <c r="AZ64" i="3" s="1"/>
  <c r="AX64" i="3" s="1"/>
  <c r="BB64" i="3"/>
  <c r="BA70" i="3"/>
  <c r="AZ70" i="3" s="1"/>
  <c r="AX70" i="3" s="1"/>
  <c r="BB70" i="3"/>
  <c r="BB59" i="3"/>
  <c r="BA59" i="3"/>
  <c r="BB46" i="3"/>
  <c r="BA46" i="3"/>
  <c r="AZ46" i="3" s="1"/>
  <c r="AX46" i="3" s="1"/>
  <c r="BA12" i="3"/>
  <c r="AZ12" i="3" s="1"/>
  <c r="AX12" i="3" s="1"/>
  <c r="BB12" i="3"/>
  <c r="BB45" i="3"/>
  <c r="BA45" i="3"/>
  <c r="BB2" i="3"/>
  <c r="BA2" i="3"/>
  <c r="AJ30" i="3"/>
  <c r="AI30" i="3"/>
  <c r="AH30" i="3" s="1"/>
  <c r="AK30" i="3"/>
  <c r="BA32" i="3"/>
  <c r="BB32" i="3"/>
  <c r="AJ146" i="3"/>
  <c r="AI146" i="3"/>
  <c r="AK146" i="3"/>
  <c r="AJ166" i="3"/>
  <c r="AI166" i="3"/>
  <c r="AH166" i="3" s="1"/>
  <c r="AK166" i="3"/>
  <c r="AJ133" i="3"/>
  <c r="AI133" i="3"/>
  <c r="AH133" i="3" s="1"/>
  <c r="AK133" i="3"/>
  <c r="BB29" i="3"/>
  <c r="BA29" i="3"/>
  <c r="AI162" i="3"/>
  <c r="AK162" i="3"/>
  <c r="AJ162" i="3"/>
  <c r="BB80" i="3"/>
  <c r="BA80" i="3"/>
  <c r="AZ80" i="3" s="1"/>
  <c r="AX80" i="3" s="1"/>
  <c r="BB79" i="3"/>
  <c r="BA79" i="3"/>
  <c r="AI60" i="3"/>
  <c r="AJ60" i="3"/>
  <c r="AK60" i="3"/>
  <c r="AI189" i="3"/>
  <c r="AH189" i="3" s="1"/>
  <c r="AJ189" i="3"/>
  <c r="AK189" i="3"/>
  <c r="BB23" i="3"/>
  <c r="BA23" i="3"/>
  <c r="AJ164" i="3"/>
  <c r="AK164" i="3"/>
  <c r="AI164" i="3"/>
  <c r="AH164" i="3" s="1"/>
  <c r="BA78" i="3"/>
  <c r="AZ78" i="3" s="1"/>
  <c r="AX78" i="3" s="1"/>
  <c r="BB78" i="3"/>
  <c r="AK205" i="3"/>
  <c r="AI205" i="3"/>
  <c r="AH205" i="3" s="1"/>
  <c r="AJ205" i="3"/>
  <c r="AJ21" i="3"/>
  <c r="AK21" i="3"/>
  <c r="AI21" i="3"/>
  <c r="AH21" i="3" s="1"/>
  <c r="BB28" i="3"/>
  <c r="BA28" i="3"/>
  <c r="BA26" i="3"/>
  <c r="AZ26" i="3" s="1"/>
  <c r="AX26" i="3" s="1"/>
  <c r="BB26" i="3"/>
  <c r="BB48" i="3"/>
  <c r="BA48" i="3"/>
  <c r="BB4" i="3"/>
  <c r="BA4" i="3"/>
  <c r="AZ4" i="3" s="1"/>
  <c r="AX4" i="3" s="1"/>
  <c r="BB61" i="3"/>
  <c r="BA61" i="3"/>
  <c r="BB62" i="3"/>
  <c r="BA62" i="3"/>
  <c r="BA9" i="3"/>
  <c r="AZ9" i="3" s="1"/>
  <c r="AX9" i="3" s="1"/>
  <c r="BB9" i="3"/>
  <c r="BB81" i="3"/>
  <c r="BA81" i="3"/>
  <c r="AZ81" i="3" s="1"/>
  <c r="AX81" i="3" s="1"/>
  <c r="BB15" i="3"/>
  <c r="BA15" i="3"/>
  <c r="BA5" i="3"/>
  <c r="AZ5" i="3" s="1"/>
  <c r="AX5" i="3" s="1"/>
  <c r="BB5" i="3"/>
  <c r="AI169" i="3"/>
  <c r="AH169" i="3" s="1"/>
  <c r="AJ169" i="3"/>
  <c r="AK169" i="3"/>
  <c r="BB25" i="3"/>
  <c r="BA25" i="3"/>
  <c r="BB34" i="3"/>
  <c r="BA34" i="3"/>
  <c r="AZ34" i="3" s="1"/>
  <c r="AX34" i="3" s="1"/>
  <c r="BB13" i="3"/>
  <c r="BA13" i="3"/>
  <c r="AZ13" i="3" s="1"/>
  <c r="AX13" i="3" s="1"/>
  <c r="BB85" i="3"/>
  <c r="BA85" i="3"/>
  <c r="AZ85" i="3" s="1"/>
  <c r="AX85" i="3" s="1"/>
  <c r="AK77" i="3"/>
  <c r="AJ77" i="3"/>
  <c r="AI77" i="3"/>
  <c r="BA21" i="3"/>
  <c r="AZ21" i="3" s="1"/>
  <c r="AX21" i="3" s="1"/>
  <c r="BB21" i="3"/>
  <c r="AK61" i="3"/>
  <c r="AJ61" i="3"/>
  <c r="AI61" i="3"/>
  <c r="AH61" i="3" s="1"/>
  <c r="AK78" i="3"/>
  <c r="AI78" i="3"/>
  <c r="AH78" i="3" s="1"/>
  <c r="AJ78" i="3"/>
  <c r="BB55" i="3"/>
  <c r="BA55" i="3"/>
  <c r="BB60" i="3"/>
  <c r="BA60" i="3"/>
  <c r="BA40" i="3"/>
  <c r="BB40" i="3"/>
  <c r="BA57" i="3"/>
  <c r="AZ57" i="3" s="1"/>
  <c r="AX57" i="3" s="1"/>
  <c r="BB57" i="3"/>
  <c r="BA50" i="3"/>
  <c r="AZ50" i="3" s="1"/>
  <c r="AX50" i="3" s="1"/>
  <c r="BB50" i="3"/>
  <c r="BA37" i="3"/>
  <c r="AZ37" i="3" s="1"/>
  <c r="AX37" i="3" s="1"/>
  <c r="BB37" i="3"/>
  <c r="AJ28" i="3"/>
  <c r="AK28" i="3"/>
  <c r="AI28" i="3"/>
  <c r="AH28" i="3" s="1"/>
  <c r="BA75" i="3"/>
  <c r="BB75" i="3"/>
  <c r="BB53" i="3"/>
  <c r="BA53" i="3"/>
  <c r="AZ53" i="3" s="1"/>
  <c r="AX53" i="3" s="1"/>
  <c r="AJ159" i="3"/>
  <c r="AI159" i="3"/>
  <c r="AH159" i="3" s="1"/>
  <c r="AK159" i="3"/>
  <c r="BB71" i="3"/>
  <c r="BA71" i="3"/>
  <c r="BB67" i="3"/>
  <c r="BA67" i="3"/>
  <c r="BA83" i="3"/>
  <c r="AZ83" i="3" s="1"/>
  <c r="AX83" i="3" s="1"/>
  <c r="BB83" i="3"/>
  <c r="BA58" i="3"/>
  <c r="BB58" i="3"/>
  <c r="BB17" i="3"/>
  <c r="BA17" i="3"/>
  <c r="BA44" i="3"/>
  <c r="AZ44" i="3" s="1"/>
  <c r="AX44" i="3" s="1"/>
  <c r="BB44" i="3"/>
  <c r="AJ92" i="3"/>
  <c r="AK92" i="3"/>
  <c r="AI92" i="3"/>
  <c r="BB10" i="3"/>
  <c r="BA10" i="3"/>
  <c r="AZ10" i="3" s="1"/>
  <c r="AX10" i="3" s="1"/>
  <c r="BA65" i="3"/>
  <c r="BB65" i="3"/>
  <c r="BB47" i="3"/>
  <c r="BA47" i="3"/>
  <c r="AZ47" i="3" s="1"/>
  <c r="AX47" i="3" s="1"/>
  <c r="BB36" i="3"/>
  <c r="BA36" i="3"/>
  <c r="AZ36" i="3" s="1"/>
  <c r="AX36" i="3" s="1"/>
  <c r="BA3" i="3"/>
  <c r="BB3" i="3"/>
  <c r="BB77" i="3"/>
  <c r="BA77" i="3"/>
  <c r="AZ77" i="3" s="1"/>
  <c r="AX77" i="3" s="1"/>
  <c r="AI51" i="3"/>
  <c r="AJ51" i="3"/>
  <c r="AK51" i="3"/>
  <c r="BB68" i="3"/>
  <c r="BA68" i="3"/>
  <c r="AZ68" i="3" s="1"/>
  <c r="AX68" i="3" s="1"/>
  <c r="BA19" i="3"/>
  <c r="AZ19" i="3" s="1"/>
  <c r="AX19" i="3" s="1"/>
  <c r="BB19" i="3"/>
  <c r="BA16" i="3"/>
  <c r="AZ16" i="3" s="1"/>
  <c r="AX16" i="3" s="1"/>
  <c r="BB16" i="3"/>
  <c r="BB76" i="3"/>
  <c r="BA76" i="3"/>
  <c r="AI52" i="3"/>
  <c r="AJ52" i="3"/>
  <c r="AK52" i="3"/>
  <c r="BA31" i="3"/>
  <c r="BB31" i="3"/>
  <c r="AJ74" i="3"/>
  <c r="AI74" i="3"/>
  <c r="AH74" i="3" s="1"/>
  <c r="AK74" i="3"/>
  <c r="BB39" i="3"/>
  <c r="BA39" i="3"/>
  <c r="AZ39" i="3" s="1"/>
  <c r="AX39" i="3" s="1"/>
  <c r="BA43" i="3"/>
  <c r="AZ43" i="3" s="1"/>
  <c r="AX43" i="3" s="1"/>
  <c r="BB43" i="3"/>
  <c r="BA8" i="3"/>
  <c r="AZ8" i="3" s="1"/>
  <c r="AX8" i="3" s="1"/>
  <c r="BB8" i="3"/>
  <c r="BA30" i="3"/>
  <c r="AZ30" i="3" s="1"/>
  <c r="AX30" i="3" s="1"/>
  <c r="BB30" i="3"/>
  <c r="BB49" i="3"/>
  <c r="BA49" i="3"/>
  <c r="AZ49" i="3" s="1"/>
  <c r="AX49" i="3" s="1"/>
  <c r="BB38" i="3"/>
  <c r="BA38" i="3"/>
  <c r="BB35" i="3"/>
  <c r="BA35" i="3"/>
  <c r="BA63" i="3"/>
  <c r="AZ63" i="3" s="1"/>
  <c r="AX63" i="3" s="1"/>
  <c r="BB63" i="3"/>
  <c r="BB52" i="3"/>
  <c r="BA52" i="3"/>
  <c r="AZ52" i="3" s="1"/>
  <c r="AX52" i="3" s="1"/>
  <c r="BB41" i="3"/>
  <c r="BA41" i="3"/>
  <c r="BA11" i="3"/>
  <c r="AZ11" i="3" s="1"/>
  <c r="AX11" i="3" s="1"/>
  <c r="BB11" i="3"/>
  <c r="BB84" i="3"/>
  <c r="BA84" i="3"/>
  <c r="BB54" i="3"/>
  <c r="BA54" i="3"/>
  <c r="AZ54" i="3" s="1"/>
  <c r="AX54" i="3" s="1"/>
  <c r="AK97" i="3"/>
  <c r="AI97" i="3"/>
  <c r="AJ97" i="3"/>
  <c r="BA69" i="3"/>
  <c r="BB69" i="3"/>
  <c r="AK128" i="3"/>
  <c r="AJ128" i="3"/>
  <c r="AI128" i="3"/>
  <c r="AH128" i="3" s="1"/>
  <c r="BA82" i="3"/>
  <c r="AZ82" i="3" s="1"/>
  <c r="AX82" i="3" s="1"/>
  <c r="BB82" i="3"/>
  <c r="BB72" i="3"/>
  <c r="BA72" i="3"/>
  <c r="AJ67" i="3"/>
  <c r="AI67" i="3"/>
  <c r="AK67" i="3"/>
  <c r="BA27" i="3"/>
  <c r="AZ27" i="3" s="1"/>
  <c r="AX27" i="3" s="1"/>
  <c r="BB27" i="3"/>
  <c r="BB24" i="3"/>
  <c r="BA24" i="3"/>
  <c r="AZ24" i="3" s="1"/>
  <c r="AX24" i="3" s="1"/>
  <c r="AK53" i="3"/>
  <c r="AI53" i="3"/>
  <c r="AH53" i="3" s="1"/>
  <c r="AJ53" i="3"/>
  <c r="BB20" i="3"/>
  <c r="BA20" i="3"/>
  <c r="AZ20" i="3" s="1"/>
  <c r="AX20" i="3" s="1"/>
  <c r="AH192" i="3"/>
  <c r="AH177" i="3"/>
  <c r="AH65" i="3"/>
  <c r="AB65" i="3" s="1"/>
  <c r="AH71" i="3"/>
  <c r="AH190" i="3"/>
  <c r="AH96" i="3"/>
  <c r="AJ148" i="3"/>
  <c r="AI148" i="3"/>
  <c r="AH148" i="3" s="1"/>
  <c r="AK148" i="3"/>
  <c r="AK94" i="3"/>
  <c r="AJ94" i="3"/>
  <c r="AI94" i="3"/>
  <c r="BB74" i="3"/>
  <c r="BA74" i="3"/>
  <c r="AK44" i="3"/>
  <c r="AJ44" i="3"/>
  <c r="AI44" i="3"/>
  <c r="BB22" i="3"/>
  <c r="BA22" i="3"/>
  <c r="AZ22" i="3" s="1"/>
  <c r="AX22" i="3" s="1"/>
  <c r="AJ178" i="3"/>
  <c r="AI178" i="3"/>
  <c r="AH178" i="3" s="1"/>
  <c r="AK178" i="3"/>
  <c r="AJ109" i="3"/>
  <c r="AI109" i="3"/>
  <c r="AH109" i="3" s="1"/>
  <c r="AK109" i="3"/>
  <c r="AB117" i="3"/>
  <c r="AA117" i="3"/>
  <c r="AK173" i="3"/>
  <c r="AJ173" i="3"/>
  <c r="AI173" i="3"/>
  <c r="AK115" i="3"/>
  <c r="AJ115" i="3"/>
  <c r="AI115" i="3"/>
  <c r="AI126" i="3"/>
  <c r="AJ126" i="3"/>
  <c r="AH126" i="3" s="1"/>
  <c r="AK126" i="3"/>
  <c r="AJ24" i="3"/>
  <c r="AI24" i="3"/>
  <c r="AK24" i="3"/>
  <c r="BA33" i="3"/>
  <c r="AZ33" i="3" s="1"/>
  <c r="AX33" i="3" s="1"/>
  <c r="BB33" i="3"/>
  <c r="AK147" i="3"/>
  <c r="AI147" i="3"/>
  <c r="AH147" i="3" s="1"/>
  <c r="AB147" i="3" s="1"/>
  <c r="AJ147" i="3"/>
  <c r="AI203" i="3"/>
  <c r="AJ203" i="3"/>
  <c r="AK203" i="3"/>
  <c r="AJ32" i="3"/>
  <c r="AI32" i="3"/>
  <c r="AK32" i="3"/>
  <c r="AI137" i="3"/>
  <c r="AH137" i="3" s="1"/>
  <c r="AK137" i="3"/>
  <c r="AJ137" i="3"/>
  <c r="AK57" i="3"/>
  <c r="AI57" i="3"/>
  <c r="AJ57" i="3"/>
  <c r="AK172" i="3"/>
  <c r="AI172" i="3"/>
  <c r="AJ172" i="3"/>
  <c r="AK154" i="3"/>
  <c r="AJ154" i="3"/>
  <c r="AI154" i="3"/>
  <c r="BB66" i="3"/>
  <c r="BA66" i="3"/>
  <c r="AZ66" i="3" s="1"/>
  <c r="AX66" i="3" s="1"/>
  <c r="AI107" i="3"/>
  <c r="AH107" i="3" s="1"/>
  <c r="AJ107" i="3"/>
  <c r="AK107" i="3"/>
  <c r="BB14" i="3"/>
  <c r="BA14" i="3"/>
  <c r="AZ14" i="3" s="1"/>
  <c r="AX14" i="3" s="1"/>
  <c r="AJ66" i="3"/>
  <c r="AI66" i="3"/>
  <c r="AH66" i="3" s="1"/>
  <c r="AK66" i="3"/>
  <c r="AJ105" i="3"/>
  <c r="AK105" i="3"/>
  <c r="AI105" i="3"/>
  <c r="AH105" i="3" s="1"/>
  <c r="BB73" i="3"/>
  <c r="BA73" i="3"/>
  <c r="AZ73" i="3" s="1"/>
  <c r="AX73" i="3" s="1"/>
  <c r="AI39" i="3"/>
  <c r="AJ39" i="3"/>
  <c r="AK39" i="3"/>
  <c r="BB87" i="3"/>
  <c r="BA87" i="3"/>
  <c r="AK48" i="3"/>
  <c r="AJ48" i="3"/>
  <c r="AI48" i="3"/>
  <c r="AH48" i="3" s="1"/>
  <c r="BB56" i="3"/>
  <c r="BA56" i="3"/>
  <c r="AZ56" i="3" s="1"/>
  <c r="AX56" i="3" s="1"/>
  <c r="AI89" i="3"/>
  <c r="AJ89" i="3"/>
  <c r="AK89" i="3"/>
  <c r="AI76" i="3"/>
  <c r="AH76" i="3" s="1"/>
  <c r="AK76" i="3"/>
  <c r="AJ76" i="3"/>
  <c r="AJ31" i="3"/>
  <c r="AK31" i="3"/>
  <c r="AI31" i="3"/>
  <c r="AH31" i="3" s="1"/>
  <c r="AH186" i="3"/>
  <c r="AH130" i="3"/>
  <c r="AK50" i="3"/>
  <c r="AI50" i="3"/>
  <c r="AJ50" i="3"/>
  <c r="AI103" i="3"/>
  <c r="AK103" i="3"/>
  <c r="AJ103" i="3"/>
  <c r="AB120" i="3"/>
  <c r="AA120" i="3"/>
  <c r="AA140" i="3"/>
  <c r="AB140" i="3"/>
  <c r="AK47" i="3"/>
  <c r="AJ47" i="3"/>
  <c r="AI47" i="3"/>
  <c r="AH47" i="3" s="1"/>
  <c r="AK155" i="3"/>
  <c r="AI155" i="3"/>
  <c r="AH155" i="3" s="1"/>
  <c r="AB155" i="3" s="1"/>
  <c r="AJ155" i="3"/>
  <c r="AI127" i="3"/>
  <c r="AH127" i="3" s="1"/>
  <c r="AK127" i="3"/>
  <c r="AJ127" i="3"/>
  <c r="AJ40" i="3"/>
  <c r="AI40" i="3"/>
  <c r="AH40" i="3" s="1"/>
  <c r="AK40" i="3"/>
  <c r="AK165" i="3"/>
  <c r="AJ165" i="3"/>
  <c r="AI165" i="3"/>
  <c r="AH165" i="3" s="1"/>
  <c r="AH201" i="3"/>
  <c r="AH136" i="3"/>
  <c r="AA136" i="3" s="1"/>
  <c r="AI100" i="3"/>
  <c r="AJ100" i="3"/>
  <c r="AH100" i="3" s="1"/>
  <c r="AK100" i="3"/>
  <c r="AI85" i="3"/>
  <c r="AK85" i="3"/>
  <c r="AJ85" i="3"/>
  <c r="AK156" i="3"/>
  <c r="AJ156" i="3"/>
  <c r="AI156" i="3"/>
  <c r="AJ150" i="3"/>
  <c r="AI150" i="3"/>
  <c r="AH150" i="3" s="1"/>
  <c r="AK150" i="3"/>
  <c r="BA51" i="3"/>
  <c r="BB51" i="3"/>
  <c r="AK104" i="3"/>
  <c r="AI104" i="3"/>
  <c r="AH104" i="3" s="1"/>
  <c r="AJ104" i="3"/>
  <c r="AH58" i="3"/>
  <c r="AK139" i="3"/>
  <c r="AI139" i="3"/>
  <c r="AH139" i="3" s="1"/>
  <c r="AJ139" i="3"/>
  <c r="AA101" i="3"/>
  <c r="AB101" i="3"/>
  <c r="AJ33" i="3"/>
  <c r="AI33" i="3"/>
  <c r="AK33" i="3"/>
  <c r="AB27" i="3"/>
  <c r="AA27" i="3"/>
  <c r="AK91" i="3"/>
  <c r="AI91" i="3"/>
  <c r="AH91" i="3" s="1"/>
  <c r="AB91" i="3" s="1"/>
  <c r="AJ91" i="3"/>
  <c r="AJ114" i="3"/>
  <c r="AK114" i="3"/>
  <c r="AI114" i="3"/>
  <c r="AI168" i="3"/>
  <c r="AH168" i="3" s="1"/>
  <c r="AK168" i="3"/>
  <c r="AJ168" i="3"/>
  <c r="AI36" i="3"/>
  <c r="AH36" i="3" s="1"/>
  <c r="AK36" i="3"/>
  <c r="AJ36" i="3"/>
  <c r="AB46" i="3"/>
  <c r="AA46" i="3"/>
  <c r="AI42" i="3"/>
  <c r="AH42" i="3" s="1"/>
  <c r="AK42" i="3"/>
  <c r="AJ42" i="3"/>
  <c r="AA195" i="3"/>
  <c r="AB195" i="3"/>
  <c r="AJ72" i="3"/>
  <c r="AI72" i="3"/>
  <c r="AK72" i="3"/>
  <c r="AA167" i="3"/>
  <c r="AB167" i="3"/>
  <c r="AJ35" i="3"/>
  <c r="AK35" i="3"/>
  <c r="AI35" i="3"/>
  <c r="AH35" i="3" s="1"/>
  <c r="AK81" i="3"/>
  <c r="AJ81" i="3"/>
  <c r="AI81" i="3"/>
  <c r="AI149" i="3"/>
  <c r="AJ149" i="3"/>
  <c r="AK149" i="3"/>
  <c r="AI80" i="3"/>
  <c r="AH80" i="3" s="1"/>
  <c r="AJ80" i="3"/>
  <c r="AK80" i="3"/>
  <c r="AJ204" i="3"/>
  <c r="AK204" i="3"/>
  <c r="AI204" i="3"/>
  <c r="AH204" i="3" s="1"/>
  <c r="AB204" i="3" s="1"/>
  <c r="BA86" i="3"/>
  <c r="AZ86" i="3" s="1"/>
  <c r="AX86" i="3" s="1"/>
  <c r="BB86" i="3"/>
  <c r="AK83" i="3"/>
  <c r="AI83" i="3"/>
  <c r="AJ83" i="3"/>
  <c r="AK38" i="3"/>
  <c r="AI38" i="3"/>
  <c r="AJ38" i="3"/>
  <c r="BB42" i="3"/>
  <c r="BA42" i="3"/>
  <c r="AI79" i="3"/>
  <c r="AH79" i="3" s="1"/>
  <c r="AJ79" i="3"/>
  <c r="AK79" i="3"/>
  <c r="AI99" i="3"/>
  <c r="AJ99" i="3"/>
  <c r="AK99" i="3"/>
  <c r="AI180" i="3"/>
  <c r="AK180" i="3"/>
  <c r="AJ180" i="3"/>
  <c r="AJ37" i="3"/>
  <c r="AK37" i="3"/>
  <c r="AI37" i="3"/>
  <c r="AJ112" i="3"/>
  <c r="AI112" i="3"/>
  <c r="AH112" i="3" s="1"/>
  <c r="AK112" i="3"/>
  <c r="AK34" i="3"/>
  <c r="AJ34" i="3"/>
  <c r="AI34" i="3"/>
  <c r="AI98" i="3"/>
  <c r="AH98" i="3" s="1"/>
  <c r="AA98" i="3" s="1"/>
  <c r="AD98" i="3" s="1"/>
  <c r="AK98" i="3"/>
  <c r="AJ98" i="3"/>
  <c r="BA6" i="3"/>
  <c r="AZ6" i="3" s="1"/>
  <c r="AX6" i="3" s="1"/>
  <c r="BB6" i="3"/>
  <c r="AH145" i="3"/>
  <c r="AH54" i="3"/>
  <c r="AH123" i="3"/>
  <c r="AH56" i="3"/>
  <c r="AH69" i="3"/>
  <c r="AH158" i="3"/>
  <c r="AK88" i="3"/>
  <c r="AI88" i="3"/>
  <c r="AH88" i="3" s="1"/>
  <c r="AJ88" i="3"/>
  <c r="AJ188" i="3"/>
  <c r="AI188" i="3"/>
  <c r="AK188" i="3"/>
  <c r="AI22" i="3"/>
  <c r="AJ22" i="3"/>
  <c r="AK22" i="3"/>
  <c r="AH55" i="3"/>
  <c r="AB122" i="3"/>
  <c r="AA122" i="3"/>
  <c r="AH110" i="3"/>
  <c r="AB191" i="3"/>
  <c r="AA191" i="3"/>
  <c r="AJ106" i="3"/>
  <c r="AI106" i="3"/>
  <c r="AH106" i="3" s="1"/>
  <c r="AK106" i="3"/>
  <c r="AJ182" i="3"/>
  <c r="AI182" i="3"/>
  <c r="AH182" i="3" s="1"/>
  <c r="AK182" i="3"/>
  <c r="AI142" i="3"/>
  <c r="AH142" i="3" s="1"/>
  <c r="AK142" i="3"/>
  <c r="AJ142" i="3"/>
  <c r="AJ70" i="3"/>
  <c r="AI70" i="3"/>
  <c r="AK70" i="3"/>
  <c r="AI75" i="3"/>
  <c r="AH75" i="3" s="1"/>
  <c r="AJ75" i="3"/>
  <c r="AK75" i="3"/>
  <c r="AI62" i="3"/>
  <c r="AK62" i="3"/>
  <c r="AJ62" i="3"/>
  <c r="AA108" i="3"/>
  <c r="AB108" i="3"/>
  <c r="AJ153" i="3"/>
  <c r="AI153" i="3"/>
  <c r="AK153" i="3"/>
  <c r="AK43" i="3"/>
  <c r="AJ43" i="3"/>
  <c r="AI43" i="3"/>
  <c r="AH43" i="3" s="1"/>
  <c r="AI129" i="3"/>
  <c r="AJ129" i="3"/>
  <c r="AK129" i="3"/>
  <c r="AJ125" i="3"/>
  <c r="AI125" i="3"/>
  <c r="AK125" i="3"/>
  <c r="AJ63" i="3"/>
  <c r="AI63" i="3"/>
  <c r="AH63" i="3" s="1"/>
  <c r="AK63" i="3"/>
  <c r="AJ26" i="3"/>
  <c r="AI26" i="3"/>
  <c r="AK26" i="3"/>
  <c r="AI86" i="3"/>
  <c r="AJ86" i="3"/>
  <c r="AK86" i="3"/>
  <c r="AK170" i="3"/>
  <c r="AJ170" i="3"/>
  <c r="AI170" i="3"/>
  <c r="AJ73" i="3"/>
  <c r="AI73" i="3"/>
  <c r="AK73" i="3"/>
  <c r="AK23" i="3"/>
  <c r="AI23" i="3"/>
  <c r="AJ23" i="3"/>
  <c r="AJ49" i="3"/>
  <c r="AK49" i="3"/>
  <c r="AI49" i="3"/>
  <c r="AH49" i="3" s="1"/>
  <c r="AK161" i="3"/>
  <c r="AI161" i="3"/>
  <c r="AJ161" i="3"/>
  <c r="AI134" i="3"/>
  <c r="AK134" i="3"/>
  <c r="AJ134" i="3"/>
  <c r="AI116" i="3"/>
  <c r="AJ116" i="3"/>
  <c r="AK116" i="3"/>
  <c r="AK119" i="3"/>
  <c r="AJ119" i="3"/>
  <c r="AI119" i="3"/>
  <c r="AH119" i="3" s="1"/>
  <c r="AK68" i="3"/>
  <c r="AJ68" i="3"/>
  <c r="AI68" i="3"/>
  <c r="AJ87" i="3"/>
  <c r="AI87" i="3"/>
  <c r="AK87" i="3"/>
  <c r="AK95" i="3"/>
  <c r="AJ95" i="3"/>
  <c r="AI95" i="3"/>
  <c r="AH95" i="3" s="1"/>
  <c r="AI175" i="3"/>
  <c r="AJ175" i="3"/>
  <c r="AK175" i="3"/>
  <c r="AI124" i="3"/>
  <c r="AJ124" i="3"/>
  <c r="AK124" i="3"/>
  <c r="AJ93" i="3"/>
  <c r="AI93" i="3"/>
  <c r="AH93" i="3" s="1"/>
  <c r="AK93" i="3"/>
  <c r="AK132" i="3"/>
  <c r="AJ132" i="3"/>
  <c r="AI132" i="3"/>
  <c r="AK118" i="3"/>
  <c r="AI118" i="3"/>
  <c r="AJ118" i="3"/>
  <c r="AK59" i="3"/>
  <c r="AJ59" i="3"/>
  <c r="AI59" i="3"/>
  <c r="AB90" i="3"/>
  <c r="AA90" i="3"/>
  <c r="AD90" i="3" s="1"/>
  <c r="AB201" i="3"/>
  <c r="AA201" i="3"/>
  <c r="AB136" i="3"/>
  <c r="AB98" i="3"/>
  <c r="AA40" i="3"/>
  <c r="AB40" i="3"/>
  <c r="AH196" i="3"/>
  <c r="AH131" i="3"/>
  <c r="AH181" i="3"/>
  <c r="AH193" i="3"/>
  <c r="AH102" i="3"/>
  <c r="AH45" i="3"/>
  <c r="AA163" i="3"/>
  <c r="AB163" i="3"/>
  <c r="AB179" i="3"/>
  <c r="AA179" i="3"/>
  <c r="AB184" i="3"/>
  <c r="AA184" i="3"/>
  <c r="AB143" i="3"/>
  <c r="AA143" i="3"/>
  <c r="AA186" i="3"/>
  <c r="AB186" i="3"/>
  <c r="AH200" i="3"/>
  <c r="AH198" i="3"/>
  <c r="AB31" i="3"/>
  <c r="AA31" i="3"/>
  <c r="AD138" i="3"/>
  <c r="AE138" i="3"/>
  <c r="AA113" i="3"/>
  <c r="AB113" i="3"/>
  <c r="AB185" i="3"/>
  <c r="AA185" i="3"/>
  <c r="AB199" i="3"/>
  <c r="AA199" i="3"/>
  <c r="AA157" i="3"/>
  <c r="AB157" i="3"/>
  <c r="AA135" i="3"/>
  <c r="AB135" i="3"/>
  <c r="AA155" i="3"/>
  <c r="AH171" i="3"/>
  <c r="AH187" i="3"/>
  <c r="AA152" i="3"/>
  <c r="AB152" i="3"/>
  <c r="AB25" i="3"/>
  <c r="AA25" i="3"/>
  <c r="AH111" i="3"/>
  <c r="AH194" i="3"/>
  <c r="AB177" i="3"/>
  <c r="AA177" i="3"/>
  <c r="AB71" i="3"/>
  <c r="AA71" i="3"/>
  <c r="AH160" i="3"/>
  <c r="AA190" i="3"/>
  <c r="AB190" i="3"/>
  <c r="AB29" i="3"/>
  <c r="AA29" i="3"/>
  <c r="AH174" i="3"/>
  <c r="AH141" i="3"/>
  <c r="AE151" i="3"/>
  <c r="AD151" i="3"/>
  <c r="AH202" i="3"/>
  <c r="AB121" i="3"/>
  <c r="AA121" i="3"/>
  <c r="AD183" i="3"/>
  <c r="AE183" i="3"/>
  <c r="AA204" i="3"/>
  <c r="AH82" i="3"/>
  <c r="AH197" i="3"/>
  <c r="AB206" i="3"/>
  <c r="AA206" i="3"/>
  <c r="AB192" i="3"/>
  <c r="AA192" i="3"/>
  <c r="AH208" i="3"/>
  <c r="AB182" i="3" l="1"/>
  <c r="AA182" i="3"/>
  <c r="AB79" i="3"/>
  <c r="AA79" i="3"/>
  <c r="AD79" i="3" s="1"/>
  <c r="AA76" i="3"/>
  <c r="AB76" i="3"/>
  <c r="AA137" i="3"/>
  <c r="AB137" i="3"/>
  <c r="AB126" i="3"/>
  <c r="AA126" i="3"/>
  <c r="AD117" i="3"/>
  <c r="AE117" i="3"/>
  <c r="AA133" i="3"/>
  <c r="AB133" i="3"/>
  <c r="AA65" i="3"/>
  <c r="AA147" i="3"/>
  <c r="AE147" i="3" s="1"/>
  <c r="AH59" i="3"/>
  <c r="AH68" i="3"/>
  <c r="AA68" i="3" s="1"/>
  <c r="AH116" i="3"/>
  <c r="AH170" i="3"/>
  <c r="AB170" i="3" s="1"/>
  <c r="AA145" i="3"/>
  <c r="AB145" i="3"/>
  <c r="AZ42" i="3"/>
  <c r="AX42" i="3" s="1"/>
  <c r="AZ51" i="3"/>
  <c r="AX51" i="3" s="1"/>
  <c r="AE120" i="3"/>
  <c r="AD120" i="3"/>
  <c r="AA130" i="3"/>
  <c r="AB130" i="3"/>
  <c r="AZ87" i="3"/>
  <c r="AX87" i="3" s="1"/>
  <c r="AH172" i="3"/>
  <c r="AH97" i="3"/>
  <c r="AZ41" i="3"/>
  <c r="AX41" i="3" s="1"/>
  <c r="AZ38" i="3"/>
  <c r="AX38" i="3" s="1"/>
  <c r="AZ31" i="3"/>
  <c r="AX31" i="3" s="1"/>
  <c r="AZ65" i="3"/>
  <c r="AX65" i="3" s="1"/>
  <c r="AZ17" i="3"/>
  <c r="AX17" i="3" s="1"/>
  <c r="AZ71" i="3"/>
  <c r="AX71" i="3" s="1"/>
  <c r="AZ75" i="3"/>
  <c r="AX75" i="3" s="1"/>
  <c r="AH77" i="3"/>
  <c r="AZ15" i="3"/>
  <c r="AX15" i="3" s="1"/>
  <c r="AZ61" i="3"/>
  <c r="AX61" i="3" s="1"/>
  <c r="AZ28" i="3"/>
  <c r="AX28" i="3" s="1"/>
  <c r="AZ32" i="3"/>
  <c r="AX32" i="3" s="1"/>
  <c r="AH144" i="3"/>
  <c r="AA75" i="3"/>
  <c r="AB75" i="3"/>
  <c r="AA36" i="3"/>
  <c r="AB36" i="3"/>
  <c r="AB127" i="3"/>
  <c r="AA127" i="3"/>
  <c r="AE108" i="3"/>
  <c r="AD108" i="3"/>
  <c r="AH70" i="3"/>
  <c r="AB55" i="3"/>
  <c r="AA55" i="3"/>
  <c r="AB88" i="3"/>
  <c r="AA88" i="3"/>
  <c r="AD88" i="3" s="1"/>
  <c r="AH180" i="3"/>
  <c r="AH149" i="3"/>
  <c r="AE27" i="3"/>
  <c r="AD27" i="3"/>
  <c r="AB139" i="3"/>
  <c r="AA139" i="3"/>
  <c r="AH85" i="3"/>
  <c r="AH89" i="3"/>
  <c r="AA107" i="3"/>
  <c r="AB107" i="3"/>
  <c r="AH32" i="3"/>
  <c r="AH115" i="3"/>
  <c r="AH44" i="3"/>
  <c r="AA28" i="3"/>
  <c r="AB28" i="3"/>
  <c r="AB78" i="3"/>
  <c r="AA78" i="3"/>
  <c r="AD78" i="3" s="1"/>
  <c r="AZ25" i="3"/>
  <c r="AX25" i="3" s="1"/>
  <c r="AB189" i="3"/>
  <c r="AA189" i="3"/>
  <c r="AD122" i="3"/>
  <c r="AE122" i="3"/>
  <c r="AB54" i="3"/>
  <c r="AA54" i="3"/>
  <c r="AB80" i="3"/>
  <c r="AA80" i="3"/>
  <c r="AD80" i="3" s="1"/>
  <c r="AE195" i="3"/>
  <c r="AD195" i="3"/>
  <c r="AD140" i="3"/>
  <c r="AE140" i="3"/>
  <c r="AA91" i="3"/>
  <c r="AE91" i="3" s="1"/>
  <c r="AB106" i="3"/>
  <c r="AA106" i="3"/>
  <c r="AB112" i="3"/>
  <c r="AA112" i="3"/>
  <c r="AD167" i="3"/>
  <c r="AE167" i="3"/>
  <c r="AA42" i="3"/>
  <c r="AB42" i="3"/>
  <c r="AA168" i="3"/>
  <c r="AB168" i="3"/>
  <c r="AB150" i="3"/>
  <c r="AA150" i="3"/>
  <c r="AA109" i="3"/>
  <c r="AB109" i="3"/>
  <c r="AA148" i="3"/>
  <c r="AB148" i="3"/>
  <c r="AA128" i="3"/>
  <c r="AB128" i="3"/>
  <c r="AZ3" i="3"/>
  <c r="AX3" i="3" s="1"/>
  <c r="AA21" i="3"/>
  <c r="AD21" i="3" s="1"/>
  <c r="AB21" i="3"/>
  <c r="AB164" i="3"/>
  <c r="AA164" i="3"/>
  <c r="AB166" i="3"/>
  <c r="AA166" i="3"/>
  <c r="AA30" i="3"/>
  <c r="AB30" i="3"/>
  <c r="AH134" i="3"/>
  <c r="AA158" i="3"/>
  <c r="AB158" i="3"/>
  <c r="AH38" i="3"/>
  <c r="AD46" i="3"/>
  <c r="AE46" i="3"/>
  <c r="AH114" i="3"/>
  <c r="AB58" i="3"/>
  <c r="AA58" i="3"/>
  <c r="AB100" i="3"/>
  <c r="AA100" i="3"/>
  <c r="AB47" i="3"/>
  <c r="AA47" i="3"/>
  <c r="AA66" i="3"/>
  <c r="AB66" i="3"/>
  <c r="AH57" i="3"/>
  <c r="AH52" i="3"/>
  <c r="AH92" i="3"/>
  <c r="AZ58" i="3"/>
  <c r="AX58" i="3" s="1"/>
  <c r="AA159" i="3"/>
  <c r="AB159" i="3"/>
  <c r="AZ40" i="3"/>
  <c r="AX40" i="3" s="1"/>
  <c r="AB61" i="3"/>
  <c r="AA61" i="3"/>
  <c r="AD61" i="3" s="1"/>
  <c r="AH162" i="3"/>
  <c r="AZ18" i="3"/>
  <c r="AX18" i="3" s="1"/>
  <c r="AZ7" i="3"/>
  <c r="AX7" i="3" s="1"/>
  <c r="AH62" i="3"/>
  <c r="AD191" i="3"/>
  <c r="AE191" i="3"/>
  <c r="AH22" i="3"/>
  <c r="AB69" i="3"/>
  <c r="AA69" i="3"/>
  <c r="AD69" i="3" s="1"/>
  <c r="AH37" i="3"/>
  <c r="AH99" i="3"/>
  <c r="AH81" i="3"/>
  <c r="AH72" i="3"/>
  <c r="AH33" i="3"/>
  <c r="AH156" i="3"/>
  <c r="AH103" i="3"/>
  <c r="AH39" i="3"/>
  <c r="AH154" i="3"/>
  <c r="AH203" i="3"/>
  <c r="AH24" i="3"/>
  <c r="AH173" i="3"/>
  <c r="AZ74" i="3"/>
  <c r="AX74" i="3" s="1"/>
  <c r="AB96" i="3"/>
  <c r="AA96" i="3"/>
  <c r="AH67" i="3"/>
  <c r="AZ84" i="3"/>
  <c r="AX84" i="3" s="1"/>
  <c r="AZ76" i="3"/>
  <c r="AX76" i="3" s="1"/>
  <c r="AZ60" i="3"/>
  <c r="AX60" i="3" s="1"/>
  <c r="AZ48" i="3"/>
  <c r="AX48" i="3" s="1"/>
  <c r="AH60" i="3"/>
  <c r="AZ29" i="3"/>
  <c r="AX29" i="3" s="1"/>
  <c r="AZ2" i="3"/>
  <c r="AX2" i="3" s="1"/>
  <c r="AZ59" i="3"/>
  <c r="AX59" i="3" s="1"/>
  <c r="AA142" i="3"/>
  <c r="AB142" i="3"/>
  <c r="AA56" i="3"/>
  <c r="AB56" i="3"/>
  <c r="AB104" i="3"/>
  <c r="AA104" i="3"/>
  <c r="AB48" i="3"/>
  <c r="AA48" i="3"/>
  <c r="AA178" i="3"/>
  <c r="AB178" i="3"/>
  <c r="AA53" i="3"/>
  <c r="AB53" i="3"/>
  <c r="AA74" i="3"/>
  <c r="AB74" i="3"/>
  <c r="AB169" i="3"/>
  <c r="AA169" i="3"/>
  <c r="AZ23" i="3"/>
  <c r="AX23" i="3" s="1"/>
  <c r="AZ79" i="3"/>
  <c r="AX79" i="3" s="1"/>
  <c r="AH146" i="3"/>
  <c r="AH41" i="3"/>
  <c r="AE101" i="3"/>
  <c r="AD101" i="3"/>
  <c r="AA165" i="3"/>
  <c r="AB165" i="3"/>
  <c r="AB105" i="3"/>
  <c r="AA105" i="3"/>
  <c r="AA110" i="3"/>
  <c r="AB110" i="3"/>
  <c r="AH188" i="3"/>
  <c r="AA123" i="3"/>
  <c r="AB123" i="3"/>
  <c r="AH34" i="3"/>
  <c r="AH83" i="3"/>
  <c r="AA35" i="3"/>
  <c r="AB35" i="3"/>
  <c r="AH50" i="3"/>
  <c r="AH94" i="3"/>
  <c r="AZ72" i="3"/>
  <c r="AX72" i="3" s="1"/>
  <c r="AZ69" i="3"/>
  <c r="AX69" i="3" s="1"/>
  <c r="AZ35" i="3"/>
  <c r="AX35" i="3" s="1"/>
  <c r="AH51" i="3"/>
  <c r="AZ67" i="3"/>
  <c r="AX67" i="3" s="1"/>
  <c r="AZ55" i="3"/>
  <c r="AX55" i="3" s="1"/>
  <c r="AZ62" i="3"/>
  <c r="AX62" i="3" s="1"/>
  <c r="AB205" i="3"/>
  <c r="AA205" i="3"/>
  <c r="AZ45" i="3"/>
  <c r="AX45" i="3" s="1"/>
  <c r="AA176" i="3"/>
  <c r="AB176" i="3"/>
  <c r="AA197" i="3"/>
  <c r="AB197" i="3"/>
  <c r="AE65" i="3"/>
  <c r="AD65" i="3"/>
  <c r="AD25" i="3"/>
  <c r="AE25" i="3"/>
  <c r="AB187" i="3"/>
  <c r="AA187" i="3"/>
  <c r="AD199" i="3"/>
  <c r="AE199" i="3"/>
  <c r="AD147" i="3"/>
  <c r="AE179" i="3"/>
  <c r="AD179" i="3"/>
  <c r="AB45" i="3"/>
  <c r="AA45" i="3"/>
  <c r="AD136" i="3"/>
  <c r="AE136" i="3"/>
  <c r="AA59" i="3"/>
  <c r="AB59" i="3"/>
  <c r="AB68" i="3"/>
  <c r="AA116" i="3"/>
  <c r="AB116" i="3"/>
  <c r="AA170" i="3"/>
  <c r="AB82" i="3"/>
  <c r="AA82" i="3"/>
  <c r="AD82" i="3" s="1"/>
  <c r="AB171" i="3"/>
  <c r="AA171" i="3"/>
  <c r="AB102" i="3"/>
  <c r="AA102" i="3"/>
  <c r="AH175" i="3"/>
  <c r="AH129" i="3"/>
  <c r="AD91" i="3"/>
  <c r="AD185" i="3"/>
  <c r="AE185" i="3"/>
  <c r="AE31" i="3"/>
  <c r="AD31" i="3"/>
  <c r="AA93" i="3"/>
  <c r="AB93" i="3"/>
  <c r="AB63" i="3"/>
  <c r="AA63" i="3"/>
  <c r="AD63" i="3" s="1"/>
  <c r="AE152" i="3"/>
  <c r="AD152" i="3"/>
  <c r="AD163" i="3"/>
  <c r="AE163" i="3"/>
  <c r="AA181" i="3"/>
  <c r="AB181" i="3"/>
  <c r="AB119" i="3"/>
  <c r="AA119" i="3"/>
  <c r="AA134" i="3"/>
  <c r="AB134" i="3"/>
  <c r="AH23" i="3"/>
  <c r="AE177" i="3"/>
  <c r="AD177" i="3"/>
  <c r="AA193" i="3"/>
  <c r="AB193" i="3"/>
  <c r="AD201" i="3"/>
  <c r="AE201" i="3"/>
  <c r="AA95" i="3"/>
  <c r="AB95" i="3"/>
  <c r="AA43" i="3"/>
  <c r="AB43" i="3"/>
  <c r="AE121" i="3"/>
  <c r="AD121" i="3"/>
  <c r="AE190" i="3"/>
  <c r="AD190" i="3"/>
  <c r="AA194" i="3"/>
  <c r="AB194" i="3"/>
  <c r="AB198" i="3"/>
  <c r="AA198" i="3"/>
  <c r="AE143" i="3"/>
  <c r="AD143" i="3"/>
  <c r="AB131" i="3"/>
  <c r="AA131" i="3"/>
  <c r="AH118" i="3"/>
  <c r="AB141" i="3"/>
  <c r="AA141" i="3"/>
  <c r="AD29" i="3"/>
  <c r="AE29" i="3"/>
  <c r="AB160" i="3"/>
  <c r="AA160" i="3"/>
  <c r="AA111" i="3"/>
  <c r="AB111" i="3"/>
  <c r="AD155" i="3"/>
  <c r="AE155" i="3"/>
  <c r="AD135" i="3"/>
  <c r="AE135" i="3"/>
  <c r="AE113" i="3"/>
  <c r="AD113" i="3"/>
  <c r="AA200" i="3"/>
  <c r="AB200" i="3"/>
  <c r="AB196" i="3"/>
  <c r="AA196" i="3"/>
  <c r="AH161" i="3"/>
  <c r="AH86" i="3"/>
  <c r="AH125" i="3"/>
  <c r="AA202" i="3"/>
  <c r="AB202" i="3"/>
  <c r="AB174" i="3"/>
  <c r="AA174" i="3"/>
  <c r="AE71" i="3"/>
  <c r="AD71" i="3"/>
  <c r="AD184" i="3"/>
  <c r="AE184" i="3"/>
  <c r="AH132" i="3"/>
  <c r="AH124" i="3"/>
  <c r="AH87" i="3"/>
  <c r="AH73" i="3"/>
  <c r="AH153" i="3"/>
  <c r="AD204" i="3"/>
  <c r="AE204" i="3"/>
  <c r="AE157" i="3"/>
  <c r="AD157" i="3"/>
  <c r="AE186" i="3"/>
  <c r="AD186" i="3"/>
  <c r="AE40" i="3"/>
  <c r="AD40" i="3"/>
  <c r="AA49" i="3"/>
  <c r="AB49" i="3"/>
  <c r="AH26" i="3"/>
  <c r="AD192" i="3"/>
  <c r="AE192" i="3"/>
  <c r="AD206" i="3"/>
  <c r="AE206" i="3"/>
  <c r="AA208" i="3"/>
  <c r="AB208" i="3"/>
  <c r="AA41" i="3" l="1"/>
  <c r="AB41" i="3"/>
  <c r="AA173" i="3"/>
  <c r="AB173" i="3"/>
  <c r="AB72" i="3"/>
  <c r="AA72" i="3"/>
  <c r="AE47" i="3"/>
  <c r="AD47" i="3"/>
  <c r="AB85" i="3"/>
  <c r="AA85" i="3"/>
  <c r="AD110" i="3"/>
  <c r="AE110" i="3"/>
  <c r="AB146" i="3"/>
  <c r="AA146" i="3"/>
  <c r="AE53" i="3"/>
  <c r="AD53" i="3"/>
  <c r="AD56" i="3"/>
  <c r="AE56" i="3"/>
  <c r="AB24" i="3"/>
  <c r="AA24" i="3"/>
  <c r="AB81" i="3"/>
  <c r="AA81" i="3"/>
  <c r="AB62" i="3"/>
  <c r="AA62" i="3"/>
  <c r="AD62" i="3" s="1"/>
  <c r="AE159" i="3"/>
  <c r="AD159" i="3"/>
  <c r="AB38" i="3"/>
  <c r="AA38" i="3"/>
  <c r="AE164" i="3"/>
  <c r="AD164" i="3"/>
  <c r="AD148" i="3"/>
  <c r="AE148" i="3"/>
  <c r="AD42" i="3"/>
  <c r="AE42" i="3"/>
  <c r="AD28" i="3"/>
  <c r="AE28" i="3"/>
  <c r="AD139" i="3"/>
  <c r="AE139" i="3"/>
  <c r="AE55" i="3"/>
  <c r="AD55" i="3"/>
  <c r="AD36" i="3"/>
  <c r="AE36" i="3"/>
  <c r="AB77" i="3"/>
  <c r="AA77" i="3"/>
  <c r="AD77" i="3" s="1"/>
  <c r="AA97" i="3"/>
  <c r="AB97" i="3"/>
  <c r="AD137" i="3"/>
  <c r="AE137" i="3"/>
  <c r="AA50" i="3"/>
  <c r="AB50" i="3"/>
  <c r="AE35" i="3"/>
  <c r="AD35" i="3"/>
  <c r="AD105" i="3"/>
  <c r="AE105" i="3"/>
  <c r="AA203" i="3"/>
  <c r="AB203" i="3"/>
  <c r="AA99" i="3"/>
  <c r="AB99" i="3"/>
  <c r="AD100" i="3"/>
  <c r="AE100" i="3"/>
  <c r="AB44" i="3"/>
  <c r="AA44" i="3"/>
  <c r="AB172" i="3"/>
  <c r="AA172" i="3"/>
  <c r="AB51" i="3"/>
  <c r="AA51" i="3"/>
  <c r="AB83" i="3"/>
  <c r="AA83" i="3"/>
  <c r="AD83" i="3" s="1"/>
  <c r="AE178" i="3"/>
  <c r="AD178" i="3"/>
  <c r="AD142" i="3"/>
  <c r="AE142" i="3"/>
  <c r="AB154" i="3"/>
  <c r="AA154" i="3"/>
  <c r="AB37" i="3"/>
  <c r="AA37" i="3"/>
  <c r="AA92" i="3"/>
  <c r="AD92" i="3" s="1"/>
  <c r="AB92" i="3"/>
  <c r="AE158" i="3"/>
  <c r="AD158" i="3"/>
  <c r="AD109" i="3"/>
  <c r="AE109" i="3"/>
  <c r="AD189" i="3"/>
  <c r="AE189" i="3"/>
  <c r="AB115" i="3"/>
  <c r="AA115" i="3"/>
  <c r="AA70" i="3"/>
  <c r="AB70" i="3"/>
  <c r="AD75" i="3"/>
  <c r="AE75" i="3"/>
  <c r="AD145" i="3"/>
  <c r="AE145" i="3"/>
  <c r="AE133" i="3"/>
  <c r="AD133" i="3"/>
  <c r="AE76" i="3"/>
  <c r="AD76" i="3"/>
  <c r="AE176" i="3"/>
  <c r="AD176" i="3"/>
  <c r="AB34" i="3"/>
  <c r="AA34" i="3"/>
  <c r="AD169" i="3"/>
  <c r="AE169" i="3"/>
  <c r="AD48" i="3"/>
  <c r="AE48" i="3"/>
  <c r="AA67" i="3"/>
  <c r="AD67" i="3" s="1"/>
  <c r="AB67" i="3"/>
  <c r="AA39" i="3"/>
  <c r="AB39" i="3"/>
  <c r="AB162" i="3"/>
  <c r="AA162" i="3"/>
  <c r="AA52" i="3"/>
  <c r="AB52" i="3"/>
  <c r="AD58" i="3"/>
  <c r="AE58" i="3"/>
  <c r="AE150" i="3"/>
  <c r="AD150" i="3"/>
  <c r="AE112" i="3"/>
  <c r="AD112" i="3"/>
  <c r="AA32" i="3"/>
  <c r="AB32" i="3"/>
  <c r="AA144" i="3"/>
  <c r="AB144" i="3"/>
  <c r="AD165" i="3"/>
  <c r="AE165" i="3"/>
  <c r="AE96" i="3"/>
  <c r="AD96" i="3"/>
  <c r="AB103" i="3"/>
  <c r="AA103" i="3"/>
  <c r="AA57" i="3"/>
  <c r="AB57" i="3"/>
  <c r="AB149" i="3"/>
  <c r="AA149" i="3"/>
  <c r="AE130" i="3"/>
  <c r="AD130" i="3"/>
  <c r="AD205" i="3"/>
  <c r="AE205" i="3"/>
  <c r="AE123" i="3"/>
  <c r="AD123" i="3"/>
  <c r="AE104" i="3"/>
  <c r="AD104" i="3"/>
  <c r="AA156" i="3"/>
  <c r="AB156" i="3"/>
  <c r="AA22" i="3"/>
  <c r="AD22" i="3" s="1"/>
  <c r="AB22" i="3"/>
  <c r="AB114" i="3"/>
  <c r="AA114" i="3"/>
  <c r="AE30" i="3"/>
  <c r="AD30" i="3"/>
  <c r="AD106" i="3"/>
  <c r="AE106" i="3"/>
  <c r="AD107" i="3"/>
  <c r="AE107" i="3"/>
  <c r="AA180" i="3"/>
  <c r="AB180" i="3"/>
  <c r="AD127" i="3"/>
  <c r="AE127" i="3"/>
  <c r="AD126" i="3"/>
  <c r="AE126" i="3"/>
  <c r="AD182" i="3"/>
  <c r="AE182" i="3"/>
  <c r="AA94" i="3"/>
  <c r="AB94" i="3"/>
  <c r="AB188" i="3"/>
  <c r="AA188" i="3"/>
  <c r="AE74" i="3"/>
  <c r="AD74" i="3"/>
  <c r="AA60" i="3"/>
  <c r="AB60" i="3"/>
  <c r="AB33" i="3"/>
  <c r="AA33" i="3"/>
  <c r="AE66" i="3"/>
  <c r="AD66" i="3"/>
  <c r="AE166" i="3"/>
  <c r="AD166" i="3"/>
  <c r="AD128" i="3"/>
  <c r="AE128" i="3"/>
  <c r="AD168" i="3"/>
  <c r="AE168" i="3"/>
  <c r="AD54" i="3"/>
  <c r="AE54" i="3"/>
  <c r="AA89" i="3"/>
  <c r="AD89" i="3" s="1"/>
  <c r="AB89" i="3"/>
  <c r="AA87" i="3"/>
  <c r="AD87" i="3" s="1"/>
  <c r="AB87" i="3"/>
  <c r="AB118" i="3"/>
  <c r="AA118" i="3"/>
  <c r="AD194" i="3"/>
  <c r="AE194" i="3"/>
  <c r="AE95" i="3"/>
  <c r="AD95" i="3"/>
  <c r="AD102" i="3"/>
  <c r="AE102" i="3"/>
  <c r="AE45" i="3"/>
  <c r="AD45" i="3"/>
  <c r="AE187" i="3"/>
  <c r="AD187" i="3"/>
  <c r="AD49" i="3"/>
  <c r="AE49" i="3"/>
  <c r="AA124" i="3"/>
  <c r="AB124" i="3"/>
  <c r="AE200" i="3"/>
  <c r="AD200" i="3"/>
  <c r="AE111" i="3"/>
  <c r="AD111" i="3"/>
  <c r="AD131" i="3"/>
  <c r="AE131" i="3"/>
  <c r="AD134" i="3"/>
  <c r="AE134" i="3"/>
  <c r="AE116" i="3"/>
  <c r="AD116" i="3"/>
  <c r="AA132" i="3"/>
  <c r="AB132" i="3"/>
  <c r="AD202" i="3"/>
  <c r="AE202" i="3"/>
  <c r="AD160" i="3"/>
  <c r="AE160" i="3"/>
  <c r="AE119" i="3"/>
  <c r="AD119" i="3"/>
  <c r="AD171" i="3"/>
  <c r="AE171" i="3"/>
  <c r="AE68" i="3"/>
  <c r="AD68" i="3"/>
  <c r="AA125" i="3"/>
  <c r="AB125" i="3"/>
  <c r="AA86" i="3"/>
  <c r="AB86" i="3"/>
  <c r="AD193" i="3"/>
  <c r="AE193" i="3"/>
  <c r="AB161" i="3"/>
  <c r="AA161" i="3"/>
  <c r="AE198" i="3"/>
  <c r="AD198" i="3"/>
  <c r="AD181" i="3"/>
  <c r="AE181" i="3"/>
  <c r="AE59" i="3"/>
  <c r="AD59" i="3"/>
  <c r="AA153" i="3"/>
  <c r="AB153" i="3"/>
  <c r="AE196" i="3"/>
  <c r="AD196" i="3"/>
  <c r="AD141" i="3"/>
  <c r="AE141" i="3"/>
  <c r="AD43" i="3"/>
  <c r="AE43" i="3"/>
  <c r="AB129" i="3"/>
  <c r="AA129" i="3"/>
  <c r="AA26" i="3"/>
  <c r="AB26" i="3"/>
  <c r="AB73" i="3"/>
  <c r="AA73" i="3"/>
  <c r="AE174" i="3"/>
  <c r="AD174" i="3"/>
  <c r="AA23" i="3"/>
  <c r="AB23" i="3"/>
  <c r="AE93" i="3"/>
  <c r="AD93" i="3"/>
  <c r="AB175" i="3"/>
  <c r="AA175" i="3"/>
  <c r="AD170" i="3"/>
  <c r="AE170" i="3"/>
  <c r="AE197" i="3"/>
  <c r="AD197" i="3"/>
  <c r="AD208" i="3"/>
  <c r="AE208" i="3"/>
  <c r="AD103" i="3" l="1"/>
  <c r="AE103" i="3"/>
  <c r="AD172" i="3"/>
  <c r="AE172" i="3"/>
  <c r="AD60" i="3"/>
  <c r="AE60" i="3"/>
  <c r="AE32" i="3"/>
  <c r="AD32" i="3"/>
  <c r="AD52" i="3"/>
  <c r="AE52" i="3"/>
  <c r="AE70" i="3"/>
  <c r="AD70" i="3"/>
  <c r="AE203" i="3"/>
  <c r="AD203" i="3"/>
  <c r="AE162" i="3"/>
  <c r="AD162" i="3"/>
  <c r="AD115" i="3"/>
  <c r="AE115" i="3"/>
  <c r="AD44" i="3"/>
  <c r="AE44" i="3"/>
  <c r="AD81" i="3"/>
  <c r="AE81" i="3"/>
  <c r="AE146" i="3"/>
  <c r="AD146" i="3"/>
  <c r="AD72" i="3"/>
  <c r="AE72" i="3"/>
  <c r="AE156" i="3"/>
  <c r="AD156" i="3"/>
  <c r="AE97" i="3"/>
  <c r="AD97" i="3"/>
  <c r="AD188" i="3"/>
  <c r="AE188" i="3"/>
  <c r="AD149" i="3"/>
  <c r="AE149" i="3"/>
  <c r="AD34" i="3"/>
  <c r="AE34" i="3"/>
  <c r="AE37" i="3"/>
  <c r="AD37" i="3"/>
  <c r="AE38" i="3"/>
  <c r="AD38" i="3"/>
  <c r="AD24" i="3"/>
  <c r="AE24" i="3"/>
  <c r="AE39" i="3"/>
  <c r="AD39" i="3"/>
  <c r="AD173" i="3"/>
  <c r="AE173" i="3"/>
  <c r="AD33" i="3"/>
  <c r="AE33" i="3"/>
  <c r="AD114" i="3"/>
  <c r="AE114" i="3"/>
  <c r="AD154" i="3"/>
  <c r="AE154" i="3"/>
  <c r="AD51" i="3"/>
  <c r="AE51" i="3"/>
  <c r="AE85" i="3"/>
  <c r="AD85" i="3"/>
  <c r="AD94" i="3"/>
  <c r="AE94" i="3"/>
  <c r="AE180" i="3"/>
  <c r="AD180" i="3"/>
  <c r="AE57" i="3"/>
  <c r="AD57" i="3"/>
  <c r="AE144" i="3"/>
  <c r="AD144" i="3"/>
  <c r="AE99" i="3"/>
  <c r="AD99" i="3"/>
  <c r="AE50" i="3"/>
  <c r="AD50" i="3"/>
  <c r="AD41" i="3"/>
  <c r="AE41" i="3"/>
  <c r="AD129" i="3"/>
  <c r="AE129" i="3"/>
  <c r="AE161" i="3"/>
  <c r="AD161" i="3"/>
  <c r="AD23" i="3"/>
  <c r="AE23" i="3"/>
  <c r="AD153" i="3"/>
  <c r="AE153" i="3"/>
  <c r="AE132" i="3"/>
  <c r="AD132" i="3"/>
  <c r="AD175" i="3"/>
  <c r="AE175" i="3"/>
  <c r="AD73" i="3"/>
  <c r="AE73" i="3"/>
  <c r="AD118" i="3"/>
  <c r="AE118" i="3"/>
  <c r="AD86" i="3"/>
  <c r="AE86" i="3"/>
  <c r="AE26" i="3"/>
  <c r="AD26" i="3"/>
  <c r="AD125" i="3"/>
  <c r="AE125" i="3"/>
  <c r="AE124" i="3"/>
  <c r="AD124" i="3"/>
  <c r="AC11" i="3" l="1"/>
</calcChain>
</file>

<file path=xl/sharedStrings.xml><?xml version="1.0" encoding="utf-8"?>
<sst xmlns="http://schemas.openxmlformats.org/spreadsheetml/2006/main" count="1793" uniqueCount="695">
  <si>
    <t>JAVSO..47..105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</si>
  <si>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</si>
  <si>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</si>
  <si>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</si>
  <si>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</si>
  <si>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</si>
  <si>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</si>
  <si>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</si>
  <si>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</si>
  <si>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</si>
  <si>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</si>
  <si>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</si>
  <si>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</si>
  <si>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2015-12-18</t>
  </si>
  <si>
    <t>Q resid</t>
  </si>
  <si>
    <t>AU</t>
  </si>
  <si>
    <t>M</t>
  </si>
  <si>
    <t>days/year</t>
  </si>
  <si>
    <t>Q.+LiTE fit</t>
  </si>
  <si>
    <t>Q. resid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</si>
  <si>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</si>
  <si>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</si>
  <si>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</si>
  <si>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</si>
  <si>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</si>
  <si>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</si>
  <si>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</si>
  <si>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</si>
  <si>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</si>
  <si>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</si>
  <si>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</si>
  <si>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</si>
  <si>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</si>
  <si>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</si>
  <si>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</si>
  <si>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</si>
  <si>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</si>
  <si>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</si>
  <si>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</si>
  <si>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</si>
  <si>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</si>
  <si>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</si>
  <si>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</si>
  <si>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</si>
  <si>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</si>
  <si>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</si>
  <si>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Bull...16</t>
  </si>
  <si>
    <t>B</t>
  </si>
  <si>
    <t>BBSAG Bull...17</t>
  </si>
  <si>
    <t>BBSAG Bull...18</t>
  </si>
  <si>
    <t>v</t>
  </si>
  <si>
    <t>BAV-R 2,3</t>
  </si>
  <si>
    <t>K</t>
  </si>
  <si>
    <t>:</t>
  </si>
  <si>
    <t>BBSAG Bull.31</t>
  </si>
  <si>
    <t>BAV-M 34</t>
  </si>
  <si>
    <t>phe</t>
  </si>
  <si>
    <t>BBSAG Bull.59</t>
  </si>
  <si>
    <t>phe  B</t>
  </si>
  <si>
    <t>BAV-M 36</t>
  </si>
  <si>
    <t>BAV-M 43</t>
  </si>
  <si>
    <t>BBSAG Bull.79</t>
  </si>
  <si>
    <t>Peter H</t>
  </si>
  <si>
    <t>BBSAG Bull.103</t>
  </si>
  <si>
    <t>BBSAG Bull.108</t>
  </si>
  <si>
    <t>BBSAG Bull.109</t>
  </si>
  <si>
    <t>BAV-M 93</t>
  </si>
  <si>
    <t>BBSAG Bull.117</t>
  </si>
  <si>
    <t>II</t>
  </si>
  <si>
    <t>IBVS 4711</t>
  </si>
  <si>
    <t>I</t>
  </si>
  <si>
    <t>IBVS 5493</t>
  </si>
  <si>
    <t>IBVS 5296</t>
  </si>
  <si>
    <t>IBVS 5592</t>
  </si>
  <si>
    <t>EB/KE</t>
  </si>
  <si>
    <t>F.Lause AN 250.11</t>
  </si>
  <si>
    <t>R.Meyer BAVM 143</t>
  </si>
  <si>
    <t>Period was confirmed by ToMcat (period search software)</t>
  </si>
  <si>
    <t># of data points:</t>
  </si>
  <si>
    <t>WW Gem / GSC 01877-00982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</si>
  <si>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</si>
  <si>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</si>
  <si>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</si>
  <si>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</si>
  <si>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</si>
  <si>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</si>
  <si>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</si>
  <si>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</si>
  <si>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IBVS 5806</t>
  </si>
  <si>
    <t>But I still don't like it.</t>
  </si>
  <si>
    <t>Start of linear fit &gt;&gt;&gt;&gt;&gt;&gt;&gt;&gt;&gt;&gt;&gt;&gt;&gt;&gt;&gt;&gt;&gt;&gt;&gt;&gt;&gt;</t>
  </si>
  <si>
    <t>IBVS 5875</t>
  </si>
  <si>
    <t>IBVS 5874</t>
  </si>
  <si>
    <t>OEJV 0094</t>
  </si>
  <si>
    <t>Add cycle</t>
  </si>
  <si>
    <t>Old Cycle</t>
  </si>
  <si>
    <t>IBVS 5974</t>
  </si>
  <si>
    <t>IBVS 5960</t>
  </si>
  <si>
    <t>OEJV 0137</t>
  </si>
  <si>
    <t>IBVS 5918</t>
  </si>
  <si>
    <t>.0016</t>
  </si>
  <si>
    <t>.0003</t>
  </si>
  <si>
    <t>JAVSO..36..171</t>
  </si>
  <si>
    <t>JAVSO..40....1</t>
  </si>
  <si>
    <t>JAVSO..37...44</t>
  </si>
  <si>
    <t>JAVSO..38..183</t>
  </si>
  <si>
    <t>JAVSO..39..177</t>
  </si>
  <si>
    <t>IBVS 6029</t>
  </si>
  <si>
    <t>IBVS 6048</t>
  </si>
  <si>
    <t>OEJV 0160</t>
  </si>
  <si>
    <t>JAVSO..41..122</t>
  </si>
  <si>
    <t>JAVSO..41..328</t>
  </si>
  <si>
    <t>JAVSO..40..975</t>
  </si>
  <si>
    <t>JAVSO..42..426</t>
  </si>
  <si>
    <t>See Yang et al. 2014AJ….148…90</t>
  </si>
  <si>
    <t>IBVS 6149</t>
  </si>
  <si>
    <t>OEJV 0165</t>
  </si>
  <si>
    <t>OEJV 0168</t>
  </si>
  <si>
    <t>pg</t>
  </si>
  <si>
    <t>vis</t>
  </si>
  <si>
    <t>PE</t>
  </si>
  <si>
    <t>CCD</t>
  </si>
  <si>
    <t>s5</t>
  </si>
  <si>
    <t>s6</t>
  </si>
  <si>
    <t>s7</t>
  </si>
  <si>
    <t>wt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</si>
  <si>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</si>
  <si>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</si>
  <si>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</si>
  <si>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</si>
  <si>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</si>
  <si>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</si>
  <si>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</si>
  <si>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</si>
  <si>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</si>
  <si>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</si>
  <si>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</si>
  <si>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</si>
  <si>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</si>
  <si>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</si>
  <si>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</si>
  <si>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</si>
  <si>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</si>
  <si>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</si>
  <si>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</si>
  <si>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</si>
  <si>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</si>
  <si>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</si>
  <si>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</si>
  <si>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</si>
  <si>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</si>
  <si>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</si>
  <si>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</si>
  <si>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</si>
  <si>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</si>
  <si>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</si>
  <si>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</si>
  <si>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</si>
  <si>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</si>
  <si>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</si>
  <si>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BEST</t>
  </si>
  <si>
    <t>IBVS 6157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</si>
  <si>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</si>
  <si>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</si>
  <si>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</si>
  <si>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</si>
  <si>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</si>
  <si>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</si>
  <si>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</si>
  <si>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 -0.003 </t>
  </si>
  <si>
    <t>F </t>
  </si>
  <si>
    <t>2425984.256 </t>
  </si>
  <si>
    <t> 07.01.1930 18:08 </t>
  </si>
  <si>
    <t> -0.001 </t>
  </si>
  <si>
    <t>V </t>
  </si>
  <si>
    <t> F.Lause </t>
  </si>
  <si>
    <t> AN 250.11 </t>
  </si>
  <si>
    <t>2425984.258 </t>
  </si>
  <si>
    <t> 07.01.1930 18:11 </t>
  </si>
  <si>
    <t> 0.001 </t>
  </si>
  <si>
    <t> M.Beyer </t>
  </si>
  <si>
    <t> AN 258.287 </t>
  </si>
  <si>
    <t>2425995.443 </t>
  </si>
  <si>
    <t> 18.01.1930 22:37 </t>
  </si>
  <si>
    <t> 0.046 </t>
  </si>
  <si>
    <t> AN 239.157 </t>
  </si>
  <si>
    <t>2426000.334 </t>
  </si>
  <si>
    <t> 23.01.1930 20:00 </t>
  </si>
  <si>
    <t> -0.015 </t>
  </si>
  <si>
    <t>2426010.262 </t>
  </si>
  <si>
    <t> 02.02.1930 18:17 </t>
  </si>
  <si>
    <t> 0.011 </t>
  </si>
  <si>
    <t>2426031.273 </t>
  </si>
  <si>
    <t> 23.02.1930 18:33 </t>
  </si>
  <si>
    <t> -0.021 </t>
  </si>
  <si>
    <t>2426042.430 </t>
  </si>
  <si>
    <t> 06.03.1930 22:19 </t>
  </si>
  <si>
    <t> -0.004 </t>
  </si>
  <si>
    <t>2426057.300 </t>
  </si>
  <si>
    <t> 21.03.1930 19:12 </t>
  </si>
  <si>
    <t> 0.012 </t>
  </si>
  <si>
    <t>2426068.461 </t>
  </si>
  <si>
    <t> 01.04.1930 23:03 </t>
  </si>
  <si>
    <t> 0.033 </t>
  </si>
  <si>
    <t>2426677.450 </t>
  </si>
  <si>
    <t> 01.12.1931 22:48 </t>
  </si>
  <si>
    <t> 0.019 </t>
  </si>
  <si>
    <t>2426688.569 </t>
  </si>
  <si>
    <t> 13.12.1931 01:39 </t>
  </si>
  <si>
    <t> -0.002 </t>
  </si>
  <si>
    <t>2426708.373 </t>
  </si>
  <si>
    <t> 01.01.1932 20:57 </t>
  </si>
  <si>
    <t>2426719.508 </t>
  </si>
  <si>
    <t> 13.01.1932 00:11 </t>
  </si>
  <si>
    <t> -0.009 </t>
  </si>
  <si>
    <t>2426734.403 </t>
  </si>
  <si>
    <t> 27.01.1932 21:40 </t>
  </si>
  <si>
    <t>2426781.408 </t>
  </si>
  <si>
    <t> 14.03.1932 21:47 </t>
  </si>
  <si>
    <t>2426791.304 </t>
  </si>
  <si>
    <t> 24.03.1932 19:17 </t>
  </si>
  <si>
    <t> -0.006 </t>
  </si>
  <si>
    <t>2427072.289 </t>
  </si>
  <si>
    <t> 30.12.1932 18:56 </t>
  </si>
  <si>
    <t>2427098.303 </t>
  </si>
  <si>
    <t> 25.01.1933 19:16 </t>
  </si>
  <si>
    <t> 0.016 </t>
  </si>
  <si>
    <t>2427119.345 </t>
  </si>
  <si>
    <t> 15.02.1933 20:16 </t>
  </si>
  <si>
    <t> 0.015 </t>
  </si>
  <si>
    <t>2427130.469 </t>
  </si>
  <si>
    <t> 26.02.1933 23:15 </t>
  </si>
  <si>
    <t>2427145.336 </t>
  </si>
  <si>
    <t> 13.03.1933 20:03 </t>
  </si>
  <si>
    <t>2428212.330 </t>
  </si>
  <si>
    <t> 13.02.1936 19:55 </t>
  </si>
  <si>
    <t> 0.013 </t>
  </si>
  <si>
    <t> AN 260.290 </t>
  </si>
  <si>
    <t>2428248.234 </t>
  </si>
  <si>
    <t> 20.03.1936 17:36 </t>
  </si>
  <si>
    <t> 0.021 </t>
  </si>
  <si>
    <t>2428249.440 </t>
  </si>
  <si>
    <t> 21.03.1936 22:33 </t>
  </si>
  <si>
    <t> -0.011 </t>
  </si>
  <si>
    <t>2428285.358 </t>
  </si>
  <si>
    <t> 26.04.1936 20:35 </t>
  </si>
  <si>
    <t> 0.010 </t>
  </si>
  <si>
    <t>2429973.635 </t>
  </si>
  <si>
    <t> 10.12.1940 03:14 </t>
  </si>
  <si>
    <t> -0.087 </t>
  </si>
  <si>
    <t> S.Gaposchkin </t>
  </si>
  <si>
    <t> HA 113.74 </t>
  </si>
  <si>
    <t>2431127.333 </t>
  </si>
  <si>
    <t> 06.02.1944 19:59 </t>
  </si>
  <si>
    <t> -0.029 </t>
  </si>
  <si>
    <t> O.Tchudowitscheva </t>
  </si>
  <si>
    <t> PZ 9.136 </t>
  </si>
  <si>
    <t>2433305.969 </t>
  </si>
  <si>
    <t> 24.01.1950 11:15 </t>
  </si>
  <si>
    <t> 0.060 </t>
  </si>
  <si>
    <t> S.Kaho </t>
  </si>
  <si>
    <t> BTOK 30.218 </t>
  </si>
  <si>
    <t>2433654.976 </t>
  </si>
  <si>
    <t> 08.01.1951 11:25 </t>
  </si>
  <si>
    <t> 0.004 </t>
  </si>
  <si>
    <t> BTOK 49.385 </t>
  </si>
  <si>
    <t>2436608.413 </t>
  </si>
  <si>
    <t> 08.02.1959 21:54 </t>
  </si>
  <si>
    <t> 0.024 </t>
  </si>
  <si>
    <t>P </t>
  </si>
  <si>
    <t> H.Huth </t>
  </si>
  <si>
    <t> MVS 2.123 </t>
  </si>
  <si>
    <t>2436626.315 </t>
  </si>
  <si>
    <t> 26.02.1959 19:33 </t>
  </si>
  <si>
    <t> -0.022 </t>
  </si>
  <si>
    <t>2436817.610 </t>
  </si>
  <si>
    <t> 06.09.1959 02:38 </t>
  </si>
  <si>
    <t> 0.031 </t>
  </si>
  <si>
    <t>2436957.441 </t>
  </si>
  <si>
    <t> 23.01.1960 22:35 </t>
  </si>
  <si>
    <t> K.Häussler </t>
  </si>
  <si>
    <t> HABZ 91 </t>
  </si>
  <si>
    <t>2437399.340 </t>
  </si>
  <si>
    <t> 09.04.1961 20:09 </t>
  </si>
  <si>
    <t> -0.010 </t>
  </si>
  <si>
    <t>2437404.301 </t>
  </si>
  <si>
    <t> 14.04.1961 19:13 </t>
  </si>
  <si>
    <t> -0.000 </t>
  </si>
  <si>
    <t> P.Ahnert </t>
  </si>
  <si>
    <t> MVS 640 </t>
  </si>
  <si>
    <t>2438440.357 </t>
  </si>
  <si>
    <t> 14.02.1964 20:34 </t>
  </si>
  <si>
    <t> 0.008 </t>
  </si>
  <si>
    <t>2439179.317 </t>
  </si>
  <si>
    <t> 22.02.1966 19:36 </t>
  </si>
  <si>
    <t> -0.005 </t>
  </si>
  <si>
    <t>2439528.380 </t>
  </si>
  <si>
    <t> 06.02.1967 21:07 </t>
  </si>
  <si>
    <t>2439918.309 </t>
  </si>
  <si>
    <t> 02.03.1968 19:24 </t>
  </si>
  <si>
    <t> 0.014 </t>
  </si>
  <si>
    <t>2440252.492 </t>
  </si>
  <si>
    <t> 30.01.1969 23:48 </t>
  </si>
  <si>
    <t> -0.012 </t>
  </si>
  <si>
    <t> R.Diethelm </t>
  </si>
  <si>
    <t> ORI 111 </t>
  </si>
  <si>
    <t>2440259.302 </t>
  </si>
  <si>
    <t> 06.02.1969 19:14 </t>
  </si>
  <si>
    <t> ORI 112 </t>
  </si>
  <si>
    <t>2440288.408 </t>
  </si>
  <si>
    <t> 07.03.1969 21:47 </t>
  </si>
  <si>
    <t> 0.007 </t>
  </si>
  <si>
    <t>2440319.349 </t>
  </si>
  <si>
    <t> 07.04.1969 20:22 </t>
  </si>
  <si>
    <t> 0.003 </t>
  </si>
  <si>
    <t> ORI 113 </t>
  </si>
  <si>
    <t>2441329.403 </t>
  </si>
  <si>
    <t> 12.01.1972 21:40 </t>
  </si>
  <si>
    <t>2442427.356 </t>
  </si>
  <si>
    <t> 14.01.1975 20:32 </t>
  </si>
  <si>
    <t> 0.018 </t>
  </si>
  <si>
    <t>2442448.378 </t>
  </si>
  <si>
    <t> 04.02.1975 21:04 </t>
  </si>
  <si>
    <t> W.Quester </t>
  </si>
  <si>
    <t>BAVM 28 </t>
  </si>
  <si>
    <t>2442453.333 </t>
  </si>
  <si>
    <t> 09.02.1975 19:59 </t>
  </si>
  <si>
    <t>2443135.378 </t>
  </si>
  <si>
    <t> 22.12.1976 21:04 </t>
  </si>
  <si>
    <t> BBS 31 </t>
  </si>
  <si>
    <t>2443192.324 </t>
  </si>
  <si>
    <t> 17.02.1977 19:46 </t>
  </si>
  <si>
    <t>2443204.701 </t>
  </si>
  <si>
    <t> 02.03.1977 04:49 </t>
  </si>
  <si>
    <t> 0.017 </t>
  </si>
  <si>
    <t> G.Samolyk </t>
  </si>
  <si>
    <t> AOEB 10 </t>
  </si>
  <si>
    <t>2443537.664 </t>
  </si>
  <si>
    <t> 29.01.1978 03:56 </t>
  </si>
  <si>
    <t> 0.009 </t>
  </si>
  <si>
    <t>2443948.621 </t>
  </si>
  <si>
    <t> 16.03.1979 02:54 </t>
  </si>
  <si>
    <t>2444614.577 </t>
  </si>
  <si>
    <t> 10.01.1981 01:50 </t>
  </si>
  <si>
    <t> 0.027 </t>
  </si>
  <si>
    <t>2444635.602 </t>
  </si>
  <si>
    <t> 31.01.1981 02:26 </t>
  </si>
  <si>
    <t>2444989.611 </t>
  </si>
  <si>
    <t> 20.01.1982 02:39 </t>
  </si>
  <si>
    <t>2445014.358 </t>
  </si>
  <si>
    <t> 13.02.1982 20:35 </t>
  </si>
  <si>
    <t> H.Vielmetter </t>
  </si>
  <si>
    <t>BAVM 34 </t>
  </si>
  <si>
    <t>2445022.382 </t>
  </si>
  <si>
    <t> 21.02.1982 21:10 </t>
  </si>
  <si>
    <t> -0.027 </t>
  </si>
  <si>
    <t> W.Braune </t>
  </si>
  <si>
    <t>2445022.407 </t>
  </si>
  <si>
    <t> 21.02.1982 21:46 </t>
  </si>
  <si>
    <t> J.Hübscher </t>
  </si>
  <si>
    <t>2445027.345 </t>
  </si>
  <si>
    <t> 26.02.1982 20:16 </t>
  </si>
  <si>
    <t>E </t>
  </si>
  <si>
    <t>?</t>
  </si>
  <si>
    <t> BBS 59 </t>
  </si>
  <si>
    <t>2445035.4245 </t>
  </si>
  <si>
    <t> 06.03.1982 22:11 </t>
  </si>
  <si>
    <t> 0.0184 </t>
  </si>
  <si>
    <t> M.Fernandes </t>
  </si>
  <si>
    <t>BAVM 36 </t>
  </si>
  <si>
    <t>2445342.375 </t>
  </si>
  <si>
    <t> 07.01.1983 21:00 </t>
  </si>
  <si>
    <t> -0.008 </t>
  </si>
  <si>
    <t>2446487.353 </t>
  </si>
  <si>
    <t> 25.02.1986 20:28 </t>
  </si>
  <si>
    <t> M.Möller </t>
  </si>
  <si>
    <t>BAVM 43 </t>
  </si>
  <si>
    <t>2446500.374 </t>
  </si>
  <si>
    <t> 10.03.1986 20:58 </t>
  </si>
  <si>
    <t> BBS 79 </t>
  </si>
  <si>
    <t>2447170.649 </t>
  </si>
  <si>
    <t> 10.01.1988 03:34 </t>
  </si>
  <si>
    <t>2448654.796 </t>
  </si>
  <si>
    <t> 02.02.1992 07:06 </t>
  </si>
  <si>
    <t>2449058.301 </t>
  </si>
  <si>
    <t> 11.03.1993 19:13 </t>
  </si>
  <si>
    <t> H.Peter </t>
  </si>
  <si>
    <t> BBS 103 </t>
  </si>
  <si>
    <t>2449800.3761 </t>
  </si>
  <si>
    <t> 23.03.1995 21:01 </t>
  </si>
  <si>
    <t> 0.0166 </t>
  </si>
  <si>
    <t> BBS 108 </t>
  </si>
  <si>
    <t>2449813.363 </t>
  </si>
  <si>
    <t> 05.04.1995 20:42 </t>
  </si>
  <si>
    <t> 0.006 </t>
  </si>
  <si>
    <t> BBS 109 </t>
  </si>
  <si>
    <t>2450167.376 </t>
  </si>
  <si>
    <t> 24.03.1996 21:01 </t>
  </si>
  <si>
    <t> 0.005 </t>
  </si>
  <si>
    <t> G.Maintz </t>
  </si>
  <si>
    <t>BAVM 93 </t>
  </si>
  <si>
    <t>2450859.3343 </t>
  </si>
  <si>
    <t> 14.02.1998 20:01 </t>
  </si>
  <si>
    <t> 0.0274 </t>
  </si>
  <si>
    <t>-I</t>
  </si>
  <si>
    <t>BAVM 117 </t>
  </si>
  <si>
    <t>2450898.313 </t>
  </si>
  <si>
    <t> 25.03.1998 19:30 </t>
  </si>
  <si>
    <t>20127.5</t>
  </si>
  <si>
    <t> BBS 117 </t>
  </si>
  <si>
    <t>2451177.4541 </t>
  </si>
  <si>
    <t> 29.12.1998 22:53 </t>
  </si>
  <si>
    <t>20353</t>
  </si>
  <si>
    <t> 0.0298 </t>
  </si>
  <si>
    <t>2451558.700 </t>
  </si>
  <si>
    <t> 15.01.2000 04:48 </t>
  </si>
  <si>
    <t>20661</t>
  </si>
  <si>
    <t> 0.030 </t>
  </si>
  <si>
    <t>C </t>
  </si>
  <si>
    <t>ns</t>
  </si>
  <si>
    <t> S.Cook </t>
  </si>
  <si>
    <t>2451579.742 </t>
  </si>
  <si>
    <t> 05.02.2000 05:48 </t>
  </si>
  <si>
    <t>20678</t>
  </si>
  <si>
    <t> 0.029 </t>
  </si>
  <si>
    <t>2451610.685 </t>
  </si>
  <si>
    <t> 07.03.2000 04:26 </t>
  </si>
  <si>
    <t>20703</t>
  </si>
  <si>
    <t> M.Baldwin </t>
  </si>
  <si>
    <t>2451640.3948 </t>
  </si>
  <si>
    <t> 05.04.2000 21:28 </t>
  </si>
  <si>
    <t>20727</t>
  </si>
  <si>
    <t> 0.0292 </t>
  </si>
  <si>
    <t>o</t>
  </si>
  <si>
    <t> H.Achterberg </t>
  </si>
  <si>
    <t>BAVM 152 </t>
  </si>
  <si>
    <t>2451926.318 </t>
  </si>
  <si>
    <t> 16.01.2001 19:37 </t>
  </si>
  <si>
    <t>20958</t>
  </si>
  <si>
    <t> R.Meyer </t>
  </si>
  <si>
    <t>BAVM 143 </t>
  </si>
  <si>
    <t>2451969.6569 </t>
  </si>
  <si>
    <t> 01.03.2001 03:45 </t>
  </si>
  <si>
    <t>20993</t>
  </si>
  <si>
    <t> 0.0336 </t>
  </si>
  <si>
    <t> S.Dvorak </t>
  </si>
  <si>
    <t>2452592.2671 </t>
  </si>
  <si>
    <t> 13.11.2002 18:24 </t>
  </si>
  <si>
    <t>21496</t>
  </si>
  <si>
    <t> 0.0248 </t>
  </si>
  <si>
    <t> Nakajima </t>
  </si>
  <si>
    <t>VSB 40 </t>
  </si>
  <si>
    <t>2452713.5661 </t>
  </si>
  <si>
    <t> 15.03.2003 01:35 </t>
  </si>
  <si>
    <t>21594</t>
  </si>
  <si>
    <t>2452964.8384 </t>
  </si>
  <si>
    <t> 21.11.2003 08:07 </t>
  </si>
  <si>
    <t>21797</t>
  </si>
  <si>
    <t> 0.0150 </t>
  </si>
  <si>
    <t> R.Nelson </t>
  </si>
  <si>
    <t>IBVS 5493 </t>
  </si>
  <si>
    <t>2453055.2027 </t>
  </si>
  <si>
    <t> 19.02.2004 16:51 </t>
  </si>
  <si>
    <t>21870</t>
  </si>
  <si>
    <t> 0.0191 </t>
  </si>
  <si>
    <t> T.Krajci </t>
  </si>
  <si>
    <t>IBVS 5592 </t>
  </si>
  <si>
    <t>2453056.451 </t>
  </si>
  <si>
    <t> 20.02.2004 22:49 </t>
  </si>
  <si>
    <t>21871</t>
  </si>
  <si>
    <t>BAVM 171 </t>
  </si>
  <si>
    <t>2453323.8100 </t>
  </si>
  <si>
    <t> 14.11.2004 07:26 </t>
  </si>
  <si>
    <t>22087</t>
  </si>
  <si>
    <t> 0.0214 </t>
  </si>
  <si>
    <t>2453354.7566 </t>
  </si>
  <si>
    <t> 15.12.2004 06:09 </t>
  </si>
  <si>
    <t>22112</t>
  </si>
  <si>
    <t> 0.0228 </t>
  </si>
  <si>
    <t> J.Bialozynski </t>
  </si>
  <si>
    <t>2453433.3603 </t>
  </si>
  <si>
    <t> 03.03.2005 20:38 </t>
  </si>
  <si>
    <t>22175.5</t>
  </si>
  <si>
    <t> 0.0255 </t>
  </si>
  <si>
    <t> Achterberg </t>
  </si>
  <si>
    <t>BAVM 178 </t>
  </si>
  <si>
    <t>2453442.6434 </t>
  </si>
  <si>
    <t> 13.03.2005 03:26 </t>
  </si>
  <si>
    <t>22183</t>
  </si>
  <si>
    <t> 0.0250 </t>
  </si>
  <si>
    <t> H.Gerner </t>
  </si>
  <si>
    <t>2453442.6438 </t>
  </si>
  <si>
    <t> 13.03.2005 03:27 </t>
  </si>
  <si>
    <t> 0.0254 </t>
  </si>
  <si>
    <t> C.Hesseltine </t>
  </si>
  <si>
    <t>2453774.3739 </t>
  </si>
  <si>
    <t> 07.02.2006 20:58 </t>
  </si>
  <si>
    <t>22451</t>
  </si>
  <si>
    <t> 0.0221 </t>
  </si>
  <si>
    <t> J.Coloma </t>
  </si>
  <si>
    <t> AOEB 12 </t>
  </si>
  <si>
    <t>2454134.5889 </t>
  </si>
  <si>
    <t> 03.02.2007 02:08 </t>
  </si>
  <si>
    <t>22742</t>
  </si>
  <si>
    <t> 0.0341 </t>
  </si>
  <si>
    <t>2454141.3987 </t>
  </si>
  <si>
    <t> 09.02.2007 21:34 </t>
  </si>
  <si>
    <t>22747.5</t>
  </si>
  <si>
    <t> 0.0360 </t>
  </si>
  <si>
    <t> F.Agerer </t>
  </si>
  <si>
    <t>BAVM 186 </t>
  </si>
  <si>
    <t>2454155.631 </t>
  </si>
  <si>
    <t> 24.02.2007 03:08 </t>
  </si>
  <si>
    <t>22759</t>
  </si>
  <si>
    <t> C.Stephan </t>
  </si>
  <si>
    <t>2454171.7226 </t>
  </si>
  <si>
    <t> 12.03.2007 05:20 </t>
  </si>
  <si>
    <t>22772</t>
  </si>
  <si>
    <t> 0.0335 </t>
  </si>
  <si>
    <t>2454176.6753 </t>
  </si>
  <si>
    <t> 17.03.2007 04:12 </t>
  </si>
  <si>
    <t>22776</t>
  </si>
  <si>
    <t> 0.0350 </t>
  </si>
  <si>
    <t>IBVS 5806 </t>
  </si>
  <si>
    <t>2454380.9063 </t>
  </si>
  <si>
    <t> 07.10.2007 09:45 </t>
  </si>
  <si>
    <t>22941</t>
  </si>
  <si>
    <t> 0.0271 </t>
  </si>
  <si>
    <t>JAAVSO 36(2);171 </t>
  </si>
  <si>
    <t>2454421.7597 </t>
  </si>
  <si>
    <t> 17.11.2007 06:13 </t>
  </si>
  <si>
    <t>22974</t>
  </si>
  <si>
    <t> 0.0328 </t>
  </si>
  <si>
    <t>2454483.6501 </t>
  </si>
  <si>
    <t> 18.01.2008 03:36 </t>
  </si>
  <si>
    <t>23024</t>
  </si>
  <si>
    <t> 0.0326 </t>
  </si>
  <si>
    <t>2454508.4058 </t>
  </si>
  <si>
    <t> 11.02.2008 21:44 </t>
  </si>
  <si>
    <t>23044</t>
  </si>
  <si>
    <t> 0.0321 </t>
  </si>
  <si>
    <t>BAVM 201 </t>
  </si>
  <si>
    <t>2454508.4060 </t>
  </si>
  <si>
    <t> 0.0323 </t>
  </si>
  <si>
    <t> M.Wischnewski </t>
  </si>
  <si>
    <t>2454508.4067 </t>
  </si>
  <si>
    <t> 11.02.2008 21:45 </t>
  </si>
  <si>
    <t> 0.0330 </t>
  </si>
  <si>
    <t> G.Monninger </t>
  </si>
  <si>
    <t>BAVM 203 </t>
  </si>
  <si>
    <t>2454557.2977 </t>
  </si>
  <si>
    <t> 31.03.2008 19:08 </t>
  </si>
  <si>
    <t>23083.5</t>
  </si>
  <si>
    <t> 0.0305 </t>
  </si>
  <si>
    <t> L.Šmelcer </t>
  </si>
  <si>
    <t>OEJV 0094 </t>
  </si>
  <si>
    <t>2454557.2991 </t>
  </si>
  <si>
    <t> 31.03.2008 19:10 </t>
  </si>
  <si>
    <t> 0.0319 </t>
  </si>
  <si>
    <t>2454557.3005 </t>
  </si>
  <si>
    <t> 31.03.2008 19:12 </t>
  </si>
  <si>
    <t> 0.0333 </t>
  </si>
  <si>
    <t>R</t>
  </si>
  <si>
    <t>2454829.6196 </t>
  </si>
  <si>
    <t> 29.12.2008 02:52 </t>
  </si>
  <si>
    <t>23303.5</t>
  </si>
  <si>
    <t> 0.0340 </t>
  </si>
  <si>
    <t>BAVM 209 </t>
  </si>
  <si>
    <t>2454831.4714 </t>
  </si>
  <si>
    <t> 30.12.2008 23:18 </t>
  </si>
  <si>
    <t>23305</t>
  </si>
  <si>
    <t> 0.0290 </t>
  </si>
  <si>
    <t>2454857.4671 </t>
  </si>
  <si>
    <t> 25.01.2009 23:12 </t>
  </si>
  <si>
    <t>23326</t>
  </si>
  <si>
    <t> 0.0307 </t>
  </si>
  <si>
    <t>2454873.557 </t>
  </si>
  <si>
    <t> 11.02.2009 01:22 </t>
  </si>
  <si>
    <t>JAAVSO 37(1);44 </t>
  </si>
  <si>
    <t>2455206.5232 </t>
  </si>
  <si>
    <t> 10.01.2010 00:33 </t>
  </si>
  <si>
    <t> 0.0241 </t>
  </si>
  <si>
    <t> JAAVSO 38;120 </t>
  </si>
  <si>
    <t>2455234.9934 </t>
  </si>
  <si>
    <t> 07.02.2010 11:50 </t>
  </si>
  <si>
    <t> 0.0247 </t>
  </si>
  <si>
    <t>Rc</t>
  </si>
  <si>
    <t> K.Shiokawa </t>
  </si>
  <si>
    <t>VSB 51 </t>
  </si>
  <si>
    <t>2455248.6060 </t>
  </si>
  <si>
    <t> 21.02.2010 02:32 </t>
  </si>
  <si>
    <t> 0.0213 </t>
  </si>
  <si>
    <t> K.Menzies </t>
  </si>
  <si>
    <t>2455269.6481 </t>
  </si>
  <si>
    <t> 14.03.2010 03:33 </t>
  </si>
  <si>
    <t> 0.0207 </t>
  </si>
  <si>
    <t>IBVS 5974 </t>
  </si>
  <si>
    <t>2455278.3147 </t>
  </si>
  <si>
    <t> 22.03.2010 19:33 </t>
  </si>
  <si>
    <t> 0.0226 </t>
  </si>
  <si>
    <t>OEJV 0137 </t>
  </si>
  <si>
    <t>2455278.3152 </t>
  </si>
  <si>
    <t> 0.0231 </t>
  </si>
  <si>
    <t>2455278.3156 </t>
  </si>
  <si>
    <t> 22.03.2010 19:34 </t>
  </si>
  <si>
    <t> 0.0235 </t>
  </si>
  <si>
    <t>2455538.8724 </t>
  </si>
  <si>
    <t> 08.12.2010 08:56 </t>
  </si>
  <si>
    <t> 0.0211 </t>
  </si>
  <si>
    <t>IBVS 5960 </t>
  </si>
  <si>
    <t>2455554.3441 </t>
  </si>
  <si>
    <t> 23.12.2010 20:15 </t>
  </si>
  <si>
    <t> 0.0201 </t>
  </si>
  <si>
    <t>2455602.6179 </t>
  </si>
  <si>
    <t> 10.02.2011 02:49 </t>
  </si>
  <si>
    <t> 0.0193 </t>
  </si>
  <si>
    <t> JAAVSO 39;177 </t>
  </si>
  <si>
    <t>2455858.8461 </t>
  </si>
  <si>
    <t> 24.10.2011 08:18 </t>
  </si>
  <si>
    <t> 0.0206 </t>
  </si>
  <si>
    <t> JAAVSO 40;975 </t>
  </si>
  <si>
    <t>2455936.8285 </t>
  </si>
  <si>
    <t> 10.01.2012 07:53 </t>
  </si>
  <si>
    <t> 0.0209 </t>
  </si>
  <si>
    <t> JAAVSO 41;122 </t>
  </si>
  <si>
    <t>2455959.7291 </t>
  </si>
  <si>
    <t> 02.02.2012 05:29 </t>
  </si>
  <si>
    <t> 0.0220 </t>
  </si>
  <si>
    <t>IBVS 6029 </t>
  </si>
  <si>
    <t>2456007.3858 </t>
  </si>
  <si>
    <t> 20.03.2012 21:15 </t>
  </si>
  <si>
    <t> 0.0230 </t>
  </si>
  <si>
    <t>BAVM 228 </t>
  </si>
  <si>
    <t>2456015.4323 </t>
  </si>
  <si>
    <t> 28.03.2012 22:22 </t>
  </si>
  <si>
    <t> 0.0237 </t>
  </si>
  <si>
    <t>2456258.6658 </t>
  </si>
  <si>
    <t> 27.11.2012 03:58 </t>
  </si>
  <si>
    <t>2456274.7584 </t>
  </si>
  <si>
    <t> 13.12.2012 06:12 </t>
  </si>
  <si>
    <t> 0.0284 </t>
  </si>
  <si>
    <t> N.Simmons </t>
  </si>
  <si>
    <t> JAAVSO 41;328 </t>
  </si>
  <si>
    <t>2456293.32166 </t>
  </si>
  <si>
    <t> 31.12.2012 19:43 </t>
  </si>
  <si>
    <t> 0.02451 </t>
  </si>
  <si>
    <t> M.Urbanik </t>
  </si>
  <si>
    <t>OEJV 0160 </t>
  </si>
  <si>
    <t>2456353.9785 </t>
  </si>
  <si>
    <t> 02.03.2013 11:29 </t>
  </si>
  <si>
    <t> 0.0286 </t>
  </si>
  <si>
    <t> H.Itoh </t>
  </si>
  <si>
    <t>VSB 56 </t>
  </si>
  <si>
    <t>2456689.4324 </t>
  </si>
  <si>
    <t> 31.01.2014 22:22 </t>
  </si>
  <si>
    <t> 0.0357 </t>
  </si>
  <si>
    <t> H.Jungbluth </t>
  </si>
  <si>
    <t>BAVM 238 </t>
  </si>
  <si>
    <t>2456725.3291 </t>
  </si>
  <si>
    <t> 08.03.2014 19:53 </t>
  </si>
  <si>
    <t> 0.0359 </t>
  </si>
  <si>
    <t> C.Moos </t>
  </si>
  <si>
    <t>2456737.7065 </t>
  </si>
  <si>
    <t> 21.03.2014 04:57 </t>
  </si>
  <si>
    <t> 0.0352 </t>
  </si>
  <si>
    <t> JAAVSO 42;426 </t>
  </si>
  <si>
    <t>2457074.3946 </t>
  </si>
  <si>
    <t> 20.02.2015 21:28 </t>
  </si>
  <si>
    <t> 0.0387 </t>
  </si>
  <si>
    <t> F.Walter </t>
  </si>
  <si>
    <t>BAVM 241 (=IBVS 6157) </t>
  </si>
  <si>
    <t>2457096.6739 </t>
  </si>
  <si>
    <t> 15.03.2015 04:10 </t>
  </si>
  <si>
    <t> 0.0374 </t>
  </si>
  <si>
    <t> JAAVSO 43-1 </t>
  </si>
  <si>
    <t>JAVSO 43, 77</t>
  </si>
  <si>
    <t>JAVSO..43..238</t>
  </si>
  <si>
    <t>JAVSO..44..164</t>
  </si>
  <si>
    <t>JAVSO..44…69</t>
  </si>
  <si>
    <t>JAVSO..45..121</t>
  </si>
  <si>
    <t>JAVSO..46…79 (2018)</t>
  </si>
  <si>
    <t>VSB-64</t>
  </si>
  <si>
    <t>RHN 2020</t>
  </si>
  <si>
    <t>IBVS 6262</t>
  </si>
  <si>
    <t>OEJV 0204</t>
  </si>
  <si>
    <t>JAVSO..47..263</t>
  </si>
  <si>
    <t>JAVSO..48…87</t>
  </si>
  <si>
    <t>JAVSO..48..256</t>
  </si>
  <si>
    <t>OEJV 0211</t>
  </si>
  <si>
    <t>JAVSO 49, 108</t>
  </si>
  <si>
    <t>JAVSO 49, 256</t>
  </si>
  <si>
    <t>IBVS, 63, 6262</t>
  </si>
  <si>
    <t>JAVSO, 50, 133</t>
  </si>
  <si>
    <t>JBAV, 63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</si>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</sst>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7" formatCode="0.00000"/>
    <numFmt numFmtId="178" formatCode="0.0000"/>
    <numFmt numFmtId="187" formatCode="0.000E+00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1" fillId="0" borderId="2" applyNumberFormat="0" applyFont="0" applyFill="0" applyAlignment="0" applyProtection="0"/>
  </cellStyleXfs>
  <cellXfs count="1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/>
    <xf numFmtId="22" fontId="8" fillId="0" borderId="0" xfId="0" applyNumberFormat="1" applyFont="1" applyAlignment="1"/>
    <xf numFmtId="0" fontId="9" fillId="0" borderId="0" xfId="0" applyFont="1" applyAlignment="1"/>
    <xf numFmtId="0" fontId="0" fillId="0" borderId="0" xfId="0">
      <alignment vertical="top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NumberFormat="1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0" fillId="0" borderId="9" xfId="0" applyBorder="1" applyAlignment="1"/>
    <xf numFmtId="0" fontId="10" fillId="0" borderId="10" xfId="0" applyFont="1" applyBorder="1" applyAlignment="1"/>
    <xf numFmtId="0" fontId="0" fillId="0" borderId="10" xfId="0" applyBorder="1" applyAlignment="1">
      <alignment horizontal="right"/>
    </xf>
    <xf numFmtId="0" fontId="0" fillId="0" borderId="11" xfId="0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13" fillId="0" borderId="0" xfId="0" applyFont="1" applyFill="1" applyAlignment="1"/>
    <xf numFmtId="0" fontId="0" fillId="2" borderId="9" xfId="0" applyFill="1" applyBorder="1" applyAlignment="1"/>
    <xf numFmtId="0" fontId="13" fillId="2" borderId="11" xfId="0" applyFont="1" applyFill="1" applyBorder="1" applyAlignment="1"/>
    <xf numFmtId="0" fontId="18" fillId="0" borderId="12" xfId="0" applyFont="1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2" borderId="14" xfId="0" applyFill="1" applyBorder="1" applyAlignment="1"/>
    <xf numFmtId="0" fontId="13" fillId="2" borderId="13" xfId="0" applyFont="1" applyFill="1" applyBorder="1" applyAlignment="1"/>
    <xf numFmtId="0" fontId="18" fillId="0" borderId="15" xfId="0" applyFont="1" applyBorder="1" applyAlignment="1"/>
    <xf numFmtId="11" fontId="0" fillId="0" borderId="0" xfId="0" applyNumberFormat="1" applyBorder="1" applyAlignment="1"/>
    <xf numFmtId="0" fontId="0" fillId="3" borderId="14" xfId="0" applyFill="1" applyBorder="1" applyAlignment="1"/>
    <xf numFmtId="0" fontId="13" fillId="4" borderId="13" xfId="0" applyFont="1" applyFill="1" applyBorder="1" applyAlignment="1"/>
    <xf numFmtId="0" fontId="0" fillId="0" borderId="0" xfId="0" applyNumberFormat="1" applyBorder="1" applyAlignment="1"/>
    <xf numFmtId="0" fontId="13" fillId="3" borderId="14" xfId="0" applyFont="1" applyFill="1" applyBorder="1" applyAlignment="1"/>
    <xf numFmtId="0" fontId="0" fillId="2" borderId="16" xfId="0" applyFill="1" applyBorder="1" applyAlignment="1"/>
    <xf numFmtId="0" fontId="13" fillId="2" borderId="17" xfId="0" applyFont="1" applyFill="1" applyBorder="1" applyAlignment="1"/>
    <xf numFmtId="0" fontId="18" fillId="0" borderId="18" xfId="0" applyFont="1" applyBorder="1" applyAlignment="1"/>
    <xf numFmtId="0" fontId="0" fillId="0" borderId="14" xfId="0" applyBorder="1" applyAlignment="1"/>
    <xf numFmtId="0" fontId="10" fillId="0" borderId="0" xfId="0" applyFont="1" applyBorder="1" applyAlignment="1"/>
    <xf numFmtId="0" fontId="0" fillId="0" borderId="14" xfId="0" applyBorder="1" applyAlignment="1">
      <alignment horizontal="left"/>
    </xf>
    <xf numFmtId="0" fontId="12" fillId="0" borderId="14" xfId="0" applyFont="1" applyBorder="1" applyAlignment="1"/>
    <xf numFmtId="2" fontId="10" fillId="0" borderId="0" xfId="0" applyNumberFormat="1" applyFont="1" applyBorder="1" applyAlignment="1"/>
    <xf numFmtId="0" fontId="0" fillId="0" borderId="0" xfId="0" applyNumberFormat="1" applyAlignment="1"/>
    <xf numFmtId="1" fontId="10" fillId="0" borderId="0" xfId="0" applyNumberFormat="1" applyFont="1" applyBorder="1" applyAlignment="1"/>
    <xf numFmtId="187" fontId="10" fillId="0" borderId="0" xfId="0" applyNumberFormat="1" applyFont="1" applyBorder="1" applyAlignment="1"/>
    <xf numFmtId="0" fontId="13" fillId="0" borderId="16" xfId="0" applyFont="1" applyFill="1" applyBorder="1" applyAlignment="1"/>
    <xf numFmtId="0" fontId="25" fillId="4" borderId="5" xfId="0" applyFont="1" applyFill="1" applyBorder="1" applyAlignment="1"/>
    <xf numFmtId="0" fontId="0" fillId="0" borderId="5" xfId="0" applyBorder="1" applyAlignment="1"/>
    <xf numFmtId="0" fontId="0" fillId="0" borderId="17" xfId="0" applyBorder="1" applyAlignment="1"/>
    <xf numFmtId="0" fontId="26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Border="1" applyAlignment="1"/>
    <xf numFmtId="14" fontId="13" fillId="0" borderId="0" xfId="0" applyNumberFormat="1" applyFont="1" applyAlignment="1"/>
    <xf numFmtId="0" fontId="12" fillId="0" borderId="0" xfId="0" applyFont="1" applyAlignment="1"/>
    <xf numFmtId="0" fontId="14" fillId="0" borderId="5" xfId="0" applyFont="1" applyBorder="1" applyAlignment="1">
      <alignment horizontal="center"/>
    </xf>
    <xf numFmtId="0" fontId="18" fillId="0" borderId="12" xfId="0" applyFont="1" applyFill="1" applyBorder="1" applyAlignment="1"/>
    <xf numFmtId="0" fontId="18" fillId="0" borderId="15" xfId="0" applyFont="1" applyFill="1" applyBorder="1" applyAlignment="1"/>
    <xf numFmtId="0" fontId="18" fillId="0" borderId="18" xfId="0" applyFont="1" applyFill="1" applyBorder="1" applyAlignment="1"/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>
      <alignment vertical="top"/>
    </xf>
    <xf numFmtId="0" fontId="0" fillId="0" borderId="14" xfId="0" applyBorder="1" applyAlignment="1">
      <alignment horizontal="center"/>
    </xf>
    <xf numFmtId="0" fontId="0" fillId="0" borderId="13" xfId="0" applyBorder="1">
      <alignment vertical="top"/>
    </xf>
    <xf numFmtId="0" fontId="20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5" borderId="19" xfId="0" applyFont="1" applyFill="1" applyBorder="1" applyAlignment="1">
      <alignment horizontal="left" vertical="top" wrapText="1" indent="1"/>
    </xf>
    <xf numFmtId="0" fontId="5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right" vertical="top" wrapText="1"/>
    </xf>
    <xf numFmtId="0" fontId="20" fillId="5" borderId="19" xfId="7" applyFill="1" applyBorder="1" applyAlignment="1" applyProtection="1">
      <alignment horizontal="right" vertical="top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 wrapText="1"/>
    </xf>
    <xf numFmtId="0" fontId="34" fillId="0" borderId="0" xfId="0" applyFont="1" applyAlignment="1"/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5" fillId="0" borderId="0" xfId="8" applyFont="1" applyAlignment="1">
      <alignment horizontal="left" vertical="center"/>
    </xf>
    <xf numFmtId="0" fontId="35" fillId="0" borderId="0" xfId="8" applyFont="1" applyAlignment="1">
      <alignment horizontal="center"/>
    </xf>
    <xf numFmtId="0" fontId="35" fillId="0" borderId="0" xfId="0" applyFont="1" applyAlignment="1"/>
    <xf numFmtId="0" fontId="35" fillId="0" borderId="0" xfId="0" applyFont="1" applyBorder="1" applyAlignment="1">
      <alignment horizontal="center"/>
    </xf>
    <xf numFmtId="178" fontId="35" fillId="0" borderId="0" xfId="0" applyNumberFormat="1" applyFont="1" applyFill="1" applyBorder="1" applyAlignment="1" applyProtection="1">
      <alignment horizontal="left" vertical="top"/>
    </xf>
    <xf numFmtId="0" fontId="35" fillId="0" borderId="0" xfId="0" applyNumberFormat="1" applyFont="1" applyFill="1" applyBorder="1" applyAlignment="1" applyProtection="1">
      <alignment horizontal="left" vertical="top"/>
    </xf>
    <xf numFmtId="0" fontId="36" fillId="0" borderId="0" xfId="8" applyFont="1" applyAlignment="1">
      <alignment horizontal="left"/>
    </xf>
    <xf numFmtId="0" fontId="36" fillId="0" borderId="0" xfId="8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0" xfId="8" applyFont="1"/>
    <xf numFmtId="0" fontId="18" fillId="0" borderId="0" xfId="8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8" applyFont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77" fontId="37" fillId="0" borderId="0" xfId="0" applyNumberFormat="1" applyFont="1" applyAlignment="1">
      <alignment vertical="center" wrapText="1"/>
    </xf>
    <xf numFmtId="0" fontId="37" fillId="0" borderId="0" xfId="0" applyFont="1" applyAlignment="1">
      <alignment horizontal="left"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215741169608698"/>
          <c:y val="3.4285714285714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330168812256"/>
          <c:y val="0.19355509074550581"/>
          <c:w val="0.78481989488154047"/>
          <c:h val="0.5601367020059334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73-4EAC-B565-73527ADB3EB1}"/>
            </c:ext>
          </c:extLst>
        </c:ser>
        <c:ser>
          <c:idx val="3"/>
          <c:order val="1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73-4EAC-B565-73527ADB3EB1}"/>
            </c:ext>
          </c:extLst>
        </c:ser>
        <c:ser>
          <c:idx val="4"/>
          <c:order val="2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-2.3599809377628844E-2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73-4EAC-B565-73527ADB3EB1}"/>
            </c:ext>
          </c:extLst>
        </c:ser>
        <c:ser>
          <c:idx val="2"/>
          <c:order val="3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73-4EAC-B565-73527ADB3EB1}"/>
            </c:ext>
          </c:extLst>
        </c:ser>
        <c:ser>
          <c:idx val="5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73-4EAC-B565-73527ADB3EB1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73-4EAC-B565-73527ADB3EB1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91">
                  <c:v>-2.1085162588204559E-2</c:v>
                </c:pt>
                <c:pt idx="114">
                  <c:v>-2.2961030804493909E-2</c:v>
                </c:pt>
                <c:pt idx="120">
                  <c:v>-2.3953225563523001E-2</c:v>
                </c:pt>
                <c:pt idx="127">
                  <c:v>-2.4627607938800575E-2</c:v>
                </c:pt>
                <c:pt idx="128">
                  <c:v>-2.4666365546575142E-2</c:v>
                </c:pt>
                <c:pt idx="129">
                  <c:v>-2.4666365546575142E-2</c:v>
                </c:pt>
                <c:pt idx="130">
                  <c:v>-2.4787289282831818E-2</c:v>
                </c:pt>
                <c:pt idx="131">
                  <c:v>-2.5429115267578753E-2</c:v>
                </c:pt>
                <c:pt idx="132">
                  <c:v>-2.5429115267578753E-2</c:v>
                </c:pt>
                <c:pt idx="133">
                  <c:v>-2.5429115267578753E-2</c:v>
                </c:pt>
                <c:pt idx="134">
                  <c:v>-2.5624453610762599E-2</c:v>
                </c:pt>
                <c:pt idx="135">
                  <c:v>-2.5681814870268979E-2</c:v>
                </c:pt>
                <c:pt idx="136">
                  <c:v>-2.5801188302214659E-2</c:v>
                </c:pt>
                <c:pt idx="137">
                  <c:v>-2.582134225825744E-2</c:v>
                </c:pt>
                <c:pt idx="138">
                  <c:v>-2.6430611852473737E-2</c:v>
                </c:pt>
                <c:pt idx="139">
                  <c:v>-2.6430611852473737E-2</c:v>
                </c:pt>
                <c:pt idx="140">
                  <c:v>-2.6470919764559286E-2</c:v>
                </c:pt>
                <c:pt idx="141">
                  <c:v>-2.6470919764559286E-2</c:v>
                </c:pt>
                <c:pt idx="142">
                  <c:v>-2.6517428893888778E-2</c:v>
                </c:pt>
                <c:pt idx="143">
                  <c:v>-2.6517428893888778E-2</c:v>
                </c:pt>
                <c:pt idx="144">
                  <c:v>-2.666935871636511E-2</c:v>
                </c:pt>
                <c:pt idx="145">
                  <c:v>-2.7359244134752519E-2</c:v>
                </c:pt>
                <c:pt idx="146">
                  <c:v>-2.7359244134752519E-2</c:v>
                </c:pt>
                <c:pt idx="147">
                  <c:v>-2.7359244134752519E-2</c:v>
                </c:pt>
                <c:pt idx="148">
                  <c:v>-2.7509623652917856E-2</c:v>
                </c:pt>
                <c:pt idx="149">
                  <c:v>-2.7599541302954875E-2</c:v>
                </c:pt>
                <c:pt idx="150">
                  <c:v>-2.7630547389174531E-2</c:v>
                </c:pt>
                <c:pt idx="151">
                  <c:v>-2.7630547389174531E-2</c:v>
                </c:pt>
                <c:pt idx="152">
                  <c:v>-2.8473912934349255E-2</c:v>
                </c:pt>
                <c:pt idx="153">
                  <c:v>-2.8529723889544639E-2</c:v>
                </c:pt>
                <c:pt idx="154">
                  <c:v>-2.8529723889544639E-2</c:v>
                </c:pt>
                <c:pt idx="155">
                  <c:v>-2.8529723889544639E-2</c:v>
                </c:pt>
                <c:pt idx="156">
                  <c:v>-2.9106437093230283E-2</c:v>
                </c:pt>
                <c:pt idx="157">
                  <c:v>-2.9106437093230283E-2</c:v>
                </c:pt>
                <c:pt idx="158">
                  <c:v>-2.9404095520939019E-2</c:v>
                </c:pt>
                <c:pt idx="159">
                  <c:v>-2.9404095520939019E-2</c:v>
                </c:pt>
                <c:pt idx="160">
                  <c:v>-3.0045921505685955E-2</c:v>
                </c:pt>
                <c:pt idx="161">
                  <c:v>-3.0045921505685955E-2</c:v>
                </c:pt>
                <c:pt idx="162">
                  <c:v>-3.0191650110918344E-2</c:v>
                </c:pt>
                <c:pt idx="163">
                  <c:v>-3.0304822325620095E-2</c:v>
                </c:pt>
                <c:pt idx="164">
                  <c:v>-3.031257384717502E-2</c:v>
                </c:pt>
                <c:pt idx="165">
                  <c:v>-3.0324976281662877E-2</c:v>
                </c:pt>
                <c:pt idx="166">
                  <c:v>-3.0345130237705659E-2</c:v>
                </c:pt>
                <c:pt idx="167">
                  <c:v>-3.0390089062724168E-2</c:v>
                </c:pt>
                <c:pt idx="168">
                  <c:v>-3.1137335740617944E-2</c:v>
                </c:pt>
                <c:pt idx="169">
                  <c:v>-3.1137335740617944E-2</c:v>
                </c:pt>
                <c:pt idx="170">
                  <c:v>-3.1190046087191364E-2</c:v>
                </c:pt>
                <c:pt idx="171">
                  <c:v>-3.1190046087191364E-2</c:v>
                </c:pt>
                <c:pt idx="172">
                  <c:v>-3.1949695199572997E-2</c:v>
                </c:pt>
                <c:pt idx="173">
                  <c:v>-3.1949695199572997E-2</c:v>
                </c:pt>
                <c:pt idx="174">
                  <c:v>-3.2011707372012324E-2</c:v>
                </c:pt>
                <c:pt idx="175">
                  <c:v>-3.2011707372012324E-2</c:v>
                </c:pt>
                <c:pt idx="176">
                  <c:v>-3.2021009197878217E-2</c:v>
                </c:pt>
                <c:pt idx="177">
                  <c:v>-3.2098524413427365E-2</c:v>
                </c:pt>
                <c:pt idx="178">
                  <c:v>-3.2098524413427365E-2</c:v>
                </c:pt>
                <c:pt idx="179">
                  <c:v>-3.2665935791247117E-2</c:v>
                </c:pt>
                <c:pt idx="180">
                  <c:v>-3.2796161353369685E-2</c:v>
                </c:pt>
                <c:pt idx="181">
                  <c:v>-3.3065914303480715E-2</c:v>
                </c:pt>
                <c:pt idx="182">
                  <c:v>-3.375269911324616E-2</c:v>
                </c:pt>
                <c:pt idx="183">
                  <c:v>-3.3837965850350218E-2</c:v>
                </c:pt>
                <c:pt idx="184">
                  <c:v>-3.4002298107314421E-2</c:v>
                </c:pt>
                <c:pt idx="185">
                  <c:v>-3.4516999138560753E-2</c:v>
                </c:pt>
                <c:pt idx="186">
                  <c:v>-3.4538703398914516E-2</c:v>
                </c:pt>
                <c:pt idx="187">
                  <c:v>-3.4966587388745807E-2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73-4EAC-B565-73527ADB3EB1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Active!$AX$2:$AX$87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73-4EAC-B565-73527ADB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8984"/>
        <c:axId val="1"/>
      </c:scatterChart>
      <c:valAx>
        <c:axId val="80882898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36927246839"/>
              <c:y val="0.874285714285714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751633986928102E-2"/>
              <c:y val="0.39428571428571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8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57530063644005"/>
          <c:y val="0.9"/>
          <c:w val="0.86666776456864458"/>
          <c:h val="8.28571428571428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8697649629526"/>
          <c:y val="0.19298927563701002"/>
          <c:w val="0.78949832125136077"/>
          <c:h val="0.55849926737377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A-4F6D-BA94-264C71DC5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-1.0000000002037268E-3</c:v>
                </c:pt>
                <c:pt idx="1">
                  <c:v>0</c:v>
                </c:pt>
                <c:pt idx="40">
                  <c:v>-3.9329965926299337E-2</c:v>
                </c:pt>
                <c:pt idx="41">
                  <c:v>-3.7303316734323744E-2</c:v>
                </c:pt>
                <c:pt idx="42">
                  <c:v>-1.9916724748327397E-2</c:v>
                </c:pt>
                <c:pt idx="43">
                  <c:v>-2.4250137532362714E-2</c:v>
                </c:pt>
                <c:pt idx="46">
                  <c:v>-3.418893700290937E-2</c:v>
                </c:pt>
                <c:pt idx="48">
                  <c:v>-2.0590700776665471E-2</c:v>
                </c:pt>
                <c:pt idx="50">
                  <c:v>-1.5137545407924335E-2</c:v>
                </c:pt>
                <c:pt idx="51">
                  <c:v>-2.39250669546891E-2</c:v>
                </c:pt>
                <c:pt idx="52">
                  <c:v>-2.0952788705471903E-2</c:v>
                </c:pt>
                <c:pt idx="53">
                  <c:v>-8.5278317928896286E-3</c:v>
                </c:pt>
                <c:pt idx="54">
                  <c:v>-2.6354552486736793E-2</c:v>
                </c:pt>
                <c:pt idx="55">
                  <c:v>-3.1968794726708438E-2</c:v>
                </c:pt>
                <c:pt idx="56">
                  <c:v>-4.1235524950025138E-2</c:v>
                </c:pt>
                <c:pt idx="57">
                  <c:v>-6.3022212270880118E-2</c:v>
                </c:pt>
                <c:pt idx="58">
                  <c:v>-3.8022212269424926E-2</c:v>
                </c:pt>
                <c:pt idx="59">
                  <c:v>-5.1275558318593539E-2</c:v>
                </c:pt>
                <c:pt idx="61">
                  <c:v>-4.4769700449251104E-2</c:v>
                </c:pt>
                <c:pt idx="62">
                  <c:v>-4.4105973414843902E-2</c:v>
                </c:pt>
                <c:pt idx="63">
                  <c:v>-2.014600678376155E-2</c:v>
                </c:pt>
                <c:pt idx="64">
                  <c:v>-2.1067727662739344E-2</c:v>
                </c:pt>
                <c:pt idx="65">
                  <c:v>-1.2258204718818888E-2</c:v>
                </c:pt>
                <c:pt idx="66">
                  <c:v>-3.4405907412292436E-2</c:v>
                </c:pt>
                <c:pt idx="67">
                  <c:v>-2.8401145944371819E-2</c:v>
                </c:pt>
                <c:pt idx="68">
                  <c:v>-3.8541179317689966E-2</c:v>
                </c:pt>
                <c:pt idx="69">
                  <c:v>-4.0155421556846704E-2</c:v>
                </c:pt>
                <c:pt idx="71">
                  <c:v>-3.1930631485010963E-2</c:v>
                </c:pt>
                <c:pt idx="73">
                  <c:v>-1.8345660268096253E-2</c:v>
                </c:pt>
                <c:pt idx="74">
                  <c:v>-1.9172380962118041E-2</c:v>
                </c:pt>
                <c:pt idx="75">
                  <c:v>-2.1505793745745905E-2</c:v>
                </c:pt>
                <c:pt idx="77">
                  <c:v>-3.0906604129995685E-2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A-4F6D-BA94-264C71DC5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5A-4F6D-BA94-264C71DC5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-2.3599809377628844E-2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5A-4F6D-BA94-264C71DC5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5A-4F6D-BA94-264C71DC5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5A-4F6D-BA94-264C71DC5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5A-4F6D-BA94-264C71DC5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91">
                  <c:v>-2.1085162588204559E-2</c:v>
                </c:pt>
                <c:pt idx="114">
                  <c:v>-2.2961030804493909E-2</c:v>
                </c:pt>
                <c:pt idx="120">
                  <c:v>-2.3953225563523001E-2</c:v>
                </c:pt>
                <c:pt idx="127">
                  <c:v>-2.4627607938800575E-2</c:v>
                </c:pt>
                <c:pt idx="128">
                  <c:v>-2.4666365546575142E-2</c:v>
                </c:pt>
                <c:pt idx="129">
                  <c:v>-2.4666365546575142E-2</c:v>
                </c:pt>
                <c:pt idx="130">
                  <c:v>-2.4787289282831818E-2</c:v>
                </c:pt>
                <c:pt idx="131">
                  <c:v>-2.5429115267578753E-2</c:v>
                </c:pt>
                <c:pt idx="132">
                  <c:v>-2.5429115267578753E-2</c:v>
                </c:pt>
                <c:pt idx="133">
                  <c:v>-2.5429115267578753E-2</c:v>
                </c:pt>
                <c:pt idx="134">
                  <c:v>-2.5624453610762599E-2</c:v>
                </c:pt>
                <c:pt idx="135">
                  <c:v>-2.5681814870268979E-2</c:v>
                </c:pt>
                <c:pt idx="136">
                  <c:v>-2.5801188302214659E-2</c:v>
                </c:pt>
                <c:pt idx="137">
                  <c:v>-2.582134225825744E-2</c:v>
                </c:pt>
                <c:pt idx="138">
                  <c:v>-2.6430611852473737E-2</c:v>
                </c:pt>
                <c:pt idx="139">
                  <c:v>-2.6430611852473737E-2</c:v>
                </c:pt>
                <c:pt idx="140">
                  <c:v>-2.6470919764559286E-2</c:v>
                </c:pt>
                <c:pt idx="141">
                  <c:v>-2.6470919764559286E-2</c:v>
                </c:pt>
                <c:pt idx="142">
                  <c:v>-2.6517428893888778E-2</c:v>
                </c:pt>
                <c:pt idx="143">
                  <c:v>-2.6517428893888778E-2</c:v>
                </c:pt>
                <c:pt idx="144">
                  <c:v>-2.666935871636511E-2</c:v>
                </c:pt>
                <c:pt idx="145">
                  <c:v>-2.7359244134752519E-2</c:v>
                </c:pt>
                <c:pt idx="146">
                  <c:v>-2.7359244134752519E-2</c:v>
                </c:pt>
                <c:pt idx="147">
                  <c:v>-2.7359244134752519E-2</c:v>
                </c:pt>
                <c:pt idx="148">
                  <c:v>-2.7509623652917856E-2</c:v>
                </c:pt>
                <c:pt idx="149">
                  <c:v>-2.7599541302954875E-2</c:v>
                </c:pt>
                <c:pt idx="150">
                  <c:v>-2.7630547389174531E-2</c:v>
                </c:pt>
                <c:pt idx="151">
                  <c:v>-2.7630547389174531E-2</c:v>
                </c:pt>
                <c:pt idx="152">
                  <c:v>-2.8473912934349255E-2</c:v>
                </c:pt>
                <c:pt idx="153">
                  <c:v>-2.8529723889544639E-2</c:v>
                </c:pt>
                <c:pt idx="154">
                  <c:v>-2.8529723889544639E-2</c:v>
                </c:pt>
                <c:pt idx="155">
                  <c:v>-2.8529723889544639E-2</c:v>
                </c:pt>
                <c:pt idx="156">
                  <c:v>-2.9106437093230283E-2</c:v>
                </c:pt>
                <c:pt idx="157">
                  <c:v>-2.9106437093230283E-2</c:v>
                </c:pt>
                <c:pt idx="158">
                  <c:v>-2.9404095520939019E-2</c:v>
                </c:pt>
                <c:pt idx="159">
                  <c:v>-2.9404095520939019E-2</c:v>
                </c:pt>
                <c:pt idx="160">
                  <c:v>-3.0045921505685955E-2</c:v>
                </c:pt>
                <c:pt idx="161">
                  <c:v>-3.0045921505685955E-2</c:v>
                </c:pt>
                <c:pt idx="162">
                  <c:v>-3.0191650110918344E-2</c:v>
                </c:pt>
                <c:pt idx="163">
                  <c:v>-3.0304822325620095E-2</c:v>
                </c:pt>
                <c:pt idx="164">
                  <c:v>-3.031257384717502E-2</c:v>
                </c:pt>
                <c:pt idx="165">
                  <c:v>-3.0324976281662877E-2</c:v>
                </c:pt>
                <c:pt idx="166">
                  <c:v>-3.0345130237705659E-2</c:v>
                </c:pt>
                <c:pt idx="167">
                  <c:v>-3.0390089062724168E-2</c:v>
                </c:pt>
                <c:pt idx="168">
                  <c:v>-3.1137335740617944E-2</c:v>
                </c:pt>
                <c:pt idx="169">
                  <c:v>-3.1137335740617944E-2</c:v>
                </c:pt>
                <c:pt idx="170">
                  <c:v>-3.1190046087191364E-2</c:v>
                </c:pt>
                <c:pt idx="171">
                  <c:v>-3.1190046087191364E-2</c:v>
                </c:pt>
                <c:pt idx="172">
                  <c:v>-3.1949695199572997E-2</c:v>
                </c:pt>
                <c:pt idx="173">
                  <c:v>-3.1949695199572997E-2</c:v>
                </c:pt>
                <c:pt idx="174">
                  <c:v>-3.2011707372012324E-2</c:v>
                </c:pt>
                <c:pt idx="175">
                  <c:v>-3.2011707372012324E-2</c:v>
                </c:pt>
                <c:pt idx="176">
                  <c:v>-3.2021009197878217E-2</c:v>
                </c:pt>
                <c:pt idx="177">
                  <c:v>-3.2098524413427365E-2</c:v>
                </c:pt>
                <c:pt idx="178">
                  <c:v>-3.2098524413427365E-2</c:v>
                </c:pt>
                <c:pt idx="179">
                  <c:v>-3.2665935791247117E-2</c:v>
                </c:pt>
                <c:pt idx="180">
                  <c:v>-3.2796161353369685E-2</c:v>
                </c:pt>
                <c:pt idx="181">
                  <c:v>-3.3065914303480715E-2</c:v>
                </c:pt>
                <c:pt idx="182">
                  <c:v>-3.375269911324616E-2</c:v>
                </c:pt>
                <c:pt idx="183">
                  <c:v>-3.3837965850350218E-2</c:v>
                </c:pt>
                <c:pt idx="184">
                  <c:v>-3.4002298107314421E-2</c:v>
                </c:pt>
                <c:pt idx="185">
                  <c:v>-3.4516999138560753E-2</c:v>
                </c:pt>
                <c:pt idx="186">
                  <c:v>-3.4538703398914516E-2</c:v>
                </c:pt>
                <c:pt idx="187">
                  <c:v>-3.4966587388745807E-2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5A-4F6D-BA94-264C71DC5E7B}"/>
            </c:ext>
          </c:extLst>
        </c:ser>
        <c:ser>
          <c:idx val="8"/>
          <c:order val="8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Active!$AX$2:$AX$87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5A-4F6D-BA94-264C71DC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1768"/>
        <c:axId val="1"/>
      </c:scatterChart>
      <c:valAx>
        <c:axId val="8088217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91906005221931E-2"/>
              <c:y val="0.39316358959403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1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3942558746736295E-2"/>
          <c:y val="0.90313629599718837"/>
          <c:w val="0.96083605737272393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2485691124813"/>
          <c:y val="0.19298927563701002"/>
          <c:w val="0.79266225662330314"/>
          <c:h val="0.55849926737377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71-4A35-B411-6C9818353489}"/>
            </c:ext>
          </c:extLst>
        </c:ser>
        <c:ser>
          <c:idx val="3"/>
          <c:order val="1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71-4A35-B411-6C9818353489}"/>
            </c:ext>
          </c:extLst>
        </c:ser>
        <c:ser>
          <c:idx val="4"/>
          <c:order val="2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-2.3599809377628844E-2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71-4A35-B411-6C9818353489}"/>
            </c:ext>
          </c:extLst>
        </c:ser>
        <c:ser>
          <c:idx val="2"/>
          <c:order val="3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71-4A35-B411-6C9818353489}"/>
            </c:ext>
          </c:extLst>
        </c:ser>
        <c:ser>
          <c:idx val="5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71-4A35-B411-6C9818353489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71-4A35-B411-6C9818353489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27211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91">
                  <c:v>-2.1085162588204559E-2</c:v>
                </c:pt>
                <c:pt idx="114">
                  <c:v>-2.2961030804493909E-2</c:v>
                </c:pt>
                <c:pt idx="120">
                  <c:v>-2.3953225563523001E-2</c:v>
                </c:pt>
                <c:pt idx="127">
                  <c:v>-2.4627607938800575E-2</c:v>
                </c:pt>
                <c:pt idx="128">
                  <c:v>-2.4666365546575142E-2</c:v>
                </c:pt>
                <c:pt idx="129">
                  <c:v>-2.4666365546575142E-2</c:v>
                </c:pt>
                <c:pt idx="130">
                  <c:v>-2.4787289282831818E-2</c:v>
                </c:pt>
                <c:pt idx="131">
                  <c:v>-2.5429115267578753E-2</c:v>
                </c:pt>
                <c:pt idx="132">
                  <c:v>-2.5429115267578753E-2</c:v>
                </c:pt>
                <c:pt idx="133">
                  <c:v>-2.5429115267578753E-2</c:v>
                </c:pt>
                <c:pt idx="134">
                  <c:v>-2.5624453610762599E-2</c:v>
                </c:pt>
                <c:pt idx="135">
                  <c:v>-2.5681814870268979E-2</c:v>
                </c:pt>
                <c:pt idx="136">
                  <c:v>-2.5801188302214659E-2</c:v>
                </c:pt>
                <c:pt idx="137">
                  <c:v>-2.582134225825744E-2</c:v>
                </c:pt>
                <c:pt idx="138">
                  <c:v>-2.6430611852473737E-2</c:v>
                </c:pt>
                <c:pt idx="139">
                  <c:v>-2.6430611852473737E-2</c:v>
                </c:pt>
                <c:pt idx="140">
                  <c:v>-2.6470919764559286E-2</c:v>
                </c:pt>
                <c:pt idx="141">
                  <c:v>-2.6470919764559286E-2</c:v>
                </c:pt>
                <c:pt idx="142">
                  <c:v>-2.6517428893888778E-2</c:v>
                </c:pt>
                <c:pt idx="143">
                  <c:v>-2.6517428893888778E-2</c:v>
                </c:pt>
                <c:pt idx="144">
                  <c:v>-2.666935871636511E-2</c:v>
                </c:pt>
                <c:pt idx="145">
                  <c:v>-2.7359244134752519E-2</c:v>
                </c:pt>
                <c:pt idx="146">
                  <c:v>-2.7359244134752519E-2</c:v>
                </c:pt>
                <c:pt idx="147">
                  <c:v>-2.7359244134752519E-2</c:v>
                </c:pt>
                <c:pt idx="148">
                  <c:v>-2.7509623652917856E-2</c:v>
                </c:pt>
                <c:pt idx="149">
                  <c:v>-2.7599541302954875E-2</c:v>
                </c:pt>
                <c:pt idx="150">
                  <c:v>-2.7630547389174531E-2</c:v>
                </c:pt>
                <c:pt idx="151">
                  <c:v>-2.7630547389174531E-2</c:v>
                </c:pt>
                <c:pt idx="152">
                  <c:v>-2.8473912934349255E-2</c:v>
                </c:pt>
                <c:pt idx="153">
                  <c:v>-2.8529723889544639E-2</c:v>
                </c:pt>
                <c:pt idx="154">
                  <c:v>-2.8529723889544639E-2</c:v>
                </c:pt>
                <c:pt idx="155">
                  <c:v>-2.8529723889544639E-2</c:v>
                </c:pt>
                <c:pt idx="156">
                  <c:v>-2.9106437093230283E-2</c:v>
                </c:pt>
                <c:pt idx="157">
                  <c:v>-2.9106437093230283E-2</c:v>
                </c:pt>
                <c:pt idx="158">
                  <c:v>-2.9404095520939019E-2</c:v>
                </c:pt>
                <c:pt idx="159">
                  <c:v>-2.9404095520939019E-2</c:v>
                </c:pt>
                <c:pt idx="160">
                  <c:v>-3.0045921505685955E-2</c:v>
                </c:pt>
                <c:pt idx="161">
                  <c:v>-3.0045921505685955E-2</c:v>
                </c:pt>
                <c:pt idx="162">
                  <c:v>-3.0191650110918344E-2</c:v>
                </c:pt>
                <c:pt idx="163">
                  <c:v>-3.0304822325620095E-2</c:v>
                </c:pt>
                <c:pt idx="164">
                  <c:v>-3.031257384717502E-2</c:v>
                </c:pt>
                <c:pt idx="165">
                  <c:v>-3.0324976281662877E-2</c:v>
                </c:pt>
                <c:pt idx="166">
                  <c:v>-3.0345130237705659E-2</c:v>
                </c:pt>
                <c:pt idx="167">
                  <c:v>-3.0390089062724168E-2</c:v>
                </c:pt>
                <c:pt idx="168">
                  <c:v>-3.1137335740617944E-2</c:v>
                </c:pt>
                <c:pt idx="169">
                  <c:v>-3.1137335740617944E-2</c:v>
                </c:pt>
                <c:pt idx="170">
                  <c:v>-3.1190046087191364E-2</c:v>
                </c:pt>
                <c:pt idx="171">
                  <c:v>-3.1190046087191364E-2</c:v>
                </c:pt>
                <c:pt idx="172">
                  <c:v>-3.1949695199572997E-2</c:v>
                </c:pt>
                <c:pt idx="173">
                  <c:v>-3.1949695199572997E-2</c:v>
                </c:pt>
                <c:pt idx="174">
                  <c:v>-3.2011707372012324E-2</c:v>
                </c:pt>
                <c:pt idx="175">
                  <c:v>-3.2011707372012324E-2</c:v>
                </c:pt>
                <c:pt idx="176">
                  <c:v>-3.2021009197878217E-2</c:v>
                </c:pt>
                <c:pt idx="177">
                  <c:v>-3.2098524413427365E-2</c:v>
                </c:pt>
                <c:pt idx="178">
                  <c:v>-3.2098524413427365E-2</c:v>
                </c:pt>
                <c:pt idx="179">
                  <c:v>-3.2665935791247117E-2</c:v>
                </c:pt>
                <c:pt idx="180">
                  <c:v>-3.2796161353369685E-2</c:v>
                </c:pt>
                <c:pt idx="181">
                  <c:v>-3.3065914303480715E-2</c:v>
                </c:pt>
                <c:pt idx="182">
                  <c:v>-3.375269911324616E-2</c:v>
                </c:pt>
                <c:pt idx="183">
                  <c:v>-3.3837965850350218E-2</c:v>
                </c:pt>
                <c:pt idx="184">
                  <c:v>-3.4002298107314421E-2</c:v>
                </c:pt>
                <c:pt idx="185">
                  <c:v>-3.4516999138560753E-2</c:v>
                </c:pt>
                <c:pt idx="186">
                  <c:v>-3.4538703398914516E-2</c:v>
                </c:pt>
                <c:pt idx="187">
                  <c:v>-3.4966587388745807E-2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71-4A35-B411-6C9818353489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Active!$AX$2:$AX$87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71-4A35-B411-6C9818353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968"/>
        <c:axId val="1"/>
      </c:scatterChart>
      <c:valAx>
        <c:axId val="8091339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6.0000000000000005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91906005221931E-2"/>
              <c:y val="0.39316358959403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3552284423977"/>
          <c:y val="0.90313629599718837"/>
          <c:w val="0.86553579627611832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3612565445026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1106365441984"/>
          <c:y val="0.20901035277954957"/>
          <c:w val="0.79240943553665022"/>
          <c:h val="0.5177025661154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(old)'!$H$21:$H$926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9-449D-A131-3D02E21BB6E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(old)'!$I$21:$I$926</c:f>
              <c:numCache>
                <c:formatCode>General</c:formatCode>
                <c:ptCount val="906"/>
                <c:pt idx="0">
                  <c:v>-1.0000000002037268E-3</c:v>
                </c:pt>
                <c:pt idx="1">
                  <c:v>0</c:v>
                </c:pt>
                <c:pt idx="2">
                  <c:v>-1.2396999998600222E-2</c:v>
                </c:pt>
                <c:pt idx="3">
                  <c:v>-1.0357499995734543E-2</c:v>
                </c:pt>
                <c:pt idx="4">
                  <c:v>7.0840000043972395E-3</c:v>
                </c:pt>
                <c:pt idx="5">
                  <c:v>2.8089999977964908E-3</c:v>
                </c:pt>
                <c:pt idx="6">
                  <c:v>-3.1110000054468401E-3</c:v>
                </c:pt>
                <c:pt idx="7">
                  <c:v>1.1783999994804617E-2</c:v>
                </c:pt>
                <c:pt idx="8">
                  <c:v>-5.314000001817476E-3</c:v>
                </c:pt>
                <c:pt idx="9">
                  <c:v>-2.7085500005341601E-2</c:v>
                </c:pt>
                <c:pt idx="10">
                  <c:v>-2.0855000038864091E-3</c:v>
                </c:pt>
                <c:pt idx="11">
                  <c:v>-1.532950000546407E-2</c:v>
                </c:pt>
                <c:pt idx="13">
                  <c:v>-8.2289999991189688E-3</c:v>
                </c:pt>
                <c:pt idx="14">
                  <c:v>-5.403999995905906E-3</c:v>
                </c:pt>
                <c:pt idx="15">
                  <c:v>1.8580500000098255E-2</c:v>
                </c:pt>
                <c:pt idx="16">
                  <c:v>9.1489999977056868E-3</c:v>
                </c:pt>
                <c:pt idx="17">
                  <c:v>1.6554499998164829E-2</c:v>
                </c:pt>
                <c:pt idx="18">
                  <c:v>6.4389999970444478E-3</c:v>
                </c:pt>
                <c:pt idx="19">
                  <c:v>5.4929999969317578E-3</c:v>
                </c:pt>
                <c:pt idx="21">
                  <c:v>1.509749999968335E-2</c:v>
                </c:pt>
                <c:pt idx="24">
                  <c:v>1.8062000002828427E-2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79-449D-A131-3D02E21BB6E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(old)'!$J$21:$J$926</c:f>
              <c:numCache>
                <c:formatCode>General</c:formatCode>
                <c:ptCount val="906"/>
                <c:pt idx="12">
                  <c:v>1.8399000000499655E-2</c:v>
                </c:pt>
                <c:pt idx="20">
                  <c:v>2.7443999999377411E-2</c:v>
                </c:pt>
                <c:pt idx="22">
                  <c:v>2.9817000002367422E-2</c:v>
                </c:pt>
                <c:pt idx="23">
                  <c:v>2.9203000005509239E-2</c:v>
                </c:pt>
                <c:pt idx="27">
                  <c:v>2.546950000396464E-2</c:v>
                </c:pt>
                <c:pt idx="28">
                  <c:v>3.5977499996079132E-2</c:v>
                </c:pt>
                <c:pt idx="33">
                  <c:v>3.2115999994857702E-2</c:v>
                </c:pt>
                <c:pt idx="34">
                  <c:v>3.2315999997081235E-2</c:v>
                </c:pt>
                <c:pt idx="39">
                  <c:v>3.3961499997531064E-2</c:v>
                </c:pt>
                <c:pt idx="40">
                  <c:v>3.0714000000443775E-2</c:v>
                </c:pt>
                <c:pt idx="55">
                  <c:v>2.2994999999355059E-2</c:v>
                </c:pt>
                <c:pt idx="56">
                  <c:v>2.372349999495782E-2</c:v>
                </c:pt>
                <c:pt idx="64">
                  <c:v>3.5733999997319188E-2</c:v>
                </c:pt>
                <c:pt idx="65">
                  <c:v>3.5915000000386499E-2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79-449D-A131-3D02E21BB6E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(old)'!$K$21:$K$926</c:f>
              <c:numCache>
                <c:formatCode>General</c:formatCode>
                <c:ptCount val="906"/>
                <c:pt idx="25">
                  <c:v>1.5057789394631982E-2</c:v>
                </c:pt>
                <c:pt idx="26">
                  <c:v>1.9130000000586733E-2</c:v>
                </c:pt>
                <c:pt idx="29">
                  <c:v>3.4963999773026444E-2</c:v>
                </c:pt>
                <c:pt idx="30">
                  <c:v>2.7149000001372769E-2</c:v>
                </c:pt>
                <c:pt idx="31">
                  <c:v>3.278600000339793E-2</c:v>
                </c:pt>
                <c:pt idx="32">
                  <c:v>3.2635999996273313E-2</c:v>
                </c:pt>
                <c:pt idx="35">
                  <c:v>3.0511500001011882E-2</c:v>
                </c:pt>
                <c:pt idx="36">
                  <c:v>3.1911500002024695E-2</c:v>
                </c:pt>
                <c:pt idx="37">
                  <c:v>3.3311500003037509E-2</c:v>
                </c:pt>
                <c:pt idx="38">
                  <c:v>2.9852999992726836E-2</c:v>
                </c:pt>
                <c:pt idx="41">
                  <c:v>2.9070999997202307E-2</c:v>
                </c:pt>
                <c:pt idx="42">
                  <c:v>2.411200000642566E-2</c:v>
                </c:pt>
                <c:pt idx="43">
                  <c:v>2.1337999998650048E-2</c:v>
                </c:pt>
                <c:pt idx="44">
                  <c:v>2.0650999998906627E-2</c:v>
                </c:pt>
                <c:pt idx="45">
                  <c:v>2.2603999997954816E-2</c:v>
                </c:pt>
                <c:pt idx="46">
                  <c:v>2.3103999999875668E-2</c:v>
                </c:pt>
                <c:pt idx="47">
                  <c:v>2.3503999997046776E-2</c:v>
                </c:pt>
                <c:pt idx="48">
                  <c:v>2.1058499994978774E-2</c:v>
                </c:pt>
                <c:pt idx="49">
                  <c:v>2.0190999995975289E-2</c:v>
                </c:pt>
                <c:pt idx="50">
                  <c:v>1.9291999997221865E-2</c:v>
                </c:pt>
                <c:pt idx="51">
                  <c:v>2.0615000001271255E-2</c:v>
                </c:pt>
                <c:pt idx="52">
                  <c:v>2.0615000001271255E-2</c:v>
                </c:pt>
                <c:pt idx="53">
                  <c:v>2.0922000003338326E-2</c:v>
                </c:pt>
                <c:pt idx="54">
                  <c:v>2.2018499992555007E-2</c:v>
                </c:pt>
                <c:pt idx="57">
                  <c:v>2.7362000000721309E-2</c:v>
                </c:pt>
                <c:pt idx="58">
                  <c:v>2.841900000203168E-2</c:v>
                </c:pt>
                <c:pt idx="59">
                  <c:v>2.4514000004273839E-2</c:v>
                </c:pt>
                <c:pt idx="60">
                  <c:v>2.5824000003922265E-2</c:v>
                </c:pt>
                <c:pt idx="61">
                  <c:v>3.2787500000267755E-2</c:v>
                </c:pt>
                <c:pt idx="62">
                  <c:v>3.2877499994356185E-2</c:v>
                </c:pt>
                <c:pt idx="63">
                  <c:v>3.4857499995268881E-2</c:v>
                </c:pt>
                <c:pt idx="66">
                  <c:v>3.5205000000132713E-2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79-449D-A131-3D02E21BB6E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(old)'!$L$21:$L$926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79-449D-A131-3D02E21BB6E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(old)'!$M$21:$M$926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79-449D-A131-3D02E21BB6E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(old)'!$N$21:$N$926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79-449D-A131-3D02E21BB6E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(old)'!$O$21:$O$926</c:f>
              <c:numCache>
                <c:formatCode>General</c:formatCode>
                <c:ptCount val="906"/>
                <c:pt idx="0">
                  <c:v>-2.9282875140874229E-2</c:v>
                </c:pt>
                <c:pt idx="1">
                  <c:v>-2.9282875140874229E-2</c:v>
                </c:pt>
                <c:pt idx="2">
                  <c:v>-2.3499092184279466E-3</c:v>
                </c:pt>
                <c:pt idx="3">
                  <c:v>-2.337058406198099E-3</c:v>
                </c:pt>
                <c:pt idx="4">
                  <c:v>-2.2821503903069293E-3</c:v>
                </c:pt>
                <c:pt idx="5">
                  <c:v>-2.2237376074439874E-3</c:v>
                </c:pt>
                <c:pt idx="6">
                  <c:v>1.7950618535265694E-3</c:v>
                </c:pt>
                <c:pt idx="7">
                  <c:v>3.0918256330839319E-3</c:v>
                </c:pt>
                <c:pt idx="8">
                  <c:v>6.6386498085218987E-3</c:v>
                </c:pt>
                <c:pt idx="9">
                  <c:v>6.6538371320662634E-3</c:v>
                </c:pt>
                <c:pt idx="10">
                  <c:v>6.6538371320662634E-3</c:v>
                </c:pt>
                <c:pt idx="11">
                  <c:v>6.6631831773243388E-3</c:v>
                </c:pt>
                <c:pt idx="12">
                  <c:v>6.6783705008687036E-3</c:v>
                </c:pt>
                <c:pt idx="13">
                  <c:v>7.257825306869109E-3</c:v>
                </c:pt>
                <c:pt idx="14">
                  <c:v>9.4190982727980418E-3</c:v>
                </c:pt>
                <c:pt idx="15">
                  <c:v>9.4436316416004751E-3</c:v>
                </c:pt>
                <c:pt idx="16">
                  <c:v>1.427203227305144E-2</c:v>
                </c:pt>
                <c:pt idx="17">
                  <c:v>1.5672770806104838E-2</c:v>
                </c:pt>
                <c:pt idx="18">
                  <c:v>1.5697304174907278E-2</c:v>
                </c:pt>
                <c:pt idx="19">
                  <c:v>1.6365546410859355E-2</c:v>
                </c:pt>
                <c:pt idx="20">
                  <c:v>1.7671656235674786E-2</c:v>
                </c:pt>
                <c:pt idx="21">
                  <c:v>1.77452563420821E-2</c:v>
                </c:pt>
                <c:pt idx="22">
                  <c:v>1.8272139643505853E-2</c:v>
                </c:pt>
                <c:pt idx="23">
                  <c:v>1.9145994875135498E-2</c:v>
                </c:pt>
                <c:pt idx="24">
                  <c:v>1.9685728988789099E-2</c:v>
                </c:pt>
                <c:pt idx="25">
                  <c:v>2.1646061981669511E-2</c:v>
                </c:pt>
                <c:pt idx="26">
                  <c:v>2.1816627307629302E-2</c:v>
                </c:pt>
                <c:pt idx="27">
                  <c:v>2.253043151421448E-2</c:v>
                </c:pt>
                <c:pt idx="28">
                  <c:v>2.3866915986118641E-2</c:v>
                </c:pt>
                <c:pt idx="29">
                  <c:v>2.3933506558582403E-2</c:v>
                </c:pt>
                <c:pt idx="30">
                  <c:v>2.4319030925477832E-2</c:v>
                </c:pt>
                <c:pt idx="31">
                  <c:v>2.4396135798856917E-2</c:v>
                </c:pt>
                <c:pt idx="32">
                  <c:v>2.4512961364582808E-2</c:v>
                </c:pt>
                <c:pt idx="33">
                  <c:v>2.4559691590873158E-2</c:v>
                </c:pt>
                <c:pt idx="34">
                  <c:v>2.4559691590873158E-2</c:v>
                </c:pt>
                <c:pt idx="35">
                  <c:v>2.4651983787796615E-2</c:v>
                </c:pt>
                <c:pt idx="36">
                  <c:v>2.4651983787796615E-2</c:v>
                </c:pt>
                <c:pt idx="37">
                  <c:v>2.4651983787796615E-2</c:v>
                </c:pt>
                <c:pt idx="38">
                  <c:v>2.5104098727155799E-2</c:v>
                </c:pt>
                <c:pt idx="39">
                  <c:v>2.516601627699052E-2</c:v>
                </c:pt>
                <c:pt idx="40">
                  <c:v>2.5218587781567173E-2</c:v>
                </c:pt>
                <c:pt idx="41">
                  <c:v>2.5248962428655902E-2</c:v>
                </c:pt>
                <c:pt idx="42">
                  <c:v>2.5877483972261181E-2</c:v>
                </c:pt>
                <c:pt idx="43">
                  <c:v>2.5956925356954784E-2</c:v>
                </c:pt>
                <c:pt idx="44">
                  <c:v>2.5996646049301589E-2</c:v>
                </c:pt>
                <c:pt idx="45">
                  <c:v>2.6013001628503209E-2</c:v>
                </c:pt>
                <c:pt idx="46">
                  <c:v>2.6013001628503209E-2</c:v>
                </c:pt>
                <c:pt idx="47">
                  <c:v>2.6013001628503209E-2</c:v>
                </c:pt>
                <c:pt idx="48">
                  <c:v>2.6504837260209198E-2</c:v>
                </c:pt>
                <c:pt idx="49">
                  <c:v>2.6534043651640672E-2</c:v>
                </c:pt>
                <c:pt idx="50">
                  <c:v>2.6625167592906868E-2</c:v>
                </c:pt>
                <c:pt idx="51">
                  <c:v>2.7108825435012043E-2</c:v>
                </c:pt>
                <c:pt idx="52">
                  <c:v>2.7108825435012043E-2</c:v>
                </c:pt>
                <c:pt idx="53">
                  <c:v>2.7256025647826664E-2</c:v>
                </c:pt>
                <c:pt idx="54">
                  <c:v>2.7299251107145241E-2</c:v>
                </c:pt>
                <c:pt idx="55">
                  <c:v>2.7389206792754174E-2</c:v>
                </c:pt>
                <c:pt idx="56">
                  <c:v>2.7404394116298539E-2</c:v>
                </c:pt>
                <c:pt idx="57">
                  <c:v>2.7863518589601281E-2</c:v>
                </c:pt>
                <c:pt idx="58">
                  <c:v>2.7893893236690011E-2</c:v>
                </c:pt>
                <c:pt idx="59">
                  <c:v>2.7928940906407781E-2</c:v>
                </c:pt>
                <c:pt idx="60">
                  <c:v>2.7928940906407781E-2</c:v>
                </c:pt>
                <c:pt idx="61">
                  <c:v>2.856330372829935E-2</c:v>
                </c:pt>
                <c:pt idx="62">
                  <c:v>2.856330372829935E-2</c:v>
                </c:pt>
                <c:pt idx="63">
                  <c:v>2.856330372829935E-2</c:v>
                </c:pt>
                <c:pt idx="64">
                  <c:v>2.8676624527053461E-2</c:v>
                </c:pt>
                <c:pt idx="65">
                  <c:v>2.8744383355174478E-2</c:v>
                </c:pt>
                <c:pt idx="66">
                  <c:v>2.8767748468319657E-2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79-449D-A131-3D02E21BB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640"/>
        <c:axId val="1"/>
      </c:scatterChart>
      <c:valAx>
        <c:axId val="80913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6020942408377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81151832460733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97905759162305"/>
          <c:y val="0.89274447949526814"/>
          <c:w val="0.94371727748691092"/>
          <c:h val="0.984227129337539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0</xdr:row>
      <xdr:rowOff>0</xdr:rowOff>
    </xdr:from>
    <xdr:to>
      <xdr:col>44</xdr:col>
      <xdr:colOff>600075</xdr:colOff>
      <xdr:row>17</xdr:row>
      <xdr:rowOff>123825</xdr:rowOff>
    </xdr:to>
    <xdr:graphicFrame macro="">
      <xdr:nvGraphicFramePr>
        <xdr:cNvPr id="52244" name="Chart 5">
          <a:extLst>
            <a:ext uri="{FF2B5EF4-FFF2-40B4-BE49-F238E27FC236}">
              <a16:creationId xmlns:a16="http://schemas.microsoft.com/office/drawing/2014/main" id="{72F2086C-1789-331A-0E84-69B12FBB4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0</xdr:colOff>
      <xdr:row>0</xdr:row>
      <xdr:rowOff>0</xdr:rowOff>
    </xdr:from>
    <xdr:to>
      <xdr:col>55</xdr:col>
      <xdr:colOff>38100</xdr:colOff>
      <xdr:row>17</xdr:row>
      <xdr:rowOff>133350</xdr:rowOff>
    </xdr:to>
    <xdr:graphicFrame macro="">
      <xdr:nvGraphicFramePr>
        <xdr:cNvPr id="52245" name="Chart 6">
          <a:extLst>
            <a:ext uri="{FF2B5EF4-FFF2-40B4-BE49-F238E27FC236}">
              <a16:creationId xmlns:a16="http://schemas.microsoft.com/office/drawing/2014/main" id="{73DF2BEE-A2C6-5CD2-F989-27540CAB1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523875</xdr:colOff>
      <xdr:row>0</xdr:row>
      <xdr:rowOff>0</xdr:rowOff>
    </xdr:from>
    <xdr:to>
      <xdr:col>19</xdr:col>
      <xdr:colOff>200025</xdr:colOff>
      <xdr:row>17</xdr:row>
      <xdr:rowOff>133350</xdr:rowOff>
    </xdr:to>
    <xdr:graphicFrame macro="">
      <xdr:nvGraphicFramePr>
        <xdr:cNvPr id="52246" name="Chart 7">
          <a:extLst>
            <a:ext uri="{FF2B5EF4-FFF2-40B4-BE49-F238E27FC236}">
              <a16:creationId xmlns:a16="http://schemas.microsoft.com/office/drawing/2014/main" id="{D45203C0-1DF9-26DC-1C8D-8D254E0AC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0</xdr:rowOff>
    </xdr:from>
    <xdr:to>
      <xdr:col>19</xdr:col>
      <xdr:colOff>190500</xdr:colOff>
      <xdr:row>17</xdr:row>
      <xdr:rowOff>114300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8AF21AD0-05FD-1A49-95DA-3B1C3589E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43" TargetMode="External"/><Relationship Id="rId13" Type="http://schemas.openxmlformats.org/officeDocument/2006/relationships/hyperlink" Target="http://www.bav-astro.de/sfs/BAVM_link.php?BAVMnr=14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03" TargetMode="External"/><Relationship Id="rId39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www.aavso.org/sites/default/files/jaavso/v36n2/171.pdf" TargetMode="External"/><Relationship Id="rId34" Type="http://schemas.openxmlformats.org/officeDocument/2006/relationships/hyperlink" Target="http://vsolj.cetus-net.org/vsoljno51.pdf" TargetMode="External"/><Relationship Id="rId42" Type="http://schemas.openxmlformats.org/officeDocument/2006/relationships/hyperlink" Target="http://www.bav-astro.de/sfs/BAVM_link.php?BAVMnr=228" TargetMode="External"/><Relationship Id="rId47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hyperlink" Target="http://www.aavso.org/sites/default/files/jaavso/v37n1/4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konkoly.hu/cgi-bin/IBVS?5592" TargetMode="External"/><Relationship Id="rId20" Type="http://schemas.openxmlformats.org/officeDocument/2006/relationships/hyperlink" Target="http://www.konkoly.hu/cgi-bin/IBVS?5806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var.astro.cz/oejv/issues/oejv0137.pdf" TargetMode="External"/><Relationship Id="rId40" Type="http://schemas.openxmlformats.org/officeDocument/2006/relationships/hyperlink" Target="http://var.astro.cz/oejv/issues/oejv0137.pdf" TargetMode="External"/><Relationship Id="rId45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34" TargetMode="External"/><Relationship Id="rId15" Type="http://schemas.openxmlformats.org/officeDocument/2006/relationships/hyperlink" Target="http://www.konkoly.hu/cgi-bin/IBVS?5493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bav-astro.de/sfs/BAVM_link.php?BAVMnr=203" TargetMode="External"/><Relationship Id="rId44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4" TargetMode="External"/><Relationship Id="rId9" Type="http://schemas.openxmlformats.org/officeDocument/2006/relationships/hyperlink" Target="http://www.bav-astro.de/sfs/BAVM_link.php?BAVMnr=93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var.astro.cz/oejv/issues/oejv0094.pdf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74" TargetMode="External"/><Relationship Id="rId43" Type="http://schemas.openxmlformats.org/officeDocument/2006/relationships/hyperlink" Target="http://www.bav-astro.de/sfs/BAVM_link.php?BAVMnr=228" TargetMode="External"/><Relationship Id="rId48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37"/>
  <sheetViews>
    <sheetView tabSelected="1" workbookViewId="0">
      <pane xSplit="14" ySplit="19" topLeftCell="O194" activePane="bottomRight" state="frozen"/>
      <selection pane="topRight" activeCell="O1" sqref="O1"/>
      <selection pane="bottomLeft" activeCell="A20" sqref="A20"/>
      <selection pane="bottomRight" activeCell="F11" sqref="F11"/>
    </sheetView>
  </sheetViews>
  <sheetFormatPr defaultColWidth="10.28515625" defaultRowHeight="12.75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9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5" customWidth="1"/>
    <col min="20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>
      <c r="A1" s="1" t="s">
        <v>79</v>
      </c>
      <c r="E1" t="s">
        <v>114</v>
      </c>
      <c r="AA1" s="51" t="s">
        <v>129</v>
      </c>
      <c r="AB1" s="52"/>
      <c r="AC1" s="52" t="s">
        <v>130</v>
      </c>
      <c r="AD1" s="52" t="s">
        <v>131</v>
      </c>
      <c r="AE1" s="53"/>
      <c r="AG1" s="108" t="s">
        <v>160</v>
      </c>
      <c r="AW1" s="54" t="s">
        <v>30</v>
      </c>
      <c r="AX1" s="55" t="s">
        <v>18</v>
      </c>
      <c r="AY1" s="8" t="s">
        <v>132</v>
      </c>
      <c r="AZ1" s="56" t="s">
        <v>133</v>
      </c>
      <c r="BA1" s="57" t="s">
        <v>134</v>
      </c>
      <c r="BB1" s="56" t="s">
        <v>135</v>
      </c>
      <c r="BC1" s="57" t="s">
        <v>136</v>
      </c>
      <c r="BD1" s="56" t="s">
        <v>137</v>
      </c>
      <c r="BE1" s="58" t="s">
        <v>138</v>
      </c>
      <c r="BF1" s="57" t="s">
        <v>139</v>
      </c>
      <c r="BG1" s="56" t="s">
        <v>140</v>
      </c>
      <c r="BH1" s="58" t="s">
        <v>141</v>
      </c>
      <c r="BI1" s="57" t="s">
        <v>142</v>
      </c>
      <c r="BJ1" s="56" t="s">
        <v>143</v>
      </c>
      <c r="BK1" s="58" t="s">
        <v>144</v>
      </c>
      <c r="BL1" s="59" t="s">
        <v>16</v>
      </c>
    </row>
    <row r="2" spans="1:64" ht="16.5" thickBot="1">
      <c r="A2" t="s">
        <v>44</v>
      </c>
      <c r="B2" s="10" t="s">
        <v>74</v>
      </c>
      <c r="AA2" s="60" t="s">
        <v>1</v>
      </c>
      <c r="AB2" s="61">
        <f>C7</f>
        <v>25984.257000000001</v>
      </c>
      <c r="AC2" s="62" t="s">
        <v>2</v>
      </c>
      <c r="AD2" s="61">
        <f>C8</f>
        <v>1.2378133365113144</v>
      </c>
      <c r="AE2" s="63" t="s">
        <v>126</v>
      </c>
      <c r="AG2" s="109" t="s">
        <v>13</v>
      </c>
      <c r="AW2" s="64">
        <v>10000</v>
      </c>
      <c r="AX2" s="64">
        <f t="shared" ref="AX2:AX65" si="0">AB$3+AB$4*AW2+AB$5*AW2^2+AZ2</f>
        <v>-2.695477410078137E-2</v>
      </c>
      <c r="AY2" s="65">
        <f t="shared" ref="AY2:AY65" si="1">AB$3+AB$4*AW2+AB$5*AW2^2</f>
        <v>-2.221151855102959E-2</v>
      </c>
      <c r="AZ2" s="66">
        <f t="shared" ref="AZ2:AZ65" si="2">$AB$6*($AB$11/BA2*BB2+$AB$12)</f>
        <v>-4.7432555497517823E-3</v>
      </c>
      <c r="BA2">
        <f t="shared" ref="BA2:BA65" si="3">1+$AB$7*COS(BC2)</f>
        <v>1.0418061449193832</v>
      </c>
      <c r="BB2">
        <f t="shared" ref="BB2:BB65" si="4">SIN(BC2+RADIANS($AB$9))</f>
        <v>-0.42966849753772207</v>
      </c>
      <c r="BC2">
        <f t="shared" ref="BC2:BC65" si="5">2*ATAN(BD2)</f>
        <v>1.3462437238552676</v>
      </c>
      <c r="BD2">
        <f t="shared" ref="BD2:BD65" si="6">SQRT((1+$AB$7)/(1-$AB$7))*TAN(BE2/2)</f>
        <v>0.79734814085578998</v>
      </c>
      <c r="BE2">
        <f t="shared" ref="BE2:BK17" si="7">$BL2+$AB$7*SIN(BF2)</f>
        <v>45.148168454526555</v>
      </c>
      <c r="BF2">
        <f t="shared" si="7"/>
        <v>45.148168422636751</v>
      </c>
      <c r="BG2">
        <f t="shared" si="7"/>
        <v>45.148167991482524</v>
      </c>
      <c r="BH2">
        <f t="shared" si="7"/>
        <v>45.148162162264462</v>
      </c>
      <c r="BI2">
        <f t="shared" si="7"/>
        <v>45.148083358841063</v>
      </c>
      <c r="BJ2">
        <f t="shared" si="7"/>
        <v>45.147019457177421</v>
      </c>
      <c r="BK2">
        <f t="shared" si="7"/>
        <v>45.132905000504479</v>
      </c>
      <c r="BL2">
        <f t="shared" ref="BL2:BL65" si="8">RADIANS($AB$9)+$AB$18*(AW2-AB$15)</f>
        <v>44.975602215213421</v>
      </c>
    </row>
    <row r="3" spans="1:64" ht="13.5" thickBot="1">
      <c r="B3" s="13" t="s">
        <v>77</v>
      </c>
      <c r="AA3" s="67" t="s">
        <v>145</v>
      </c>
      <c r="AB3" s="68">
        <f t="shared" ref="AB3:AB10" si="9">AC3*AD3</f>
        <v>-2.0667957722427212E-2</v>
      </c>
      <c r="AC3" s="69">
        <v>-2.0667957722427213</v>
      </c>
      <c r="AD3" s="70">
        <v>0.01</v>
      </c>
      <c r="AE3" s="71"/>
      <c r="AF3" s="105">
        <v>-2.7105069744028931</v>
      </c>
      <c r="AG3" s="105">
        <v>-2.0667957722427213</v>
      </c>
      <c r="AH3" s="105"/>
      <c r="AW3" s="64">
        <v>10200</v>
      </c>
      <c r="AX3" s="64">
        <f t="shared" si="0"/>
        <v>-2.2915767747984088E-2</v>
      </c>
      <c r="AY3" s="65">
        <f t="shared" si="1"/>
        <v>-2.2267543249859131E-2</v>
      </c>
      <c r="AZ3" s="66">
        <f t="shared" si="2"/>
        <v>-6.4822449812495782E-4</v>
      </c>
      <c r="BA3">
        <f t="shared" si="3"/>
        <v>0.94076429133457884</v>
      </c>
      <c r="BB3">
        <f t="shared" si="4"/>
        <v>0.10124151918472138</v>
      </c>
      <c r="BC3">
        <f t="shared" si="5"/>
        <v>1.8917846244074414</v>
      </c>
      <c r="BD3">
        <f t="shared" si="6"/>
        <v>1.3863116941242222</v>
      </c>
      <c r="BE3">
        <f t="shared" si="7"/>
        <v>45.689313936685153</v>
      </c>
      <c r="BF3">
        <f t="shared" si="7"/>
        <v>45.68931393666842</v>
      </c>
      <c r="BG3">
        <f t="shared" si="7"/>
        <v>45.689313937324791</v>
      </c>
      <c r="BH3">
        <f t="shared" si="7"/>
        <v>45.689313911580811</v>
      </c>
      <c r="BI3">
        <f t="shared" si="7"/>
        <v>45.689314921293686</v>
      </c>
      <c r="BJ3">
        <f t="shared" si="7"/>
        <v>45.689275313453244</v>
      </c>
      <c r="BK3">
        <f t="shared" si="7"/>
        <v>45.690820516674677</v>
      </c>
      <c r="BL3">
        <f t="shared" si="8"/>
        <v>45.503304030747735</v>
      </c>
    </row>
    <row r="4" spans="1:64" ht="14.25" thickTop="1" thickBot="1">
      <c r="A4" s="7" t="s">
        <v>20</v>
      </c>
      <c r="C4" s="3">
        <v>25984.257000000001</v>
      </c>
      <c r="D4" s="4">
        <v>1.237811</v>
      </c>
      <c r="E4" s="28"/>
      <c r="AA4" s="72" t="s">
        <v>146</v>
      </c>
      <c r="AB4" s="73">
        <f t="shared" si="9"/>
        <v>-3.105469924506695E-8</v>
      </c>
      <c r="AC4" s="74">
        <v>-0.31054699245066952</v>
      </c>
      <c r="AD4" s="75">
        <v>9.9999999999999995E-8</v>
      </c>
      <c r="AE4" s="71"/>
      <c r="AF4" s="106">
        <v>-0.13887235114415347</v>
      </c>
      <c r="AG4" s="106">
        <v>-0.31054699245066952</v>
      </c>
      <c r="AH4" s="106"/>
      <c r="AW4" s="64">
        <v>10400</v>
      </c>
      <c r="AX4" s="64">
        <f t="shared" si="0"/>
        <v>-1.9044875893232727E-2</v>
      </c>
      <c r="AY4" s="65">
        <f t="shared" si="1"/>
        <v>-2.2324554359757595E-2</v>
      </c>
      <c r="AZ4" s="66">
        <f t="shared" si="2"/>
        <v>3.2796784665248676E-3</v>
      </c>
      <c r="BA4">
        <f t="shared" si="3"/>
        <v>0.86870660854336779</v>
      </c>
      <c r="BB4">
        <f t="shared" si="4"/>
        <v>0.52681393770558249</v>
      </c>
      <c r="BC4">
        <f t="shared" si="5"/>
        <v>2.3452171491228988</v>
      </c>
      <c r="BD4">
        <f t="shared" si="6"/>
        <v>2.3772243417837888</v>
      </c>
      <c r="BE4">
        <f t="shared" si="7"/>
        <v>46.182750306018193</v>
      </c>
      <c r="BF4">
        <f t="shared" si="7"/>
        <v>46.182750028891824</v>
      </c>
      <c r="BG4">
        <f t="shared" si="7"/>
        <v>46.182752535472829</v>
      </c>
      <c r="BH4">
        <f t="shared" si="7"/>
        <v>46.182729863377844</v>
      </c>
      <c r="BI4">
        <f t="shared" si="7"/>
        <v>46.182934907447176</v>
      </c>
      <c r="BJ4">
        <f t="shared" si="7"/>
        <v>46.181078405652777</v>
      </c>
      <c r="BK4">
        <f t="shared" si="7"/>
        <v>46.197719022512011</v>
      </c>
      <c r="BL4">
        <f t="shared" si="8"/>
        <v>46.031005846282042</v>
      </c>
    </row>
    <row r="5" spans="1:64" ht="13.5" thickTop="1">
      <c r="A5" s="16" t="s">
        <v>81</v>
      </c>
      <c r="B5" s="14"/>
      <c r="C5" s="17">
        <v>-9.5</v>
      </c>
      <c r="D5" s="14" t="s">
        <v>82</v>
      </c>
      <c r="AA5" s="72" t="s">
        <v>128</v>
      </c>
      <c r="AB5" s="73">
        <f t="shared" si="9"/>
        <v>-1.2330138361517075E-11</v>
      </c>
      <c r="AC5" s="74">
        <v>-1.2330138361517076</v>
      </c>
      <c r="AD5" s="70">
        <v>9.9999999999999994E-12</v>
      </c>
      <c r="AE5" s="71"/>
      <c r="AF5" s="106">
        <v>-0.26440630027639123</v>
      </c>
      <c r="AG5" s="106">
        <v>-1.2330138361517076</v>
      </c>
      <c r="AH5" s="106"/>
      <c r="AW5" s="64">
        <v>10600</v>
      </c>
      <c r="AX5" s="64">
        <f t="shared" si="0"/>
        <v>-1.6116179157621344E-2</v>
      </c>
      <c r="AY5" s="65">
        <f t="shared" si="1"/>
        <v>-2.2382551880724983E-2</v>
      </c>
      <c r="AZ5" s="66">
        <f t="shared" si="2"/>
        <v>6.2663727231036378E-3</v>
      </c>
      <c r="BA5">
        <f t="shared" si="3"/>
        <v>0.82694405355599887</v>
      </c>
      <c r="BB5">
        <f t="shared" si="4"/>
        <v>0.81514017876309908</v>
      </c>
      <c r="BC5">
        <f t="shared" si="5"/>
        <v>2.7433404994072133</v>
      </c>
      <c r="BD5">
        <f t="shared" si="6"/>
        <v>4.9553924776275968</v>
      </c>
      <c r="BE5">
        <f t="shared" si="7"/>
        <v>46.645190055582987</v>
      </c>
      <c r="BF5">
        <f t="shared" si="7"/>
        <v>46.645187939383227</v>
      </c>
      <c r="BG5">
        <f t="shared" si="7"/>
        <v>46.645200638194531</v>
      </c>
      <c r="BH5">
        <f t="shared" si="7"/>
        <v>46.645124434393168</v>
      </c>
      <c r="BI5">
        <f t="shared" si="7"/>
        <v>46.645581677612597</v>
      </c>
      <c r="BJ5">
        <f t="shared" si="7"/>
        <v>46.642836464055932</v>
      </c>
      <c r="BK5">
        <f t="shared" si="7"/>
        <v>46.659260407921749</v>
      </c>
      <c r="BL5">
        <f t="shared" si="8"/>
        <v>46.558707661816356</v>
      </c>
    </row>
    <row r="6" spans="1:64">
      <c r="A6" s="7" t="s">
        <v>21</v>
      </c>
      <c r="AA6" s="72" t="s">
        <v>147</v>
      </c>
      <c r="AB6" s="73">
        <f t="shared" si="9"/>
        <v>8.1621247349987509E-3</v>
      </c>
      <c r="AC6" s="74">
        <v>0.81621247349987502</v>
      </c>
      <c r="AD6" s="70">
        <v>0.01</v>
      </c>
      <c r="AE6" s="71" t="s">
        <v>126</v>
      </c>
      <c r="AF6" s="106">
        <v>0.89236571696689237</v>
      </c>
      <c r="AG6" s="106">
        <v>0.81621247349987502</v>
      </c>
      <c r="AH6" s="106"/>
      <c r="AW6" s="64">
        <v>10800</v>
      </c>
      <c r="AX6" s="70">
        <f t="shared" si="0"/>
        <v>-1.4534440297105109E-2</v>
      </c>
      <c r="AY6">
        <f t="shared" si="1"/>
        <v>-2.2441535812761287E-2</v>
      </c>
      <c r="AZ6">
        <f t="shared" si="2"/>
        <v>7.9070955156561786E-3</v>
      </c>
      <c r="BA6">
        <f t="shared" si="3"/>
        <v>0.81231477598502611</v>
      </c>
      <c r="BB6">
        <f t="shared" si="4"/>
        <v>0.96997469250535029</v>
      </c>
      <c r="BC6">
        <f t="shared" si="5"/>
        <v>3.1154960807119343</v>
      </c>
      <c r="BD6">
        <f t="shared" si="6"/>
        <v>76.634066200409137</v>
      </c>
      <c r="BE6">
        <f t="shared" si="7"/>
        <v>47.092333265111655</v>
      </c>
      <c r="BF6">
        <f t="shared" si="7"/>
        <v>47.092332957912575</v>
      </c>
      <c r="BG6">
        <f t="shared" si="7"/>
        <v>47.09233459494844</v>
      </c>
      <c r="BH6">
        <f t="shared" si="7"/>
        <v>47.092325871332733</v>
      </c>
      <c r="BI6">
        <f t="shared" si="7"/>
        <v>47.092372358662267</v>
      </c>
      <c r="BJ6">
        <f t="shared" si="7"/>
        <v>47.092124631256816</v>
      </c>
      <c r="BK6">
        <f t="shared" si="7"/>
        <v>47.093444729435497</v>
      </c>
      <c r="BL6">
        <f t="shared" si="8"/>
        <v>47.086409477350671</v>
      </c>
    </row>
    <row r="7" spans="1:64">
      <c r="A7" t="s">
        <v>22</v>
      </c>
      <c r="C7">
        <f>+C4</f>
        <v>25984.257000000001</v>
      </c>
      <c r="AA7" s="76" t="s">
        <v>153</v>
      </c>
      <c r="AB7" s="77">
        <f t="shared" si="9"/>
        <v>0.1877491518939958</v>
      </c>
      <c r="AC7" s="74">
        <v>0.1877491518939958</v>
      </c>
      <c r="AD7" s="64">
        <v>1</v>
      </c>
      <c r="AE7" s="71"/>
      <c r="AF7" s="106">
        <v>0.34575009591939238</v>
      </c>
      <c r="AG7" s="106">
        <v>0.1877491518939958</v>
      </c>
      <c r="AH7" s="106"/>
      <c r="AW7" s="64">
        <v>11000</v>
      </c>
      <c r="AX7" s="70">
        <f t="shared" si="0"/>
        <v>-1.4506838598766687E-2</v>
      </c>
      <c r="AY7">
        <f t="shared" si="1"/>
        <v>-2.2501506155866515E-2</v>
      </c>
      <c r="AZ7">
        <f t="shared" si="2"/>
        <v>7.9946675570998285E-3</v>
      </c>
      <c r="BA7">
        <f t="shared" si="3"/>
        <v>0.82327593263862187</v>
      </c>
      <c r="BB7">
        <f t="shared" si="4"/>
        <v>0.99221899508183931</v>
      </c>
      <c r="BC7">
        <f t="shared" si="5"/>
        <v>-2.7971908140086317</v>
      </c>
      <c r="BD7">
        <f t="shared" si="6"/>
        <v>-5.7496558093202381</v>
      </c>
      <c r="BE7">
        <f t="shared" si="7"/>
        <v>47.538482350923509</v>
      </c>
      <c r="BF7">
        <f t="shared" si="7"/>
        <v>47.538484598266713</v>
      </c>
      <c r="BG7">
        <f t="shared" si="7"/>
        <v>47.538471520416024</v>
      </c>
      <c r="BH7">
        <f t="shared" si="7"/>
        <v>47.538547624746919</v>
      </c>
      <c r="BI7">
        <f t="shared" si="7"/>
        <v>47.538104784248205</v>
      </c>
      <c r="BJ7">
        <f t="shared" si="7"/>
        <v>47.540682824362996</v>
      </c>
      <c r="BK7">
        <f t="shared" si="7"/>
        <v>47.525714992425094</v>
      </c>
      <c r="BL7">
        <f t="shared" si="8"/>
        <v>47.614111292884985</v>
      </c>
    </row>
    <row r="8" spans="1:64" ht="15.75">
      <c r="A8" t="s">
        <v>23</v>
      </c>
      <c r="C8">
        <v>1.2378133365113144</v>
      </c>
      <c r="AA8" s="72" t="s">
        <v>3</v>
      </c>
      <c r="AB8" s="77">
        <f t="shared" si="9"/>
        <v>8.0704078539875717</v>
      </c>
      <c r="AC8" s="74">
        <v>0.80704078539875712</v>
      </c>
      <c r="AD8" s="78">
        <v>10</v>
      </c>
      <c r="AE8" s="71" t="s">
        <v>127</v>
      </c>
      <c r="AF8" s="106">
        <v>0.84998109198016336</v>
      </c>
      <c r="AG8" s="106">
        <v>0.80704078539875712</v>
      </c>
      <c r="AH8" s="106"/>
      <c r="AW8" s="64">
        <v>11200</v>
      </c>
      <c r="AX8" s="70">
        <f t="shared" si="0"/>
        <v>-1.6110628387833243E-2</v>
      </c>
      <c r="AY8">
        <f t="shared" si="1"/>
        <v>-2.2562462910040663E-2</v>
      </c>
      <c r="AZ8">
        <f t="shared" si="2"/>
        <v>6.4518345222074188E-3</v>
      </c>
      <c r="BA8">
        <f t="shared" si="3"/>
        <v>0.86100083848283493</v>
      </c>
      <c r="BB8">
        <f t="shared" si="4"/>
        <v>0.86898952481610436</v>
      </c>
      <c r="BC8">
        <f t="shared" si="5"/>
        <v>-2.404379883675932</v>
      </c>
      <c r="BD8">
        <f t="shared" si="6"/>
        <v>-2.5889246472113556</v>
      </c>
      <c r="BE8">
        <f t="shared" si="7"/>
        <v>47.997834495227409</v>
      </c>
      <c r="BF8">
        <f t="shared" si="7"/>
        <v>47.997834948734507</v>
      </c>
      <c r="BG8">
        <f t="shared" si="7"/>
        <v>47.997831185153565</v>
      </c>
      <c r="BH8">
        <f t="shared" si="7"/>
        <v>47.997862419006061</v>
      </c>
      <c r="BI8">
        <f t="shared" si="7"/>
        <v>47.997603245434128</v>
      </c>
      <c r="BJ8">
        <f t="shared" si="7"/>
        <v>47.999756263648862</v>
      </c>
      <c r="BK8">
        <f t="shared" si="7"/>
        <v>47.982034954040685</v>
      </c>
      <c r="BL8">
        <f t="shared" si="8"/>
        <v>48.141813108419292</v>
      </c>
    </row>
    <row r="9" spans="1:64" ht="15.75">
      <c r="A9" s="32" t="s">
        <v>90</v>
      </c>
      <c r="B9" s="33">
        <v>176</v>
      </c>
      <c r="C9" s="30" t="str">
        <f>"F"&amp;B9</f>
        <v>F176</v>
      </c>
      <c r="D9" s="31" t="str">
        <f>"G"&amp;B9</f>
        <v>G176</v>
      </c>
      <c r="AA9" s="79" t="s">
        <v>4</v>
      </c>
      <c r="AB9" s="77">
        <f t="shared" si="9"/>
        <v>257.41939242133026</v>
      </c>
      <c r="AC9" s="74">
        <v>25.741939242133029</v>
      </c>
      <c r="AD9" s="64">
        <v>10</v>
      </c>
      <c r="AE9" s="71" t="s">
        <v>158</v>
      </c>
      <c r="AF9" s="106">
        <v>25.645246314209547</v>
      </c>
      <c r="AG9" s="106">
        <v>25.741939242133029</v>
      </c>
      <c r="AH9" s="106"/>
      <c r="AW9" s="64">
        <v>11400</v>
      </c>
      <c r="AX9" s="70">
        <f t="shared" si="0"/>
        <v>-1.9264553893900683E-2</v>
      </c>
      <c r="AY9">
        <f t="shared" si="1"/>
        <v>-2.2624406075283737E-2</v>
      </c>
      <c r="AZ9">
        <f t="shared" si="2"/>
        <v>3.359852181383054E-3</v>
      </c>
      <c r="BA9">
        <f t="shared" si="3"/>
        <v>0.9286040569239935</v>
      </c>
      <c r="BB9">
        <f t="shared" si="4"/>
        <v>0.57259246434102762</v>
      </c>
      <c r="BC9">
        <f t="shared" si="5"/>
        <v>-1.9608878372701011</v>
      </c>
      <c r="BD9">
        <f t="shared" si="6"/>
        <v>-1.4923899442198327</v>
      </c>
      <c r="BE9">
        <f t="shared" si="7"/>
        <v>48.48584520835</v>
      </c>
      <c r="BF9">
        <f t="shared" si="7"/>
        <v>48.48584520872663</v>
      </c>
      <c r="BG9">
        <f t="shared" si="7"/>
        <v>48.485845199051049</v>
      </c>
      <c r="BH9">
        <f t="shared" si="7"/>
        <v>48.485845447618999</v>
      </c>
      <c r="BI9">
        <f t="shared" si="7"/>
        <v>48.485839061940922</v>
      </c>
      <c r="BJ9">
        <f t="shared" si="7"/>
        <v>48.486003170239712</v>
      </c>
      <c r="BK9">
        <f t="shared" si="7"/>
        <v>48.48182524687865</v>
      </c>
      <c r="BL9">
        <f t="shared" si="8"/>
        <v>48.669514923953606</v>
      </c>
    </row>
    <row r="10" spans="1:64" ht="13.5" thickBot="1">
      <c r="A10" s="14"/>
      <c r="B10" s="14"/>
      <c r="C10" s="6" t="s">
        <v>40</v>
      </c>
      <c r="D10" s="6" t="s">
        <v>41</v>
      </c>
      <c r="E10" s="14"/>
      <c r="AA10" s="80" t="s">
        <v>155</v>
      </c>
      <c r="AB10" s="81">
        <f t="shared" si="9"/>
        <v>19370.553969870933</v>
      </c>
      <c r="AC10" s="82">
        <v>1.9370553969870934</v>
      </c>
      <c r="AD10" s="70">
        <v>10000</v>
      </c>
      <c r="AE10" s="71" t="s">
        <v>154</v>
      </c>
      <c r="AF10" s="107">
        <v>1.7452961283200064</v>
      </c>
      <c r="AG10" s="107">
        <v>1.9370553969870934</v>
      </c>
      <c r="AH10" s="107"/>
      <c r="AW10" s="64">
        <v>11600</v>
      </c>
      <c r="AX10" s="70">
        <f t="shared" si="0"/>
        <v>-2.3572847184890812E-2</v>
      </c>
      <c r="AY10">
        <f t="shared" si="1"/>
        <v>-2.2687335651595728E-2</v>
      </c>
      <c r="AZ10">
        <f t="shared" si="2"/>
        <v>-8.8551153329508264E-4</v>
      </c>
      <c r="BA10">
        <f t="shared" si="3"/>
        <v>1.026194836800258</v>
      </c>
      <c r="BB10">
        <f t="shared" si="4"/>
        <v>7.951194272599596E-2</v>
      </c>
      <c r="BC10">
        <f t="shared" si="5"/>
        <v>-1.430819265685632</v>
      </c>
      <c r="BD10">
        <f t="shared" si="6"/>
        <v>-0.86897891146588757</v>
      </c>
      <c r="BE10">
        <f t="shared" si="7"/>
        <v>49.019271263979881</v>
      </c>
      <c r="BF10">
        <f t="shared" si="7"/>
        <v>49.019271273887007</v>
      </c>
      <c r="BG10">
        <f t="shared" si="7"/>
        <v>49.019271439347335</v>
      </c>
      <c r="BH10">
        <f t="shared" si="7"/>
        <v>49.019274202711465</v>
      </c>
      <c r="BI10">
        <f t="shared" si="7"/>
        <v>49.019320350488186</v>
      </c>
      <c r="BJ10">
        <f t="shared" si="7"/>
        <v>49.020090078593768</v>
      </c>
      <c r="BK10">
        <f t="shared" si="7"/>
        <v>49.032679669610957</v>
      </c>
      <c r="BL10">
        <f t="shared" si="8"/>
        <v>49.197216739487921</v>
      </c>
    </row>
    <row r="11" spans="1:64" ht="14.25">
      <c r="A11" s="14" t="s">
        <v>36</v>
      </c>
      <c r="B11" s="14"/>
      <c r="C11" s="29">
        <f ca="1">INTERCEPT(INDIRECT($D$9):G986,INDIRECT($C$9):F986)</f>
        <v>4.940407382356779E-2</v>
      </c>
      <c r="D11" s="19">
        <f>AB3</f>
        <v>-2.0667957722427212E-2</v>
      </c>
      <c r="E11" s="14"/>
      <c r="AA11" s="83" t="s">
        <v>5</v>
      </c>
      <c r="AB11" s="84">
        <f>1-AB7^2</f>
        <v>0.96475025596308528</v>
      </c>
      <c r="AC11" s="84">
        <f>SUM(AE21:AE1945)</f>
        <v>8.4012415436024515E-3</v>
      </c>
      <c r="AD11" s="83" t="s">
        <v>6</v>
      </c>
      <c r="AE11" s="71"/>
      <c r="AF11" s="31">
        <v>1.4623607074027245E-4</v>
      </c>
      <c r="AG11" s="31">
        <v>1.184188877612865E-4</v>
      </c>
      <c r="AH11" s="31"/>
      <c r="AW11" s="64">
        <v>11800</v>
      </c>
      <c r="AX11" s="70">
        <f t="shared" si="0"/>
        <v>-2.8005572861796141E-2</v>
      </c>
      <c r="AY11">
        <f t="shared" si="1"/>
        <v>-2.2751251638976639E-2</v>
      </c>
      <c r="AZ11">
        <f t="shared" si="2"/>
        <v>-5.2543212228195009E-3</v>
      </c>
      <c r="BA11">
        <f t="shared" si="3"/>
        <v>1.1335374996867962</v>
      </c>
      <c r="BB11">
        <f t="shared" si="4"/>
        <v>-0.54106987801114859</v>
      </c>
      <c r="BC11">
        <f t="shared" si="5"/>
        <v>-0.77951452945637811</v>
      </c>
      <c r="BD11">
        <f t="shared" si="6"/>
        <v>-0.41077119414109736</v>
      </c>
      <c r="BE11">
        <f t="shared" si="7"/>
        <v>49.610561334224982</v>
      </c>
      <c r="BF11">
        <f t="shared" si="7"/>
        <v>49.610562448129983</v>
      </c>
      <c r="BG11">
        <f t="shared" si="7"/>
        <v>49.610569928839737</v>
      </c>
      <c r="BH11">
        <f t="shared" si="7"/>
        <v>49.610620166318</v>
      </c>
      <c r="BI11">
        <f t="shared" si="7"/>
        <v>49.61095749109662</v>
      </c>
      <c r="BJ11">
        <f t="shared" si="7"/>
        <v>49.613220237710074</v>
      </c>
      <c r="BK11">
        <f t="shared" si="7"/>
        <v>49.628299166478243</v>
      </c>
      <c r="BL11">
        <f t="shared" si="8"/>
        <v>49.724918555022228</v>
      </c>
    </row>
    <row r="12" spans="1:64">
      <c r="A12" s="14" t="s">
        <v>37</v>
      </c>
      <c r="B12" s="14"/>
      <c r="C12" s="29">
        <f ca="1">SLOPE(INDIRECT($D$9):G986,INDIRECT($C$9):F986)</f>
        <v>-3.1006086219658812E-6</v>
      </c>
      <c r="D12" s="19">
        <f>AB4</f>
        <v>-3.105469924506695E-8</v>
      </c>
      <c r="E12" s="14"/>
      <c r="AA12" s="85" t="s">
        <v>149</v>
      </c>
      <c r="AB12" s="84">
        <f>AB7*SIN(RADIANS(AB9))</f>
        <v>-0.18324139598190742</v>
      </c>
      <c r="AC12" s="70"/>
      <c r="AD12" s="70"/>
      <c r="AE12" s="71"/>
      <c r="AW12" s="64">
        <v>12000</v>
      </c>
      <c r="AX12" s="70">
        <f t="shared" si="0"/>
        <v>-3.0753662004615732E-2</v>
      </c>
      <c r="AY12">
        <f t="shared" si="1"/>
        <v>-2.2816154037426473E-2</v>
      </c>
      <c r="AZ12">
        <f t="shared" si="2"/>
        <v>-7.9375079671892574E-3</v>
      </c>
      <c r="BA12">
        <f t="shared" si="3"/>
        <v>1.1877147332557076</v>
      </c>
      <c r="BB12">
        <f t="shared" si="4"/>
        <v>-0.97164113301919963</v>
      </c>
      <c r="BC12">
        <f t="shared" si="5"/>
        <v>-1.9148267367143517E-2</v>
      </c>
      <c r="BD12">
        <f t="shared" si="6"/>
        <v>-9.5744262288756619E-3</v>
      </c>
      <c r="BE12">
        <f t="shared" si="7"/>
        <v>50.249647518234248</v>
      </c>
      <c r="BF12">
        <f t="shared" si="7"/>
        <v>50.249647623923977</v>
      </c>
      <c r="BG12">
        <f t="shared" si="7"/>
        <v>50.249648186925079</v>
      </c>
      <c r="BH12">
        <f t="shared" si="7"/>
        <v>50.249651185988832</v>
      </c>
      <c r="BI12">
        <f t="shared" si="7"/>
        <v>50.249667161769345</v>
      </c>
      <c r="BJ12">
        <f t="shared" si="7"/>
        <v>50.249752263447739</v>
      </c>
      <c r="BK12">
        <f t="shared" si="7"/>
        <v>50.2502055912353</v>
      </c>
      <c r="BL12">
        <f t="shared" si="8"/>
        <v>50.252620370556542</v>
      </c>
    </row>
    <row r="13" spans="1:64" ht="15.75">
      <c r="A13" s="14" t="s">
        <v>39</v>
      </c>
      <c r="B13" s="14"/>
      <c r="C13" s="5" t="s">
        <v>34</v>
      </c>
      <c r="D13" s="19">
        <f>AB5</f>
        <v>-1.2330138361517075E-11</v>
      </c>
      <c r="AA13" s="86" t="s">
        <v>7</v>
      </c>
      <c r="AB13" s="87">
        <f>AB6*86400*300000/149600000</f>
        <v>1.4141863177217087</v>
      </c>
      <c r="AC13" s="70" t="s">
        <v>15</v>
      </c>
      <c r="AD13" s="88"/>
      <c r="AE13" s="71"/>
      <c r="AW13" s="64">
        <v>12200</v>
      </c>
      <c r="AX13" s="70">
        <f t="shared" si="0"/>
        <v>-3.036518166870791E-2</v>
      </c>
      <c r="AY13">
        <f t="shared" si="1"/>
        <v>-2.2882042846945231E-2</v>
      </c>
      <c r="AZ13">
        <f t="shared" si="2"/>
        <v>-7.4831388217626782E-3</v>
      </c>
      <c r="BA13">
        <f t="shared" si="3"/>
        <v>1.1380766716621868</v>
      </c>
      <c r="BB13">
        <f t="shared" si="4"/>
        <v>-0.86536414185500676</v>
      </c>
      <c r="BC13">
        <f t="shared" si="5"/>
        <v>0.74449281271123324</v>
      </c>
      <c r="BD13">
        <f t="shared" si="6"/>
        <v>0.39044977057262703</v>
      </c>
      <c r="BE13">
        <f t="shared" si="7"/>
        <v>50.890118022733368</v>
      </c>
      <c r="BF13">
        <f t="shared" si="7"/>
        <v>50.890116808881736</v>
      </c>
      <c r="BG13">
        <f t="shared" si="7"/>
        <v>50.890108838653774</v>
      </c>
      <c r="BH13">
        <f t="shared" si="7"/>
        <v>50.890056506761226</v>
      </c>
      <c r="BI13">
        <f t="shared" si="7"/>
        <v>50.889712948669029</v>
      </c>
      <c r="BJ13">
        <f t="shared" si="7"/>
        <v>50.887459600872369</v>
      </c>
      <c r="BK13">
        <f t="shared" si="7"/>
        <v>50.872768997275763</v>
      </c>
      <c r="BL13">
        <f t="shared" si="8"/>
        <v>50.780322186090856</v>
      </c>
    </row>
    <row r="14" spans="1:64">
      <c r="A14" s="14"/>
      <c r="B14" s="14"/>
      <c r="C14" s="14"/>
      <c r="AA14" s="86" t="s">
        <v>150</v>
      </c>
      <c r="AB14" s="84">
        <f>2*AB5*365.24/C8</f>
        <v>-7.2764763511971286E-9</v>
      </c>
      <c r="AC14" s="70" t="s">
        <v>17</v>
      </c>
      <c r="AD14" s="70"/>
      <c r="AE14" s="71"/>
      <c r="AW14" s="64">
        <v>12400</v>
      </c>
      <c r="AX14" s="70">
        <f t="shared" si="0"/>
        <v>-2.7334718020650982E-2</v>
      </c>
      <c r="AY14">
        <f t="shared" si="1"/>
        <v>-2.2948918067532909E-2</v>
      </c>
      <c r="AZ14">
        <f t="shared" si="2"/>
        <v>-4.385799953118075E-3</v>
      </c>
      <c r="BA14">
        <f t="shared" si="3"/>
        <v>1.0315257308125443</v>
      </c>
      <c r="BB14">
        <f t="shared" si="4"/>
        <v>-0.37860290801658597</v>
      </c>
      <c r="BC14">
        <f t="shared" si="5"/>
        <v>1.4020829785165914</v>
      </c>
      <c r="BD14">
        <f t="shared" si="6"/>
        <v>0.84407031780059061</v>
      </c>
      <c r="BE14">
        <f t="shared" si="7"/>
        <v>51.48426011187572</v>
      </c>
      <c r="BF14">
        <f t="shared" si="7"/>
        <v>51.484260096599314</v>
      </c>
      <c r="BG14">
        <f t="shared" si="7"/>
        <v>51.484259860614443</v>
      </c>
      <c r="BH14">
        <f t="shared" si="7"/>
        <v>51.484256215217854</v>
      </c>
      <c r="BI14">
        <f t="shared" si="7"/>
        <v>51.484199907234832</v>
      </c>
      <c r="BJ14">
        <f t="shared" si="7"/>
        <v>51.483331249272574</v>
      </c>
      <c r="BK14">
        <f t="shared" si="7"/>
        <v>51.47018069519762</v>
      </c>
      <c r="BL14">
        <f t="shared" si="8"/>
        <v>51.308024001625171</v>
      </c>
    </row>
    <row r="15" spans="1:64" ht="15.75">
      <c r="A15" s="18" t="s">
        <v>38</v>
      </c>
      <c r="B15" s="14"/>
      <c r="C15" s="19">
        <f ca="1">(C7+C11)+(C8+C12)*INT(MAX(F21:F3527))</f>
        <v>59666.360733221984</v>
      </c>
      <c r="E15" s="20" t="s">
        <v>94</v>
      </c>
      <c r="F15" s="17">
        <v>1</v>
      </c>
      <c r="AA15" s="85" t="s">
        <v>8</v>
      </c>
      <c r="AB15" s="89">
        <f>(AB10-AB2)/AD2</f>
        <v>-5343.0536212909956</v>
      </c>
      <c r="AC15" s="70" t="s">
        <v>156</v>
      </c>
      <c r="AD15" s="70"/>
      <c r="AE15" s="71"/>
      <c r="AW15" s="64">
        <v>12600</v>
      </c>
      <c r="AX15" s="70">
        <f t="shared" si="0"/>
        <v>-2.3275776535619873E-2</v>
      </c>
      <c r="AY15">
        <f t="shared" si="1"/>
        <v>-2.3016779699189506E-2</v>
      </c>
      <c r="AZ15">
        <f t="shared" si="2"/>
        <v>-2.5899683643036675E-4</v>
      </c>
      <c r="BA15">
        <f t="shared" si="3"/>
        <v>0.93270615884675734</v>
      </c>
      <c r="BB15">
        <f t="shared" si="4"/>
        <v>0.14647746329893474</v>
      </c>
      <c r="BC15">
        <f t="shared" si="5"/>
        <v>1.9373757318461835</v>
      </c>
      <c r="BD15">
        <f t="shared" si="6"/>
        <v>1.4551029528685937</v>
      </c>
      <c r="BE15">
        <f t="shared" si="7"/>
        <v>52.020304813899813</v>
      </c>
      <c r="BF15">
        <f t="shared" si="7"/>
        <v>52.020304813741575</v>
      </c>
      <c r="BG15">
        <f t="shared" si="7"/>
        <v>52.020304818347505</v>
      </c>
      <c r="BH15">
        <f t="shared" si="7"/>
        <v>52.020304684282806</v>
      </c>
      <c r="BI15">
        <f t="shared" si="7"/>
        <v>52.020308586460132</v>
      </c>
      <c r="BJ15">
        <f t="shared" si="7"/>
        <v>52.020194973580708</v>
      </c>
      <c r="BK15">
        <f t="shared" si="7"/>
        <v>52.02347494034921</v>
      </c>
      <c r="BL15">
        <f t="shared" si="8"/>
        <v>51.835725817159485</v>
      </c>
    </row>
    <row r="16" spans="1:64" ht="15.75">
      <c r="A16" s="22" t="s">
        <v>24</v>
      </c>
      <c r="B16" s="14"/>
      <c r="C16" s="23">
        <f ca="1">+C8+C12</f>
        <v>1.2378102359026923</v>
      </c>
      <c r="E16" s="20" t="s">
        <v>83</v>
      </c>
      <c r="F16" s="21">
        <f ca="1">NOW()+15018.5+$C$5/24</f>
        <v>59958.772656134257</v>
      </c>
      <c r="AA16" s="83" t="s">
        <v>9</v>
      </c>
      <c r="AB16" s="89">
        <f>365.24*AB8</f>
        <v>2947.6357645904209</v>
      </c>
      <c r="AC16" s="64" t="s">
        <v>126</v>
      </c>
      <c r="AD16" s="84"/>
      <c r="AE16" s="71"/>
      <c r="AW16" s="64">
        <v>12800</v>
      </c>
      <c r="AX16" s="70">
        <f t="shared" si="0"/>
        <v>-1.9479208172225745E-2</v>
      </c>
      <c r="AY16">
        <f t="shared" si="1"/>
        <v>-2.3085627741915027E-2</v>
      </c>
      <c r="AZ16">
        <f t="shared" si="2"/>
        <v>3.6064195696892797E-3</v>
      </c>
      <c r="BA16">
        <f t="shared" si="3"/>
        <v>0.86357647188422471</v>
      </c>
      <c r="BB16">
        <f t="shared" si="4"/>
        <v>0.55953611424463867</v>
      </c>
      <c r="BC16">
        <f t="shared" si="5"/>
        <v>2.3841953414460733</v>
      </c>
      <c r="BD16">
        <f t="shared" si="6"/>
        <v>2.5131654907210992</v>
      </c>
      <c r="BE16">
        <f t="shared" si="7"/>
        <v>52.510138440272968</v>
      </c>
      <c r="BF16">
        <f t="shared" si="7"/>
        <v>52.510138053517707</v>
      </c>
      <c r="BG16">
        <f t="shared" si="7"/>
        <v>52.510141354691243</v>
      </c>
      <c r="BH16">
        <f t="shared" si="7"/>
        <v>52.510113176881028</v>
      </c>
      <c r="BI16">
        <f t="shared" si="7"/>
        <v>52.51035366210597</v>
      </c>
      <c r="BJ16">
        <f t="shared" si="7"/>
        <v>52.508298891490192</v>
      </c>
      <c r="BK16">
        <f t="shared" si="7"/>
        <v>52.525688882292222</v>
      </c>
      <c r="BL16">
        <f t="shared" si="8"/>
        <v>52.363427632693799</v>
      </c>
    </row>
    <row r="17" spans="1:64" ht="16.5" thickBot="1">
      <c r="A17" s="20" t="s">
        <v>78</v>
      </c>
      <c r="B17" s="14"/>
      <c r="C17" s="14">
        <f>COUNT(C21:C2185)</f>
        <v>188</v>
      </c>
      <c r="E17" s="20" t="s">
        <v>95</v>
      </c>
      <c r="F17" s="21">
        <f ca="1">ROUND(2*(F16-$C$7)/$C$8,0)/2+F15</f>
        <v>27448</v>
      </c>
      <c r="AA17" s="83" t="s">
        <v>10</v>
      </c>
      <c r="AB17" s="90">
        <f>AB13^3/AB8^2</f>
        <v>4.342391010871894E-2</v>
      </c>
      <c r="AC17" s="70"/>
      <c r="AD17" s="70"/>
      <c r="AE17" s="71"/>
      <c r="AW17" s="64">
        <v>13000</v>
      </c>
      <c r="AX17" s="70">
        <f t="shared" si="0"/>
        <v>-1.6674777496167307E-2</v>
      </c>
      <c r="AY17">
        <f t="shared" si="1"/>
        <v>-2.3155462195709468E-2</v>
      </c>
      <c r="AZ17">
        <f t="shared" si="2"/>
        <v>6.4806846995421616E-3</v>
      </c>
      <c r="BA17">
        <f t="shared" si="3"/>
        <v>0.82447391328294839</v>
      </c>
      <c r="BB17">
        <f t="shared" si="4"/>
        <v>0.83514438698237292</v>
      </c>
      <c r="BC17">
        <f t="shared" si="5"/>
        <v>2.7787645910063241</v>
      </c>
      <c r="BD17">
        <f t="shared" si="6"/>
        <v>5.4516483499002613</v>
      </c>
      <c r="BE17">
        <f t="shared" si="7"/>
        <v>52.970514833371453</v>
      </c>
      <c r="BF17">
        <f t="shared" si="7"/>
        <v>52.970512618373512</v>
      </c>
      <c r="BG17">
        <f t="shared" si="7"/>
        <v>52.970525636993251</v>
      </c>
      <c r="BH17">
        <f t="shared" si="7"/>
        <v>52.970449119102447</v>
      </c>
      <c r="BI17">
        <f t="shared" si="7"/>
        <v>52.970898819466029</v>
      </c>
      <c r="BJ17">
        <f t="shared" si="7"/>
        <v>52.96825454710855</v>
      </c>
      <c r="BK17">
        <f t="shared" si="7"/>
        <v>52.983756925241522</v>
      </c>
      <c r="BL17">
        <f t="shared" si="8"/>
        <v>52.891129448228106</v>
      </c>
    </row>
    <row r="18" spans="1:64" ht="17.25" thickTop="1" thickBot="1">
      <c r="A18" s="22" t="s">
        <v>25</v>
      </c>
      <c r="B18" s="14"/>
      <c r="C18" s="144">
        <f ca="1">+C15</f>
        <v>59666.360733221984</v>
      </c>
      <c r="D18" s="145">
        <f ca="1">+C16</f>
        <v>1.2378102359026923</v>
      </c>
      <c r="E18" s="20" t="s">
        <v>84</v>
      </c>
      <c r="F18" s="31">
        <f ca="1">ROUND(2*(F16-$C$15)/$C$16,0)/2+F15</f>
        <v>237</v>
      </c>
      <c r="AA18" s="91" t="s">
        <v>11</v>
      </c>
      <c r="AB18" s="92">
        <f>2*PI()/(AB8*365.2422)*AD2</f>
        <v>2.6385090776715647E-3</v>
      </c>
      <c r="AC18" s="93" t="s">
        <v>148</v>
      </c>
      <c r="AD18" s="93"/>
      <c r="AE18" s="94"/>
      <c r="AW18" s="64">
        <v>13200</v>
      </c>
      <c r="AX18" s="70">
        <f t="shared" si="0"/>
        <v>-1.5243233389268562E-2</v>
      </c>
      <c r="AY18">
        <f t="shared" si="1"/>
        <v>-2.3226283060572832E-2</v>
      </c>
      <c r="AZ18">
        <f t="shared" si="2"/>
        <v>7.9830496713042699E-3</v>
      </c>
      <c r="BA18">
        <f t="shared" si="3"/>
        <v>0.81225713730205029</v>
      </c>
      <c r="BB18">
        <f t="shared" si="4"/>
        <v>0.97774064942456818</v>
      </c>
      <c r="BC18">
        <f t="shared" si="5"/>
        <v>-3.1334075386084983</v>
      </c>
      <c r="BD18">
        <f t="shared" si="6"/>
        <v>-244.34462295766807</v>
      </c>
      <c r="BE18">
        <f t="shared" ref="BE18:BK33" si="10">$BL18+$AB$7*SIN(BF18)</f>
        <v>53.416972962703042</v>
      </c>
      <c r="BF18">
        <f t="shared" si="10"/>
        <v>53.416973059346063</v>
      </c>
      <c r="BG18">
        <f t="shared" si="10"/>
        <v>53.416972544575394</v>
      </c>
      <c r="BH18">
        <f t="shared" si="10"/>
        <v>53.416975286509995</v>
      </c>
      <c r="BI18">
        <f t="shared" si="10"/>
        <v>53.416960681550364</v>
      </c>
      <c r="BJ18">
        <f t="shared" si="10"/>
        <v>53.417038475131733</v>
      </c>
      <c r="BK18">
        <f t="shared" si="10"/>
        <v>53.416624106898333</v>
      </c>
      <c r="BL18">
        <f t="shared" si="8"/>
        <v>53.418831263762421</v>
      </c>
    </row>
    <row r="19" spans="1:64" ht="13.5" thickTop="1">
      <c r="E19" s="20" t="s">
        <v>85</v>
      </c>
      <c r="F19" s="24">
        <f ca="1">+$C$15+$C$16*F18-15018.5-$C$5/24</f>
        <v>44941.617592464259</v>
      </c>
      <c r="AA19" s="95"/>
      <c r="AB19" s="64"/>
      <c r="AC19" s="95"/>
      <c r="AD19" s="64"/>
      <c r="AE19" s="70"/>
      <c r="AW19" s="64">
        <v>13400</v>
      </c>
      <c r="AX19" s="70">
        <f t="shared" si="0"/>
        <v>-1.5378246340770604E-2</v>
      </c>
      <c r="AY19">
        <f t="shared" si="1"/>
        <v>-2.3298090336505116E-2</v>
      </c>
      <c r="AZ19">
        <f t="shared" si="2"/>
        <v>7.9198439957345115E-3</v>
      </c>
      <c r="BA19">
        <f t="shared" si="3"/>
        <v>0.82562437089498086</v>
      </c>
      <c r="BB19">
        <f t="shared" si="4"/>
        <v>0.98720417532704907</v>
      </c>
      <c r="BC19">
        <f t="shared" si="5"/>
        <v>-2.7618746511984487</v>
      </c>
      <c r="BD19">
        <f t="shared" si="6"/>
        <v>-5.2036276385629643</v>
      </c>
      <c r="BE19">
        <f t="shared" si="10"/>
        <v>53.863742884901406</v>
      </c>
      <c r="BF19">
        <f t="shared" si="10"/>
        <v>53.863745058435015</v>
      </c>
      <c r="BG19">
        <f t="shared" si="10"/>
        <v>53.863732159911166</v>
      </c>
      <c r="BH19">
        <f t="shared" si="10"/>
        <v>53.86380870555022</v>
      </c>
      <c r="BI19">
        <f t="shared" si="10"/>
        <v>53.863354491447936</v>
      </c>
      <c r="BJ19">
        <f t="shared" si="10"/>
        <v>53.866051239601966</v>
      </c>
      <c r="BK19">
        <f t="shared" si="10"/>
        <v>53.850091782660961</v>
      </c>
      <c r="BL19">
        <f t="shared" si="8"/>
        <v>53.946533079296735</v>
      </c>
    </row>
    <row r="20" spans="1:64" ht="15" thickBot="1">
      <c r="A20" s="6" t="s">
        <v>26</v>
      </c>
      <c r="B20" s="6" t="s">
        <v>27</v>
      </c>
      <c r="C20" s="6" t="s">
        <v>28</v>
      </c>
      <c r="D20" s="6" t="s">
        <v>33</v>
      </c>
      <c r="E20" s="6" t="s">
        <v>29</v>
      </c>
      <c r="F20" s="6" t="s">
        <v>30</v>
      </c>
      <c r="G20" s="6" t="s">
        <v>31</v>
      </c>
      <c r="H20" s="9" t="s">
        <v>118</v>
      </c>
      <c r="I20" s="9" t="s">
        <v>119</v>
      </c>
      <c r="J20" s="9" t="s">
        <v>120</v>
      </c>
      <c r="K20" s="9" t="s">
        <v>121</v>
      </c>
      <c r="L20" s="9" t="s">
        <v>122</v>
      </c>
      <c r="M20" s="9" t="s">
        <v>123</v>
      </c>
      <c r="N20" s="9" t="s">
        <v>124</v>
      </c>
      <c r="O20" s="9" t="s">
        <v>43</v>
      </c>
      <c r="P20" s="104" t="s">
        <v>42</v>
      </c>
      <c r="Q20" s="6" t="s">
        <v>35</v>
      </c>
      <c r="S20" s="96" t="s">
        <v>125</v>
      </c>
      <c r="Z20" s="6" t="s">
        <v>30</v>
      </c>
      <c r="AA20" s="8" t="s">
        <v>157</v>
      </c>
      <c r="AB20" s="8" t="s">
        <v>159</v>
      </c>
      <c r="AC20" s="8" t="s">
        <v>19</v>
      </c>
      <c r="AD20" s="8" t="s">
        <v>151</v>
      </c>
      <c r="AE20" s="96" t="s">
        <v>12</v>
      </c>
      <c r="AF20" s="96" t="s">
        <v>14</v>
      </c>
      <c r="AG20" s="59"/>
      <c r="AH20" s="8" t="s">
        <v>133</v>
      </c>
      <c r="AI20" s="8" t="s">
        <v>134</v>
      </c>
      <c r="AJ20" s="8" t="s">
        <v>135</v>
      </c>
      <c r="AK20" s="8" t="s">
        <v>152</v>
      </c>
      <c r="AL20" s="8" t="s">
        <v>136</v>
      </c>
      <c r="AM20" s="8" t="s">
        <v>137</v>
      </c>
      <c r="AN20" s="6" t="s">
        <v>138</v>
      </c>
      <c r="AO20" s="6" t="s">
        <v>139</v>
      </c>
      <c r="AP20" s="6" t="s">
        <v>140</v>
      </c>
      <c r="AQ20" s="6" t="s">
        <v>141</v>
      </c>
      <c r="AR20" s="6" t="s">
        <v>142</v>
      </c>
      <c r="AS20" s="6" t="s">
        <v>143</v>
      </c>
      <c r="AT20" s="6" t="s">
        <v>144</v>
      </c>
      <c r="AU20" s="97" t="s">
        <v>16</v>
      </c>
      <c r="AV20" s="98"/>
      <c r="AW20" s="64">
        <v>13600</v>
      </c>
      <c r="AX20" s="70">
        <f t="shared" si="0"/>
        <v>-1.7145063857613874E-2</v>
      </c>
      <c r="AY20">
        <f t="shared" si="1"/>
        <v>-2.337088402350632E-2</v>
      </c>
      <c r="AZ20">
        <f t="shared" si="2"/>
        <v>6.2258201658924447E-3</v>
      </c>
      <c r="BA20">
        <f t="shared" si="3"/>
        <v>0.86599335592451798</v>
      </c>
      <c r="BB20">
        <f t="shared" si="4"/>
        <v>0.84917229509480885</v>
      </c>
      <c r="BC20">
        <f t="shared" si="5"/>
        <v>-2.3656393371250619</v>
      </c>
      <c r="BD20">
        <f t="shared" si="6"/>
        <v>-2.4468324148870111</v>
      </c>
      <c r="BE20">
        <f t="shared" si="10"/>
        <v>54.325087677575148</v>
      </c>
      <c r="BF20">
        <f t="shared" si="10"/>
        <v>54.325088009026892</v>
      </c>
      <c r="BG20">
        <f t="shared" si="10"/>
        <v>54.325085102550609</v>
      </c>
      <c r="BH20">
        <f t="shared" si="10"/>
        <v>54.325110589606474</v>
      </c>
      <c r="BI20">
        <f t="shared" si="10"/>
        <v>54.32488712109474</v>
      </c>
      <c r="BJ20">
        <f t="shared" si="10"/>
        <v>54.326848705715456</v>
      </c>
      <c r="BK20">
        <f t="shared" si="10"/>
        <v>54.30979793341772</v>
      </c>
      <c r="BL20">
        <f t="shared" si="8"/>
        <v>54.474234894831049</v>
      </c>
    </row>
    <row r="21" spans="1:64">
      <c r="A21" s="12" t="s">
        <v>75</v>
      </c>
      <c r="C21" s="15">
        <v>25984.256000000001</v>
      </c>
      <c r="D21" s="15"/>
      <c r="E21">
        <f>+(C21-C$7)/C$8</f>
        <v>-8.0787625299154797E-4</v>
      </c>
      <c r="F21">
        <f>ROUND(2*E21,0)/2</f>
        <v>0</v>
      </c>
      <c r="G21">
        <f>+C21-(C$7+F21*C$8)</f>
        <v>-1.0000000002037268E-3</v>
      </c>
      <c r="I21">
        <f>G21</f>
        <v>-1.0000000002037268E-3</v>
      </c>
      <c r="P21" s="103">
        <f>+D$11+D$12*F21+D$13*F21^2</f>
        <v>-2.0667957722427212E-2</v>
      </c>
      <c r="Q21" s="2">
        <f>+C21-15018.5</f>
        <v>10965.756000000001</v>
      </c>
      <c r="S21" s="5">
        <v>0.1</v>
      </c>
      <c r="Z21">
        <f>F21</f>
        <v>0</v>
      </c>
      <c r="AA21" s="99">
        <f>AB$3+AB$4*Z21+AB$5*Z21^2+AH21</f>
        <v>-2.7690007998539941E-2</v>
      </c>
      <c r="AB21" s="99">
        <f>IF(S21&lt;&gt;0,G21-AH21, -9999)</f>
        <v>6.0220502759090015E-3</v>
      </c>
      <c r="AC21" s="99">
        <f>+G21-P21</f>
        <v>1.9667957722223486E-2</v>
      </c>
      <c r="AD21" s="99">
        <f>IF(S21&lt;&gt;0,G21-AA21, -9999)</f>
        <v>2.6690007998336214E-2</v>
      </c>
      <c r="AE21" s="99"/>
      <c r="AF21">
        <f>IF(S21&lt;&gt;0,G21-P21, -9999)</f>
        <v>1.9667957722223486E-2</v>
      </c>
      <c r="AG21" s="100"/>
      <c r="AH21">
        <f>$AB$6*($AB$11/AI21*AJ21+$AB$12)</f>
        <v>-7.0220502761127283E-3</v>
      </c>
      <c r="AI21">
        <f>1+$AB$7*COS(AL21)</f>
        <v>1.1741677129959918</v>
      </c>
      <c r="AJ21">
        <f>SIN(AL21+RADIANS($AB$9))</f>
        <v>-0.82405309700507023</v>
      </c>
      <c r="AK21">
        <f>$AB$7*SIN(AL21)</f>
        <v>-7.0109569865037399E-2</v>
      </c>
      <c r="AL21">
        <f>2*ATAN(AM21)</f>
        <v>-0.38269460018967494</v>
      </c>
      <c r="AM21">
        <f>SQRT((1+$AB$7)/(1-$AB$7))*TAN(AN21/2)</f>
        <v>-0.19371733308517891</v>
      </c>
      <c r="AN21" s="99">
        <f>$AU21+$AB$7*SIN(AO21)</f>
        <v>18.531863527376686</v>
      </c>
      <c r="AO21" s="99">
        <f>$AU21+$AB$7*SIN(AP21)</f>
        <v>18.531865095803667</v>
      </c>
      <c r="AP21" s="99">
        <f>$AU21+$AB$7*SIN(AQ21)</f>
        <v>18.531873889687123</v>
      </c>
      <c r="AQ21" s="99">
        <f>$AU21+$AB$7*SIN(AR21)</f>
        <v>18.531923194913595</v>
      </c>
      <c r="AR21" s="99">
        <f>$AU21+$AB$7*SIN(AS21)</f>
        <v>18.532199622869268</v>
      </c>
      <c r="AS21" s="99">
        <f>$AU21+$AB$7*SIN(AT21)</f>
        <v>18.533748942160759</v>
      </c>
      <c r="AT21" s="99">
        <f>$AU21+$AB$7*SIN(AU21)</f>
        <v>18.54241817286405</v>
      </c>
      <c r="AU21" s="99">
        <f>RADIANS($AB$9)+$AB$18*(F21-AB$15)</f>
        <v>18.590511438497771</v>
      </c>
      <c r="AW21" s="64">
        <v>13800</v>
      </c>
      <c r="AX21" s="70">
        <f t="shared" si="0"/>
        <v>-2.0442145021206198E-2</v>
      </c>
      <c r="AY21">
        <f t="shared" si="1"/>
        <v>-2.3444664121576447E-2</v>
      </c>
      <c r="AZ21">
        <f t="shared" si="2"/>
        <v>3.0025191003702502E-3</v>
      </c>
      <c r="BA21">
        <f t="shared" si="3"/>
        <v>0.93652051773904477</v>
      </c>
      <c r="BB21">
        <f t="shared" si="4"/>
        <v>0.53497550220326595</v>
      </c>
      <c r="BC21">
        <f t="shared" si="5"/>
        <v>-1.9157020534941429</v>
      </c>
      <c r="BD21">
        <f t="shared" si="6"/>
        <v>-1.4218441541075604</v>
      </c>
      <c r="BE21">
        <f t="shared" si="10"/>
        <v>54.816623109414181</v>
      </c>
      <c r="BF21">
        <f t="shared" si="10"/>
        <v>54.816623109475657</v>
      </c>
      <c r="BG21">
        <f t="shared" si="10"/>
        <v>54.816623107436165</v>
      </c>
      <c r="BH21">
        <f t="shared" si="10"/>
        <v>54.816623175096325</v>
      </c>
      <c r="BI21">
        <f t="shared" si="10"/>
        <v>54.816620930487552</v>
      </c>
      <c r="BJ21">
        <f t="shared" si="10"/>
        <v>54.816695411354701</v>
      </c>
      <c r="BK21">
        <f t="shared" si="10"/>
        <v>54.814241922120075</v>
      </c>
      <c r="BL21">
        <f t="shared" si="8"/>
        <v>55.001936710365364</v>
      </c>
    </row>
    <row r="22" spans="1:64">
      <c r="A22" t="s">
        <v>32</v>
      </c>
      <c r="B22" s="5"/>
      <c r="C22" s="15">
        <v>25984.257000000001</v>
      </c>
      <c r="D22" s="15" t="s">
        <v>34</v>
      </c>
      <c r="E22">
        <f>+(C22-C$7)/C$8</f>
        <v>0</v>
      </c>
      <c r="F22">
        <f>ROUND(2*E22,0)/2</f>
        <v>0</v>
      </c>
      <c r="G22">
        <f>+C22-(C$7+F22*C$8)</f>
        <v>0</v>
      </c>
      <c r="I22">
        <f>G22</f>
        <v>0</v>
      </c>
      <c r="P22" s="103">
        <f>+D$11+D$12*F22+D$13*F22^2</f>
        <v>-2.0667957722427212E-2</v>
      </c>
      <c r="Q22" s="2">
        <f>+C22-15018.5</f>
        <v>10965.757000000001</v>
      </c>
      <c r="S22" s="5">
        <v>0.1</v>
      </c>
      <c r="Z22">
        <f>F22</f>
        <v>0</v>
      </c>
      <c r="AA22" s="99">
        <f>AB$3+AB$4*Z22+AB$5*Z22^2+AH22</f>
        <v>-2.7690007998539941E-2</v>
      </c>
      <c r="AB22" s="99">
        <f>IF(S22&lt;&gt;0,G22-AH22, -9999)</f>
        <v>7.0220502761127283E-3</v>
      </c>
      <c r="AC22" s="99">
        <f>+G22-P22</f>
        <v>2.0667957722427212E-2</v>
      </c>
      <c r="AD22" s="99">
        <f>IF(S22&lt;&gt;0,G22-AA22, -9999)</f>
        <v>2.7690007998539941E-2</v>
      </c>
      <c r="AE22" s="99"/>
      <c r="AF22">
        <f>IF(S22&lt;&gt;0,G22-P22, -9999)</f>
        <v>2.0667957722427212E-2</v>
      </c>
      <c r="AG22" s="100"/>
      <c r="AH22">
        <f>$AB$6*($AB$11/AI22*AJ22+$AB$12)</f>
        <v>-7.0220502761127283E-3</v>
      </c>
      <c r="AI22">
        <f>1+$AB$7*COS(AL22)</f>
        <v>1.1741677129959918</v>
      </c>
      <c r="AJ22">
        <f>SIN(AL22+RADIANS($AB$9))</f>
        <v>-0.82405309700507023</v>
      </c>
      <c r="AK22">
        <f>$AB$7*SIN(AL22)</f>
        <v>-7.0109569865037399E-2</v>
      </c>
      <c r="AL22">
        <f>2*ATAN(AM22)</f>
        <v>-0.38269460018967494</v>
      </c>
      <c r="AM22">
        <f>SQRT((1+$AB$7)/(1-$AB$7))*TAN(AN22/2)</f>
        <v>-0.19371733308517891</v>
      </c>
      <c r="AN22" s="99">
        <f>$AU22+$AB$7*SIN(AO22)</f>
        <v>18.531863527376686</v>
      </c>
      <c r="AO22" s="99">
        <f>$AU22+$AB$7*SIN(AP22)</f>
        <v>18.531865095803667</v>
      </c>
      <c r="AP22" s="99">
        <f>$AU22+$AB$7*SIN(AQ22)</f>
        <v>18.531873889687123</v>
      </c>
      <c r="AQ22" s="99">
        <f>$AU22+$AB$7*SIN(AR22)</f>
        <v>18.531923194913595</v>
      </c>
      <c r="AR22" s="99">
        <f>$AU22+$AB$7*SIN(AS22)</f>
        <v>18.532199622869268</v>
      </c>
      <c r="AS22" s="99">
        <f>$AU22+$AB$7*SIN(AT22)</f>
        <v>18.533748942160759</v>
      </c>
      <c r="AT22" s="99">
        <f>$AU22+$AB$7*SIN(AU22)</f>
        <v>18.54241817286405</v>
      </c>
      <c r="AU22" s="99">
        <f>RADIANS($AB$9)+$AB$18*(F22-AB$15)</f>
        <v>18.590511438497771</v>
      </c>
      <c r="AW22" s="64">
        <v>14000</v>
      </c>
      <c r="AX22" s="70">
        <f t="shared" si="0"/>
        <v>-2.4830218015731011E-2</v>
      </c>
      <c r="AY22">
        <f t="shared" si="1"/>
        <v>-2.3519430630715498E-2</v>
      </c>
      <c r="AZ22">
        <f t="shared" si="2"/>
        <v>-1.3107873850155122E-3</v>
      </c>
      <c r="BA22">
        <f t="shared" si="3"/>
        <v>1.036423814905264</v>
      </c>
      <c r="BB22">
        <f t="shared" si="4"/>
        <v>2.4330039263869653E-2</v>
      </c>
      <c r="BC22">
        <f t="shared" si="5"/>
        <v>-1.375555742913668</v>
      </c>
      <c r="BD22">
        <f t="shared" si="6"/>
        <v>-0.82160714069531404</v>
      </c>
      <c r="BE22">
        <f t="shared" si="10"/>
        <v>55.355089468280951</v>
      </c>
      <c r="BF22">
        <f t="shared" si="10"/>
        <v>55.355089490296642</v>
      </c>
      <c r="BG22">
        <f t="shared" si="10"/>
        <v>55.355089808650888</v>
      </c>
      <c r="BH22">
        <f t="shared" si="10"/>
        <v>55.355094412129816</v>
      </c>
      <c r="BI22">
        <f t="shared" si="10"/>
        <v>55.35516097356463</v>
      </c>
      <c r="BJ22">
        <f t="shared" si="10"/>
        <v>55.356122135159929</v>
      </c>
      <c r="BK22">
        <f t="shared" si="10"/>
        <v>55.369751431296528</v>
      </c>
      <c r="BL22">
        <f t="shared" si="8"/>
        <v>55.529638525899671</v>
      </c>
    </row>
    <row r="23" spans="1:64">
      <c r="A23" s="124" t="s">
        <v>181</v>
      </c>
      <c r="B23" s="125" t="s">
        <v>70</v>
      </c>
      <c r="C23" s="124">
        <v>25984.258000000002</v>
      </c>
      <c r="D23" s="124" t="s">
        <v>119</v>
      </c>
      <c r="E23" s="11">
        <f>+(C23-C$7)/C$8</f>
        <v>8.0787625299154797E-4</v>
      </c>
      <c r="F23">
        <f>ROUND(2*E23,0)/2</f>
        <v>0</v>
      </c>
      <c r="G23">
        <f>+C23-(C$7+F23*C$8)</f>
        <v>1.0000000002037268E-3</v>
      </c>
      <c r="H23">
        <f>G23</f>
        <v>1.0000000002037268E-3</v>
      </c>
      <c r="P23" s="103">
        <f>+D$11+D$12*F23+D$13*F23^2</f>
        <v>-2.0667957722427212E-2</v>
      </c>
      <c r="Q23" s="2">
        <f>+C23-15018.5</f>
        <v>10965.758000000002</v>
      </c>
      <c r="S23" s="5">
        <v>0.2</v>
      </c>
      <c r="Z23">
        <f>F23</f>
        <v>0</v>
      </c>
      <c r="AA23" s="99">
        <f>AB$3+AB$4*Z23+AB$5*Z23^2+AH23</f>
        <v>-2.7690007998539941E-2</v>
      </c>
      <c r="AB23" s="99">
        <f>IF(S23&lt;&gt;0,G23-AH23, -9999)</f>
        <v>8.0220502763164551E-3</v>
      </c>
      <c r="AC23" s="99">
        <f>+G23-P23</f>
        <v>2.1667957722630939E-2</v>
      </c>
      <c r="AD23" s="99">
        <f>IF(S23&lt;&gt;0,G23-AA23, -9999)</f>
        <v>2.8690007998743668E-2</v>
      </c>
      <c r="AE23" s="99">
        <f>+(G23-AA23)^2*S23</f>
        <v>1.6462331179359515E-4</v>
      </c>
      <c r="AF23">
        <f>IF(S23&lt;&gt;0,G23-P23, -9999)</f>
        <v>2.1667957722630939E-2</v>
      </c>
      <c r="AG23" s="100"/>
      <c r="AH23">
        <f>$AB$6*($AB$11/AI23*AJ23+$AB$12)</f>
        <v>-7.0220502761127283E-3</v>
      </c>
      <c r="AI23">
        <f>1+$AB$7*COS(AL23)</f>
        <v>1.1741677129959918</v>
      </c>
      <c r="AJ23">
        <f>SIN(AL23+RADIANS($AB$9))</f>
        <v>-0.82405309700507023</v>
      </c>
      <c r="AK23">
        <f>$AB$7*SIN(AL23)</f>
        <v>-7.0109569865037399E-2</v>
      </c>
      <c r="AL23">
        <f>2*ATAN(AM23)</f>
        <v>-0.38269460018967494</v>
      </c>
      <c r="AM23">
        <f>SQRT((1+$AB$7)/(1-$AB$7))*TAN(AN23/2)</f>
        <v>-0.19371733308517891</v>
      </c>
      <c r="AN23" s="99">
        <f>$AU23+$AB$7*SIN(AO23)</f>
        <v>18.531863527376686</v>
      </c>
      <c r="AO23" s="99">
        <f>$AU23+$AB$7*SIN(AP23)</f>
        <v>18.531865095803667</v>
      </c>
      <c r="AP23" s="99">
        <f>$AU23+$AB$7*SIN(AQ23)</f>
        <v>18.531873889687123</v>
      </c>
      <c r="AQ23" s="99">
        <f>$AU23+$AB$7*SIN(AR23)</f>
        <v>18.531923194913595</v>
      </c>
      <c r="AR23" s="99">
        <f>$AU23+$AB$7*SIN(AS23)</f>
        <v>18.532199622869268</v>
      </c>
      <c r="AS23" s="99">
        <f>$AU23+$AB$7*SIN(AT23)</f>
        <v>18.533748942160759</v>
      </c>
      <c r="AT23" s="99">
        <f>$AU23+$AB$7*SIN(AU23)</f>
        <v>18.54241817286405</v>
      </c>
      <c r="AU23" s="99">
        <f>RADIANS($AB$9)+$AB$18*(F23-AB$15)</f>
        <v>18.590511438497771</v>
      </c>
      <c r="AW23" s="64">
        <v>14200</v>
      </c>
      <c r="AX23" s="70">
        <f t="shared" si="0"/>
        <v>-2.920263952470601E-2</v>
      </c>
      <c r="AY23">
        <f t="shared" si="1"/>
        <v>-2.3595183550923465E-2</v>
      </c>
      <c r="AZ23">
        <f t="shared" si="2"/>
        <v>-5.6074559737825441E-3</v>
      </c>
      <c r="BA23">
        <f t="shared" si="3"/>
        <v>1.1421072465486573</v>
      </c>
      <c r="BB23">
        <f t="shared" si="4"/>
        <v>-0.59637924157617472</v>
      </c>
      <c r="BC23">
        <f t="shared" si="5"/>
        <v>-0.71224050160453178</v>
      </c>
      <c r="BD23">
        <f t="shared" si="6"/>
        <v>-0.37197985996131039</v>
      </c>
      <c r="BE23">
        <f t="shared" si="10"/>
        <v>55.951818084382239</v>
      </c>
      <c r="BF23">
        <f t="shared" si="10"/>
        <v>55.951819385570808</v>
      </c>
      <c r="BG23">
        <f t="shared" si="10"/>
        <v>55.951827764667364</v>
      </c>
      <c r="BH23">
        <f t="shared" si="10"/>
        <v>55.951881721314258</v>
      </c>
      <c r="BI23">
        <f t="shared" si="10"/>
        <v>55.952229124268641</v>
      </c>
      <c r="BJ23">
        <f t="shared" si="10"/>
        <v>55.954463940673158</v>
      </c>
      <c r="BK23">
        <f t="shared" si="10"/>
        <v>55.968760910713677</v>
      </c>
      <c r="BL23">
        <f t="shared" si="8"/>
        <v>56.057340341433985</v>
      </c>
    </row>
    <row r="24" spans="1:64">
      <c r="A24" s="124" t="s">
        <v>185</v>
      </c>
      <c r="B24" s="125" t="s">
        <v>70</v>
      </c>
      <c r="C24" s="124">
        <v>25995.442999999999</v>
      </c>
      <c r="D24" s="124" t="s">
        <v>119</v>
      </c>
      <c r="E24" s="11">
        <f>+(C24-C$7)/C$8</f>
        <v>9.0369037641206802</v>
      </c>
      <c r="F24">
        <f>ROUND(2*E24,0)/2</f>
        <v>9</v>
      </c>
      <c r="G24">
        <f>+C24-(C$7+F24*C$8)</f>
        <v>4.5679971397476038E-2</v>
      </c>
      <c r="H24">
        <f>G24</f>
        <v>4.5679971397476038E-2</v>
      </c>
      <c r="P24" s="103">
        <f>+D$11+D$12*F24+D$13*F24^2</f>
        <v>-2.0668238213461625E-2</v>
      </c>
      <c r="Q24" s="2">
        <f>+C24-15018.5</f>
        <v>10976.942999999999</v>
      </c>
      <c r="S24" s="5">
        <v>0.2</v>
      </c>
      <c r="Z24">
        <f>F24</f>
        <v>9</v>
      </c>
      <c r="AA24" s="99">
        <f>AB$3+AB$4*Z24+AB$5*Z24^2+AH24</f>
        <v>-2.7807314189017059E-2</v>
      </c>
      <c r="AB24" s="99">
        <f>IF(S24&lt;&gt;0,G24-AH24, -9999)</f>
        <v>5.2819047373031475E-2</v>
      </c>
      <c r="AC24" s="99">
        <f>+G24-P24</f>
        <v>6.6348209610937667E-2</v>
      </c>
      <c r="AD24" s="99">
        <f>IF(S24&lt;&gt;0,G24-AA24, -9999)</f>
        <v>7.348728558649309E-2</v>
      </c>
      <c r="AE24" s="99">
        <f>+(G24-AA24)^2*S24</f>
        <v>1.0800762285741591E-3</v>
      </c>
      <c r="AF24">
        <f>IF(S24&lt;&gt;0,G24-P24, -9999)</f>
        <v>6.6348209610937667E-2</v>
      </c>
      <c r="AG24" s="100"/>
      <c r="AH24">
        <f>$AB$6*($AB$11/AI24*AJ24+$AB$12)</f>
        <v>-7.139075975555435E-3</v>
      </c>
      <c r="AI24">
        <f>1+$AB$7*COS(AL24)</f>
        <v>1.1764899703559912</v>
      </c>
      <c r="AJ24">
        <f>SIN(AL24+RADIANS($AB$9))</f>
        <v>-0.84316732572652775</v>
      </c>
      <c r="AK24">
        <f>$AB$7*SIN(AL24)</f>
        <v>-6.4039319177018217E-2</v>
      </c>
      <c r="AL24">
        <f>2*ATAN(AM24)</f>
        <v>-0.34807596940937541</v>
      </c>
      <c r="AM24">
        <f>SQRT((1+$AB$7)/(1-$AB$7))*TAN(AN24/2)</f>
        <v>-0.17581669640930639</v>
      </c>
      <c r="AN24" s="99">
        <f>$AU24+$AB$7*SIN(AO24)</f>
        <v>18.560793739296791</v>
      </c>
      <c r="AO24" s="99">
        <f>$AU24+$AB$7*SIN(AP24)</f>
        <v>18.560795242998317</v>
      </c>
      <c r="AP24" s="99">
        <f>$AU24+$AB$7*SIN(AQ24)</f>
        <v>18.560803598005236</v>
      </c>
      <c r="AQ24" s="99">
        <f>$AU24+$AB$7*SIN(AR24)</f>
        <v>18.560850020497647</v>
      </c>
      <c r="AR24" s="99">
        <f>$AU24+$AB$7*SIN(AS24)</f>
        <v>18.561107943734573</v>
      </c>
      <c r="AS24" s="99">
        <f>$AU24+$AB$7*SIN(AT24)</f>
        <v>18.562540605634673</v>
      </c>
      <c r="AT24" s="99">
        <f>$AU24+$AB$7*SIN(AU24)</f>
        <v>18.570487555651493</v>
      </c>
      <c r="AU24" s="99">
        <f>RADIANS($AB$9)+$AB$18*(F24-AB$15)</f>
        <v>18.614258020196814</v>
      </c>
      <c r="AW24" s="64">
        <v>14400</v>
      </c>
      <c r="AX24" s="70">
        <f t="shared" si="0"/>
        <v>-3.1708260619819385E-2</v>
      </c>
      <c r="AY24">
        <f t="shared" si="1"/>
        <v>-2.3671922882200359E-2</v>
      </c>
      <c r="AZ24">
        <f t="shared" si="2"/>
        <v>-8.0363377376190259E-3</v>
      </c>
      <c r="BA24">
        <f t="shared" si="3"/>
        <v>1.1874740129356842</v>
      </c>
      <c r="BB24">
        <f t="shared" si="4"/>
        <v>-0.98634789416290825</v>
      </c>
      <c r="BC24">
        <f t="shared" si="5"/>
        <v>5.4144593968383774E-2</v>
      </c>
      <c r="BD24">
        <f t="shared" si="6"/>
        <v>2.7078912769459274E-2</v>
      </c>
      <c r="BE24">
        <f t="shared" si="10"/>
        <v>56.593446452596531</v>
      </c>
      <c r="BF24">
        <f t="shared" si="10"/>
        <v>56.593446155261844</v>
      </c>
      <c r="BG24">
        <f t="shared" si="10"/>
        <v>56.593444569992286</v>
      </c>
      <c r="BH24">
        <f t="shared" si="10"/>
        <v>56.593436117971187</v>
      </c>
      <c r="BI24">
        <f t="shared" si="10"/>
        <v>56.59339105524068</v>
      </c>
      <c r="BJ24">
        <f t="shared" si="10"/>
        <v>56.593150800665917</v>
      </c>
      <c r="BK24">
        <f t="shared" si="10"/>
        <v>56.591869912420812</v>
      </c>
      <c r="BL24">
        <f t="shared" si="8"/>
        <v>56.585042156968299</v>
      </c>
    </row>
    <row r="25" spans="1:64">
      <c r="A25" s="124" t="s">
        <v>176</v>
      </c>
      <c r="B25" s="125" t="s">
        <v>70</v>
      </c>
      <c r="C25" s="124">
        <v>26000.333999999999</v>
      </c>
      <c r="D25" s="124" t="s">
        <v>119</v>
      </c>
      <c r="E25" s="11">
        <f>+(C25-C$7)/C$8</f>
        <v>12.988226516697045</v>
      </c>
      <c r="F25">
        <f>ROUND(2*E25,0)/2</f>
        <v>13</v>
      </c>
      <c r="G25">
        <f>+C25-(C$7+F25*C$8)</f>
        <v>-1.4573374650353799E-2</v>
      </c>
      <c r="H25">
        <f>G25</f>
        <v>-1.4573374650353799E-2</v>
      </c>
      <c r="P25" s="103">
        <f>+D$11+D$12*F25+D$13*F25^2</f>
        <v>-2.0668363517310783E-2</v>
      </c>
      <c r="Q25" s="2">
        <f>+C25-15018.5</f>
        <v>10981.833999999999</v>
      </c>
      <c r="S25" s="5">
        <v>0.2</v>
      </c>
      <c r="Z25">
        <f>F25</f>
        <v>13</v>
      </c>
      <c r="AA25" s="99">
        <f>AB$3+AB$4*Z25+AB$5*Z25^2+AH25</f>
        <v>-2.7857607458674206E-2</v>
      </c>
      <c r="AB25" s="99">
        <f>IF(S25&lt;&gt;0,G25-AH25, -9999)</f>
        <v>-7.384130708990376E-3</v>
      </c>
      <c r="AC25" s="99">
        <f>+G25-P25</f>
        <v>6.0949888669569845E-3</v>
      </c>
      <c r="AD25" s="99">
        <f>IF(S25&lt;&gt;0,G25-AA25, -9999)</f>
        <v>1.3284232808320407E-2</v>
      </c>
      <c r="AE25" s="99">
        <f>+(G25-AA25)^2*S25</f>
        <v>3.5294168261131263E-5</v>
      </c>
      <c r="AF25">
        <f>IF(S25&lt;&gt;0,G25-P25, -9999)</f>
        <v>6.0949888669569845E-3</v>
      </c>
      <c r="AG25" s="100"/>
      <c r="AH25">
        <f>$AB$6*($AB$11/AI25*AJ25+$AB$12)</f>
        <v>-7.1892439413634227E-3</v>
      </c>
      <c r="AI25">
        <f>1+$AB$7*COS(AL25)</f>
        <v>1.177456974297644</v>
      </c>
      <c r="AJ25">
        <f>SIN(AL25+RADIANS($AB$9))</f>
        <v>-0.85136194997228365</v>
      </c>
      <c r="AK25">
        <f>$AB$7*SIN(AL25)</f>
        <v>-6.1308778409294995E-2</v>
      </c>
      <c r="AL25">
        <f>2*ATAN(AM25)</f>
        <v>-0.33264717906549812</v>
      </c>
      <c r="AM25">
        <f>SQRT((1+$AB$7)/(1-$AB$7))*TAN(AN25/2)</f>
        <v>-0.1678744522952596</v>
      </c>
      <c r="AN25" s="99">
        <f>$AU25+$AB$7*SIN(AO25)</f>
        <v>18.573669455134421</v>
      </c>
      <c r="AO25" s="99">
        <f>$AU25+$AB$7*SIN(AP25)</f>
        <v>18.57367092374713</v>
      </c>
      <c r="AP25" s="99">
        <f>$AU25+$AB$7*SIN(AQ25)</f>
        <v>18.573679053370761</v>
      </c>
      <c r="AQ25" s="99">
        <f>$AU25+$AB$7*SIN(AR25)</f>
        <v>18.573724055217149</v>
      </c>
      <c r="AR25" s="99">
        <f>$AU25+$AB$7*SIN(AS25)</f>
        <v>18.573973154314604</v>
      </c>
      <c r="AS25" s="99">
        <f>$AU25+$AB$7*SIN(AT25)</f>
        <v>18.575351677810978</v>
      </c>
      <c r="AT25" s="99">
        <f>$AU25+$AB$7*SIN(AU25)</f>
        <v>18.582970904602497</v>
      </c>
      <c r="AU25" s="99">
        <f>RADIANS($AB$9)+$AB$18*(F25-AB$15)</f>
        <v>18.624812056507501</v>
      </c>
      <c r="AW25" s="64">
        <v>14600</v>
      </c>
      <c r="AX25" s="70">
        <f t="shared" si="0"/>
        <v>-3.1032779979239845E-2</v>
      </c>
      <c r="AY25">
        <f t="shared" si="1"/>
        <v>-2.374964862454617E-2</v>
      </c>
      <c r="AZ25">
        <f t="shared" si="2"/>
        <v>-7.2831313546936755E-3</v>
      </c>
      <c r="BA25">
        <f t="shared" si="3"/>
        <v>1.1292789436651713</v>
      </c>
      <c r="BB25">
        <f t="shared" si="4"/>
        <v>-0.82999126355328878</v>
      </c>
      <c r="BC25">
        <f t="shared" si="5"/>
        <v>0.81127732974942779</v>
      </c>
      <c r="BD25">
        <f t="shared" si="6"/>
        <v>0.42945577217753872</v>
      </c>
      <c r="BE25">
        <f t="shared" si="10"/>
        <v>57.231163104032234</v>
      </c>
      <c r="BF25">
        <f t="shared" si="10"/>
        <v>57.231162083575413</v>
      </c>
      <c r="BG25">
        <f t="shared" si="10"/>
        <v>57.231155079470675</v>
      </c>
      <c r="BH25">
        <f t="shared" si="10"/>
        <v>57.231107006505361</v>
      </c>
      <c r="BI25">
        <f t="shared" si="10"/>
        <v>57.230777106365423</v>
      </c>
      <c r="BJ25">
        <f t="shared" si="10"/>
        <v>57.228515549010787</v>
      </c>
      <c r="BK25">
        <f t="shared" si="10"/>
        <v>57.213121308548629</v>
      </c>
      <c r="BL25">
        <f t="shared" si="8"/>
        <v>57.112743972502614</v>
      </c>
    </row>
    <row r="26" spans="1:64">
      <c r="A26" s="124" t="s">
        <v>176</v>
      </c>
      <c r="B26" s="125" t="s">
        <v>70</v>
      </c>
      <c r="C26" s="124">
        <v>26010.261999999999</v>
      </c>
      <c r="D26" s="124" t="s">
        <v>119</v>
      </c>
      <c r="E26" s="11">
        <f>+(C26-C$7)/C$8</f>
        <v>21.008821954763029</v>
      </c>
      <c r="F26">
        <f>ROUND(2*E26,0)/2</f>
        <v>21</v>
      </c>
      <c r="G26">
        <f>+C26-(C$7+F26*C$8)</f>
        <v>1.0919933258264791E-2</v>
      </c>
      <c r="H26">
        <f>G26</f>
        <v>1.0919933258264791E-2</v>
      </c>
      <c r="P26" s="103">
        <f>+D$11+D$12*F26+D$13*F26^2</f>
        <v>-2.0668615308702374E-2</v>
      </c>
      <c r="Q26" s="2">
        <f>+C26-15018.5</f>
        <v>10991.761999999999</v>
      </c>
      <c r="S26" s="5">
        <v>0.2</v>
      </c>
      <c r="Z26">
        <f>F26</f>
        <v>21</v>
      </c>
      <c r="AA26" s="99">
        <f>AB$3+AB$4*Z26+AB$5*Z26^2+AH26</f>
        <v>-2.7954723693053272E-2</v>
      </c>
      <c r="AB26" s="99">
        <f>IF(S26&lt;&gt;0,G26-AH26, -9999)</f>
        <v>1.8206041642615689E-2</v>
      </c>
      <c r="AC26" s="99">
        <f>+G26-P26</f>
        <v>3.1588548566967162E-2</v>
      </c>
      <c r="AD26" s="99">
        <f>IF(S26&lt;&gt;0,G26-AA26, -9999)</f>
        <v>3.887465695131806E-2</v>
      </c>
      <c r="AE26" s="99">
        <f>+(G26-AA26)^2*S26</f>
        <v>3.0224779061653232E-4</v>
      </c>
      <c r="AF26">
        <f>IF(S26&lt;&gt;0,G26-P26, -9999)</f>
        <v>3.1588548566967162E-2</v>
      </c>
      <c r="AG26" s="100"/>
      <c r="AH26">
        <f>$AB$6*($AB$11/AI26*AJ26+$AB$12)</f>
        <v>-7.2861083843508987E-3</v>
      </c>
      <c r="AI26">
        <f>1+$AB$7*COS(AL26)</f>
        <v>1.1792681319610006</v>
      </c>
      <c r="AJ26">
        <f>SIN(AL26+RADIANS($AB$9))</f>
        <v>-0.86717788237083215</v>
      </c>
      <c r="AK26">
        <f>$AB$7*SIN(AL26)</f>
        <v>-5.5791405253210836E-2</v>
      </c>
      <c r="AL26">
        <f>2*ATAN(AM26)</f>
        <v>-0.30171617271233164</v>
      </c>
      <c r="AM26">
        <f>SQRT((1+$AB$7)/(1-$AB$7))*TAN(AN26/2)</f>
        <v>-0.1520130187526898</v>
      </c>
      <c r="AN26" s="99">
        <f>$AU26+$AB$7*SIN(AO26)</f>
        <v>18.599451503140088</v>
      </c>
      <c r="AO26" s="99">
        <f>$AU26+$AB$7*SIN(AP26)</f>
        <v>18.599452890072463</v>
      </c>
      <c r="AP26" s="99">
        <f>$AU26+$AB$7*SIN(AQ26)</f>
        <v>18.599460514439304</v>
      </c>
      <c r="AQ26" s="99">
        <f>$AU26+$AB$7*SIN(AR26)</f>
        <v>18.599502427515201</v>
      </c>
      <c r="AR26" s="99">
        <f>$AU26+$AB$7*SIN(AS26)</f>
        <v>18.599732826300624</v>
      </c>
      <c r="AS26" s="99">
        <f>$AU26+$AB$7*SIN(AT26)</f>
        <v>18.600999101292775</v>
      </c>
      <c r="AT26" s="99">
        <f>$AU26+$AB$7*SIN(AU26)</f>
        <v>18.607951368722755</v>
      </c>
      <c r="AU26" s="99">
        <f>RADIANS($AB$9)+$AB$18*(F26-AB$15)</f>
        <v>18.645920129128875</v>
      </c>
      <c r="AW26" s="64">
        <v>14800</v>
      </c>
      <c r="AX26" s="70">
        <f t="shared" si="0"/>
        <v>-2.7848137002685812E-2</v>
      </c>
      <c r="AY26">
        <f t="shared" si="1"/>
        <v>-2.3828360777960904E-2</v>
      </c>
      <c r="AZ26">
        <f t="shared" si="2"/>
        <v>-4.019776224724908E-3</v>
      </c>
      <c r="BA26">
        <f t="shared" si="3"/>
        <v>1.0213516136810759</v>
      </c>
      <c r="BB26">
        <f t="shared" si="4"/>
        <v>-0.32739352703676133</v>
      </c>
      <c r="BC26">
        <f t="shared" si="5"/>
        <v>1.4568255979864462</v>
      </c>
      <c r="BD26">
        <f t="shared" si="6"/>
        <v>0.89206322674299254</v>
      </c>
      <c r="BE26">
        <f t="shared" si="10"/>
        <v>57.819829675231496</v>
      </c>
      <c r="BF26">
        <f t="shared" si="10"/>
        <v>57.819829668790248</v>
      </c>
      <c r="BG26">
        <f t="shared" si="10"/>
        <v>57.819829552560201</v>
      </c>
      <c r="BH26">
        <f t="shared" si="10"/>
        <v>57.819827455237714</v>
      </c>
      <c r="BI26">
        <f t="shared" si="10"/>
        <v>57.819789612380042</v>
      </c>
      <c r="BJ26">
        <f t="shared" si="10"/>
        <v>57.819107592519011</v>
      </c>
      <c r="BK26">
        <f t="shared" si="10"/>
        <v>57.80706336403405</v>
      </c>
      <c r="BL26">
        <f t="shared" si="8"/>
        <v>57.640445788036928</v>
      </c>
    </row>
    <row r="27" spans="1:64">
      <c r="A27" s="124" t="s">
        <v>185</v>
      </c>
      <c r="B27" s="125" t="s">
        <v>70</v>
      </c>
      <c r="C27" s="124">
        <v>26031.273000000001</v>
      </c>
      <c r="D27" s="124" t="s">
        <v>119</v>
      </c>
      <c r="E27" s="11">
        <f>+(C27-C$7)/C$8</f>
        <v>37.98310990291214</v>
      </c>
      <c r="F27">
        <f>ROUND(2*E27,0)/2</f>
        <v>38</v>
      </c>
      <c r="G27">
        <f>+C27-(C$7+F27*C$8)</f>
        <v>-2.0906787431158591E-2</v>
      </c>
      <c r="H27">
        <f>G27</f>
        <v>-2.0906787431158591E-2</v>
      </c>
      <c r="P27" s="103">
        <f>+D$11+D$12*F27+D$13*F27^2</f>
        <v>-2.0669155605718321E-2</v>
      </c>
      <c r="Q27" s="2">
        <f>+C27-15018.5</f>
        <v>11012.773000000001</v>
      </c>
      <c r="S27" s="5">
        <v>0.2</v>
      </c>
      <c r="Z27">
        <f>F27</f>
        <v>38</v>
      </c>
      <c r="AA27" s="99">
        <f>AB$3+AB$4*Z27+AB$5*Z27^2+AH27</f>
        <v>-2.8145338958453975E-2</v>
      </c>
      <c r="AB27" s="99">
        <f>IF(S27&lt;&gt;0,G27-AH27, -9999)</f>
        <v>-1.3430604078422937E-2</v>
      </c>
      <c r="AC27" s="99">
        <f>+G27-P27</f>
        <v>-2.3763182544027026E-4</v>
      </c>
      <c r="AD27" s="99">
        <f>IF(S27&lt;&gt;0,G27-AA27, -9999)</f>
        <v>7.2385515272953838E-3</v>
      </c>
      <c r="AE27" s="99">
        <f>+(G27-AA27)^2*S27</f>
        <v>1.0479325642662067E-5</v>
      </c>
      <c r="AF27">
        <f>IF(S27&lt;&gt;0,G27-P27, -9999)</f>
        <v>-2.3763182544027026E-4</v>
      </c>
      <c r="AG27" s="100"/>
      <c r="AH27">
        <f>$AB$6*($AB$11/AI27*AJ27+$AB$12)</f>
        <v>-7.4761833527356549E-3</v>
      </c>
      <c r="AI27">
        <f>1+$AB$7*COS(AL27)</f>
        <v>1.1825582160636612</v>
      </c>
      <c r="AJ27">
        <f>SIN(AL27+RADIANS($AB$9))</f>
        <v>-0.89814220689708435</v>
      </c>
      <c r="AK27">
        <f>$AB$7*SIN(AL27)</f>
        <v>-4.3843377887297211E-2</v>
      </c>
      <c r="AL27">
        <f>2*ATAN(AM27)</f>
        <v>-0.23569727995608522</v>
      </c>
      <c r="AM27">
        <f>SQRT((1+$AB$7)/(1-$AB$7))*TAN(AN27/2)</f>
        <v>-0.11839726044098188</v>
      </c>
      <c r="AN27" s="99">
        <f>$AU27+$AB$7*SIN(AO27)</f>
        <v>18.654359275693412</v>
      </c>
      <c r="AO27" s="99">
        <f>$AU27+$AB$7*SIN(AP27)</f>
        <v>18.654360440367736</v>
      </c>
      <c r="AP27" s="99">
        <f>$AU27+$AB$7*SIN(AQ27)</f>
        <v>18.654366763800589</v>
      </c>
      <c r="AQ27" s="99">
        <f>$AU27+$AB$7*SIN(AR27)</f>
        <v>18.654401095837965</v>
      </c>
      <c r="AR27" s="99">
        <f>$AU27+$AB$7*SIN(AS27)</f>
        <v>18.654587491915983</v>
      </c>
      <c r="AS27" s="99">
        <f>$AU27+$AB$7*SIN(AT27)</f>
        <v>18.65559935710175</v>
      </c>
      <c r="AT27" s="99">
        <f>$AU27+$AB$7*SIN(AU27)</f>
        <v>18.661088864816946</v>
      </c>
      <c r="AU27" s="99">
        <f>RADIANS($AB$9)+$AB$18*(F27-AB$15)</f>
        <v>18.690774783449289</v>
      </c>
      <c r="AW27" s="64">
        <v>15000</v>
      </c>
      <c r="AX27" s="70">
        <f t="shared" si="0"/>
        <v>-2.3780533701218871E-2</v>
      </c>
      <c r="AY27">
        <f t="shared" si="1"/>
        <v>-2.3908059342444558E-2</v>
      </c>
      <c r="AZ27">
        <f t="shared" si="2"/>
        <v>1.2752564122568759E-4</v>
      </c>
      <c r="BA27">
        <f t="shared" si="3"/>
        <v>0.92492000402455077</v>
      </c>
      <c r="BB27">
        <f t="shared" si="4"/>
        <v>0.19065519827635477</v>
      </c>
      <c r="BC27">
        <f t="shared" si="5"/>
        <v>1.9821988953748508</v>
      </c>
      <c r="BD27">
        <f t="shared" si="6"/>
        <v>1.5273347857947972</v>
      </c>
      <c r="BE27">
        <f t="shared" si="10"/>
        <v>58.350891366261266</v>
      </c>
      <c r="BF27">
        <f t="shared" si="10"/>
        <v>58.350891365515245</v>
      </c>
      <c r="BG27">
        <f t="shared" si="10"/>
        <v>58.350891382838959</v>
      </c>
      <c r="BH27">
        <f t="shared" si="10"/>
        <v>58.350890980555157</v>
      </c>
      <c r="BI27">
        <f t="shared" si="10"/>
        <v>58.350900322036914</v>
      </c>
      <c r="BJ27">
        <f t="shared" si="10"/>
        <v>58.350683306712796</v>
      </c>
      <c r="BK27">
        <f t="shared" si="10"/>
        <v>58.355674308741328</v>
      </c>
      <c r="BL27">
        <f t="shared" si="8"/>
        <v>58.168147603571235</v>
      </c>
    </row>
    <row r="28" spans="1:64">
      <c r="A28" s="124" t="s">
        <v>176</v>
      </c>
      <c r="B28" s="125" t="s">
        <v>70</v>
      </c>
      <c r="C28" s="124">
        <v>26042.43</v>
      </c>
      <c r="D28" s="124" t="s">
        <v>119</v>
      </c>
      <c r="E28" s="11">
        <f>+(C28-C$7)/C$8</f>
        <v>46.996585255701945</v>
      </c>
      <c r="F28">
        <f>ROUND(2*E28,0)/2</f>
        <v>47</v>
      </c>
      <c r="G28">
        <f>+C28-(C$7+F28*C$8)</f>
        <v>-4.2268160323146731E-3</v>
      </c>
      <c r="H28">
        <f>G28</f>
        <v>-4.2268160323146731E-3</v>
      </c>
      <c r="P28" s="103">
        <f>+D$11+D$12*F28+D$13*F28^2</f>
        <v>-2.066944453056737E-2</v>
      </c>
      <c r="Q28" s="2">
        <f>+C28-15018.5</f>
        <v>11023.93</v>
      </c>
      <c r="S28" s="5">
        <v>0.2</v>
      </c>
      <c r="Z28">
        <f>F28</f>
        <v>47</v>
      </c>
      <c r="AA28" s="99">
        <f>AB$3+AB$4*Z28+AB$5*Z28^2+AH28</f>
        <v>-2.823733967079569E-2</v>
      </c>
      <c r="AB28" s="99">
        <f>IF(S28&lt;&gt;0,G28-AH28, -9999)</f>
        <v>3.3410791079136462E-3</v>
      </c>
      <c r="AC28" s="99">
        <f>+G28-P28</f>
        <v>1.6442628498252697E-2</v>
      </c>
      <c r="AD28" s="99">
        <f>IF(S28&lt;&gt;0,G28-AA28, -9999)</f>
        <v>2.4010523638481017E-2</v>
      </c>
      <c r="AE28" s="99">
        <f>+(G28-AA28)^2*S28</f>
        <v>1.1530104907881115E-4</v>
      </c>
      <c r="AF28">
        <f>IF(S28&lt;&gt;0,G28-P28, -9999)</f>
        <v>1.6442628498252697E-2</v>
      </c>
      <c r="AG28" s="100"/>
      <c r="AH28">
        <f>$AB$6*($AB$11/AI28*AJ28+$AB$12)</f>
        <v>-7.5678951402283192E-3</v>
      </c>
      <c r="AI28">
        <f>1+$AB$7*COS(AL28)</f>
        <v>1.1839839139642081</v>
      </c>
      <c r="AJ28">
        <f>SIN(AL28+RADIANS($AB$9))</f>
        <v>-0.91301464836130442</v>
      </c>
      <c r="AK28">
        <f>$AB$7*SIN(AL28)</f>
        <v>-3.7412076116216837E-2</v>
      </c>
      <c r="AL28">
        <f>2*ATAN(AM28)</f>
        <v>-0.20060913378702397</v>
      </c>
      <c r="AM28">
        <f>SQRT((1+$AB$7)/(1-$AB$7))*TAN(AN28/2)</f>
        <v>-0.10064231447865747</v>
      </c>
      <c r="AN28" s="99">
        <f>$AU28+$AB$7*SIN(AO28)</f>
        <v>18.683485003096312</v>
      </c>
      <c r="AO28" s="99">
        <f>$AU28+$AB$7*SIN(AP28)</f>
        <v>18.683486025505921</v>
      </c>
      <c r="AP28" s="99">
        <f>$AU28+$AB$7*SIN(AQ28)</f>
        <v>18.68349154708401</v>
      </c>
      <c r="AQ28" s="99">
        <f>$AU28+$AB$7*SIN(AR28)</f>
        <v>18.683521366575192</v>
      </c>
      <c r="AR28" s="99">
        <f>$AU28+$AB$7*SIN(AS28)</f>
        <v>18.683682405289822</v>
      </c>
      <c r="AS28" s="99">
        <f>$AU28+$AB$7*SIN(AT28)</f>
        <v>18.684552012133981</v>
      </c>
      <c r="AT28" s="99">
        <f>$AU28+$AB$7*SIN(AU28)</f>
        <v>18.689245719517206</v>
      </c>
      <c r="AU28" s="99">
        <f>RADIANS($AB$9)+$AB$18*(F28-AB$15)</f>
        <v>18.714521365148336</v>
      </c>
      <c r="AW28" s="64">
        <v>15200</v>
      </c>
      <c r="AX28" s="70">
        <f t="shared" si="0"/>
        <v>-2.0064452631776496E-2</v>
      </c>
      <c r="AY28">
        <f t="shared" si="1"/>
        <v>-2.3988744317997135E-2</v>
      </c>
      <c r="AZ28">
        <f t="shared" si="2"/>
        <v>3.9242916862206384E-3</v>
      </c>
      <c r="BA28">
        <f t="shared" si="3"/>
        <v>0.85870902862213772</v>
      </c>
      <c r="BB28">
        <f t="shared" si="4"/>
        <v>0.59104648955395056</v>
      </c>
      <c r="BC28">
        <f t="shared" si="5"/>
        <v>2.4227249240558244</v>
      </c>
      <c r="BD28">
        <f t="shared" si="6"/>
        <v>2.6612969181312054</v>
      </c>
      <c r="BE28">
        <f t="shared" si="10"/>
        <v>58.837271475351059</v>
      </c>
      <c r="BF28">
        <f t="shared" si="10"/>
        <v>58.837270955151737</v>
      </c>
      <c r="BG28">
        <f t="shared" si="10"/>
        <v>58.8372751676552</v>
      </c>
      <c r="BH28">
        <f t="shared" si="10"/>
        <v>58.837241054789807</v>
      </c>
      <c r="BI28">
        <f t="shared" si="10"/>
        <v>58.837517262586552</v>
      </c>
      <c r="BJ28">
        <f t="shared" si="10"/>
        <v>58.835278323761436</v>
      </c>
      <c r="BK28">
        <f t="shared" si="10"/>
        <v>58.853265462798966</v>
      </c>
      <c r="BL28">
        <f t="shared" si="8"/>
        <v>58.695849419105549</v>
      </c>
    </row>
    <row r="29" spans="1:64">
      <c r="A29" s="124" t="s">
        <v>176</v>
      </c>
      <c r="B29" s="125" t="s">
        <v>70</v>
      </c>
      <c r="C29" s="124">
        <v>26057.3</v>
      </c>
      <c r="D29" s="124" t="s">
        <v>119</v>
      </c>
      <c r="E29" s="11">
        <f>+(C29-C$7)/C$8</f>
        <v>59.009705135238043</v>
      </c>
      <c r="F29">
        <f>ROUND(2*E29,0)/2</f>
        <v>59</v>
      </c>
      <c r="G29">
        <f>+C29-(C$7+F29*C$8)</f>
        <v>1.201314583158819E-2</v>
      </c>
      <c r="H29">
        <f>G29</f>
        <v>1.201314583158819E-2</v>
      </c>
      <c r="P29" s="103">
        <f>+D$11+D$12*F29+D$13*F29^2</f>
        <v>-2.0669832870894307E-2</v>
      </c>
      <c r="Q29" s="2">
        <f>+C29-15018.5</f>
        <v>11038.8</v>
      </c>
      <c r="S29" s="5">
        <v>0.2</v>
      </c>
      <c r="Z29">
        <f>F29</f>
        <v>59</v>
      </c>
      <c r="AA29" s="99">
        <f>AB$3+AB$4*Z29+AB$5*Z29^2+AH29</f>
        <v>-2.8350147259659914E-2</v>
      </c>
      <c r="AB29" s="99">
        <f>IF(S29&lt;&gt;0,G29-AH29, -9999)</f>
        <v>1.9693460220353797E-2</v>
      </c>
      <c r="AC29" s="99">
        <f>+G29-P29</f>
        <v>3.2682978702482497E-2</v>
      </c>
      <c r="AD29" s="99">
        <f>IF(S29&lt;&gt;0,G29-AA29, -9999)</f>
        <v>4.0363293091248101E-2</v>
      </c>
      <c r="AE29" s="99">
        <f>+(G29-AA29)^2*S29</f>
        <v>3.2583908583399933E-4</v>
      </c>
      <c r="AF29">
        <f>IF(S29&lt;&gt;0,G29-P29, -9999)</f>
        <v>3.2682978702482497E-2</v>
      </c>
      <c r="AG29" s="100"/>
      <c r="AH29">
        <f>$AB$6*($AB$11/AI29*AJ29+$AB$12)</f>
        <v>-7.6803143887656062E-3</v>
      </c>
      <c r="AI29">
        <f>1+$AB$7*COS(AL29)</f>
        <v>1.1855356790265188</v>
      </c>
      <c r="AJ29">
        <f>SIN(AL29+RADIANS($AB$9))</f>
        <v>-0.9311366041585144</v>
      </c>
      <c r="AK29">
        <f>$AB$7*SIN(AL29)</f>
        <v>-2.8744666376273188E-2</v>
      </c>
      <c r="AL29">
        <f>2*ATAN(AM29)</f>
        <v>-0.15370596065280473</v>
      </c>
      <c r="AM29">
        <f>SQRT((1+$AB$7)/(1-$AB$7))*TAN(AN29/2)</f>
        <v>-7.7004646305581931E-2</v>
      </c>
      <c r="AN29" s="99">
        <f>$AU29+$AB$7*SIN(AO29)</f>
        <v>18.722368651840085</v>
      </c>
      <c r="AO29" s="99">
        <f>$AU29+$AB$7*SIN(AP29)</f>
        <v>18.722369461784751</v>
      </c>
      <c r="AP29" s="99">
        <f>$AU29+$AB$7*SIN(AQ29)</f>
        <v>18.722373810884989</v>
      </c>
      <c r="AQ29" s="99">
        <f>$AU29+$AB$7*SIN(AR29)</f>
        <v>18.722397163886885</v>
      </c>
      <c r="AR29" s="99">
        <f>$AU29+$AB$7*SIN(AS29)</f>
        <v>18.722522559367231</v>
      </c>
      <c r="AS29" s="99">
        <f>$AU29+$AB$7*SIN(AT29)</f>
        <v>18.723195844358653</v>
      </c>
      <c r="AT29" s="99">
        <f>$AU29+$AB$7*SIN(AU29)</f>
        <v>18.726809931641156</v>
      </c>
      <c r="AU29" s="99">
        <f>RADIANS($AB$9)+$AB$18*(F29-AB$15)</f>
        <v>18.746183474080393</v>
      </c>
      <c r="AW29" s="64">
        <v>15400</v>
      </c>
      <c r="AX29" s="70">
        <f t="shared" si="0"/>
        <v>-1.7387486767071948E-2</v>
      </c>
      <c r="AY29">
        <f t="shared" si="1"/>
        <v>-2.4070415704618632E-2</v>
      </c>
      <c r="AZ29">
        <f t="shared" si="2"/>
        <v>6.6829289375466847E-3</v>
      </c>
      <c r="BA29">
        <f t="shared" si="3"/>
        <v>0.82223619265483838</v>
      </c>
      <c r="BB29">
        <f t="shared" si="4"/>
        <v>0.85399579445795515</v>
      </c>
      <c r="BC29">
        <f t="shared" si="5"/>
        <v>2.8139869965895716</v>
      </c>
      <c r="BD29">
        <f t="shared" si="6"/>
        <v>6.0502018245740956</v>
      </c>
      <c r="BE29">
        <f t="shared" si="10"/>
        <v>59.295719479065646</v>
      </c>
      <c r="BF29">
        <f t="shared" si="10"/>
        <v>59.295717214891035</v>
      </c>
      <c r="BG29">
        <f t="shared" si="10"/>
        <v>59.295730278043955</v>
      </c>
      <c r="BH29">
        <f t="shared" si="10"/>
        <v>59.295654909219884</v>
      </c>
      <c r="BI29">
        <f t="shared" si="10"/>
        <v>59.296089722678403</v>
      </c>
      <c r="BJ29">
        <f t="shared" si="10"/>
        <v>59.293580136522657</v>
      </c>
      <c r="BK29">
        <f t="shared" si="10"/>
        <v>59.308028937530352</v>
      </c>
      <c r="BL29">
        <f t="shared" si="8"/>
        <v>59.223551234639864</v>
      </c>
    </row>
    <row r="30" spans="1:64">
      <c r="A30" s="124" t="s">
        <v>185</v>
      </c>
      <c r="B30" s="125" t="s">
        <v>70</v>
      </c>
      <c r="C30" s="124">
        <v>26068.460999999999</v>
      </c>
      <c r="D30" s="124" t="s">
        <v>119</v>
      </c>
      <c r="E30" s="11">
        <f>+(C30-C$7)/C$8</f>
        <v>68.026411993039815</v>
      </c>
      <c r="F30">
        <f>ROUND(2*E30,0)/2</f>
        <v>68</v>
      </c>
      <c r="G30">
        <f>+C30-(C$7+F30*C$8)</f>
        <v>3.2693117227609036E-2</v>
      </c>
      <c r="H30">
        <f>G30</f>
        <v>3.2693117227609036E-2</v>
      </c>
      <c r="P30" s="103">
        <f>+D$11+D$12*F30+D$13*F30^2</f>
        <v>-2.0670126456535664E-2</v>
      </c>
      <c r="Q30" s="2">
        <f>+C30-15018.5</f>
        <v>11049.960999999999</v>
      </c>
      <c r="S30" s="5">
        <v>0.2</v>
      </c>
      <c r="Z30">
        <f>F30</f>
        <v>68</v>
      </c>
      <c r="AA30" s="99">
        <f>AB$3+AB$4*Z30+AB$5*Z30^2+AH30</f>
        <v>-2.8427219385722534E-2</v>
      </c>
      <c r="AB30" s="99">
        <f>IF(S30&lt;&gt;0,G30-AH30, -9999)</f>
        <v>4.0450210156795903E-2</v>
      </c>
      <c r="AC30" s="99">
        <f>+G30-P30</f>
        <v>5.3363243684144704E-2</v>
      </c>
      <c r="AD30" s="99">
        <f>IF(S30&lt;&gt;0,G30-AA30, -9999)</f>
        <v>6.112033661333157E-2</v>
      </c>
      <c r="AE30" s="99">
        <f>+(G30-AA30)^2*S30</f>
        <v>7.4713910954539193E-4</v>
      </c>
      <c r="AF30">
        <f>IF(S30&lt;&gt;0,G30-P30, -9999)</f>
        <v>5.3363243684144704E-2</v>
      </c>
      <c r="AG30" s="100"/>
      <c r="AH30">
        <f>$AB$6*($AB$11/AI30*AJ30+$AB$12)</f>
        <v>-7.7570929291868682E-3</v>
      </c>
      <c r="AI30">
        <f>1+$AB$7*COS(AL30)</f>
        <v>1.1864334448637976</v>
      </c>
      <c r="AJ30">
        <f>SIN(AL30+RADIANS($AB$9))</f>
        <v>-0.94340990396266478</v>
      </c>
      <c r="AK30">
        <f>$AB$7*SIN(AL30)</f>
        <v>-2.2188165159201828E-2</v>
      </c>
      <c r="AL30">
        <f>2*ATAN(AM30)</f>
        <v>-0.1184566783635624</v>
      </c>
      <c r="AM30">
        <f>SQRT((1+$AB$7)/(1-$AB$7))*TAN(AN30/2)</f>
        <v>-5.9297694097633614E-2</v>
      </c>
      <c r="AN30" s="99">
        <f>$AU30+$AB$7*SIN(AO30)</f>
        <v>18.751561176939308</v>
      </c>
      <c r="AO30" s="99">
        <f>$AU30+$AB$7*SIN(AP30)</f>
        <v>18.751561813222843</v>
      </c>
      <c r="AP30" s="99">
        <f>$AU30+$AB$7*SIN(AQ30)</f>
        <v>18.751565218568537</v>
      </c>
      <c r="AQ30" s="99">
        <f>$AU30+$AB$7*SIN(AR30)</f>
        <v>18.751583443724979</v>
      </c>
      <c r="AR30" s="99">
        <f>$AU30+$AB$7*SIN(AS30)</f>
        <v>18.751680982849649</v>
      </c>
      <c r="AS30" s="99">
        <f>$AU30+$AB$7*SIN(AT30)</f>
        <v>18.752202986154355</v>
      </c>
      <c r="AT30" s="99">
        <f>$AU30+$AB$7*SIN(AU30)</f>
        <v>18.75499615953872</v>
      </c>
      <c r="AU30" s="99">
        <f>RADIANS($AB$9)+$AB$18*(F30-AB$15)</f>
        <v>18.769930055779437</v>
      </c>
      <c r="AW30" s="64">
        <v>15600</v>
      </c>
      <c r="AX30" s="70">
        <f t="shared" si="0"/>
        <v>-1.6107782723896569E-2</v>
      </c>
      <c r="AY30">
        <f t="shared" si="1"/>
        <v>-2.4153073502309053E-2</v>
      </c>
      <c r="AZ30">
        <f t="shared" si="2"/>
        <v>8.0452907784124856E-3</v>
      </c>
      <c r="BA30">
        <f t="shared" si="3"/>
        <v>0.81242015428398351</v>
      </c>
      <c r="BB30">
        <f t="shared" si="4"/>
        <v>0.98435842832183684</v>
      </c>
      <c r="BC30">
        <f t="shared" si="5"/>
        <v>-3.0991214028983838</v>
      </c>
      <c r="BD30">
        <f t="shared" si="6"/>
        <v>-47.083599467519988</v>
      </c>
      <c r="BE30">
        <f t="shared" si="10"/>
        <v>59.741615349678312</v>
      </c>
      <c r="BF30">
        <f t="shared" si="10"/>
        <v>59.741615846884791</v>
      </c>
      <c r="BG30">
        <f t="shared" si="10"/>
        <v>59.741613195140026</v>
      </c>
      <c r="BH30">
        <f t="shared" si="10"/>
        <v>59.741627337659544</v>
      </c>
      <c r="BI30">
        <f t="shared" si="10"/>
        <v>59.741551911643455</v>
      </c>
      <c r="BJ30">
        <f t="shared" si="10"/>
        <v>59.741954183089831</v>
      </c>
      <c r="BK30">
        <f t="shared" si="10"/>
        <v>59.739808833938177</v>
      </c>
      <c r="BL30">
        <f t="shared" si="8"/>
        <v>59.751253050174178</v>
      </c>
    </row>
    <row r="31" spans="1:64">
      <c r="A31" s="124" t="s">
        <v>176</v>
      </c>
      <c r="B31" s="125" t="s">
        <v>70</v>
      </c>
      <c r="C31" s="124">
        <v>26677.45</v>
      </c>
      <c r="D31" s="124" t="s">
        <v>119</v>
      </c>
      <c r="E31" s="11">
        <f>+(C31-C$7)/C$8</f>
        <v>560.01416332587974</v>
      </c>
      <c r="F31">
        <f>ROUND(2*E31,0)/2</f>
        <v>560</v>
      </c>
      <c r="G31">
        <f>+C31-(C$7+F31*C$8)</f>
        <v>1.7531553661683574E-2</v>
      </c>
      <c r="H31">
        <f>G31</f>
        <v>1.7531553661683574E-2</v>
      </c>
      <c r="P31" s="103">
        <f>+D$11+D$12*F31+D$13*F31^2</f>
        <v>-2.0689215085394622E-2</v>
      </c>
      <c r="Q31" s="2">
        <f>+C31-15018.5</f>
        <v>11658.95</v>
      </c>
      <c r="S31" s="5">
        <v>0.2</v>
      </c>
      <c r="Z31">
        <f>F31</f>
        <v>560</v>
      </c>
      <c r="AA31" s="99">
        <f>AB$3+AB$4*Z31+AB$5*Z31^2+AH31</f>
        <v>-2.3736378113589786E-2</v>
      </c>
      <c r="AB31" s="99">
        <f>IF(S31&lt;&gt;0,G31-AH31, -9999)</f>
        <v>2.0578716689878734E-2</v>
      </c>
      <c r="AC31" s="99">
        <f>+G31-P31</f>
        <v>3.8220768747078193E-2</v>
      </c>
      <c r="AD31" s="99">
        <f>IF(S31&lt;&gt;0,G31-AA31, -9999)</f>
        <v>4.126793177527336E-2</v>
      </c>
      <c r="AE31" s="99">
        <f>+(G31-AA31)^2*S31</f>
        <v>3.4060843860172336E-4</v>
      </c>
      <c r="AF31">
        <f>IF(S31&lt;&gt;0,G31-P31, -9999)</f>
        <v>3.8220768747078193E-2</v>
      </c>
      <c r="AG31" s="100"/>
      <c r="AH31">
        <f>$AB$6*($AB$11/AI31*AJ31+$AB$12)</f>
        <v>-3.0471630281951618E-3</v>
      </c>
      <c r="AI31">
        <f>1+$AB$7*COS(AL31)</f>
        <v>0.99585586574692753</v>
      </c>
      <c r="AJ31">
        <f>SIN(AL31+RADIANS($AB$9))</f>
        <v>-0.19621708751250902</v>
      </c>
      <c r="AK31">
        <f>$AB$7*SIN(AL31)</f>
        <v>0.18770341016669681</v>
      </c>
      <c r="AL31">
        <f>2*ATAN(AM31)</f>
        <v>1.5928708384087211</v>
      </c>
      <c r="AM31">
        <f>SQRT((1+$AB$7)/(1-$AB$7))*TAN(AN31/2)</f>
        <v>1.0223217893412302</v>
      </c>
      <c r="AN31" s="99">
        <f>$AU31+$AB$7*SIN(AO31)</f>
        <v>20.253209219155554</v>
      </c>
      <c r="AO31" s="99">
        <f>$AU31+$AB$7*SIN(AP31)</f>
        <v>20.253209218891822</v>
      </c>
      <c r="AP31" s="99">
        <f>$AU31+$AB$7*SIN(AQ31)</f>
        <v>20.253209210448386</v>
      </c>
      <c r="AQ31" s="99">
        <f>$AU31+$AB$7*SIN(AR31)</f>
        <v>20.253208940129348</v>
      </c>
      <c r="AR31" s="99">
        <f>$AU31+$AB$7*SIN(AS31)</f>
        <v>20.253200286016682</v>
      </c>
      <c r="AS31" s="99">
        <f>$AU31+$AB$7*SIN(AT31)</f>
        <v>20.252923463633117</v>
      </c>
      <c r="AT31" s="99">
        <f>$AU31+$AB$7*SIN(AU31)</f>
        <v>20.244295987106842</v>
      </c>
      <c r="AU31" s="99">
        <f>RADIANS($AB$9)+$AB$18*(F31-AB$15)</f>
        <v>20.068076521993845</v>
      </c>
      <c r="AW31" s="64">
        <v>15800</v>
      </c>
      <c r="AX31" s="70">
        <f t="shared" si="0"/>
        <v>-1.6406002419583926E-2</v>
      </c>
      <c r="AY31">
        <f t="shared" si="1"/>
        <v>-2.4236717711068393E-2</v>
      </c>
      <c r="AZ31">
        <f t="shared" si="2"/>
        <v>7.830715291484467E-3</v>
      </c>
      <c r="BA31">
        <f t="shared" si="3"/>
        <v>0.82820628952387321</v>
      </c>
      <c r="BB31">
        <f t="shared" si="4"/>
        <v>0.98091711000583381</v>
      </c>
      <c r="BC31">
        <f t="shared" si="5"/>
        <v>-2.7263469765995092</v>
      </c>
      <c r="BD31">
        <f t="shared" si="6"/>
        <v>-4.7470184964197184</v>
      </c>
      <c r="BE31">
        <f t="shared" si="10"/>
        <v>60.189129227449605</v>
      </c>
      <c r="BF31">
        <f t="shared" si="10"/>
        <v>60.18913128132219</v>
      </c>
      <c r="BG31">
        <f t="shared" si="10"/>
        <v>60.189118823603508</v>
      </c>
      <c r="BH31">
        <f t="shared" si="10"/>
        <v>60.189194386919446</v>
      </c>
      <c r="BI31">
        <f t="shared" si="10"/>
        <v>60.188736099192141</v>
      </c>
      <c r="BJ31">
        <f t="shared" si="10"/>
        <v>60.191517353392356</v>
      </c>
      <c r="BK31">
        <f t="shared" si="10"/>
        <v>60.174702321639465</v>
      </c>
      <c r="BL31">
        <f t="shared" si="8"/>
        <v>60.278954865708492</v>
      </c>
    </row>
    <row r="32" spans="1:64">
      <c r="A32" s="124" t="s">
        <v>176</v>
      </c>
      <c r="B32" s="125" t="s">
        <v>70</v>
      </c>
      <c r="C32" s="124">
        <v>26688.569</v>
      </c>
      <c r="D32" s="124" t="s">
        <v>119</v>
      </c>
      <c r="E32" s="11">
        <f>+(C32-C$7)/C$8</f>
        <v>568.99693938106168</v>
      </c>
      <c r="F32">
        <f>ROUND(2*E32,0)/2</f>
        <v>569</v>
      </c>
      <c r="G32">
        <f>+C32-(C$7+F32*C$8)</f>
        <v>-3.788474939938169E-3</v>
      </c>
      <c r="H32">
        <f>G32</f>
        <v>-3.788474939938169E-3</v>
      </c>
      <c r="P32" s="103">
        <f>+D$11+D$12*F32+D$13*F32^2</f>
        <v>-2.068961986422372E-2</v>
      </c>
      <c r="Q32" s="2">
        <f>+C32-15018.5</f>
        <v>11670.069</v>
      </c>
      <c r="S32" s="5">
        <v>0.2</v>
      </c>
      <c r="Z32">
        <f>F32</f>
        <v>569</v>
      </c>
      <c r="AA32" s="99">
        <f>AB$3+AB$4*Z32+AB$5*Z32^2+AH32</f>
        <v>-2.3550897093347581E-2</v>
      </c>
      <c r="AB32" s="99">
        <f>IF(S32&lt;&gt;0,G32-AH32, -9999)</f>
        <v>-9.2719771081430829E-4</v>
      </c>
      <c r="AC32" s="99">
        <f>+G32-P32</f>
        <v>1.6901144924285551E-2</v>
      </c>
      <c r="AD32" s="99">
        <f>IF(S32&lt;&gt;0,G32-AA32, -9999)</f>
        <v>1.9762422153409412E-2</v>
      </c>
      <c r="AE32" s="99">
        <f>+(G32-AA32)^2*S32</f>
        <v>7.8110665873913418E-5</v>
      </c>
      <c r="AF32">
        <f>IF(S32&lt;&gt;0,G32-P32, -9999)</f>
        <v>1.6901144924285551E-2</v>
      </c>
      <c r="AG32" s="100"/>
      <c r="AH32">
        <f>$AB$6*($AB$11/AI32*AJ32+$AB$12)</f>
        <v>-2.8612772291238607E-3</v>
      </c>
      <c r="AI32">
        <f>1+$AB$7*COS(AL32)</f>
        <v>0.99121443558757605</v>
      </c>
      <c r="AJ32">
        <f>SIN(AL32+RADIANS($AB$9))</f>
        <v>-0.17190365573003033</v>
      </c>
      <c r="AK32">
        <f>$AB$7*SIN(AL32)</f>
        <v>0.18754348267767093</v>
      </c>
      <c r="AL32">
        <f>2*ATAN(AM32)</f>
        <v>1.6176075841014035</v>
      </c>
      <c r="AM32">
        <f>SQRT((1+$AB$7)/(1-$AB$7))*TAN(AN32/2)</f>
        <v>1.0479421278754963</v>
      </c>
      <c r="AN32" s="99">
        <f>$AU32+$AB$7*SIN(AO32)</f>
        <v>20.277664221720929</v>
      </c>
      <c r="AO32" s="99">
        <f>$AU32+$AB$7*SIN(AP32)</f>
        <v>20.277664221610411</v>
      </c>
      <c r="AP32" s="99">
        <f>$AU32+$AB$7*SIN(AQ32)</f>
        <v>20.277664217471035</v>
      </c>
      <c r="AQ32" s="99">
        <f>$AU32+$AB$7*SIN(AR32)</f>
        <v>20.277664062430919</v>
      </c>
      <c r="AR32" s="99">
        <f>$AU32+$AB$7*SIN(AS32)</f>
        <v>20.277658255535442</v>
      </c>
      <c r="AS32" s="99">
        <f>$AU32+$AB$7*SIN(AT32)</f>
        <v>20.277440931973153</v>
      </c>
      <c r="AT32" s="99">
        <f>$AU32+$AB$7*SIN(AU32)</f>
        <v>20.269531044263012</v>
      </c>
      <c r="AU32" s="99">
        <f>RADIANS($AB$9)+$AB$18*(F32-AB$15)</f>
        <v>20.091823103692889</v>
      </c>
      <c r="AW32" s="64">
        <v>16000</v>
      </c>
      <c r="AX32" s="70">
        <f t="shared" si="0"/>
        <v>-1.8335079149138518E-2</v>
      </c>
      <c r="AY32">
        <f t="shared" si="1"/>
        <v>-2.4321348330896657E-2</v>
      </c>
      <c r="AZ32">
        <f t="shared" si="2"/>
        <v>5.9862691817581378E-3</v>
      </c>
      <c r="BA32">
        <f t="shared" si="3"/>
        <v>0.8712499766916183</v>
      </c>
      <c r="BB32">
        <f t="shared" si="4"/>
        <v>0.82782212855470172</v>
      </c>
      <c r="BC32">
        <f t="shared" si="5"/>
        <v>-2.3264376045716055</v>
      </c>
      <c r="BD32">
        <f t="shared" si="6"/>
        <v>-2.3161329909727808</v>
      </c>
      <c r="BE32">
        <f t="shared" si="10"/>
        <v>60.652602378701999</v>
      </c>
      <c r="BF32">
        <f t="shared" si="10"/>
        <v>60.652602611687314</v>
      </c>
      <c r="BG32">
        <f t="shared" si="10"/>
        <v>60.652600440697</v>
      </c>
      <c r="BH32">
        <f t="shared" si="10"/>
        <v>60.652620670555983</v>
      </c>
      <c r="BI32">
        <f t="shared" si="10"/>
        <v>60.652432186168923</v>
      </c>
      <c r="BJ32">
        <f t="shared" si="10"/>
        <v>60.654190302351843</v>
      </c>
      <c r="BK32">
        <f t="shared" si="10"/>
        <v>60.637959465430541</v>
      </c>
      <c r="BL32">
        <f t="shared" si="8"/>
        <v>60.806656681242806</v>
      </c>
    </row>
    <row r="33" spans="1:64">
      <c r="A33" s="124" t="s">
        <v>176</v>
      </c>
      <c r="B33" s="125" t="s">
        <v>70</v>
      </c>
      <c r="C33" s="124">
        <v>26708.373</v>
      </c>
      <c r="D33" s="124" t="s">
        <v>119</v>
      </c>
      <c r="E33" s="11">
        <f>+(C33-C$7)/C$8</f>
        <v>584.99612069204693</v>
      </c>
      <c r="F33">
        <f>ROUND(2*E33,0)/2</f>
        <v>585</v>
      </c>
      <c r="G33">
        <f>+C33-(C$7+F33*C$8)</f>
        <v>-4.8018591223808471E-3</v>
      </c>
      <c r="H33">
        <f>G33</f>
        <v>-4.8018591223808471E-3</v>
      </c>
      <c r="P33" s="103">
        <f>+D$11+D$12*F33+D$13*F33^2</f>
        <v>-2.0690344403086345E-2</v>
      </c>
      <c r="Q33" s="2">
        <f>+C33-15018.5</f>
        <v>11689.873</v>
      </c>
      <c r="S33" s="5">
        <v>0.2</v>
      </c>
      <c r="Z33">
        <f>F33</f>
        <v>585</v>
      </c>
      <c r="AA33" s="99">
        <f>AB$3+AB$4*Z33+AB$5*Z33^2+AH33</f>
        <v>-2.3219174735988831E-2</v>
      </c>
      <c r="AB33" s="99">
        <f>IF(S33&lt;&gt;0,G33-AH33, -9999)</f>
        <v>-2.2730287894783614E-3</v>
      </c>
      <c r="AC33" s="99">
        <f>+G33-P33</f>
        <v>1.5888485280705498E-2</v>
      </c>
      <c r="AD33" s="99">
        <f>IF(S33&lt;&gt;0,G33-AA33, -9999)</f>
        <v>1.8417315613607984E-2</v>
      </c>
      <c r="AE33" s="99">
        <f>+(G33-AA33)^2*S33</f>
        <v>6.7839502882249689E-5</v>
      </c>
      <c r="AF33">
        <f>IF(S33&lt;&gt;0,G33-P33, -9999)</f>
        <v>1.5888485280705498E-2</v>
      </c>
      <c r="AG33" s="100"/>
      <c r="AH33">
        <f>$AB$6*($AB$11/AI33*AJ33+$AB$12)</f>
        <v>-2.5288303329024857E-3</v>
      </c>
      <c r="AI33">
        <f>1+$AB$7*COS(AL33)</f>
        <v>0.98308358162237863</v>
      </c>
      <c r="AJ33">
        <f>SIN(AL33+RADIANS($AB$9))</f>
        <v>-0.12898910001399685</v>
      </c>
      <c r="AK33">
        <f>$AB$7*SIN(AL33)</f>
        <v>0.18698550432102479</v>
      </c>
      <c r="AL33">
        <f>2*ATAN(AM33)</f>
        <v>1.661019855191485</v>
      </c>
      <c r="AM33">
        <f>SQRT((1+$AB$7)/(1-$AB$7))*TAN(AN33/2)</f>
        <v>1.094553136697904</v>
      </c>
      <c r="AN33" s="99">
        <f>$AU33+$AB$7*SIN(AO33)</f>
        <v>20.320859928802161</v>
      </c>
      <c r="AO33" s="99">
        <f>$AU33+$AB$7*SIN(AP33)</f>
        <v>20.320859928786788</v>
      </c>
      <c r="AP33" s="99">
        <f>$AU33+$AB$7*SIN(AQ33)</f>
        <v>20.320859927962481</v>
      </c>
      <c r="AQ33" s="99">
        <f>$AU33+$AB$7*SIN(AR33)</f>
        <v>20.320859883760772</v>
      </c>
      <c r="AR33" s="99">
        <f>$AU33+$AB$7*SIN(AS33)</f>
        <v>20.320857513572239</v>
      </c>
      <c r="AS33" s="99">
        <f>$AU33+$AB$7*SIN(AT33)</f>
        <v>20.320730501390806</v>
      </c>
      <c r="AT33" s="99">
        <f>$AU33+$AB$7*SIN(AU33)</f>
        <v>20.314145445643593</v>
      </c>
      <c r="AU33" s="99">
        <f>RADIANS($AB$9)+$AB$18*(F33-AB$15)</f>
        <v>20.134039248935636</v>
      </c>
      <c r="AW33" s="64">
        <v>16200</v>
      </c>
      <c r="AX33" s="70">
        <f t="shared" si="0"/>
        <v>-2.177175020079632E-2</v>
      </c>
      <c r="AY33">
        <f t="shared" si="1"/>
        <v>-2.4406965361793841E-2</v>
      </c>
      <c r="AZ33">
        <f t="shared" si="2"/>
        <v>2.6352151609975202E-3</v>
      </c>
      <c r="BA33">
        <f t="shared" si="3"/>
        <v>0.94470715971506647</v>
      </c>
      <c r="BB33">
        <f t="shared" si="4"/>
        <v>0.49558591308953032</v>
      </c>
      <c r="BC33">
        <f t="shared" si="5"/>
        <v>-1.8697325852581947</v>
      </c>
      <c r="BD33">
        <f t="shared" si="6"/>
        <v>-1.3545789718839372</v>
      </c>
      <c r="BE33">
        <f t="shared" si="10"/>
        <v>61.147811942573497</v>
      </c>
      <c r="BF33">
        <f t="shared" si="10"/>
        <v>61.147811942576574</v>
      </c>
      <c r="BG33">
        <f t="shared" si="10"/>
        <v>61.147811942431623</v>
      </c>
      <c r="BH33">
        <f t="shared" si="10"/>
        <v>61.147811949263527</v>
      </c>
      <c r="BI33">
        <f t="shared" si="10"/>
        <v>61.147811627250363</v>
      </c>
      <c r="BJ33">
        <f t="shared" si="10"/>
        <v>61.147826805923387</v>
      </c>
      <c r="BK33">
        <f t="shared" si="10"/>
        <v>61.147113520950064</v>
      </c>
      <c r="BL33">
        <f t="shared" si="8"/>
        <v>61.334358496777114</v>
      </c>
    </row>
    <row r="34" spans="1:64">
      <c r="A34" s="124" t="s">
        <v>176</v>
      </c>
      <c r="B34" s="125" t="s">
        <v>70</v>
      </c>
      <c r="C34" s="124">
        <v>26719.508000000002</v>
      </c>
      <c r="D34" s="124" t="s">
        <v>119</v>
      </c>
      <c r="E34" s="11">
        <f>+(C34-C$7)/C$8</f>
        <v>593.99182276727674</v>
      </c>
      <c r="F34">
        <f>ROUND(2*E34,0)/2</f>
        <v>594</v>
      </c>
      <c r="G34">
        <f>+C34-(C$7+F34*C$8)</f>
        <v>-1.0121887720742961E-2</v>
      </c>
      <c r="H34">
        <f>G34</f>
        <v>-1.0121887720742961E-2</v>
      </c>
      <c r="P34" s="103">
        <f>+D$11+D$12*F34+D$13*F34^2</f>
        <v>-2.0690754730477705E-2</v>
      </c>
      <c r="Q34" s="2">
        <f>+C34-15018.5</f>
        <v>11701.008000000002</v>
      </c>
      <c r="S34" s="5">
        <v>0.2</v>
      </c>
      <c r="Z34">
        <f>F34</f>
        <v>594</v>
      </c>
      <c r="AA34" s="99">
        <f>AB$3+AB$4*Z34+AB$5*Z34^2+AH34</f>
        <v>-2.3031683304007549E-2</v>
      </c>
      <c r="AB34" s="99">
        <f>IF(S34&lt;&gt;0,G34-AH34, -9999)</f>
        <v>-7.7809591472131189E-3</v>
      </c>
      <c r="AC34" s="99">
        <f>+G34-P34</f>
        <v>1.0568867009734743E-2</v>
      </c>
      <c r="AD34" s="99">
        <f>IF(S34&lt;&gt;0,G34-AA34, -9999)</f>
        <v>1.2909795583264588E-2</v>
      </c>
      <c r="AE34" s="99">
        <f>+(G34-AA34)^2*S34</f>
        <v>3.3332564400335575E-5</v>
      </c>
      <c r="AF34">
        <f>IF(S34&lt;&gt;0,G34-P34, -9999)</f>
        <v>1.0568867009734743E-2</v>
      </c>
      <c r="AG34" s="100"/>
      <c r="AH34">
        <f>$AB$6*($AB$11/AI34*AJ34+$AB$12)</f>
        <v>-2.3409285735298429E-3</v>
      </c>
      <c r="AI34">
        <f>1+$AB$7*COS(AL34)</f>
        <v>0.97858104609101049</v>
      </c>
      <c r="AJ34">
        <f>SIN(AL34+RADIANS($AB$9))</f>
        <v>-0.1050471114453321</v>
      </c>
      <c r="AK34">
        <f>$AB$7*SIN(AL34)</f>
        <v>0.18652338311954159</v>
      </c>
      <c r="AL34">
        <f>2*ATAN(AM34)</f>
        <v>1.6851280764706456</v>
      </c>
      <c r="AM34">
        <f>SQRT((1+$AB$7)/(1-$AB$7))*TAN(AN34/2)</f>
        <v>1.1214042030801623</v>
      </c>
      <c r="AN34" s="99">
        <f>$AU34+$AB$7*SIN(AO34)</f>
        <v>20.345002250277492</v>
      </c>
      <c r="AO34" s="99">
        <f>$AU34+$AB$7*SIN(AP34)</f>
        <v>20.345002250274081</v>
      </c>
      <c r="AP34" s="99">
        <f>$AU34+$AB$7*SIN(AQ34)</f>
        <v>20.345002250032692</v>
      </c>
      <c r="AQ34" s="99">
        <f>$AU34+$AB$7*SIN(AR34)</f>
        <v>20.345002232953373</v>
      </c>
      <c r="AR34" s="99">
        <f>$AU34+$AB$7*SIN(AS34)</f>
        <v>20.345001024536565</v>
      </c>
      <c r="AS34" s="99">
        <f>$AU34+$AB$7*SIN(AT34)</f>
        <v>20.344915574195728</v>
      </c>
      <c r="AT34" s="99">
        <f>$AU34+$AB$7*SIN(AU34)</f>
        <v>20.339100259641796</v>
      </c>
      <c r="AU34" s="99">
        <f>RADIANS($AB$9)+$AB$18*(F34-AB$15)</f>
        <v>20.15778583063468</v>
      </c>
      <c r="AW34" s="64">
        <v>16400</v>
      </c>
      <c r="AX34" s="70">
        <f t="shared" si="0"/>
        <v>-2.6230181209293543E-2</v>
      </c>
      <c r="AY34">
        <f t="shared" si="1"/>
        <v>-2.4493568803759941E-2</v>
      </c>
      <c r="AZ34">
        <f t="shared" si="2"/>
        <v>-1.7366124055336011E-3</v>
      </c>
      <c r="BA34">
        <f t="shared" si="3"/>
        <v>1.0467428840777957</v>
      </c>
      <c r="BB34">
        <f t="shared" si="4"/>
        <v>-3.203249501018255E-2</v>
      </c>
      <c r="BC34">
        <f t="shared" si="5"/>
        <v>-1.3191853271169647</v>
      </c>
      <c r="BD34">
        <f t="shared" si="6"/>
        <v>-0.77545242808192116</v>
      </c>
      <c r="BE34">
        <f t="shared" ref="BE34:BK70" si="11">$BL34+$AB$7*SIN(BF34)</f>
        <v>61.691432161968862</v>
      </c>
      <c r="BF34">
        <f t="shared" si="11"/>
        <v>61.691432205654941</v>
      </c>
      <c r="BG34">
        <f t="shared" si="11"/>
        <v>61.691432763364283</v>
      </c>
      <c r="BH34">
        <f t="shared" si="11"/>
        <v>61.691439883187186</v>
      </c>
      <c r="BI34">
        <f t="shared" si="11"/>
        <v>61.6915307664922</v>
      </c>
      <c r="BJ34">
        <f t="shared" si="11"/>
        <v>61.692689300106927</v>
      </c>
      <c r="BK34">
        <f t="shared" si="11"/>
        <v>61.707210717918329</v>
      </c>
      <c r="BL34">
        <f t="shared" si="8"/>
        <v>61.862060312311428</v>
      </c>
    </row>
    <row r="35" spans="1:64">
      <c r="A35" s="124" t="s">
        <v>176</v>
      </c>
      <c r="B35" s="125" t="s">
        <v>70</v>
      </c>
      <c r="C35" s="124">
        <v>26734.402999999998</v>
      </c>
      <c r="D35" s="124" t="s">
        <v>119</v>
      </c>
      <c r="E35" s="11">
        <f>+(C35-C$7)/C$8</f>
        <v>606.02513955313179</v>
      </c>
      <c r="F35">
        <f>ROUND(2*E35,0)/2</f>
        <v>606</v>
      </c>
      <c r="G35">
        <f>+C35-(C$7+F35*C$8)</f>
        <v>3.1118074140977114E-2</v>
      </c>
      <c r="H35">
        <f>G35</f>
        <v>3.1118074140977114E-2</v>
      </c>
      <c r="P35" s="103">
        <f>+D$11+D$12*F35+D$13*F35^2</f>
        <v>-2.0691304940861053E-2</v>
      </c>
      <c r="Q35" s="2">
        <f>+C35-15018.5</f>
        <v>11715.902999999998</v>
      </c>
      <c r="S35" s="5">
        <v>0.2</v>
      </c>
      <c r="Z35">
        <f>F35</f>
        <v>606</v>
      </c>
      <c r="AA35" s="99">
        <f>AB$3+AB$4*Z35+AB$5*Z35^2+AH35</f>
        <v>-2.2780943796255705E-2</v>
      </c>
      <c r="AB35" s="99">
        <f>IF(S35&lt;&gt;0,G35-AH35, -9999)</f>
        <v>3.3207712996371763E-2</v>
      </c>
      <c r="AC35" s="99">
        <f>+G35-P35</f>
        <v>5.1809379081838164E-2</v>
      </c>
      <c r="AD35" s="99">
        <f>IF(S35&lt;&gt;0,G35-AA35, -9999)</f>
        <v>5.389901793723282E-2</v>
      </c>
      <c r="AE35" s="99">
        <f>+(G35-AA35)^2*S35</f>
        <v>5.8102082691962903E-4</v>
      </c>
      <c r="AF35">
        <f>IF(S35&lt;&gt;0,G35-P35, -9999)</f>
        <v>5.1809379081838164E-2</v>
      </c>
      <c r="AG35" s="100"/>
      <c r="AH35">
        <f>$AB$6*($AB$11/AI35*AJ35+$AB$12)</f>
        <v>-2.0896388553946514E-3</v>
      </c>
      <c r="AI35">
        <f>1+$AB$7*COS(AL35)</f>
        <v>0.97266079525666127</v>
      </c>
      <c r="AJ35">
        <f>SIN(AL35+RADIANS($AB$9))</f>
        <v>-7.337185938665447E-2</v>
      </c>
      <c r="AK35">
        <f>$AB$7*SIN(AL35)</f>
        <v>0.1857479795877105</v>
      </c>
      <c r="AL35">
        <f>2*ATAN(AM35)</f>
        <v>1.7169314995217082</v>
      </c>
      <c r="AM35">
        <f>SQRT((1+$AB$7)/(1-$AB$7))*TAN(AN35/2)</f>
        <v>1.1579579875633021</v>
      </c>
      <c r="AN35" s="99">
        <f>$AU35+$AB$7*SIN(AO35)</f>
        <v>20.377020859263084</v>
      </c>
      <c r="AO35" s="99">
        <f>$AU35+$AB$7*SIN(AP35)</f>
        <v>20.377020859262906</v>
      </c>
      <c r="AP35" s="99">
        <f>$AU35+$AB$7*SIN(AQ35)</f>
        <v>20.377020859240879</v>
      </c>
      <c r="AQ35" s="99">
        <f>$AU35+$AB$7*SIN(AR35)</f>
        <v>20.377020856532766</v>
      </c>
      <c r="AR35" s="99">
        <f>$AU35+$AB$7*SIN(AS35)</f>
        <v>20.37702052355101</v>
      </c>
      <c r="AS35" s="99">
        <f>$AU35+$AB$7*SIN(AT35)</f>
        <v>20.376979600548026</v>
      </c>
      <c r="AT35" s="99">
        <f>$AU35+$AB$7*SIN(AU35)</f>
        <v>20.372214197960933</v>
      </c>
      <c r="AU35" s="99">
        <f>RADIANS($AB$9)+$AB$18*(F35-AB$15)</f>
        <v>20.18944793956674</v>
      </c>
      <c r="AW35" s="64">
        <v>16600</v>
      </c>
      <c r="AX35" s="70">
        <f t="shared" si="0"/>
        <v>-3.0525213293911196E-2</v>
      </c>
      <c r="AY35">
        <f t="shared" si="1"/>
        <v>-2.4581158656794968E-2</v>
      </c>
      <c r="AZ35">
        <f t="shared" si="2"/>
        <v>-5.9440546371162277E-3</v>
      </c>
      <c r="BA35">
        <f t="shared" si="3"/>
        <v>1.1501453234499661</v>
      </c>
      <c r="BB35">
        <f t="shared" si="4"/>
        <v>-0.6497404934870401</v>
      </c>
      <c r="BC35">
        <f t="shared" si="5"/>
        <v>-0.6439803015702672</v>
      </c>
      <c r="BD35">
        <f t="shared" si="6"/>
        <v>-0.33359957281120195</v>
      </c>
      <c r="BE35">
        <f t="shared" si="11"/>
        <v>62.293498938559438</v>
      </c>
      <c r="BF35">
        <f t="shared" si="11"/>
        <v>62.293500401691837</v>
      </c>
      <c r="BG35">
        <f t="shared" si="11"/>
        <v>62.293509478572254</v>
      </c>
      <c r="BH35">
        <f t="shared" si="11"/>
        <v>62.293565788000947</v>
      </c>
      <c r="BI35">
        <f t="shared" si="11"/>
        <v>62.293915067464042</v>
      </c>
      <c r="BJ35">
        <f t="shared" si="11"/>
        <v>62.296079976580366</v>
      </c>
      <c r="BK35">
        <f t="shared" si="11"/>
        <v>62.309437348563527</v>
      </c>
      <c r="BL35">
        <f t="shared" si="8"/>
        <v>62.389762127845742</v>
      </c>
    </row>
    <row r="36" spans="1:64">
      <c r="A36" s="124" t="s">
        <v>176</v>
      </c>
      <c r="B36" s="125" t="s">
        <v>70</v>
      </c>
      <c r="C36" s="124">
        <v>26781.407999999999</v>
      </c>
      <c r="D36" s="124" t="s">
        <v>119</v>
      </c>
      <c r="E36" s="11">
        <f>+(C36-C$7)/C$8</f>
        <v>643.999362817264</v>
      </c>
      <c r="F36">
        <f>ROUND(2*E36,0)/2</f>
        <v>644</v>
      </c>
      <c r="G36">
        <f>+C36-(C$7+F36*C$8)</f>
        <v>-7.8871328878449276E-4</v>
      </c>
      <c r="H36">
        <f>G36</f>
        <v>-7.8871328878449276E-4</v>
      </c>
      <c r="P36" s="103">
        <f>+D$11+D$12*F36+D$13*F36^2</f>
        <v>-2.0693070701004537E-2</v>
      </c>
      <c r="Q36" s="2">
        <f>+C36-15018.5</f>
        <v>11762.907999999999</v>
      </c>
      <c r="S36" s="5">
        <v>0.2</v>
      </c>
      <c r="Z36">
        <f>F36</f>
        <v>644</v>
      </c>
      <c r="AA36" s="99">
        <f>AB$3+AB$4*Z36+AB$5*Z36^2+AH36</f>
        <v>-2.1984178434970209E-2</v>
      </c>
      <c r="AB36" s="99">
        <f>IF(S36&lt;&gt;0,G36-AH36, -9999)</f>
        <v>5.0239444518118052E-4</v>
      </c>
      <c r="AC36" s="99">
        <f>+G36-P36</f>
        <v>1.9904357412220044E-2</v>
      </c>
      <c r="AD36" s="99">
        <f>IF(S36&lt;&gt;0,G36-AA36, -9999)</f>
        <v>2.1195465146185716E-2</v>
      </c>
      <c r="AE36" s="99">
        <f>+(G36-AA36)^2*S36</f>
        <v>8.9849548552634712E-5</v>
      </c>
      <c r="AF36">
        <f>IF(S36&lt;&gt;0,G36-P36, -9999)</f>
        <v>1.9904357412220044E-2</v>
      </c>
      <c r="AG36" s="100"/>
      <c r="AH36">
        <f>$AB$6*($AB$11/AI36*AJ36+$AB$12)</f>
        <v>-1.2911077339656733E-3</v>
      </c>
      <c r="AI36">
        <f>1+$AB$7*COS(AL36)</f>
        <v>0.95457503826875945</v>
      </c>
      <c r="AJ36">
        <f>SIN(AL36+RADIANS($AB$9))</f>
        <v>2.4794304335465114E-2</v>
      </c>
      <c r="AK36">
        <f>$AB$7*SIN(AL36)</f>
        <v>0.1821711197984742</v>
      </c>
      <c r="AL36">
        <f>2*ATAN(AM36)</f>
        <v>1.8151661963967445</v>
      </c>
      <c r="AM36">
        <f>SQRT((1+$AB$7)/(1-$AB$7))*TAN(AN36/2)</f>
        <v>1.2799729939805169</v>
      </c>
      <c r="AN36" s="99">
        <f>$AU36+$AB$7*SIN(AO36)</f>
        <v>20.47715759888592</v>
      </c>
      <c r="AO36" s="99">
        <f>$AU36+$AB$7*SIN(AP36)</f>
        <v>20.477157598886098</v>
      </c>
      <c r="AP36" s="99">
        <f>$AU36+$AB$7*SIN(AQ36)</f>
        <v>20.477157598869365</v>
      </c>
      <c r="AQ36" s="99">
        <f>$AU36+$AB$7*SIN(AR36)</f>
        <v>20.477157600439121</v>
      </c>
      <c r="AR36" s="99">
        <f>$AU36+$AB$7*SIN(AS36)</f>
        <v>20.477157453174303</v>
      </c>
      <c r="AS36" s="99">
        <f>$AU36+$AB$7*SIN(AT36)</f>
        <v>20.477171266992297</v>
      </c>
      <c r="AT36" s="99">
        <f>$AU36+$AB$7*SIN(AU36)</f>
        <v>20.475860550646964</v>
      </c>
      <c r="AU36" s="99">
        <f>RADIANS($AB$9)+$AB$18*(F36-AB$15)</f>
        <v>20.289711284518258</v>
      </c>
      <c r="AW36" s="64">
        <v>16800</v>
      </c>
      <c r="AX36" s="70">
        <f t="shared" si="0"/>
        <v>-3.2775351764730697E-2</v>
      </c>
      <c r="AY36">
        <f t="shared" si="1"/>
        <v>-2.4669734920898918E-2</v>
      </c>
      <c r="AZ36">
        <f t="shared" si="2"/>
        <v>-8.1056168438317783E-3</v>
      </c>
      <c r="BA36">
        <f t="shared" si="3"/>
        <v>1.1862288507317291</v>
      </c>
      <c r="BB36">
        <f t="shared" si="4"/>
        <v>-0.99575007486328082</v>
      </c>
      <c r="BC36">
        <f t="shared" si="5"/>
        <v>0.12734570863336236</v>
      </c>
      <c r="BD36">
        <f t="shared" si="6"/>
        <v>6.3759042272278785E-2</v>
      </c>
      <c r="BE36">
        <f t="shared" si="11"/>
        <v>62.937207437481845</v>
      </c>
      <c r="BF36">
        <f t="shared" si="11"/>
        <v>62.937206756427848</v>
      </c>
      <c r="BG36">
        <f t="shared" si="11"/>
        <v>62.937203108735908</v>
      </c>
      <c r="BH36">
        <f t="shared" si="11"/>
        <v>62.937183571899972</v>
      </c>
      <c r="BI36">
        <f t="shared" si="11"/>
        <v>62.937078934375783</v>
      </c>
      <c r="BJ36">
        <f t="shared" si="11"/>
        <v>62.936518524924587</v>
      </c>
      <c r="BK36">
        <f t="shared" si="11"/>
        <v>62.93351768489422</v>
      </c>
      <c r="BL36">
        <f t="shared" si="8"/>
        <v>62.917463943380056</v>
      </c>
    </row>
    <row r="37" spans="1:64">
      <c r="A37" s="124" t="s">
        <v>176</v>
      </c>
      <c r="B37" s="125" t="s">
        <v>70</v>
      </c>
      <c r="C37" s="124">
        <v>26791.304</v>
      </c>
      <c r="D37" s="124" t="s">
        <v>119</v>
      </c>
      <c r="E37" s="11">
        <f>+(C37-C$7)/C$8</f>
        <v>651.99410621524009</v>
      </c>
      <c r="F37">
        <f>ROUND(2*E37,0)/2</f>
        <v>652</v>
      </c>
      <c r="G37">
        <f>+C37-(C$7+F37*C$8)</f>
        <v>-7.2954053794092033E-3</v>
      </c>
      <c r="H37">
        <f>G37</f>
        <v>-7.2954053794092033E-3</v>
      </c>
      <c r="P37" s="103">
        <f>+D$11+D$12*F37+D$13*F37^2</f>
        <v>-2.069344697747303E-2</v>
      </c>
      <c r="Q37" s="2">
        <f>+C37-15018.5</f>
        <v>11772.804</v>
      </c>
      <c r="S37" s="5">
        <v>0.2</v>
      </c>
      <c r="Z37">
        <f>F37</f>
        <v>652</v>
      </c>
      <c r="AA37" s="99">
        <f>AB$3+AB$4*Z37+AB$5*Z37^2+AH37</f>
        <v>-2.1816431750620469E-2</v>
      </c>
      <c r="AB37" s="99">
        <f>IF(S37&lt;&gt;0,G37-AH37, -9999)</f>
        <v>-6.1724206062617644E-3</v>
      </c>
      <c r="AC37" s="99">
        <f>+G37-P37</f>
        <v>1.3398041598063827E-2</v>
      </c>
      <c r="AD37" s="99">
        <f>IF(S37&lt;&gt;0,G37-AA37, -9999)</f>
        <v>1.4521026371211266E-2</v>
      </c>
      <c r="AE37" s="99">
        <f>+(G37-AA37)^2*S37</f>
        <v>4.2172041374682613E-5</v>
      </c>
      <c r="AF37">
        <f>IF(S37&lt;&gt;0,G37-P37, -9999)</f>
        <v>1.3398041598063827E-2</v>
      </c>
      <c r="AG37" s="100"/>
      <c r="AH37">
        <f>$AB$6*($AB$11/AI37*AJ37+$AB$12)</f>
        <v>-1.1229847731474385E-3</v>
      </c>
      <c r="AI37">
        <f>1+$AB$7*COS(AL37)</f>
        <v>0.95090116715971806</v>
      </c>
      <c r="AJ37">
        <f>SIN(AL37+RADIANS($AB$9))</f>
        <v>4.5001133638850922E-2</v>
      </c>
      <c r="AK37">
        <f>$AB$7*SIN(AL37)</f>
        <v>0.18121547574817323</v>
      </c>
      <c r="AL37">
        <f>2*ATAN(AM37)</f>
        <v>1.8353856870887841</v>
      </c>
      <c r="AM37">
        <f>SQRT((1+$AB$7)/(1-$AB$7))*TAN(AN37/2)</f>
        <v>1.3069964568777472</v>
      </c>
      <c r="AN37" s="99">
        <f>$AU37+$AB$7*SIN(AO37)</f>
        <v>20.498002766957274</v>
      </c>
      <c r="AO37" s="99">
        <f>$AU37+$AB$7*SIN(AP37)</f>
        <v>20.498002766957644</v>
      </c>
      <c r="AP37" s="99">
        <f>$AU37+$AB$7*SIN(AQ37)</f>
        <v>20.498002766932199</v>
      </c>
      <c r="AQ37" s="99">
        <f>$AU37+$AB$7*SIN(AR37)</f>
        <v>20.498002768679264</v>
      </c>
      <c r="AR37" s="99">
        <f>$AU37+$AB$7*SIN(AS37)</f>
        <v>20.498002648722931</v>
      </c>
      <c r="AS37" s="99">
        <f>$AU37+$AB$7*SIN(AT37)</f>
        <v>20.498010884698196</v>
      </c>
      <c r="AT37" s="99">
        <f>$AU37+$AB$7*SIN(AU37)</f>
        <v>20.497443378669935</v>
      </c>
      <c r="AU37" s="99">
        <f>RADIANS($AB$9)+$AB$18*(F37-AB$15)</f>
        <v>20.310819357139628</v>
      </c>
      <c r="AW37" s="64">
        <v>17000</v>
      </c>
      <c r="AX37" s="70">
        <f t="shared" si="0"/>
        <v>-3.1819924743429595E-2</v>
      </c>
      <c r="AY37">
        <f t="shared" si="1"/>
        <v>-2.4759297596071785E-2</v>
      </c>
      <c r="AZ37">
        <f t="shared" si="2"/>
        <v>-7.0606271473578107E-3</v>
      </c>
      <c r="BA37">
        <f t="shared" si="3"/>
        <v>1.1200575967612199</v>
      </c>
      <c r="BB37">
        <f t="shared" si="4"/>
        <v>-0.79156477481560716</v>
      </c>
      <c r="BC37">
        <f t="shared" si="5"/>
        <v>0.87700393457638737</v>
      </c>
      <c r="BD37">
        <f t="shared" si="6"/>
        <v>0.46895176748212147</v>
      </c>
      <c r="BE37">
        <f t="shared" si="11"/>
        <v>63.571748068974678</v>
      </c>
      <c r="BF37">
        <f t="shared" si="11"/>
        <v>63.571747243413739</v>
      </c>
      <c r="BG37">
        <f t="shared" si="11"/>
        <v>63.571741289589617</v>
      </c>
      <c r="BH37">
        <f t="shared" si="11"/>
        <v>63.571698352443555</v>
      </c>
      <c r="BI37">
        <f t="shared" si="11"/>
        <v>63.571388752779065</v>
      </c>
      <c r="BJ37">
        <f t="shared" si="11"/>
        <v>63.56915895575311</v>
      </c>
      <c r="BK37">
        <f t="shared" si="11"/>
        <v>63.553230331138039</v>
      </c>
      <c r="BL37">
        <f t="shared" si="8"/>
        <v>63.445165758914371</v>
      </c>
    </row>
    <row r="38" spans="1:64">
      <c r="A38" s="124" t="s">
        <v>176</v>
      </c>
      <c r="B38" s="125" t="s">
        <v>70</v>
      </c>
      <c r="C38" s="124">
        <v>27072.289000000001</v>
      </c>
      <c r="D38" s="124" t="s">
        <v>119</v>
      </c>
      <c r="E38" s="11">
        <f>+(C38-C$7)/C$8</f>
        <v>878.99521511582452</v>
      </c>
      <c r="F38">
        <f>ROUND(2*E38,0)/2</f>
        <v>879</v>
      </c>
      <c r="G38">
        <f>+C38-(C$7+F38*C$8)</f>
        <v>-5.9227934470982291E-3</v>
      </c>
      <c r="H38">
        <f>G38</f>
        <v>-5.9227934470982291E-3</v>
      </c>
      <c r="P38" s="103">
        <f>+D$11+D$12*F38+D$13*F38^2</f>
        <v>-2.0704781573497408E-2</v>
      </c>
      <c r="Q38" s="2">
        <f>+C38-15018.5</f>
        <v>12053.789000000001</v>
      </c>
      <c r="S38" s="5">
        <v>0.2</v>
      </c>
      <c r="Z38">
        <f>F38</f>
        <v>879</v>
      </c>
      <c r="AA38" s="99">
        <f>AB$3+AB$4*Z38+AB$5*Z38^2+AH38</f>
        <v>-1.7348039853861696E-2</v>
      </c>
      <c r="AB38" s="99">
        <f>IF(S38&lt;&gt;0,G38-AH38, -9999)</f>
        <v>-9.2795351667339411E-3</v>
      </c>
      <c r="AC38" s="99">
        <f>+G38-P38</f>
        <v>1.4781988126399179E-2</v>
      </c>
      <c r="AD38" s="99">
        <f>IF(S38&lt;&gt;0,G38-AA38, -9999)</f>
        <v>1.1425246406763467E-2</v>
      </c>
      <c r="AE38" s="99">
        <f>+(G38-AA38)^2*S38</f>
        <v>2.6107251091052304E-5</v>
      </c>
      <c r="AF38">
        <f>IF(S38&lt;&gt;0,G38-P38, -9999)</f>
        <v>1.4781988126399179E-2</v>
      </c>
      <c r="AG38" s="100"/>
      <c r="AH38">
        <f>$AB$6*($AB$11/AI38*AJ38+$AB$12)</f>
        <v>3.3567417196357116E-3</v>
      </c>
      <c r="AI38">
        <f>1+$AB$7*COS(AL38)</f>
        <v>0.86748510164867421</v>
      </c>
      <c r="AJ38">
        <f>SIN(AL38+RADIANS($AB$9))</f>
        <v>0.5345628516755877</v>
      </c>
      <c r="AK38">
        <f>$AB$7*SIN(AL38)</f>
        <v>0.13300205168286883</v>
      </c>
      <c r="AL38">
        <f>2*ATAN(AM38)</f>
        <v>2.3543597569112711</v>
      </c>
      <c r="AM38">
        <f>SQRT((1+$AB$7)/(1-$AB$7))*TAN(AN38/2)</f>
        <v>2.4079632320933038</v>
      </c>
      <c r="AN38" s="99">
        <f>$AU38+$AB$7*SIN(AO38)</f>
        <v>21.060353598385547</v>
      </c>
      <c r="AO38" s="99">
        <f>$AU38+$AB$7*SIN(AP38)</f>
        <v>21.060353297770956</v>
      </c>
      <c r="AP38" s="99">
        <f>$AU38+$AB$7*SIN(AQ38)</f>
        <v>21.060355978878231</v>
      </c>
      <c r="AQ38" s="99">
        <f>$AU38+$AB$7*SIN(AR38)</f>
        <v>21.060332066403653</v>
      </c>
      <c r="AR38" s="99">
        <f>$AU38+$AB$7*SIN(AS38)</f>
        <v>21.060545311787028</v>
      </c>
      <c r="AS38" s="99">
        <f>$AU38+$AB$7*SIN(AT38)</f>
        <v>21.058641481521072</v>
      </c>
      <c r="AT38" s="99">
        <f>$AU38+$AB$7*SIN(AU38)</f>
        <v>21.075470384436144</v>
      </c>
      <c r="AU38" s="99">
        <f>RADIANS($AB$9)+$AB$18*(F38-AB$15)</f>
        <v>20.909760917771074</v>
      </c>
      <c r="AW38" s="64">
        <v>17200</v>
      </c>
      <c r="AX38" s="70">
        <f t="shared" si="0"/>
        <v>-2.849633453349492E-2</v>
      </c>
      <c r="AY38">
        <f t="shared" si="1"/>
        <v>-2.4849846682313576E-2</v>
      </c>
      <c r="AZ38">
        <f t="shared" si="2"/>
        <v>-3.6464878511813428E-3</v>
      </c>
      <c r="BA38">
        <f t="shared" si="3"/>
        <v>1.0113145983144964</v>
      </c>
      <c r="BB38">
        <f t="shared" si="4"/>
        <v>-0.27623455947623721</v>
      </c>
      <c r="BC38">
        <f t="shared" si="5"/>
        <v>1.5104953446067098</v>
      </c>
      <c r="BD38">
        <f t="shared" si="6"/>
        <v>0.94144668525956343</v>
      </c>
      <c r="BE38">
        <f t="shared" si="11"/>
        <v>64.1548833736435</v>
      </c>
      <c r="BF38">
        <f t="shared" si="11"/>
        <v>64.154883371351985</v>
      </c>
      <c r="BG38">
        <f t="shared" si="11"/>
        <v>64.154883321583512</v>
      </c>
      <c r="BH38">
        <f t="shared" si="11"/>
        <v>64.154882240681786</v>
      </c>
      <c r="BI38">
        <f t="shared" si="11"/>
        <v>64.154858766151207</v>
      </c>
      <c r="BJ38">
        <f t="shared" si="11"/>
        <v>64.154349493221702</v>
      </c>
      <c r="BK38">
        <f t="shared" si="11"/>
        <v>64.143542194989308</v>
      </c>
      <c r="BL38">
        <f t="shared" si="8"/>
        <v>63.972867574448678</v>
      </c>
    </row>
    <row r="39" spans="1:64">
      <c r="A39" s="124" t="s">
        <v>176</v>
      </c>
      <c r="B39" s="125" t="s">
        <v>70</v>
      </c>
      <c r="C39" s="124">
        <v>27098.303</v>
      </c>
      <c r="D39" s="124" t="s">
        <v>119</v>
      </c>
      <c r="E39" s="11">
        <f>+(C39-C$7)/C$8</f>
        <v>900.01130795686447</v>
      </c>
      <c r="F39">
        <f>ROUND(2*E39,0)/2</f>
        <v>900</v>
      </c>
      <c r="G39">
        <f>+C39-(C$7+F39*C$8)</f>
        <v>1.3997139816638082E-2</v>
      </c>
      <c r="H39">
        <f>G39</f>
        <v>1.3997139816638082E-2</v>
      </c>
      <c r="P39" s="103">
        <f>+D$11+D$12*F39+D$13*F39^2</f>
        <v>-2.0705894363820605E-2</v>
      </c>
      <c r="Q39" s="2">
        <f>+C39-15018.5</f>
        <v>12079.803</v>
      </c>
      <c r="S39" s="5">
        <v>0.2</v>
      </c>
      <c r="Z39">
        <f>F39</f>
        <v>900</v>
      </c>
      <c r="AA39" s="99">
        <f>AB$3+AB$4*Z39+AB$5*Z39^2+AH39</f>
        <v>-1.6984365036546649E-2</v>
      </c>
      <c r="AB39" s="99">
        <f>IF(S39&lt;&gt;0,G39-AH39, -9999)</f>
        <v>1.0275610489364128E-2</v>
      </c>
      <c r="AC39" s="99">
        <f>+G39-P39</f>
        <v>3.4703034180458683E-2</v>
      </c>
      <c r="AD39" s="99">
        <f>IF(S39&lt;&gt;0,G39-AA39, -9999)</f>
        <v>3.0981504853184731E-2</v>
      </c>
      <c r="AE39" s="99">
        <f>+(G39-AA39)^2*S39</f>
        <v>1.9197072859358181E-4</v>
      </c>
      <c r="AF39">
        <f>IF(S39&lt;&gt;0,G39-P39, -9999)</f>
        <v>3.4703034180458683E-2</v>
      </c>
      <c r="AG39" s="100"/>
      <c r="AH39">
        <f>$AB$6*($AB$11/AI39*AJ39+$AB$12)</f>
        <v>3.7215293272739539E-3</v>
      </c>
      <c r="AI39">
        <f>1+$AB$7*COS(AL39)</f>
        <v>0.86179972580178132</v>
      </c>
      <c r="AJ39">
        <f>SIN(AL39+RADIANS($AB$9))</f>
        <v>0.57098287313249907</v>
      </c>
      <c r="AK39">
        <f>$AB$7*SIN(AL39)</f>
        <v>0.12708433518121687</v>
      </c>
      <c r="AL39">
        <f>2*ATAN(AM39)</f>
        <v>2.3980719296783648</v>
      </c>
      <c r="AM39">
        <f>SQRT((1+$AB$7)/(1-$AB$7))*TAN(AN39/2)</f>
        <v>2.5648277234753158</v>
      </c>
      <c r="AN39" s="99">
        <f>$AU39+$AB$7*SIN(AO39)</f>
        <v>21.110011195752922</v>
      </c>
      <c r="AO39" s="99">
        <f>$AU39+$AB$7*SIN(AP39)</f>
        <v>21.110010763851403</v>
      </c>
      <c r="AP39" s="99">
        <f>$AU39+$AB$7*SIN(AQ39)</f>
        <v>21.110014379296501</v>
      </c>
      <c r="AQ39" s="99">
        <f>$AU39+$AB$7*SIN(AR39)</f>
        <v>21.109984113937696</v>
      </c>
      <c r="AR39" s="99">
        <f>$AU39+$AB$7*SIN(AS39)</f>
        <v>21.110237434919487</v>
      </c>
      <c r="AS39" s="99">
        <f>$AU39+$AB$7*SIN(AT39)</f>
        <v>21.108114732443013</v>
      </c>
      <c r="AT39" s="99">
        <f>$AU39+$AB$7*SIN(AU39)</f>
        <v>21.12573680614129</v>
      </c>
      <c r="AU39" s="99">
        <f>RADIANS($AB$9)+$AB$18*(F39-AB$15)</f>
        <v>20.965169608402178</v>
      </c>
      <c r="AW39" s="64">
        <v>17400</v>
      </c>
      <c r="AX39" s="70">
        <f t="shared" si="0"/>
        <v>-2.4430797822876667E-2</v>
      </c>
      <c r="AY39">
        <f t="shared" si="1"/>
        <v>-2.4941382179624286E-2</v>
      </c>
      <c r="AZ39">
        <f t="shared" si="2"/>
        <v>5.1058435674761747E-4</v>
      </c>
      <c r="BA39">
        <f t="shared" si="3"/>
        <v>0.91740861395114726</v>
      </c>
      <c r="BB39">
        <f t="shared" si="4"/>
        <v>0.23373513169187454</v>
      </c>
      <c r="BC39">
        <f t="shared" si="5"/>
        <v>2.0262868122736846</v>
      </c>
      <c r="BD39">
        <f t="shared" si="6"/>
        <v>1.6033742755220879</v>
      </c>
      <c r="BE39">
        <f t="shared" si="11"/>
        <v>64.681087550781371</v>
      </c>
      <c r="BF39">
        <f t="shared" si="11"/>
        <v>64.68108754831924</v>
      </c>
      <c r="BG39">
        <f t="shared" si="11"/>
        <v>64.681087596031475</v>
      </c>
      <c r="BH39">
        <f t="shared" si="11"/>
        <v>64.681086671439886</v>
      </c>
      <c r="BI39">
        <f t="shared" si="11"/>
        <v>64.681104588104404</v>
      </c>
      <c r="BJ39">
        <f t="shared" si="11"/>
        <v>64.680757200170959</v>
      </c>
      <c r="BK39">
        <f t="shared" si="11"/>
        <v>64.687419160934752</v>
      </c>
      <c r="BL39">
        <f t="shared" si="8"/>
        <v>64.500569389982985</v>
      </c>
    </row>
    <row r="40" spans="1:64">
      <c r="A40" s="124" t="s">
        <v>176</v>
      </c>
      <c r="B40" s="125" t="s">
        <v>70</v>
      </c>
      <c r="C40" s="124">
        <v>27119.345000000001</v>
      </c>
      <c r="D40" s="124" t="s">
        <v>119</v>
      </c>
      <c r="E40" s="11">
        <f>+(C40-C$7)/C$8</f>
        <v>917.01064006885042</v>
      </c>
      <c r="F40">
        <f>ROUND(2*E40,0)/2</f>
        <v>917</v>
      </c>
      <c r="G40">
        <f>+C40-(C$7+F40*C$8)</f>
        <v>1.3170419122616295E-2</v>
      </c>
      <c r="H40">
        <f>G40</f>
        <v>1.3170419122616295E-2</v>
      </c>
      <c r="P40" s="103">
        <f>+D$11+D$12*F40+D$13*F40^2</f>
        <v>-2.0706803159351615E-2</v>
      </c>
      <c r="Q40" s="2">
        <f>+C40-15018.5</f>
        <v>12100.845000000001</v>
      </c>
      <c r="S40" s="5">
        <v>0.2</v>
      </c>
      <c r="Z40">
        <f>F40</f>
        <v>917</v>
      </c>
      <c r="AA40" s="99">
        <f>AB$3+AB$4*Z40+AB$5*Z40^2+AH40</f>
        <v>-1.6698303531792739E-2</v>
      </c>
      <c r="AB40" s="99">
        <f>IF(S40&lt;&gt;0,G40-AH40, -9999)</f>
        <v>9.1619194950574197E-3</v>
      </c>
      <c r="AC40" s="99">
        <f>+G40-P40</f>
        <v>3.3877222281967906E-2</v>
      </c>
      <c r="AD40" s="99">
        <f>IF(S40&lt;&gt;0,G40-AA40, -9999)</f>
        <v>2.9868722654409034E-2</v>
      </c>
      <c r="AE40" s="99">
        <f>+(G40-AA40)^2*S40</f>
        <v>1.7842811860120151E-4</v>
      </c>
      <c r="AF40">
        <f>IF(S40&lt;&gt;0,G40-P40, -9999)</f>
        <v>3.3877222281967906E-2</v>
      </c>
      <c r="AG40" s="100"/>
      <c r="AH40">
        <f>$AB$6*($AB$11/AI40*AJ40+$AB$12)</f>
        <v>4.0084996275588751E-3</v>
      </c>
      <c r="AI40">
        <f>1+$AB$7*COS(AL40)</f>
        <v>0.8574401460316996</v>
      </c>
      <c r="AJ40">
        <f>SIN(AL40+RADIANS($AB$9))</f>
        <v>0.59934247587856737</v>
      </c>
      <c r="AK40">
        <f>$AB$7*SIN(AL40)</f>
        <v>0.12217377817458046</v>
      </c>
      <c r="AL40">
        <f>2*ATAN(AM40)</f>
        <v>2.4330488076601138</v>
      </c>
      <c r="AM40">
        <f>SQRT((1+$AB$7)/(1-$AB$7))*TAN(AN40/2)</f>
        <v>2.7035998296647623</v>
      </c>
      <c r="AN40" s="99">
        <f>$AU40+$AB$7*SIN(AO40)</f>
        <v>21.149977149056308</v>
      </c>
      <c r="AO40" s="99">
        <f>$AU40+$AB$7*SIN(AP40)</f>
        <v>21.149976588810553</v>
      </c>
      <c r="AP40" s="99">
        <f>$AU40+$AB$7*SIN(AQ40)</f>
        <v>21.149981065334725</v>
      </c>
      <c r="AQ40" s="99">
        <f>$AU40+$AB$7*SIN(AR40)</f>
        <v>21.149945295997593</v>
      </c>
      <c r="AR40" s="99">
        <f>$AU40+$AB$7*SIN(AS40)</f>
        <v>21.150231068310259</v>
      </c>
      <c r="AS40" s="99">
        <f>$AU40+$AB$7*SIN(AT40)</f>
        <v>21.147945387856186</v>
      </c>
      <c r="AT40" s="99">
        <f>$AU40+$AB$7*SIN(AU40)</f>
        <v>21.166066922272719</v>
      </c>
      <c r="AU40" s="99">
        <f>RADIANS($AB$9)+$AB$18*(F40-AB$15)</f>
        <v>21.010024262722595</v>
      </c>
      <c r="AW40" s="64">
        <v>17600</v>
      </c>
      <c r="AX40" s="70">
        <f t="shared" si="0"/>
        <v>-2.0801003642989993E-2</v>
      </c>
      <c r="AY40">
        <f t="shared" si="1"/>
        <v>-2.5033904088003919E-2</v>
      </c>
      <c r="AZ40">
        <f t="shared" si="2"/>
        <v>4.2329004450139254E-3</v>
      </c>
      <c r="BA40">
        <f t="shared" si="3"/>
        <v>0.85410125428993167</v>
      </c>
      <c r="BB40">
        <f t="shared" si="4"/>
        <v>0.62134834727655941</v>
      </c>
      <c r="BC40">
        <f t="shared" si="5"/>
        <v>2.4608317349936004</v>
      </c>
      <c r="BD40">
        <f t="shared" si="6"/>
        <v>2.8235426849637482</v>
      </c>
      <c r="BE40">
        <f t="shared" si="11"/>
        <v>65.164162741289871</v>
      </c>
      <c r="BF40">
        <f t="shared" si="11"/>
        <v>65.164162064469224</v>
      </c>
      <c r="BG40">
        <f t="shared" si="11"/>
        <v>65.164167288847082</v>
      </c>
      <c r="BH40">
        <f t="shared" si="11"/>
        <v>65.164126961137683</v>
      </c>
      <c r="BI40">
        <f t="shared" si="11"/>
        <v>65.164438212189083</v>
      </c>
      <c r="BJ40">
        <f t="shared" si="11"/>
        <v>65.162033320789234</v>
      </c>
      <c r="BK40">
        <f t="shared" si="11"/>
        <v>65.180460507557356</v>
      </c>
      <c r="BL40">
        <f t="shared" si="8"/>
        <v>65.028271205517299</v>
      </c>
    </row>
    <row r="41" spans="1:64">
      <c r="A41" s="124" t="s">
        <v>176</v>
      </c>
      <c r="B41" s="125" t="s">
        <v>70</v>
      </c>
      <c r="C41" s="124">
        <v>27130.469000000001</v>
      </c>
      <c r="D41" s="124" t="s">
        <v>119</v>
      </c>
      <c r="E41" s="11">
        <f>+(C41-C$7)/C$8</f>
        <v>925.99745550529735</v>
      </c>
      <c r="F41">
        <f>ROUND(2*E41,0)/2</f>
        <v>926</v>
      </c>
      <c r="G41">
        <f>+C41-(C$7+F41*C$8)</f>
        <v>-3.1496094779868145E-3</v>
      </c>
      <c r="H41">
        <f>G41</f>
        <v>-3.1496094779868145E-3</v>
      </c>
      <c r="P41" s="103">
        <f>+D$11+D$12*F41+D$13*F41^2</f>
        <v>-2.0707287171649824E-2</v>
      </c>
      <c r="Q41" s="2">
        <f>+C41-15018.5</f>
        <v>12111.969000000001</v>
      </c>
      <c r="S41" s="5">
        <v>0.2</v>
      </c>
      <c r="Z41">
        <f>F41</f>
        <v>926</v>
      </c>
      <c r="AA41" s="99">
        <f>AB$3+AB$4*Z41+AB$5*Z41^2+AH41</f>
        <v>-1.6549991077965221E-2</v>
      </c>
      <c r="AB41" s="99">
        <f>IF(S41&lt;&gt;0,G41-AH41, -9999)</f>
        <v>-7.3069055716714175E-3</v>
      </c>
      <c r="AC41" s="99">
        <f>+G41-P41</f>
        <v>1.755767769366301E-2</v>
      </c>
      <c r="AD41" s="99">
        <f>IF(S41&lt;&gt;0,G41-AA41, -9999)</f>
        <v>1.3400381599978407E-2</v>
      </c>
      <c r="AE41" s="99">
        <f>+(G41-AA41)^2*S41</f>
        <v>3.5914045405007969E-5</v>
      </c>
      <c r="AF41">
        <f>IF(S41&lt;&gt;0,G41-P41, -9999)</f>
        <v>1.755767769366301E-2</v>
      </c>
      <c r="AG41" s="100"/>
      <c r="AH41">
        <f>$AB$6*($AB$11/AI41*AJ41+$AB$12)</f>
        <v>4.157296093684603E-3</v>
      </c>
      <c r="AI41">
        <f>1+$AB$7*COS(AL41)</f>
        <v>0.85521924990740184</v>
      </c>
      <c r="AJ41">
        <f>SIN(AL41+RADIANS($AB$9))</f>
        <v>0.61395048505758798</v>
      </c>
      <c r="AK41">
        <f>$AB$7*SIN(AL41)</f>
        <v>0.11953358707718656</v>
      </c>
      <c r="AL41">
        <f>2*ATAN(AM41)</f>
        <v>2.4514250257337187</v>
      </c>
      <c r="AM41">
        <f>SQRT((1+$AB$7)/(1-$AB$7))*TAN(AN41/2)</f>
        <v>2.7818951151517695</v>
      </c>
      <c r="AN41" s="99">
        <f>$AU41+$AB$7*SIN(AO41)</f>
        <v>21.17105492945123</v>
      </c>
      <c r="AO41" s="99">
        <f>$AU41+$AB$7*SIN(AP41)</f>
        <v>21.171054293513514</v>
      </c>
      <c r="AP41" s="99">
        <f>$AU41+$AB$7*SIN(AQ41)</f>
        <v>21.171059258912091</v>
      </c>
      <c r="AQ41" s="99">
        <f>$AU41+$AB$7*SIN(AR41)</f>
        <v>21.171020488401933</v>
      </c>
      <c r="AR41" s="99">
        <f>$AU41+$AB$7*SIN(AS41)</f>
        <v>21.171323171028892</v>
      </c>
      <c r="AS41" s="99">
        <f>$AU41+$AB$7*SIN(AT41)</f>
        <v>21.168957501123586</v>
      </c>
      <c r="AT41" s="99">
        <f>$AU41+$AB$7*SIN(AU41)</f>
        <v>21.187290477709855</v>
      </c>
      <c r="AU41" s="99">
        <f>RADIANS($AB$9)+$AB$18*(F41-AB$15)</f>
        <v>21.033770844421639</v>
      </c>
      <c r="AW41" s="64">
        <v>17800</v>
      </c>
      <c r="AX41" s="70">
        <f t="shared" si="0"/>
        <v>-1.8254512551547145E-2</v>
      </c>
      <c r="AY41">
        <f t="shared" si="1"/>
        <v>-2.5127412407452476E-2</v>
      </c>
      <c r="AZ41">
        <f t="shared" si="2"/>
        <v>6.8728998559053301E-3</v>
      </c>
      <c r="BA41">
        <f t="shared" si="3"/>
        <v>0.82022880411103416</v>
      </c>
      <c r="BB41">
        <f t="shared" si="4"/>
        <v>0.87169896475480735</v>
      </c>
      <c r="BC41">
        <f t="shared" si="5"/>
        <v>2.8490280326958302</v>
      </c>
      <c r="BD41">
        <f t="shared" si="6"/>
        <v>6.7872660924763188</v>
      </c>
      <c r="BE41">
        <f t="shared" si="11"/>
        <v>65.620815798867241</v>
      </c>
      <c r="BF41">
        <f t="shared" si="11"/>
        <v>65.620813541722711</v>
      </c>
      <c r="BG41">
        <f t="shared" si="11"/>
        <v>65.620826352084848</v>
      </c>
      <c r="BH41">
        <f t="shared" si="11"/>
        <v>65.620753646423097</v>
      </c>
      <c r="BI41">
        <f t="shared" si="11"/>
        <v>65.621166264167499</v>
      </c>
      <c r="BJ41">
        <f t="shared" si="11"/>
        <v>65.618823750950114</v>
      </c>
      <c r="BK41">
        <f t="shared" si="11"/>
        <v>65.632096197731428</v>
      </c>
      <c r="BL41">
        <f t="shared" si="8"/>
        <v>65.555973021051614</v>
      </c>
    </row>
    <row r="42" spans="1:64">
      <c r="A42" s="124" t="s">
        <v>176</v>
      </c>
      <c r="B42" s="125" t="s">
        <v>70</v>
      </c>
      <c r="C42" s="124">
        <v>27145.335999999999</v>
      </c>
      <c r="D42" s="124" t="s">
        <v>119</v>
      </c>
      <c r="E42" s="11">
        <f>+(C42-C$7)/C$8</f>
        <v>938.00815175607443</v>
      </c>
      <c r="F42">
        <f>ROUND(2*E42,0)/2</f>
        <v>938</v>
      </c>
      <c r="G42">
        <f>+C42-(C$7+F42*C$8)</f>
        <v>1.0090352385304868E-2</v>
      </c>
      <c r="H42">
        <f>G42</f>
        <v>1.0090352385304868E-2</v>
      </c>
      <c r="P42" s="103">
        <f>+D$11+D$12*F42+D$13*F42^2</f>
        <v>-2.0707935628575636E-2</v>
      </c>
      <c r="Q42" s="2">
        <f>+C42-15018.5</f>
        <v>12126.835999999999</v>
      </c>
      <c r="S42" s="5">
        <v>0.2</v>
      </c>
      <c r="Z42">
        <f>F42</f>
        <v>938</v>
      </c>
      <c r="AA42" s="99">
        <f>AB$3+AB$4*Z42+AB$5*Z42^2+AH42</f>
        <v>-1.6355705307664975E-2</v>
      </c>
      <c r="AB42" s="99">
        <f>IF(S42&lt;&gt;0,G42-AH42, -9999)</f>
        <v>5.7381220643942061E-3</v>
      </c>
      <c r="AC42" s="99">
        <f>+G42-P42</f>
        <v>3.0798288013880504E-2</v>
      </c>
      <c r="AD42" s="99">
        <f>IF(S42&lt;&gt;0,G42-AA42, -9999)</f>
        <v>2.6446057692969843E-2</v>
      </c>
      <c r="AE42" s="99">
        <f>+(G42-AA42)^2*S42</f>
        <v>1.398787934999779E-4</v>
      </c>
      <c r="AF42">
        <f>IF(S42&lt;&gt;0,G42-P42, -9999)</f>
        <v>3.0798288013880504E-2</v>
      </c>
      <c r="AG42" s="100"/>
      <c r="AH42">
        <f>$AB$6*($AB$11/AI42*AJ42+$AB$12)</f>
        <v>4.3522303209106621E-3</v>
      </c>
      <c r="AI42">
        <f>1+$AB$7*COS(AL42)</f>
        <v>0.85235111602560854</v>
      </c>
      <c r="AJ42">
        <f>SIN(AL42+RADIANS($AB$9))</f>
        <v>0.6329917839461594</v>
      </c>
      <c r="AK42">
        <f>$AB$7*SIN(AL42)</f>
        <v>0.11597219967747188</v>
      </c>
      <c r="AL42">
        <f>2*ATAN(AM42)</f>
        <v>2.4757810480184657</v>
      </c>
      <c r="AM42">
        <f>SQRT((1+$AB$7)/(1-$AB$7))*TAN(AN42/2)</f>
        <v>2.8920554822721005</v>
      </c>
      <c r="AN42" s="99">
        <f>$AU42+$AB$7*SIN(AO42)</f>
        <v>21.199075003959823</v>
      </c>
      <c r="AO42" s="99">
        <f>$AU42+$AB$7*SIN(AP42)</f>
        <v>21.199074259299479</v>
      </c>
      <c r="AP42" s="99">
        <f>$AU42+$AB$7*SIN(AQ42)</f>
        <v>21.199079906235365</v>
      </c>
      <c r="AQ42" s="99">
        <f>$AU42+$AB$7*SIN(AR42)</f>
        <v>21.199037083375334</v>
      </c>
      <c r="AR42" s="99">
        <f>$AU42+$AB$7*SIN(AS42)</f>
        <v>21.19936177901743</v>
      </c>
      <c r="AS42" s="99">
        <f>$AU42+$AB$7*SIN(AT42)</f>
        <v>21.196897166398152</v>
      </c>
      <c r="AT42" s="99">
        <f>$AU42+$AB$7*SIN(AU42)</f>
        <v>21.215454146848803</v>
      </c>
      <c r="AU42" s="99">
        <f>RADIANS($AB$9)+$AB$18*(F42-AB$15)</f>
        <v>21.065432953353699</v>
      </c>
      <c r="AW42" s="64">
        <v>18000</v>
      </c>
      <c r="AX42" s="70">
        <f t="shared" si="0"/>
        <v>-1.7128186667677903E-2</v>
      </c>
      <c r="AY42">
        <f t="shared" si="1"/>
        <v>-2.522190713796995E-2</v>
      </c>
      <c r="AZ42">
        <f t="shared" si="2"/>
        <v>8.0937204702920488E-3</v>
      </c>
      <c r="BA42">
        <f t="shared" si="3"/>
        <v>0.81280398953287147</v>
      </c>
      <c r="BB42">
        <f t="shared" si="4"/>
        <v>0.98982245438182537</v>
      </c>
      <c r="BC42">
        <f t="shared" si="5"/>
        <v>-3.0648121808230044</v>
      </c>
      <c r="BD42">
        <f t="shared" si="6"/>
        <v>-26.035491723961076</v>
      </c>
      <c r="BE42">
        <f t="shared" si="11"/>
        <v>66.066271692953023</v>
      </c>
      <c r="BF42">
        <f t="shared" si="11"/>
        <v>66.066272573919164</v>
      </c>
      <c r="BG42">
        <f t="shared" si="11"/>
        <v>66.066267861380226</v>
      </c>
      <c r="BH42">
        <f t="shared" si="11"/>
        <v>66.066293070117979</v>
      </c>
      <c r="BI42">
        <f t="shared" si="11"/>
        <v>66.06615822195549</v>
      </c>
      <c r="BJ42">
        <f t="shared" si="11"/>
        <v>66.066879579940803</v>
      </c>
      <c r="BK42">
        <f t="shared" si="11"/>
        <v>66.06302129879623</v>
      </c>
      <c r="BL42">
        <f t="shared" si="8"/>
        <v>66.083674836585928</v>
      </c>
    </row>
    <row r="43" spans="1:64">
      <c r="A43" s="124" t="s">
        <v>237</v>
      </c>
      <c r="B43" s="125" t="s">
        <v>70</v>
      </c>
      <c r="C43" s="124">
        <v>28212.33</v>
      </c>
      <c r="D43" s="124" t="s">
        <v>119</v>
      </c>
      <c r="E43" s="11">
        <f>+(C43-C$7)/C$8</f>
        <v>1800.0072662649279</v>
      </c>
      <c r="F43">
        <f>ROUND(2*E43,0)/2</f>
        <v>1800</v>
      </c>
      <c r="G43">
        <f>+C43-(C$7+F43*C$8)</f>
        <v>8.9942796330433339E-3</v>
      </c>
      <c r="H43">
        <f>G43</f>
        <v>8.9942796330433339E-3</v>
      </c>
      <c r="P43" s="103">
        <f>+D$11+D$12*F43+D$13*F43^2</f>
        <v>-2.0763805829359647E-2</v>
      </c>
      <c r="Q43" s="2">
        <f>+C43-15018.5</f>
        <v>13193.830000000002</v>
      </c>
      <c r="S43" s="5">
        <v>0.2</v>
      </c>
      <c r="Z43">
        <f>F43</f>
        <v>1800</v>
      </c>
      <c r="AA43" s="99">
        <f>AB$3+AB$4*Z43+AB$5*Z43^2+AH43</f>
        <v>-1.6084078161906108E-2</v>
      </c>
      <c r="AB43" s="99">
        <f>IF(S43&lt;&gt;0,G43-AH43, -9999)</f>
        <v>4.3145519655897937E-3</v>
      </c>
      <c r="AC43" s="99">
        <f>+G43-P43</f>
        <v>2.9758085462402981E-2</v>
      </c>
      <c r="AD43" s="99">
        <f>IF(S43&lt;&gt;0,G43-AA43, -9999)</f>
        <v>2.5078357794949442E-2</v>
      </c>
      <c r="AE43" s="99">
        <f>+(G43-AA43)^2*S43</f>
        <v>1.257848059383003E-4</v>
      </c>
      <c r="AF43">
        <f>IF(S43&lt;&gt;0,G43-P43, -9999)</f>
        <v>2.9758085462402981E-2</v>
      </c>
      <c r="AG43" s="100"/>
      <c r="AH43">
        <f>$AB$6*($AB$11/AI43*AJ43+$AB$12)</f>
        <v>4.6797276674535402E-3</v>
      </c>
      <c r="AI43">
        <f>1+$AB$7*COS(AL43)</f>
        <v>0.89969049119988231</v>
      </c>
      <c r="AJ43">
        <f>SIN(AL43+RADIANS($AB$9))</f>
        <v>0.70556618566538332</v>
      </c>
      <c r="AK43">
        <f>$AB$7*SIN(AL43)</f>
        <v>-0.15870647901454377</v>
      </c>
      <c r="AL43">
        <f>2*ATAN(AM43)</f>
        <v>-2.1344451015252868</v>
      </c>
      <c r="AM43">
        <f>SQRT((1+$AB$7)/(1-$AB$7))*TAN(AN43/2)</f>
        <v>-1.8150403340982439</v>
      </c>
      <c r="AN43" s="99">
        <f>$AU43+$AB$7*SIN(AO43)</f>
        <v>23.166563521002207</v>
      </c>
      <c r="AO43" s="99">
        <f>$AU43+$AB$7*SIN(AP43)</f>
        <v>23.16656354216606</v>
      </c>
      <c r="AP43" s="99">
        <f>$AU43+$AB$7*SIN(AQ43)</f>
        <v>23.166563249498036</v>
      </c>
      <c r="AQ43" s="99">
        <f>$AU43+$AB$7*SIN(AR43)</f>
        <v>23.166567296726669</v>
      </c>
      <c r="AR43" s="99">
        <f>$AU43+$AB$7*SIN(AS43)</f>
        <v>23.166511332153931</v>
      </c>
      <c r="AS43" s="99">
        <f>$AU43+$AB$7*SIN(AT43)</f>
        <v>23.167285870075855</v>
      </c>
      <c r="AT43" s="99">
        <f>$AU43+$AB$7*SIN(AU43)</f>
        <v>23.15669101411066</v>
      </c>
      <c r="AU43" s="99">
        <f>RADIANS($AB$9)+$AB$18*(F43-AB$15)</f>
        <v>23.339827778306585</v>
      </c>
      <c r="AW43" s="64">
        <v>18200</v>
      </c>
      <c r="AX43" s="70">
        <f t="shared" si="0"/>
        <v>-1.7590104721839792E-2</v>
      </c>
      <c r="AY43">
        <f t="shared" si="1"/>
        <v>-2.5317388279556347E-2</v>
      </c>
      <c r="AZ43">
        <f t="shared" si="2"/>
        <v>7.7272835577165532E-3</v>
      </c>
      <c r="BA43">
        <f t="shared" si="3"/>
        <v>0.83102403719028595</v>
      </c>
      <c r="BB43">
        <f t="shared" si="4"/>
        <v>0.97333877347589592</v>
      </c>
      <c r="BC43">
        <f t="shared" si="5"/>
        <v>-2.6905869339950859</v>
      </c>
      <c r="BD43">
        <f t="shared" si="6"/>
        <v>-4.3591098752526314</v>
      </c>
      <c r="BE43">
        <f t="shared" si="11"/>
        <v>66.514653351850058</v>
      </c>
      <c r="BF43">
        <f t="shared" si="11"/>
        <v>66.514655249095057</v>
      </c>
      <c r="BG43">
        <f t="shared" si="11"/>
        <v>66.514643458943283</v>
      </c>
      <c r="BH43">
        <f t="shared" si="11"/>
        <v>66.514716728472024</v>
      </c>
      <c r="BI43">
        <f t="shared" si="11"/>
        <v>66.514261449542431</v>
      </c>
      <c r="BJ43">
        <f t="shared" si="11"/>
        <v>66.517092464943232</v>
      </c>
      <c r="BK43">
        <f t="shared" si="11"/>
        <v>66.499565541802724</v>
      </c>
      <c r="BL43">
        <f t="shared" si="8"/>
        <v>66.611376652120242</v>
      </c>
    </row>
    <row r="44" spans="1:64">
      <c r="A44" s="124" t="s">
        <v>237</v>
      </c>
      <c r="B44" s="125" t="s">
        <v>70</v>
      </c>
      <c r="C44" s="124">
        <v>28248.234</v>
      </c>
      <c r="D44" s="124" t="s">
        <v>119</v>
      </c>
      <c r="E44" s="11">
        <f>+(C44-C$7)/C$8</f>
        <v>1829.0132552464261</v>
      </c>
      <c r="F44">
        <f>ROUND(2*E44,0)/2</f>
        <v>1829</v>
      </c>
      <c r="G44">
        <f>+C44-(C$7+F44*C$8)</f>
        <v>1.6407520804932574E-2</v>
      </c>
      <c r="H44">
        <f>G44</f>
        <v>1.6407520804932574E-2</v>
      </c>
      <c r="P44" s="103">
        <f>+D$11+D$12*F44+D$13*F44^2</f>
        <v>-2.076600405172906E-2</v>
      </c>
      <c r="Q44" s="2">
        <f>+C44-15018.5</f>
        <v>13229.734</v>
      </c>
      <c r="S44" s="5">
        <v>0.2</v>
      </c>
      <c r="Z44">
        <f>F44</f>
        <v>1829</v>
      </c>
      <c r="AA44" s="99">
        <f>AB$3+AB$4*Z44+AB$5*Z44^2+AH44</f>
        <v>-1.6577312347285378E-2</v>
      </c>
      <c r="AB44" s="99">
        <f>IF(S44&lt;&gt;0,G44-AH44, -9999)</f>
        <v>1.2218829100488892E-2</v>
      </c>
      <c r="AC44" s="99">
        <f>+G44-P44</f>
        <v>3.717352485666163E-2</v>
      </c>
      <c r="AD44" s="99">
        <f>IF(S44&lt;&gt;0,G44-AA44, -9999)</f>
        <v>3.2984833152217952E-2</v>
      </c>
      <c r="AE44" s="99">
        <f>+(G44-AA44)^2*S44</f>
        <v>2.175998436159313E-4</v>
      </c>
      <c r="AF44">
        <f>IF(S44&lt;&gt;0,G44-P44, -9999)</f>
        <v>3.717352485666163E-2</v>
      </c>
      <c r="AG44" s="100"/>
      <c r="AH44">
        <f>$AB$6*($AB$11/AI44*AJ44+$AB$12)</f>
        <v>4.1886917044436827E-3</v>
      </c>
      <c r="AI44">
        <f>1+$AB$7*COS(AL44)</f>
        <v>0.91039803498903316</v>
      </c>
      <c r="AJ44">
        <f>SIN(AL44+RADIANS($AB$9))</f>
        <v>0.65719239357197823</v>
      </c>
      <c r="AK44">
        <f>$AB$7*SIN(AL44)</f>
        <v>-0.16498858112938658</v>
      </c>
      <c r="AL44">
        <f>2*ATAN(AM44)</f>
        <v>-2.0683110008031291</v>
      </c>
      <c r="AM44">
        <f>SQRT((1+$AB$7)/(1-$AB$7))*TAN(AN44/2)</f>
        <v>-1.6810321963279362</v>
      </c>
      <c r="AN44" s="99">
        <f>$AU44+$AB$7*SIN(AO44)</f>
        <v>23.238340432302717</v>
      </c>
      <c r="AO44" s="99">
        <f>$AU44+$AB$7*SIN(AP44)</f>
        <v>23.238340438606379</v>
      </c>
      <c r="AP44" s="99">
        <f>$AU44+$AB$7*SIN(AQ44)</f>
        <v>23.23834033302025</v>
      </c>
      <c r="AQ44" s="99">
        <f>$AU44+$AB$7*SIN(AR44)</f>
        <v>23.23834210158881</v>
      </c>
      <c r="AR44" s="99">
        <f>$AU44+$AB$7*SIN(AS44)</f>
        <v>23.238312479280356</v>
      </c>
      <c r="AS44" s="99">
        <f>$AU44+$AB$7*SIN(AT44)</f>
        <v>23.238808978170198</v>
      </c>
      <c r="AT44" s="99">
        <f>$AU44+$AB$7*SIN(AU44)</f>
        <v>23.230581967191586</v>
      </c>
      <c r="AU44" s="99">
        <f>RADIANS($AB$9)+$AB$18*(F44-AB$15)</f>
        <v>23.416344541559063</v>
      </c>
      <c r="AW44" s="64">
        <v>18400</v>
      </c>
      <c r="AX44" s="70">
        <f t="shared" si="0"/>
        <v>-1.9680494432156435E-2</v>
      </c>
      <c r="AY44">
        <f t="shared" si="1"/>
        <v>-2.5413855832211663E-2</v>
      </c>
      <c r="AZ44">
        <f t="shared" si="2"/>
        <v>5.7333614000552278E-3</v>
      </c>
      <c r="BA44">
        <f t="shared" si="3"/>
        <v>0.87677354722068568</v>
      </c>
      <c r="BB44">
        <f t="shared" si="4"/>
        <v>0.80491044876276441</v>
      </c>
      <c r="BC44">
        <f t="shared" si="5"/>
        <v>-2.2867478423715588</v>
      </c>
      <c r="BD44">
        <f t="shared" si="6"/>
        <v>-2.1953658144259274</v>
      </c>
      <c r="BE44">
        <f t="shared" si="11"/>
        <v>66.980392151020581</v>
      </c>
      <c r="BF44">
        <f t="shared" si="11"/>
        <v>66.98039230771198</v>
      </c>
      <c r="BG44">
        <f t="shared" si="11"/>
        <v>66.980390746131135</v>
      </c>
      <c r="BH44">
        <f t="shared" si="11"/>
        <v>66.980406308961506</v>
      </c>
      <c r="BI44">
        <f t="shared" si="11"/>
        <v>66.980251225751488</v>
      </c>
      <c r="BJ44">
        <f t="shared" si="11"/>
        <v>66.981798329214485</v>
      </c>
      <c r="BK44">
        <f t="shared" si="11"/>
        <v>66.966529875833203</v>
      </c>
      <c r="BL44">
        <f t="shared" si="8"/>
        <v>67.139078467654556</v>
      </c>
    </row>
    <row r="45" spans="1:64">
      <c r="A45" s="124" t="s">
        <v>237</v>
      </c>
      <c r="B45" s="125" t="s">
        <v>70</v>
      </c>
      <c r="C45" s="124">
        <v>28249.439999999999</v>
      </c>
      <c r="D45" s="124" t="s">
        <v>119</v>
      </c>
      <c r="E45" s="11">
        <f>+(C45-C$7)/C$8</f>
        <v>1829.987554007334</v>
      </c>
      <c r="F45">
        <f>ROUND(2*E45,0)/2</f>
        <v>1830</v>
      </c>
      <c r="G45">
        <f>+C45-(C$7+F45*C$8)</f>
        <v>-1.5405815709527815E-2</v>
      </c>
      <c r="H45">
        <f>G45</f>
        <v>-1.5405815709527815E-2</v>
      </c>
      <c r="P45" s="103">
        <f>+D$11+D$12*F45+D$13*F45^2</f>
        <v>-2.076608022240457E-2</v>
      </c>
      <c r="Q45" s="2">
        <f>+C45-15018.5</f>
        <v>13230.939999999999</v>
      </c>
      <c r="S45" s="5">
        <v>0.2</v>
      </c>
      <c r="Z45">
        <f>F45</f>
        <v>1830</v>
      </c>
      <c r="AA45" s="99">
        <f>AB$3+AB$4*Z45+AB$5*Z45^2+AH45</f>
        <v>-1.6594827706466128E-2</v>
      </c>
      <c r="AB45" s="99">
        <f>IF(S45&lt;&gt;0,G45-AH45, -9999)</f>
        <v>-1.9577068225466253E-2</v>
      </c>
      <c r="AC45" s="99">
        <f>+G45-P45</f>
        <v>5.360264512876755E-3</v>
      </c>
      <c r="AD45" s="99">
        <f>IF(S45&lt;&gt;0,G45-AA45, -9999)</f>
        <v>1.1890119969383134E-3</v>
      </c>
      <c r="AE45" s="99">
        <f>+(G45-AA45)^2*S45</f>
        <v>2.8274990577264719E-7</v>
      </c>
      <c r="AF45">
        <f>IF(S45&lt;&gt;0,G45-P45, -9999)</f>
        <v>5.360264512876755E-3</v>
      </c>
      <c r="AG45" s="100"/>
      <c r="AH45">
        <f>$AB$6*($AB$11/AI45*AJ45+$AB$12)</f>
        <v>4.1712525159384398E-3</v>
      </c>
      <c r="AI45">
        <f>1+$AB$7*COS(AL45)</f>
        <v>0.91077919409798969</v>
      </c>
      <c r="AJ45">
        <f>SIN(AL45+RADIANS($AB$9))</f>
        <v>0.65545047103819776</v>
      </c>
      <c r="AK45">
        <f>$AB$7*SIN(AL45)</f>
        <v>-0.16519501152005323</v>
      </c>
      <c r="AL45">
        <f>2*ATAN(AM45)</f>
        <v>-2.0660022310875497</v>
      </c>
      <c r="AM45">
        <f>SQRT((1+$AB$7)/(1-$AB$7))*TAN(AN45/2)</f>
        <v>-1.676624222774332</v>
      </c>
      <c r="AN45" s="99">
        <f>$AU45+$AB$7*SIN(AO45)</f>
        <v>23.240830813781315</v>
      </c>
      <c r="AO45" s="99">
        <f>$AU45+$AB$7*SIN(AP45)</f>
        <v>23.240830819791512</v>
      </c>
      <c r="AP45" s="99">
        <f>$AU45+$AB$7*SIN(AQ45)</f>
        <v>23.240830718367526</v>
      </c>
      <c r="AQ45" s="99">
        <f>$AU45+$AB$7*SIN(AR45)</f>
        <v>23.240832429934134</v>
      </c>
      <c r="AR45" s="99">
        <f>$AU45+$AB$7*SIN(AS45)</f>
        <v>23.24080354780542</v>
      </c>
      <c r="AS45" s="99">
        <f>$AU45+$AB$7*SIN(AT45)</f>
        <v>23.241291260697679</v>
      </c>
      <c r="AT45" s="99">
        <f>$AU45+$AB$7*SIN(AU45)</f>
        <v>23.23314925034747</v>
      </c>
      <c r="AU45" s="99">
        <f>RADIANS($AB$9)+$AB$18*(F45-AB$15)</f>
        <v>23.418983050636733</v>
      </c>
      <c r="AW45" s="64">
        <v>18600</v>
      </c>
      <c r="AX45" s="70">
        <f t="shared" si="0"/>
        <v>-2.3252796963224846E-2</v>
      </c>
      <c r="AY45">
        <f t="shared" si="1"/>
        <v>-2.5511309795935903E-2</v>
      </c>
      <c r="AZ45">
        <f t="shared" si="2"/>
        <v>2.2585128327110562E-3</v>
      </c>
      <c r="BA45">
        <f t="shared" si="3"/>
        <v>0.95315912024430838</v>
      </c>
      <c r="BB45">
        <f t="shared" si="4"/>
        <v>0.45442176706927567</v>
      </c>
      <c r="BC45">
        <f t="shared" si="5"/>
        <v>-1.8229462830427303</v>
      </c>
      <c r="BD45">
        <f t="shared" si="6"/>
        <v>-1.2902876254770854</v>
      </c>
      <c r="BE45">
        <f t="shared" si="11"/>
        <v>67.479425379210895</v>
      </c>
      <c r="BF45">
        <f t="shared" si="11"/>
        <v>67.479425379210625</v>
      </c>
      <c r="BG45">
        <f t="shared" si="11"/>
        <v>67.479425379232893</v>
      </c>
      <c r="BH45">
        <f t="shared" si="11"/>
        <v>67.479425377402166</v>
      </c>
      <c r="BI45">
        <f t="shared" si="11"/>
        <v>67.479425527945907</v>
      </c>
      <c r="BJ45">
        <f t="shared" si="11"/>
        <v>67.479413149625373</v>
      </c>
      <c r="BK45">
        <f t="shared" si="11"/>
        <v>67.480438953139753</v>
      </c>
      <c r="BL45">
        <f t="shared" si="8"/>
        <v>67.666780283188871</v>
      </c>
    </row>
    <row r="46" spans="1:64">
      <c r="A46" s="124" t="s">
        <v>237</v>
      </c>
      <c r="B46" s="125" t="s">
        <v>70</v>
      </c>
      <c r="C46" s="124">
        <v>28285.358</v>
      </c>
      <c r="D46" s="124" t="s">
        <v>119</v>
      </c>
      <c r="E46" s="11">
        <f>+(C46-C$7)/C$8</f>
        <v>1859.004853256374</v>
      </c>
      <c r="F46">
        <f>ROUND(2*E46,0)/2</f>
        <v>1859</v>
      </c>
      <c r="G46">
        <f>+C46-(C$7+F46*C$8)</f>
        <v>6.0074254652136005E-3</v>
      </c>
      <c r="H46">
        <f>G46</f>
        <v>6.0074254652136005E-3</v>
      </c>
      <c r="P46" s="103">
        <f>+D$11+D$12*F46+D$13*F46^2</f>
        <v>-2.0768299899214727E-2</v>
      </c>
      <c r="Q46" s="2">
        <f>+C46-15018.5</f>
        <v>13266.858</v>
      </c>
      <c r="S46" s="5">
        <v>0.2</v>
      </c>
      <c r="Z46">
        <f>F46</f>
        <v>1859</v>
      </c>
      <c r="AA46" s="99">
        <f>AB$3+AB$4*Z46+AB$5*Z46^2+AH46</f>
        <v>-1.7116967461937894E-2</v>
      </c>
      <c r="AB46" s="99">
        <f>IF(S46&lt;&gt;0,G46-AH46, -9999)</f>
        <v>2.356093027936768E-3</v>
      </c>
      <c r="AC46" s="99">
        <f>+G46-P46</f>
        <v>2.6775725364428328E-2</v>
      </c>
      <c r="AD46" s="99">
        <f>IF(S46&lt;&gt;0,G46-AA46, -9999)</f>
        <v>2.3124392927151495E-2</v>
      </c>
      <c r="AE46" s="99">
        <f>+(G46-AA46)^2*S46</f>
        <v>1.0694750964985883E-4</v>
      </c>
      <c r="AF46">
        <f>IF(S46&lt;&gt;0,G46-P46, -9999)</f>
        <v>2.6775725364428328E-2</v>
      </c>
      <c r="AG46" s="100"/>
      <c r="AH46">
        <f>$AB$6*($AB$11/AI46*AJ46+$AB$12)</f>
        <v>3.6513324372768326E-3</v>
      </c>
      <c r="AI46">
        <f>1+$AB$7*COS(AL46)</f>
        <v>0.92217855457889275</v>
      </c>
      <c r="AJ46">
        <f>SIN(AL46+RADIANS($AB$9))</f>
        <v>0.60276587569546902</v>
      </c>
      <c r="AK46">
        <f>$AB$7*SIN(AL46)</f>
        <v>-0.17086124975981049</v>
      </c>
      <c r="AL46">
        <f>2*ATAN(AM46)</f>
        <v>-1.9981862571093547</v>
      </c>
      <c r="AM46">
        <f>SQRT((1+$AB$7)/(1-$AB$7))*TAN(AN46/2)</f>
        <v>-1.554305599943995</v>
      </c>
      <c r="AN46" s="99">
        <f>$AU46+$AB$7*SIN(AO46)</f>
        <v>23.313514638471641</v>
      </c>
      <c r="AO46" s="99">
        <f>$AU46+$AB$7*SIN(AP46)</f>
        <v>23.31351463965688</v>
      </c>
      <c r="AP46" s="99">
        <f>$AU46+$AB$7*SIN(AQ46)</f>
        <v>23.313514613982466</v>
      </c>
      <c r="AQ46" s="99">
        <f>$AU46+$AB$7*SIN(AR46)</f>
        <v>23.313515170136373</v>
      </c>
      <c r="AR46" s="99">
        <f>$AU46+$AB$7*SIN(AS46)</f>
        <v>23.313503123117187</v>
      </c>
      <c r="AS46" s="99">
        <f>$AU46+$AB$7*SIN(AT46)</f>
        <v>23.313764205424757</v>
      </c>
      <c r="AT46" s="99">
        <f>$AU46+$AB$7*SIN(AU46)</f>
        <v>23.308164961068918</v>
      </c>
      <c r="AU46" s="99">
        <f>RADIANS($AB$9)+$AB$18*(F46-AB$15)</f>
        <v>23.495499813889211</v>
      </c>
      <c r="AW46" s="64">
        <v>18800</v>
      </c>
      <c r="AX46" s="70">
        <f t="shared" si="0"/>
        <v>-2.7771435106671325E-2</v>
      </c>
      <c r="AY46">
        <f t="shared" si="1"/>
        <v>-2.5609750170729067E-2</v>
      </c>
      <c r="AZ46">
        <f t="shared" si="2"/>
        <v>-2.1616849359422578E-3</v>
      </c>
      <c r="BA46">
        <f t="shared" si="3"/>
        <v>1.0571148336525513</v>
      </c>
      <c r="BB46">
        <f t="shared" si="4"/>
        <v>-8.9414537517176401E-2</v>
      </c>
      <c r="BC46">
        <f t="shared" si="5"/>
        <v>-1.2616891901604141</v>
      </c>
      <c r="BD46">
        <f t="shared" si="6"/>
        <v>-0.73040911546565901</v>
      </c>
      <c r="BE46">
        <f t="shared" si="11"/>
        <v>68.028303013194062</v>
      </c>
      <c r="BF46">
        <f t="shared" si="11"/>
        <v>68.02830309235965</v>
      </c>
      <c r="BG46">
        <f t="shared" si="11"/>
        <v>68.028303998410905</v>
      </c>
      <c r="BH46">
        <f t="shared" si="11"/>
        <v>68.028314368067782</v>
      </c>
      <c r="BI46">
        <f t="shared" si="11"/>
        <v>68.028433033089215</v>
      </c>
      <c r="BJ46">
        <f t="shared" si="11"/>
        <v>68.02978907368194</v>
      </c>
      <c r="BK46">
        <f t="shared" si="11"/>
        <v>68.045045319879605</v>
      </c>
      <c r="BL46">
        <f t="shared" si="8"/>
        <v>68.194482098723185</v>
      </c>
    </row>
    <row r="47" spans="1:64">
      <c r="A47" s="124" t="s">
        <v>251</v>
      </c>
      <c r="B47" s="125" t="s">
        <v>70</v>
      </c>
      <c r="C47" s="124">
        <v>29973.634999999998</v>
      </c>
      <c r="D47" s="124" t="s">
        <v>119</v>
      </c>
      <c r="E47" s="11">
        <f>+(C47-C$7)/C$8</f>
        <v>3222.9237497503173</v>
      </c>
      <c r="F47">
        <f>ROUND(2*E47,0)/2</f>
        <v>3223</v>
      </c>
      <c r="G47">
        <f>+C47-(C$7+F47*C$8)</f>
        <v>-9.4383575968095101E-2</v>
      </c>
      <c r="H47">
        <f>G47</f>
        <v>-9.4383575968095101E-2</v>
      </c>
      <c r="P47" s="103">
        <f>+D$11+D$12*F47+D$13*F47^2</f>
        <v>-2.0896129153926007E-2</v>
      </c>
      <c r="Q47" s="2">
        <f>+C47-15018.5</f>
        <v>14955.134999999998</v>
      </c>
      <c r="S47" s="5">
        <v>0.2</v>
      </c>
      <c r="Z47">
        <f>F47</f>
        <v>3223</v>
      </c>
      <c r="AA47" s="99">
        <f>AB$3+AB$4*Z47+AB$5*Z47^2+AH47</f>
        <v>-1.8214341072845797E-2</v>
      </c>
      <c r="AB47" s="99">
        <f>IF(S47&lt;&gt;0,G47-AH47, -9999)</f>
        <v>-9.7065364049175318E-2</v>
      </c>
      <c r="AC47" s="99">
        <f>+G47-P47</f>
        <v>-7.3487446814169091E-2</v>
      </c>
      <c r="AD47" s="99">
        <f>IF(S47&lt;&gt;0,G47-AA47, -9999)</f>
        <v>-7.6169234895249308E-2</v>
      </c>
      <c r="AE47" s="99">
        <f>+(G47-AA47)^2*S47</f>
        <v>1.160350468905533E-3</v>
      </c>
      <c r="AF47">
        <f>IF(S47&lt;&gt;0,G47-P47, -9999)</f>
        <v>-7.3487446814169091E-2</v>
      </c>
      <c r="AG47" s="100"/>
      <c r="AH47">
        <f>$AB$6*($AB$11/AI47*AJ47+$AB$12)</f>
        <v>2.6817880810802107E-3</v>
      </c>
      <c r="AI47">
        <f>1+$AB$7*COS(AL47)</f>
        <v>0.87842527674036319</v>
      </c>
      <c r="AJ47">
        <f>SIN(AL47+RADIANS($AB$9))</f>
        <v>0.46601037491847297</v>
      </c>
      <c r="AK47">
        <f>$AB$7*SIN(AL47)</f>
        <v>0.14307106870802855</v>
      </c>
      <c r="AL47">
        <f>2*ATAN(AM47)</f>
        <v>2.2751455706066985</v>
      </c>
      <c r="AM47">
        <f>SQRT((1+$AB$7)/(1-$AB$7))*TAN(AN47/2)</f>
        <v>2.1620295280304607</v>
      </c>
      <c r="AN47" s="99">
        <f>$AU47+$AB$7*SIN(AO47)</f>
        <v>27.254402067522193</v>
      </c>
      <c r="AO47" s="99">
        <f>$AU47+$AB$7*SIN(AP47)</f>
        <v>27.254401929130061</v>
      </c>
      <c r="AP47" s="99">
        <f>$AU47+$AB$7*SIN(AQ47)</f>
        <v>27.25440333737869</v>
      </c>
      <c r="AQ47" s="99">
        <f>$AU47+$AB$7*SIN(AR47)</f>
        <v>27.254389007192039</v>
      </c>
      <c r="AR47" s="99">
        <f>$AU47+$AB$7*SIN(AS47)</f>
        <v>27.254534814027487</v>
      </c>
      <c r="AS47" s="99">
        <f>$AU47+$AB$7*SIN(AT47)</f>
        <v>27.253049638767205</v>
      </c>
      <c r="AT47" s="99">
        <f>$AU47+$AB$7*SIN(AU47)</f>
        <v>27.268013587651708</v>
      </c>
      <c r="AU47" s="99">
        <f>RADIANS($AB$9)+$AB$18*(F47-AB$15)</f>
        <v>27.094426195833222</v>
      </c>
      <c r="AW47" s="64">
        <v>19000</v>
      </c>
      <c r="AX47" s="70">
        <f t="shared" si="0"/>
        <v>-3.1971561624196183E-2</v>
      </c>
      <c r="AY47">
        <f t="shared" si="1"/>
        <v>-2.570917695659115E-2</v>
      </c>
      <c r="AZ47">
        <f t="shared" si="2"/>
        <v>-6.2623846676050348E-3</v>
      </c>
      <c r="BA47">
        <f t="shared" si="3"/>
        <v>1.1575785786699886</v>
      </c>
      <c r="BB47">
        <f t="shared" si="4"/>
        <v>-0.70073582313621718</v>
      </c>
      <c r="BC47">
        <f t="shared" si="5"/>
        <v>-0.57479492653612907</v>
      </c>
      <c r="BD47">
        <f t="shared" si="6"/>
        <v>-0.29558068654433356</v>
      </c>
      <c r="BE47">
        <f t="shared" si="11"/>
        <v>68.635574887922019</v>
      </c>
      <c r="BF47">
        <f t="shared" si="11"/>
        <v>68.635576470120995</v>
      </c>
      <c r="BG47">
        <f t="shared" si="11"/>
        <v>68.635585968277596</v>
      </c>
      <c r="BH47">
        <f t="shared" si="11"/>
        <v>68.635642986023541</v>
      </c>
      <c r="BI47">
        <f t="shared" si="11"/>
        <v>68.635985229913857</v>
      </c>
      <c r="BJ47">
        <f t="shared" si="11"/>
        <v>68.638038242271577</v>
      </c>
      <c r="BK47">
        <f t="shared" si="11"/>
        <v>68.650308472889122</v>
      </c>
      <c r="BL47">
        <f t="shared" si="8"/>
        <v>68.722183914257485</v>
      </c>
    </row>
    <row r="48" spans="1:64">
      <c r="A48" s="124" t="s">
        <v>256</v>
      </c>
      <c r="B48" s="125" t="s">
        <v>70</v>
      </c>
      <c r="C48" s="124">
        <v>31127.332999999999</v>
      </c>
      <c r="D48" s="124" t="s">
        <v>119</v>
      </c>
      <c r="E48" s="11">
        <f>+(C48-C$7)/C$8</f>
        <v>4154.9689668842784</v>
      </c>
      <c r="F48">
        <f>ROUND(2*E48,0)/2</f>
        <v>4155</v>
      </c>
      <c r="G48">
        <f>+C48-(C$7+F48*C$8)</f>
        <v>-3.8413204514654353E-2</v>
      </c>
      <c r="H48">
        <f>G48</f>
        <v>-3.8413204514654353E-2</v>
      </c>
      <c r="P48" s="103">
        <f>+D$11+D$12*F48+D$13*F48^2</f>
        <v>-2.1009857814717158E-2</v>
      </c>
      <c r="Q48" s="2">
        <f>+C48-15018.5</f>
        <v>16108.832999999999</v>
      </c>
      <c r="S48" s="5">
        <v>0.2</v>
      </c>
      <c r="Z48">
        <f>F48</f>
        <v>4155</v>
      </c>
      <c r="AA48" s="99">
        <f>AB$3+AB$4*Z48+AB$5*Z48^2+AH48</f>
        <v>-1.5909510364858933E-2</v>
      </c>
      <c r="AB48" s="99">
        <f>IF(S48&lt;&gt;0,G48-AH48, -9999)</f>
        <v>-4.3513551964512578E-2</v>
      </c>
      <c r="AC48" s="99">
        <f>+G48-P48</f>
        <v>-1.7403346699937195E-2</v>
      </c>
      <c r="AD48" s="99">
        <f>IF(S48&lt;&gt;0,G48-AA48, -9999)</f>
        <v>-2.250369414979542E-2</v>
      </c>
      <c r="AE48" s="99">
        <f>+(G48-AA48)^2*S48</f>
        <v>1.0128325007750734E-4</v>
      </c>
      <c r="AF48">
        <f>IF(S48&lt;&gt;0,G48-P48, -9999)</f>
        <v>-1.7403346699937195E-2</v>
      </c>
      <c r="AG48" s="100"/>
      <c r="AH48">
        <f>$AB$6*($AB$11/AI48*AJ48+$AB$12)</f>
        <v>5.1003474498582243E-3</v>
      </c>
      <c r="AI48">
        <f>1+$AB$7*COS(AL48)</f>
        <v>0.89054384950807575</v>
      </c>
      <c r="AJ48">
        <f>SIN(AL48+RADIANS($AB$9))</f>
        <v>0.7459624077225433</v>
      </c>
      <c r="AK48">
        <f>$AB$7*SIN(AL48)</f>
        <v>-0.15254210945310784</v>
      </c>
      <c r="AL48">
        <f>2*ATAN(AM48)</f>
        <v>-2.1932020591826502</v>
      </c>
      <c r="AM48">
        <f>SQRT((1+$AB$7)/(1-$AB$7))*TAN(AN48/2)</f>
        <v>-1.9483492358369574</v>
      </c>
      <c r="AN48" s="99">
        <f>$AU48+$AB$7*SIN(AO48)</f>
        <v>29.385271758901617</v>
      </c>
      <c r="AO48" s="99">
        <f>$AU48+$AB$7*SIN(AP48)</f>
        <v>29.385271809829408</v>
      </c>
      <c r="AP48" s="99">
        <f>$AU48+$AB$7*SIN(AQ48)</f>
        <v>29.385271198650269</v>
      </c>
      <c r="AQ48" s="99">
        <f>$AU48+$AB$7*SIN(AR48)</f>
        <v>29.38527853339756</v>
      </c>
      <c r="AR48" s="99">
        <f>$AU48+$AB$7*SIN(AS48)</f>
        <v>29.385190516427286</v>
      </c>
      <c r="AS48" s="99">
        <f>$AU48+$AB$7*SIN(AT48)</f>
        <v>29.386247754658694</v>
      </c>
      <c r="AT48" s="99">
        <f>$AU48+$AB$7*SIN(AU48)</f>
        <v>29.373694042730033</v>
      </c>
      <c r="AU48" s="99">
        <f>RADIANS($AB$9)+$AB$18*(F48-AB$15)</f>
        <v>29.553516656223124</v>
      </c>
      <c r="AW48" s="64">
        <v>19200</v>
      </c>
      <c r="AX48" s="70">
        <f t="shared" si="0"/>
        <v>-3.3954716189284466E-2</v>
      </c>
      <c r="AY48">
        <f t="shared" si="1"/>
        <v>-2.580959015352215E-2</v>
      </c>
      <c r="AZ48">
        <f t="shared" si="2"/>
        <v>-8.145126035762314E-3</v>
      </c>
      <c r="BA48">
        <f t="shared" si="3"/>
        <v>1.1839942679435438</v>
      </c>
      <c r="BB48">
        <f t="shared" si="4"/>
        <v>-0.99981490086478375</v>
      </c>
      <c r="BC48">
        <f t="shared" si="5"/>
        <v>0.20033219018697546</v>
      </c>
      <c r="BD48">
        <f t="shared" si="6"/>
        <v>0.10050244206340067</v>
      </c>
      <c r="BE48">
        <f t="shared" si="11"/>
        <v>69.280879549765018</v>
      </c>
      <c r="BF48">
        <f t="shared" si="11"/>
        <v>69.280878528538565</v>
      </c>
      <c r="BG48">
        <f t="shared" si="11"/>
        <v>69.280873013562328</v>
      </c>
      <c r="BH48">
        <f t="shared" si="11"/>
        <v>69.280843230870587</v>
      </c>
      <c r="BI48">
        <f t="shared" si="11"/>
        <v>69.280682397070478</v>
      </c>
      <c r="BJ48">
        <f t="shared" si="11"/>
        <v>69.279813929934562</v>
      </c>
      <c r="BK48">
        <f t="shared" si="11"/>
        <v>69.275126547253123</v>
      </c>
      <c r="BL48">
        <f t="shared" si="8"/>
        <v>69.249885729791799</v>
      </c>
    </row>
    <row r="49" spans="1:64">
      <c r="A49" s="124" t="s">
        <v>261</v>
      </c>
      <c r="B49" s="125" t="s">
        <v>70</v>
      </c>
      <c r="C49" s="124">
        <v>33305.968999999997</v>
      </c>
      <c r="D49" s="124" t="s">
        <v>119</v>
      </c>
      <c r="E49" s="11">
        <f>+(C49-C$7)/C$8</f>
        <v>5915.0372548381984</v>
      </c>
      <c r="F49">
        <f>ROUND(2*E49,0)/2</f>
        <v>5915</v>
      </c>
      <c r="G49">
        <f>+C49-(C$7+F49*C$8)</f>
        <v>4.6114535572996829E-2</v>
      </c>
      <c r="H49">
        <f>G49</f>
        <v>4.6114535572996829E-2</v>
      </c>
      <c r="P49" s="103">
        <f>+D$11+D$12*F49+D$13*F49^2</f>
        <v>-2.1283043593597312E-2</v>
      </c>
      <c r="Q49" s="2">
        <f>+C49-15018.5</f>
        <v>18287.468999999997</v>
      </c>
      <c r="S49" s="5">
        <v>0.2</v>
      </c>
      <c r="Z49">
        <f>F49</f>
        <v>5915</v>
      </c>
      <c r="AA49" s="99">
        <f>AB$3+AB$4*Z49+AB$5*Z49^2+AH49</f>
        <v>-1.4204955128692324E-2</v>
      </c>
      <c r="AB49" s="99">
        <f>IF(S49&lt;&gt;0,G49-AH49, -9999)</f>
        <v>3.9036447108091843E-2</v>
      </c>
      <c r="AC49" s="99">
        <f>+G49-P49</f>
        <v>6.739757916659414E-2</v>
      </c>
      <c r="AD49" s="99">
        <f>IF(S49&lt;&gt;0,G49-AA49, -9999)</f>
        <v>6.0319490701689155E-2</v>
      </c>
      <c r="AE49" s="99">
        <f>+(G49-AA49)^2*S49</f>
        <v>7.2768819170223285E-4</v>
      </c>
      <c r="AF49">
        <f>IF(S49&lt;&gt;0,G49-P49, -9999)</f>
        <v>6.739757916659414E-2</v>
      </c>
      <c r="AG49" s="100"/>
      <c r="AH49">
        <f>$AB$6*($AB$11/AI49*AJ49+$AB$12)</f>
        <v>7.0780884649049875E-3</v>
      </c>
      <c r="AI49">
        <f>1+$AB$7*COS(AL49)</f>
        <v>0.81818193620841251</v>
      </c>
      <c r="AJ49">
        <f>SIN(AL49+RADIANS($AB$9))</f>
        <v>0.89084354608327321</v>
      </c>
      <c r="AK49">
        <f>$AB$7*SIN(AL49)</f>
        <v>4.6818113118673663E-2</v>
      </c>
      <c r="AL49">
        <f>2*ATAN(AM49)</f>
        <v>2.8895679159459293</v>
      </c>
      <c r="AM49">
        <f>SQRT((1+$AB$7)/(1-$AB$7))*TAN(AN49/2)</f>
        <v>7.89368026748134</v>
      </c>
      <c r="AN49" s="99">
        <f>$AU49+$AB$7*SIN(AO49)</f>
        <v>34.253497571585797</v>
      </c>
      <c r="AO49" s="99">
        <f>$AU49+$AB$7*SIN(AP49)</f>
        <v>34.253495399032822</v>
      </c>
      <c r="AP49" s="99">
        <f>$AU49+$AB$7*SIN(AQ49)</f>
        <v>34.253507526765695</v>
      </c>
      <c r="AQ49" s="99">
        <f>$AU49+$AB$7*SIN(AR49)</f>
        <v>34.253439826144074</v>
      </c>
      <c r="AR49" s="99">
        <f>$AU49+$AB$7*SIN(AS49)</f>
        <v>34.253817732818703</v>
      </c>
      <c r="AS49" s="99">
        <f>$AU49+$AB$7*SIN(AT49)</f>
        <v>34.251707673413854</v>
      </c>
      <c r="AT49" s="99">
        <f>$AU49+$AB$7*SIN(AU49)</f>
        <v>34.263471628881298</v>
      </c>
      <c r="AU49" s="99">
        <f>RADIANS($AB$9)+$AB$18*(F49-AB$15)</f>
        <v>34.197292632925077</v>
      </c>
      <c r="AW49" s="64">
        <v>19400</v>
      </c>
      <c r="AX49" s="70">
        <f t="shared" si="0"/>
        <v>-3.2728005286540199E-2</v>
      </c>
      <c r="AY49">
        <f t="shared" si="1"/>
        <v>-2.5910989761522077E-2</v>
      </c>
      <c r="AZ49">
        <f t="shared" si="2"/>
        <v>-6.8170155250181245E-3</v>
      </c>
      <c r="BA49">
        <f t="shared" si="3"/>
        <v>1.1104839880064121</v>
      </c>
      <c r="BB49">
        <f t="shared" si="4"/>
        <v>-0.75044375817490683</v>
      </c>
      <c r="BC49">
        <f t="shared" si="5"/>
        <v>0.94163611723289586</v>
      </c>
      <c r="BD49">
        <f t="shared" si="6"/>
        <v>0.50899546695973652</v>
      </c>
      <c r="BE49">
        <f t="shared" si="11"/>
        <v>69.911853125680494</v>
      </c>
      <c r="BF49">
        <f t="shared" si="11"/>
        <v>69.911852483731209</v>
      </c>
      <c r="BG49">
        <f t="shared" si="11"/>
        <v>69.91184759212419</v>
      </c>
      <c r="BH49">
        <f t="shared" si="11"/>
        <v>69.911810319237077</v>
      </c>
      <c r="BI49">
        <f t="shared" si="11"/>
        <v>69.911526355319836</v>
      </c>
      <c r="BJ49">
        <f t="shared" si="11"/>
        <v>69.909365671995246</v>
      </c>
      <c r="BK49">
        <f t="shared" si="11"/>
        <v>69.893077433173048</v>
      </c>
      <c r="BL49">
        <f t="shared" si="8"/>
        <v>69.777587545326114</v>
      </c>
    </row>
    <row r="50" spans="1:64">
      <c r="A50" s="124" t="s">
        <v>265</v>
      </c>
      <c r="B50" s="125" t="s">
        <v>70</v>
      </c>
      <c r="C50" s="124">
        <v>33654.976000000002</v>
      </c>
      <c r="D50" s="124" t="s">
        <v>119</v>
      </c>
      <c r="E50" s="11">
        <f>+(C50-C$7)/C$8</f>
        <v>6196.9917222085815</v>
      </c>
      <c r="F50">
        <f>ROUND(2*E50,0)/2</f>
        <v>6197</v>
      </c>
      <c r="G50">
        <f>+C50-(C$7+F50*C$8)</f>
        <v>-1.0246360616292804E-2</v>
      </c>
      <c r="H50">
        <f>G50</f>
        <v>-1.0246360616292804E-2</v>
      </c>
      <c r="P50" s="103">
        <f>+D$11+D$12*F50+D$13*F50^2</f>
        <v>-2.1333915642089803E-2</v>
      </c>
      <c r="Q50" s="2">
        <f>+C50-15018.5</f>
        <v>18636.476000000002</v>
      </c>
      <c r="S50" s="5">
        <v>0.2</v>
      </c>
      <c r="Z50">
        <f>F50</f>
        <v>6197</v>
      </c>
      <c r="AA50" s="99">
        <f>AB$3+AB$4*Z50+AB$5*Z50^2+AH50</f>
        <v>-1.3226364707832358E-2</v>
      </c>
      <c r="AB50" s="99">
        <f>IF(S50&lt;&gt;0,G50-AH50, -9999)</f>
        <v>-1.8353911550550252E-2</v>
      </c>
      <c r="AC50" s="99">
        <f>+G50-P50</f>
        <v>1.1087555025796999E-2</v>
      </c>
      <c r="AD50" s="99">
        <f>IF(S50&lt;&gt;0,G50-AA50, -9999)</f>
        <v>2.9800040915395534E-3</v>
      </c>
      <c r="AE50" s="99">
        <f>+(G50-AA50)^2*S50</f>
        <v>1.7760848771184958E-6</v>
      </c>
      <c r="AF50">
        <f>IF(S50&lt;&gt;0,G50-P50, -9999)</f>
        <v>1.1087555025796999E-2</v>
      </c>
      <c r="AG50" s="100"/>
      <c r="AH50">
        <f>$AB$6*($AB$11/AI50*AJ50+$AB$12)</f>
        <v>8.1075509342574455E-3</v>
      </c>
      <c r="AI50">
        <f>1+$AB$7*COS(AL50)</f>
        <v>0.81898876096289597</v>
      </c>
      <c r="AJ50">
        <f>SIN(AL50+RADIANS($AB$9))</f>
        <v>0.99879264701217185</v>
      </c>
      <c r="AK50">
        <f>$AB$7*SIN(AL50)</f>
        <v>-4.9846518225118729E-2</v>
      </c>
      <c r="AL50">
        <f>2*ATAN(AM50)</f>
        <v>-2.8728750261502585</v>
      </c>
      <c r="AM50">
        <f>SQRT((1+$AB$7)/(1-$AB$7))*TAN(AN50/2)</f>
        <v>-7.3979167264138725</v>
      </c>
      <c r="AN50" s="99">
        <f>$AU50+$AB$7*SIN(AO50)</f>
        <v>34.881570638182971</v>
      </c>
      <c r="AO50" s="99">
        <f>$AU50+$AB$7*SIN(AP50)</f>
        <v>34.88157285582259</v>
      </c>
      <c r="AP50" s="99">
        <f>$AU50+$AB$7*SIN(AQ50)</f>
        <v>34.881560395608233</v>
      </c>
      <c r="AQ50" s="99">
        <f>$AU50+$AB$7*SIN(AR50)</f>
        <v>34.881630406281509</v>
      </c>
      <c r="AR50" s="99">
        <f>$AU50+$AB$7*SIN(AS50)</f>
        <v>34.881237056042828</v>
      </c>
      <c r="AS50" s="99">
        <f>$AU50+$AB$7*SIN(AT50)</f>
        <v>34.883447743564538</v>
      </c>
      <c r="AT50" s="99">
        <f>$AU50+$AB$7*SIN(AU50)</f>
        <v>34.87104439536261</v>
      </c>
      <c r="AU50" s="99">
        <f>RADIANS($AB$9)+$AB$18*(F50-AB$15)</f>
        <v>34.941352192828454</v>
      </c>
      <c r="AW50" s="64">
        <v>19600</v>
      </c>
      <c r="AX50" s="70">
        <f t="shared" si="0"/>
        <v>-2.9280564773088887E-2</v>
      </c>
      <c r="AY50">
        <f t="shared" si="1"/>
        <v>-2.6013375780590924E-2</v>
      </c>
      <c r="AZ50">
        <f t="shared" si="2"/>
        <v>-3.2671889924979622E-3</v>
      </c>
      <c r="BA50">
        <f t="shared" si="3"/>
        <v>1.001441471518896</v>
      </c>
      <c r="BB50">
        <f t="shared" si="4"/>
        <v>-0.22529980866247329</v>
      </c>
      <c r="BC50">
        <f t="shared" si="5"/>
        <v>1.5631186053975632</v>
      </c>
      <c r="BD50">
        <f t="shared" si="6"/>
        <v>0.99235160216538387</v>
      </c>
      <c r="BE50">
        <f t="shared" si="11"/>
        <v>70.489428904419299</v>
      </c>
      <c r="BF50">
        <f t="shared" si="11"/>
        <v>70.489428903778602</v>
      </c>
      <c r="BG50">
        <f t="shared" si="11"/>
        <v>70.489428886291634</v>
      </c>
      <c r="BH50">
        <f t="shared" si="11"/>
        <v>70.489428409006834</v>
      </c>
      <c r="BI50">
        <f t="shared" si="11"/>
        <v>70.489415382565753</v>
      </c>
      <c r="BJ50">
        <f t="shared" si="11"/>
        <v>70.489060183102922</v>
      </c>
      <c r="BK50">
        <f t="shared" si="11"/>
        <v>70.479607354837455</v>
      </c>
      <c r="BL50">
        <f t="shared" si="8"/>
        <v>70.305289360860428</v>
      </c>
    </row>
    <row r="51" spans="1:64">
      <c r="A51" s="124" t="s">
        <v>271</v>
      </c>
      <c r="B51" s="125" t="s">
        <v>70</v>
      </c>
      <c r="C51" s="124">
        <v>36608.413</v>
      </c>
      <c r="D51" s="124" t="s">
        <v>119</v>
      </c>
      <c r="E51" s="11">
        <f>+(C51-C$7)/C$8</f>
        <v>8583.0033387290841</v>
      </c>
      <c r="F51">
        <f>ROUND(2*E51,0)/2</f>
        <v>8583</v>
      </c>
      <c r="G51">
        <f>+C51-(C$7+F51*C$8)</f>
        <v>4.1327233848278411E-3</v>
      </c>
      <c r="H51">
        <f>G51</f>
        <v>4.1327233848278411E-3</v>
      </c>
      <c r="P51" s="103">
        <f>+D$11+D$12*F51+D$13*F51^2</f>
        <v>-2.1842835470218504E-2</v>
      </c>
      <c r="Q51" s="2">
        <f>+C51-15018.5</f>
        <v>21589.913</v>
      </c>
      <c r="S51" s="5">
        <v>0.2</v>
      </c>
      <c r="Z51">
        <f>F51</f>
        <v>8583</v>
      </c>
      <c r="AA51" s="99">
        <f>AB$3+AB$4*Z51+AB$5*Z51^2+AH51</f>
        <v>-1.3744927867814489E-2</v>
      </c>
      <c r="AB51" s="99">
        <f>IF(S51&lt;&gt;0,G51-AH51, -9999)</f>
        <v>-3.9651842175761742E-3</v>
      </c>
      <c r="AC51" s="99">
        <f>+G51-P51</f>
        <v>2.5975558855046346E-2</v>
      </c>
      <c r="AD51" s="99">
        <f>IF(S51&lt;&gt;0,G51-AA51, -9999)</f>
        <v>1.7877651252642332E-2</v>
      </c>
      <c r="AE51" s="99">
        <f>+(G51-AA51)^2*S51</f>
        <v>6.392208286222079E-5</v>
      </c>
      <c r="AF51">
        <f>IF(S51&lt;&gt;0,G51-P51, -9999)</f>
        <v>2.5975558855046346E-2</v>
      </c>
      <c r="AG51" s="100"/>
      <c r="AH51">
        <f>$AB$6*($AB$11/AI51*AJ51+$AB$12)</f>
        <v>8.0979076024040152E-3</v>
      </c>
      <c r="AI51">
        <f>1+$AB$7*COS(AL51)</f>
        <v>0.81942974295901227</v>
      </c>
      <c r="AJ51">
        <f>SIN(AL51+RADIANS($AB$9))</f>
        <v>0.9983269361690138</v>
      </c>
      <c r="AK51">
        <f>$AB$7*SIN(AL51)</f>
        <v>-5.1421068727383591E-2</v>
      </c>
      <c r="AL51">
        <f>2*ATAN(AM51)</f>
        <v>-2.8641658385017426</v>
      </c>
      <c r="AM51">
        <f>SQRT((1+$AB$7)/(1-$AB$7))*TAN(AN51/2)</f>
        <v>-7.1628112376987652</v>
      </c>
      <c r="AN51" s="99">
        <f>$AU51+$AB$7*SIN(AO51)</f>
        <v>41.175198117952839</v>
      </c>
      <c r="AO51" s="99">
        <f>$AU51+$AB$7*SIN(AP51)</f>
        <v>41.17520035338287</v>
      </c>
      <c r="AP51" s="99">
        <f>$AU51+$AB$7*SIN(AQ51)</f>
        <v>41.175187748312652</v>
      </c>
      <c r="AQ51" s="99">
        <f>$AU51+$AB$7*SIN(AR51)</f>
        <v>41.17525882609511</v>
      </c>
      <c r="AR51" s="99">
        <f>$AU51+$AB$7*SIN(AS51)</f>
        <v>41.174858053888563</v>
      </c>
      <c r="AS51" s="99">
        <f>$AU51+$AB$7*SIN(AT51)</f>
        <v>41.177118540356062</v>
      </c>
      <c r="AT51" s="99">
        <f>$AU51+$AB$7*SIN(AU51)</f>
        <v>41.164391605897521</v>
      </c>
      <c r="AU51" s="99">
        <f>RADIANS($AB$9)+$AB$18*(F51-AB$15)</f>
        <v>41.236834852152811</v>
      </c>
      <c r="AW51" s="64">
        <v>19800</v>
      </c>
      <c r="AX51" s="70">
        <f t="shared" si="0"/>
        <v>-2.5227283793679819E-2</v>
      </c>
      <c r="AY51">
        <f t="shared" si="1"/>
        <v>-2.6116748210728694E-2</v>
      </c>
      <c r="AZ51">
        <f t="shared" si="2"/>
        <v>8.89464417048875E-4</v>
      </c>
      <c r="BA51">
        <f t="shared" si="3"/>
        <v>0.91017361227531279</v>
      </c>
      <c r="BB51">
        <f t="shared" si="4"/>
        <v>0.27568513454419619</v>
      </c>
      <c r="BC51">
        <f t="shared" si="5"/>
        <v>2.0696717358003052</v>
      </c>
      <c r="BD51">
        <f t="shared" si="6"/>
        <v>1.6836381743265443</v>
      </c>
      <c r="BE51">
        <f t="shared" si="11"/>
        <v>71.010907436297245</v>
      </c>
      <c r="BF51">
        <f t="shared" si="11"/>
        <v>71.010907429815205</v>
      </c>
      <c r="BG51">
        <f t="shared" si="11"/>
        <v>71.010907537915884</v>
      </c>
      <c r="BH51">
        <f t="shared" si="11"/>
        <v>71.01090573511884</v>
      </c>
      <c r="BI51">
        <f t="shared" si="11"/>
        <v>71.010935799140526</v>
      </c>
      <c r="BJ51">
        <f t="shared" si="11"/>
        <v>71.010434090819672</v>
      </c>
      <c r="BK51">
        <f t="shared" si="11"/>
        <v>71.018711137642825</v>
      </c>
      <c r="BL51">
        <f t="shared" si="8"/>
        <v>70.832991176394742</v>
      </c>
    </row>
    <row r="52" spans="1:64">
      <c r="A52" s="124" t="s">
        <v>271</v>
      </c>
      <c r="B52" s="125" t="s">
        <v>68</v>
      </c>
      <c r="C52" s="124">
        <v>36626.315000000002</v>
      </c>
      <c r="D52" s="124" t="s">
        <v>119</v>
      </c>
      <c r="E52" s="11">
        <f>+(C52-C$7)/C$8</f>
        <v>8597.4659394071932</v>
      </c>
      <c r="F52">
        <f>ROUND(2*E52,0)/2</f>
        <v>8597.5</v>
      </c>
      <c r="G52">
        <f>+C52-(C$7+F52*C$8)</f>
        <v>-4.2160656026680954E-2</v>
      </c>
      <c r="H52">
        <f>G52</f>
        <v>-4.2160656026680954E-2</v>
      </c>
      <c r="P52" s="103">
        <f>+D$11+D$12*F52+D$13*F52^2</f>
        <v>-2.1846357413518296E-2</v>
      </c>
      <c r="Q52" s="2">
        <f>+C52-15018.5</f>
        <v>21607.815000000002</v>
      </c>
      <c r="S52" s="5">
        <v>0.2</v>
      </c>
      <c r="Z52">
        <f>F52</f>
        <v>8597.5</v>
      </c>
      <c r="AA52" s="99">
        <f>AB$3+AB$4*Z52+AB$5*Z52^2+AH52</f>
        <v>-1.3784138538959238E-2</v>
      </c>
      <c r="AB52" s="99">
        <f>IF(S52&lt;&gt;0,G52-AH52, -9999)</f>
        <v>-5.0222874901240014E-2</v>
      </c>
      <c r="AC52" s="99">
        <f>+G52-P52</f>
        <v>-2.0314298613162658E-2</v>
      </c>
      <c r="AD52" s="99">
        <f>IF(S52&lt;&gt;0,G52-AA52, -9999)</f>
        <v>-2.8376517487721714E-2</v>
      </c>
      <c r="AE52" s="99">
        <f>+(G52-AA52)^2*S52</f>
        <v>1.6104534894619525E-4</v>
      </c>
      <c r="AF52">
        <f>IF(S52&lt;&gt;0,G52-P52, -9999)</f>
        <v>-2.0314298613162658E-2</v>
      </c>
      <c r="AG52" s="100"/>
      <c r="AH52">
        <f>$AB$6*($AB$11/AI52*AJ52+$AB$12)</f>
        <v>8.0622188745590583E-3</v>
      </c>
      <c r="AI52">
        <f>1+$AB$7*COS(AL52)</f>
        <v>0.82089262573765009</v>
      </c>
      <c r="AJ52">
        <f>SIN(AL52+RADIANS($AB$9))</f>
        <v>0.99638871153090636</v>
      </c>
      <c r="AK52">
        <f>$AB$7*SIN(AL52)</f>
        <v>-5.6305350738284334E-2</v>
      </c>
      <c r="AL52">
        <f>2*ATAN(AM52)</f>
        <v>-2.837008287466829</v>
      </c>
      <c r="AM52">
        <f>SQRT((1+$AB$7)/(1-$AB$7))*TAN(AN52/2)</f>
        <v>-6.5154824780605596</v>
      </c>
      <c r="AN52" s="99">
        <f>$AU52+$AB$7*SIN(AO52)</f>
        <v>41.207722182360307</v>
      </c>
      <c r="AO52" s="99">
        <f>$AU52+$AB$7*SIN(AP52)</f>
        <v>41.207724448584031</v>
      </c>
      <c r="AP52" s="99">
        <f>$AU52+$AB$7*SIN(AQ52)</f>
        <v>41.207711516886654</v>
      </c>
      <c r="AQ52" s="99">
        <f>$AU52+$AB$7*SIN(AR52)</f>
        <v>41.20778530958053</v>
      </c>
      <c r="AR52" s="99">
        <f>$AU52+$AB$7*SIN(AS52)</f>
        <v>41.207364251296674</v>
      </c>
      <c r="AS52" s="99">
        <f>$AU52+$AB$7*SIN(AT52)</f>
        <v>41.209767710915834</v>
      </c>
      <c r="AT52" s="99">
        <f>$AU52+$AB$7*SIN(AU52)</f>
        <v>41.196077879211977</v>
      </c>
      <c r="AU52" s="99">
        <f>RADIANS($AB$9)+$AB$18*(F52-AB$15)</f>
        <v>41.275093233779053</v>
      </c>
      <c r="AW52" s="64">
        <v>20000</v>
      </c>
      <c r="AX52" s="70">
        <f t="shared" si="0"/>
        <v>-2.1689232094891316E-2</v>
      </c>
      <c r="AY52">
        <f t="shared" si="1"/>
        <v>-2.6221107051935384E-2</v>
      </c>
      <c r="AZ52">
        <f t="shared" si="2"/>
        <v>4.5318749570440681E-3</v>
      </c>
      <c r="BA52">
        <f t="shared" si="3"/>
        <v>0.8497500677436679</v>
      </c>
      <c r="BB52">
        <f t="shared" si="4"/>
        <v>0.65044609700512679</v>
      </c>
      <c r="BC52">
        <f t="shared" si="5"/>
        <v>2.4985409557101299</v>
      </c>
      <c r="BD52">
        <f t="shared" si="6"/>
        <v>3.0022485704040696</v>
      </c>
      <c r="BE52">
        <f t="shared" si="11"/>
        <v>71.490825411876855</v>
      </c>
      <c r="BF52">
        <f t="shared" si="11"/>
        <v>71.490824557564153</v>
      </c>
      <c r="BG52">
        <f t="shared" si="11"/>
        <v>71.490830870168381</v>
      </c>
      <c r="BH52">
        <f t="shared" si="11"/>
        <v>71.490784224783667</v>
      </c>
      <c r="BI52">
        <f t="shared" si="11"/>
        <v>71.49112884963148</v>
      </c>
      <c r="BJ52">
        <f t="shared" si="11"/>
        <v>71.488579993968699</v>
      </c>
      <c r="BK52">
        <f t="shared" si="11"/>
        <v>71.507286684836416</v>
      </c>
      <c r="BL52">
        <f t="shared" si="8"/>
        <v>71.360692991929056</v>
      </c>
    </row>
    <row r="53" spans="1:64">
      <c r="A53" s="124" t="s">
        <v>271</v>
      </c>
      <c r="B53" s="125" t="s">
        <v>70</v>
      </c>
      <c r="C53" s="124">
        <v>36817.61</v>
      </c>
      <c r="D53" s="124" t="s">
        <v>119</v>
      </c>
      <c r="E53" s="11">
        <f>+(C53-C$7)/C$8</f>
        <v>8752.0086271917262</v>
      </c>
      <c r="F53">
        <f>ROUND(2*E53,0)/2</f>
        <v>8752</v>
      </c>
      <c r="G53">
        <f>+C53-(C$7+F53*C$8)</f>
        <v>1.0678852973796893E-2</v>
      </c>
      <c r="H53">
        <f>G53</f>
        <v>1.0678852973796893E-2</v>
      </c>
      <c r="P53" s="103">
        <f>+D$11+D$12*F53+D$13*F53^2</f>
        <v>-2.1884206272686897E-2</v>
      </c>
      <c r="Q53" s="2">
        <f>+C53-15018.5</f>
        <v>21799.11</v>
      </c>
      <c r="S53" s="5">
        <v>0.2</v>
      </c>
      <c r="Z53">
        <f>F53</f>
        <v>8752</v>
      </c>
      <c r="AA53" s="99">
        <f>AB$3+AB$4*Z53+AB$5*Z53^2+AH53</f>
        <v>-1.4737715848301736E-2</v>
      </c>
      <c r="AB53" s="99">
        <f>IF(S53&lt;&gt;0,G53-AH53, -9999)</f>
        <v>3.5323625494117321E-3</v>
      </c>
      <c r="AC53" s="99">
        <f>+G53-P53</f>
        <v>3.256305924648379E-2</v>
      </c>
      <c r="AD53" s="99">
        <f>IF(S53&lt;&gt;0,G53-AA53, -9999)</f>
        <v>2.5416568822098629E-2</v>
      </c>
      <c r="AE53" s="99">
        <f>+(G53-AA53)^2*S53</f>
        <v>1.2920039413769521E-4</v>
      </c>
      <c r="AF53">
        <f>IF(S53&lt;&gt;0,G53-P53, -9999)</f>
        <v>3.256305924648379E-2</v>
      </c>
      <c r="AG53" s="100"/>
      <c r="AH53">
        <f>$AB$6*($AB$11/AI53*AJ53+$AB$12)</f>
        <v>7.1464904243851608E-3</v>
      </c>
      <c r="AI53">
        <f>1+$AB$7*COS(AL53)</f>
        <v>0.84527731297631525</v>
      </c>
      <c r="AJ53">
        <f>SIN(AL53+RADIANS($AB$9))</f>
        <v>0.92768782178241971</v>
      </c>
      <c r="AK53">
        <f>$AB$7*SIN(AL53)</f>
        <v>-0.1063514652324339</v>
      </c>
      <c r="AL53">
        <f>2*ATAN(AM53)</f>
        <v>-2.5393947656587565</v>
      </c>
      <c r="AM53">
        <f>SQRT((1+$AB$7)/(1-$AB$7))*TAN(AN53/2)</f>
        <v>-3.2201891922146957</v>
      </c>
      <c r="AN53" s="99">
        <f>$AU53+$AB$7*SIN(AO53)</f>
        <v>41.55916173224783</v>
      </c>
      <c r="AO53" s="99">
        <f>$AU53+$AB$7*SIN(AP53)</f>
        <v>41.559162799920529</v>
      </c>
      <c r="AP53" s="99">
        <f>$AU53+$AB$7*SIN(AQ53)</f>
        <v>41.559155246098328</v>
      </c>
      <c r="AQ53" s="99">
        <f>$AU53+$AB$7*SIN(AR53)</f>
        <v>41.559208690730635</v>
      </c>
      <c r="AR53" s="99">
        <f>$AU53+$AB$7*SIN(AS53)</f>
        <v>41.558830614126101</v>
      </c>
      <c r="AS53" s="99">
        <f>$AU53+$AB$7*SIN(AT53)</f>
        <v>41.561507886461868</v>
      </c>
      <c r="AT53" s="99">
        <f>$AU53+$AB$7*SIN(AU53)</f>
        <v>41.542681620691909</v>
      </c>
      <c r="AU53" s="99">
        <f>RADIANS($AB$9)+$AB$18*(F53-AB$15)</f>
        <v>41.682742886279307</v>
      </c>
      <c r="AW53" s="64">
        <v>20200</v>
      </c>
      <c r="AX53" s="70">
        <f t="shared" si="0"/>
        <v>-1.9276048241877494E-2</v>
      </c>
      <c r="AY53">
        <f t="shared" si="1"/>
        <v>-2.632645230421099E-2</v>
      </c>
      <c r="AZ53">
        <f t="shared" si="2"/>
        <v>7.0504040623334974E-3</v>
      </c>
      <c r="BA53">
        <f t="shared" si="3"/>
        <v>0.81844984828552536</v>
      </c>
      <c r="BB53">
        <f t="shared" si="4"/>
        <v>0.88825779236556079</v>
      </c>
      <c r="BC53">
        <f t="shared" si="5"/>
        <v>2.8839076932731391</v>
      </c>
      <c r="BD53">
        <f t="shared" si="6"/>
        <v>7.7184202265923156</v>
      </c>
      <c r="BE53">
        <f t="shared" si="11"/>
        <v>71.945815497557462</v>
      </c>
      <c r="BF53">
        <f t="shared" si="11"/>
        <v>71.94581330808937</v>
      </c>
      <c r="BG53">
        <f t="shared" si="11"/>
        <v>71.945825556637288</v>
      </c>
      <c r="BH53">
        <f t="shared" si="11"/>
        <v>71.945757033929254</v>
      </c>
      <c r="BI53">
        <f t="shared" si="11"/>
        <v>71.946140354811661</v>
      </c>
      <c r="BJ53">
        <f t="shared" si="11"/>
        <v>71.94399542280739</v>
      </c>
      <c r="BK53">
        <f t="shared" si="11"/>
        <v>71.955978955054022</v>
      </c>
      <c r="BL53">
        <f t="shared" si="8"/>
        <v>71.888394807463371</v>
      </c>
    </row>
    <row r="54" spans="1:64">
      <c r="A54" s="124" t="s">
        <v>281</v>
      </c>
      <c r="B54" s="125" t="s">
        <v>70</v>
      </c>
      <c r="C54" s="124">
        <v>36957.440999999999</v>
      </c>
      <c r="D54" s="124" t="s">
        <v>119</v>
      </c>
      <c r="E54" s="11">
        <f>+(C54-C$7)/C$8</f>
        <v>8864.9747715007725</v>
      </c>
      <c r="F54">
        <f>ROUND(2*E54,0)/2</f>
        <v>8865</v>
      </c>
      <c r="G54">
        <f>+C54-(C$7+F54*C$8)</f>
        <v>-3.1228172803821508E-2</v>
      </c>
      <c r="H54">
        <f>G54</f>
        <v>-3.1228172803821508E-2</v>
      </c>
      <c r="P54" s="103">
        <f>+D$11+D$12*F54+D$13*F54^2</f>
        <v>-2.1912261319070765E-2</v>
      </c>
      <c r="Q54" s="2">
        <f>+C54-15018.5</f>
        <v>21938.940999999999</v>
      </c>
      <c r="S54" s="5">
        <v>0.2</v>
      </c>
      <c r="Z54">
        <f>F54</f>
        <v>8865</v>
      </c>
      <c r="AA54" s="99">
        <f>AB$3+AB$4*Z54+AB$5*Z54^2+AH54</f>
        <v>-1.6046554763498613E-2</v>
      </c>
      <c r="AB54" s="99">
        <f>IF(S54&lt;&gt;0,G54-AH54, -9999)</f>
        <v>-3.7093879359393657E-2</v>
      </c>
      <c r="AC54" s="99">
        <f>+G54-P54</f>
        <v>-9.3159114847507427E-3</v>
      </c>
      <c r="AD54" s="99">
        <f>IF(S54&lt;&gt;0,G54-AA54, -9999)</f>
        <v>-1.5181618040322895E-2</v>
      </c>
      <c r="AE54" s="99">
        <f>+(G54-AA54)^2*S54</f>
        <v>4.6096305264451521E-5</v>
      </c>
      <c r="AF54">
        <f>IF(S54&lt;&gt;0,G54-P54, -9999)</f>
        <v>-9.3159114847507427E-3</v>
      </c>
      <c r="AG54" s="100"/>
      <c r="AH54">
        <f>$AB$6*($AB$11/AI54*AJ54+$AB$12)</f>
        <v>5.8657065555721517E-3</v>
      </c>
      <c r="AI54">
        <f>1+$AB$7*COS(AL54)</f>
        <v>0.87388575575135297</v>
      </c>
      <c r="AJ54">
        <f>SIN(AL54+RADIANS($AB$9))</f>
        <v>0.81694673808313267</v>
      </c>
      <c r="AK54">
        <f>$AB$7*SIN(AL54)</f>
        <v>-0.13908609360574944</v>
      </c>
      <c r="AL54">
        <f>2*ATAN(AM54)</f>
        <v>-2.3073200462561294</v>
      </c>
      <c r="AM54">
        <f>SQRT((1+$AB$7)/(1-$AB$7))*TAN(AN54/2)</f>
        <v>-2.2566123471143964</v>
      </c>
      <c r="AN54" s="99">
        <f>$AU54+$AB$7*SIN(AO54)</f>
        <v>41.824566489599249</v>
      </c>
      <c r="AO54" s="99">
        <f>$AU54+$AB$7*SIN(AP54)</f>
        <v>41.824566683076824</v>
      </c>
      <c r="AP54" s="99">
        <f>$AU54+$AB$7*SIN(AQ54)</f>
        <v>41.824564822315921</v>
      </c>
      <c r="AQ54" s="99">
        <f>$AU54+$AB$7*SIN(AR54)</f>
        <v>41.824582718306587</v>
      </c>
      <c r="AR54" s="99">
        <f>$AU54+$AB$7*SIN(AS54)</f>
        <v>41.824410622384995</v>
      </c>
      <c r="AS54" s="99">
        <f>$AU54+$AB$7*SIN(AT54)</f>
        <v>41.826067423960524</v>
      </c>
      <c r="AT54" s="99">
        <f>$AU54+$AB$7*SIN(AU54)</f>
        <v>41.810284356915666</v>
      </c>
      <c r="AU54" s="99">
        <f>RADIANS($AB$9)+$AB$18*(F54-AB$15)</f>
        <v>41.980894412056195</v>
      </c>
      <c r="AW54" s="64">
        <v>20400</v>
      </c>
      <c r="AX54" s="70">
        <f t="shared" si="0"/>
        <v>-1.830453501879948E-2</v>
      </c>
      <c r="AY54">
        <f t="shared" si="1"/>
        <v>-2.6432783967555523E-2</v>
      </c>
      <c r="AZ54">
        <f t="shared" si="2"/>
        <v>8.1282489487560419E-3</v>
      </c>
      <c r="BA54">
        <f t="shared" si="3"/>
        <v>0.81340902534189807</v>
      </c>
      <c r="BB54">
        <f t="shared" si="4"/>
        <v>0.99412597345995046</v>
      </c>
      <c r="BC54">
        <f t="shared" si="5"/>
        <v>-3.0304611921644771</v>
      </c>
      <c r="BD54">
        <f t="shared" si="6"/>
        <v>-17.978178128949732</v>
      </c>
      <c r="BE54">
        <f t="shared" si="11"/>
        <v>72.390953273179804</v>
      </c>
      <c r="BF54">
        <f t="shared" si="11"/>
        <v>72.390954508401563</v>
      </c>
      <c r="BG54">
        <f t="shared" si="11"/>
        <v>72.390947869495307</v>
      </c>
      <c r="BH54">
        <f t="shared" si="11"/>
        <v>72.390983551479138</v>
      </c>
      <c r="BI54">
        <f t="shared" si="11"/>
        <v>72.390791774325265</v>
      </c>
      <c r="BJ54">
        <f t="shared" si="11"/>
        <v>72.39182256246167</v>
      </c>
      <c r="BK54">
        <f t="shared" si="11"/>
        <v>72.386283822484472</v>
      </c>
      <c r="BL54">
        <f t="shared" si="8"/>
        <v>72.416096622997685</v>
      </c>
    </row>
    <row r="55" spans="1:64">
      <c r="A55" s="124" t="s">
        <v>281</v>
      </c>
      <c r="B55" s="125" t="s">
        <v>70</v>
      </c>
      <c r="C55" s="124">
        <v>37399.339999999997</v>
      </c>
      <c r="D55" s="124" t="s">
        <v>119</v>
      </c>
      <c r="E55" s="11">
        <f>+(C55-C$7)/C$8</f>
        <v>9221.974479748751</v>
      </c>
      <c r="F55">
        <f>ROUND(2*E55,0)/2</f>
        <v>9222</v>
      </c>
      <c r="G55">
        <f>+C55-(C$7+F55*C$8)</f>
        <v>-3.158930734207388E-2</v>
      </c>
      <c r="H55">
        <f>G55</f>
        <v>-3.158930734207388E-2</v>
      </c>
      <c r="P55" s="103">
        <f>+D$11+D$12*F55+D$13*F55^2</f>
        <v>-2.2002964277579733E-2</v>
      </c>
      <c r="Q55" s="2">
        <f>+C55-15018.5</f>
        <v>22380.839999999997</v>
      </c>
      <c r="S55" s="5">
        <v>0.2</v>
      </c>
      <c r="Z55">
        <f>F55</f>
        <v>9222</v>
      </c>
      <c r="AA55" s="99">
        <f>AB$3+AB$4*Z55+AB$5*Z55^2+AH55</f>
        <v>-2.2964481687963261E-2</v>
      </c>
      <c r="AB55" s="99">
        <f>IF(S55&lt;&gt;0,G55-AH55, -9999)</f>
        <v>-3.0627789931690352E-2</v>
      </c>
      <c r="AC55" s="99">
        <f>+G55-P55</f>
        <v>-9.5863430644941468E-3</v>
      </c>
      <c r="AD55" s="99">
        <f>IF(S55&lt;&gt;0,G55-AA55, -9999)</f>
        <v>-8.624825654110619E-3</v>
      </c>
      <c r="AE55" s="99">
        <f>+(G55-AA55)^2*S55</f>
        <v>1.4877523512760933E-5</v>
      </c>
      <c r="AF55">
        <f>IF(S55&lt;&gt;0,G55-P55, -9999)</f>
        <v>-9.5863430644941468E-3</v>
      </c>
      <c r="AG55" s="100"/>
      <c r="AH55">
        <f>$AB$6*($AB$11/AI55*AJ55+$AB$12)</f>
        <v>-9.6151741038352767E-4</v>
      </c>
      <c r="AI55">
        <f>1+$AB$7*COS(AL55)</f>
        <v>1.0280171439830175</v>
      </c>
      <c r="AJ55">
        <f>SIN(AL55+RADIANS($AB$9))</f>
        <v>6.9730449771529091E-2</v>
      </c>
      <c r="AK55">
        <f>$AB$7*SIN(AL55)</f>
        <v>-0.18564693285898795</v>
      </c>
      <c r="AL55">
        <f>2*ATAN(AM55)</f>
        <v>-1.421010385228838</v>
      </c>
      <c r="AM55">
        <f>SQRT((1+$AB$7)/(1-$AB$7))*TAN(AN55/2)</f>
        <v>-0.86040747051989364</v>
      </c>
      <c r="AN55" s="99">
        <f>$AU55+$AB$7*SIN(AO55)</f>
        <v>42.745466147178576</v>
      </c>
      <c r="AO55" s="99">
        <f>$AU55+$AB$7*SIN(AP55)</f>
        <v>42.745466158718081</v>
      </c>
      <c r="AP55" s="99">
        <f>$AU55+$AB$7*SIN(AQ55)</f>
        <v>42.745466346222223</v>
      </c>
      <c r="AQ55" s="99">
        <f>$AU55+$AB$7*SIN(AR55)</f>
        <v>42.745469392942582</v>
      </c>
      <c r="AR55" s="99">
        <f>$AU55+$AB$7*SIN(AS55)</f>
        <v>42.745518894793449</v>
      </c>
      <c r="AS55" s="99">
        <f>$AU55+$AB$7*SIN(AT55)</f>
        <v>42.746322193334557</v>
      </c>
      <c r="AT55" s="99">
        <f>$AU55+$AB$7*SIN(AU55)</f>
        <v>42.759108198377056</v>
      </c>
      <c r="AU55" s="99">
        <f>RADIANS($AB$9)+$AB$18*(F55-AB$15)</f>
        <v>42.922842152784945</v>
      </c>
      <c r="AW55" s="64">
        <v>20600</v>
      </c>
      <c r="AX55" s="70">
        <f t="shared" si="0"/>
        <v>-1.8930539421652463E-2</v>
      </c>
      <c r="AY55">
        <f t="shared" si="1"/>
        <v>-2.654010204196898E-2</v>
      </c>
      <c r="AZ55">
        <f t="shared" si="2"/>
        <v>7.609562620316518E-3</v>
      </c>
      <c r="BA55">
        <f t="shared" si="3"/>
        <v>0.83408012517489682</v>
      </c>
      <c r="BB55">
        <f t="shared" si="4"/>
        <v>0.96444888663255224</v>
      </c>
      <c r="BC55">
        <f t="shared" si="5"/>
        <v>-2.6545732594186524</v>
      </c>
      <c r="BD55">
        <f t="shared" si="6"/>
        <v>-4.0251200427294211</v>
      </c>
      <c r="BE55">
        <f t="shared" si="11"/>
        <v>72.84032735538149</v>
      </c>
      <c r="BF55">
        <f t="shared" si="11"/>
        <v>72.840329068787881</v>
      </c>
      <c r="BG55">
        <f t="shared" si="11"/>
        <v>72.840318131975806</v>
      </c>
      <c r="BH55">
        <f t="shared" si="11"/>
        <v>72.84038794389275</v>
      </c>
      <c r="BI55">
        <f t="shared" si="11"/>
        <v>72.839942375374093</v>
      </c>
      <c r="BJ55">
        <f t="shared" si="11"/>
        <v>72.842788436205581</v>
      </c>
      <c r="BK55">
        <f t="shared" si="11"/>
        <v>72.824699763159046</v>
      </c>
      <c r="BL55">
        <f t="shared" si="8"/>
        <v>72.943798438531999</v>
      </c>
    </row>
    <row r="56" spans="1:64">
      <c r="A56" s="124" t="s">
        <v>289</v>
      </c>
      <c r="B56" s="125" t="s">
        <v>70</v>
      </c>
      <c r="C56" s="124">
        <v>37404.300999999999</v>
      </c>
      <c r="D56" s="124" t="s">
        <v>119</v>
      </c>
      <c r="E56" s="11">
        <f>+(C56-C$7)/C$8</f>
        <v>9225.9823538390283</v>
      </c>
      <c r="F56">
        <f>ROUND(2*E56,0)/2</f>
        <v>9226</v>
      </c>
      <c r="G56">
        <f>+C56-(C$7+F56*C$8)</f>
        <v>-2.1842653390194755E-2</v>
      </c>
      <c r="H56">
        <f>G56</f>
        <v>-2.1842653390194755E-2</v>
      </c>
      <c r="P56" s="103">
        <f>+D$11+D$12*F56+D$13*F56^2</f>
        <v>-2.2003998361946688E-2</v>
      </c>
      <c r="Q56" s="2">
        <f>+C56-15018.5</f>
        <v>22385.800999999999</v>
      </c>
      <c r="S56" s="5">
        <v>0.2</v>
      </c>
      <c r="Z56">
        <f>F56</f>
        <v>9226</v>
      </c>
      <c r="AA56" s="99">
        <f>AB$3+AB$4*Z56+AB$5*Z56^2+AH56</f>
        <v>-2.3056625833565627E-2</v>
      </c>
      <c r="AB56" s="99">
        <f>IF(S56&lt;&gt;0,G56-AH56, -9999)</f>
        <v>-2.0790025918575816E-2</v>
      </c>
      <c r="AC56" s="99">
        <f>+G56-P56</f>
        <v>1.6134497175193316E-4</v>
      </c>
      <c r="AD56" s="99">
        <f>IF(S56&lt;&gt;0,G56-AA56, -9999)</f>
        <v>1.2139724433708719E-3</v>
      </c>
      <c r="AE56" s="99">
        <f>+(G56-AA56)^2*S56</f>
        <v>2.94745818652769E-7</v>
      </c>
      <c r="AF56">
        <f>IF(S56&lt;&gt;0,G56-P56, -9999)</f>
        <v>1.6134497175193316E-4</v>
      </c>
      <c r="AG56" s="100"/>
      <c r="AH56">
        <f>$AB$6*($AB$11/AI56*AJ56+$AB$12)</f>
        <v>-1.0526274716189379E-3</v>
      </c>
      <c r="AI56">
        <f>1+$AB$7*COS(AL56)</f>
        <v>1.0302049635058803</v>
      </c>
      <c r="AJ56">
        <f>SIN(AL56+RADIANS($AB$9))</f>
        <v>5.7958970677115473E-2</v>
      </c>
      <c r="AK56">
        <f>$AB$7*SIN(AL56)</f>
        <v>-0.18530354615204517</v>
      </c>
      <c r="AL56">
        <f>2*ATAN(AM56)</f>
        <v>-1.4092147721782231</v>
      </c>
      <c r="AM56">
        <f>SQRT((1+$AB$7)/(1-$AB$7))*TAN(AN56/2)</f>
        <v>-0.85019521568598211</v>
      </c>
      <c r="AN56" s="99">
        <f>$AU56+$AB$7*SIN(AO56)</f>
        <v>42.756724263890561</v>
      </c>
      <c r="AO56" s="99">
        <f>$AU56+$AB$7*SIN(AP56)</f>
        <v>42.756724277662791</v>
      </c>
      <c r="AP56" s="99">
        <f>$AU56+$AB$7*SIN(AQ56)</f>
        <v>42.756724494426592</v>
      </c>
      <c r="AQ56" s="99">
        <f>$AU56+$AB$7*SIN(AR56)</f>
        <v>42.756727906097822</v>
      </c>
      <c r="AR56" s="99">
        <f>$AU56+$AB$7*SIN(AS56)</f>
        <v>42.756781598533713</v>
      </c>
      <c r="AS56" s="99">
        <f>$AU56+$AB$7*SIN(AT56)</f>
        <v>42.75762555000783</v>
      </c>
      <c r="AT56" s="99">
        <f>$AU56+$AB$7*SIN(AU56)</f>
        <v>42.770640983099653</v>
      </c>
      <c r="AU56" s="99">
        <f>RADIANS($AB$9)+$AB$18*(F56-AB$15)</f>
        <v>42.933396189095632</v>
      </c>
      <c r="AW56" s="64">
        <v>20800</v>
      </c>
      <c r="AX56" s="70">
        <f t="shared" si="0"/>
        <v>-2.1181105028111366E-2</v>
      </c>
      <c r="AY56">
        <f t="shared" si="1"/>
        <v>-2.6648406527451353E-2</v>
      </c>
      <c r="AZ56">
        <f t="shared" si="2"/>
        <v>5.4673014993399886E-3</v>
      </c>
      <c r="BA56">
        <f t="shared" si="3"/>
        <v>0.88256671826075728</v>
      </c>
      <c r="BB56">
        <f t="shared" si="4"/>
        <v>0.78040871089414399</v>
      </c>
      <c r="BC56">
        <f t="shared" si="5"/>
        <v>-2.2465425088322291</v>
      </c>
      <c r="BD56">
        <f t="shared" si="6"/>
        <v>-2.0833061130430872</v>
      </c>
      <c r="BE56">
        <f t="shared" si="11"/>
        <v>73.30847068759067</v>
      </c>
      <c r="BF56">
        <f t="shared" si="11"/>
        <v>73.308470787742039</v>
      </c>
      <c r="BG56">
        <f t="shared" si="11"/>
        <v>73.308469712220031</v>
      </c>
      <c r="BH56">
        <f t="shared" si="11"/>
        <v>73.308481262317997</v>
      </c>
      <c r="BI56">
        <f t="shared" si="11"/>
        <v>73.308357237307163</v>
      </c>
      <c r="BJ56">
        <f t="shared" si="11"/>
        <v>73.309690429845858</v>
      </c>
      <c r="BK56">
        <f t="shared" si="11"/>
        <v>73.295518499364348</v>
      </c>
      <c r="BL56">
        <f t="shared" si="8"/>
        <v>73.471500254066314</v>
      </c>
    </row>
    <row r="57" spans="1:64">
      <c r="A57" s="124" t="s">
        <v>281</v>
      </c>
      <c r="B57" s="125" t="s">
        <v>70</v>
      </c>
      <c r="C57" s="124">
        <v>38440.357000000004</v>
      </c>
      <c r="D57" s="124" t="s">
        <v>119</v>
      </c>
      <c r="E57" s="11">
        <f>+(C57-C$7)/C$8</f>
        <v>10062.987392837922</v>
      </c>
      <c r="F57">
        <f>ROUND(2*E57,0)/2</f>
        <v>10063</v>
      </c>
      <c r="G57">
        <f>+C57-(C$7+F57*C$8)</f>
        <v>-1.5605313354171813E-2</v>
      </c>
      <c r="H57">
        <f>G57</f>
        <v>-1.5605313354171813E-2</v>
      </c>
      <c r="P57" s="103">
        <f>+D$11+D$12*F57+D$13*F57^2</f>
        <v>-2.2229059909736695E-2</v>
      </c>
      <c r="Q57" s="2">
        <f>+C57-15018.5</f>
        <v>23421.857000000004</v>
      </c>
      <c r="S57" s="5">
        <v>0.2</v>
      </c>
      <c r="Z57">
        <f>F57</f>
        <v>10063</v>
      </c>
      <c r="AA57" s="99">
        <f>AB$3+AB$4*Z57+AB$5*Z57^2+AH57</f>
        <v>-2.5733542046370732E-2</v>
      </c>
      <c r="AB57" s="99">
        <f>IF(S57&lt;&gt;0,G57-AH57, -9999)</f>
        <v>-1.2100831217537775E-2</v>
      </c>
      <c r="AC57" s="99">
        <f>+G57-P57</f>
        <v>6.6237465555648821E-3</v>
      </c>
      <c r="AD57" s="99">
        <f>IF(S57&lt;&gt;0,G57-AA57, -9999)</f>
        <v>1.0128228692198919E-2</v>
      </c>
      <c r="AE57" s="99">
        <f>+(G57-AA57)^2*S57</f>
        <v>2.051620328829629E-5</v>
      </c>
      <c r="AF57">
        <f>IF(S57&lt;&gt;0,G57-P57, -9999)</f>
        <v>6.6237465555648821E-3</v>
      </c>
      <c r="AG57" s="100"/>
      <c r="AH57">
        <f>$AB$6*($AB$11/AI57*AJ57+$AB$12)</f>
        <v>-3.5044821366340367E-3</v>
      </c>
      <c r="AI57">
        <f>1+$AB$7*COS(AL57)</f>
        <v>1.0075810102431748</v>
      </c>
      <c r="AJ57">
        <f>SIN(AL57+RADIANS($AB$9))</f>
        <v>-0.25704421918854803</v>
      </c>
      <c r="AK57">
        <f>$AB$7*SIN(AL57)</f>
        <v>0.18759603492773397</v>
      </c>
      <c r="AL57">
        <f>2*ATAN(AM57)</f>
        <v>1.5304069470726687</v>
      </c>
      <c r="AM57">
        <f>SQRT((1+$AB$7)/(1-$AB$7))*TAN(AN57/2)</f>
        <v>0.96040484928279823</v>
      </c>
      <c r="AN57" s="99">
        <f>$AU57+$AB$7*SIN(AO57)</f>
        <v>45.324701936665377</v>
      </c>
      <c r="AO57" s="99">
        <f>$AU57+$AB$7*SIN(AP57)</f>
        <v>45.324701935198043</v>
      </c>
      <c r="AP57" s="99">
        <f>$AU57+$AB$7*SIN(AQ57)</f>
        <v>45.324701900679422</v>
      </c>
      <c r="AQ57" s="99">
        <f>$AU57+$AB$7*SIN(AR57)</f>
        <v>45.324701088640516</v>
      </c>
      <c r="AR57" s="99">
        <f>$AU57+$AB$7*SIN(AS57)</f>
        <v>45.324681986516396</v>
      </c>
      <c r="AS57" s="99">
        <f>$AU57+$AB$7*SIN(AT57)</f>
        <v>45.324233086580143</v>
      </c>
      <c r="AT57" s="99">
        <f>$AU57+$AB$7*SIN(AU57)</f>
        <v>45.313922120990711</v>
      </c>
      <c r="AU57" s="99">
        <f>RADIANS($AB$9)+$AB$18*(F57-AB$15)</f>
        <v>45.141828287106726</v>
      </c>
      <c r="AW57" s="64">
        <v>21000</v>
      </c>
      <c r="AX57" s="70">
        <f t="shared" si="0"/>
        <v>-2.488465897227533E-2</v>
      </c>
      <c r="AY57">
        <f t="shared" si="1"/>
        <v>-2.6757697424002646E-2</v>
      </c>
      <c r="AZ57">
        <f t="shared" si="2"/>
        <v>1.8730384517273147E-3</v>
      </c>
      <c r="BA57">
        <f t="shared" si="3"/>
        <v>0.96186986273176067</v>
      </c>
      <c r="BB57">
        <f t="shared" si="4"/>
        <v>0.41148843540798163</v>
      </c>
      <c r="BC57">
        <f t="shared" si="5"/>
        <v>-1.7753098678943424</v>
      </c>
      <c r="BD57">
        <f t="shared" si="6"/>
        <v>-1.2286970372818355</v>
      </c>
      <c r="BE57">
        <f t="shared" si="11"/>
        <v>73.811476800799753</v>
      </c>
      <c r="BF57">
        <f t="shared" si="11"/>
        <v>73.811476800799753</v>
      </c>
      <c r="BG57">
        <f t="shared" si="11"/>
        <v>73.811476800799952</v>
      </c>
      <c r="BH57">
        <f t="shared" si="11"/>
        <v>73.811476800732493</v>
      </c>
      <c r="BI57">
        <f t="shared" si="11"/>
        <v>73.811476823259966</v>
      </c>
      <c r="BJ57">
        <f t="shared" si="11"/>
        <v>73.811469302267653</v>
      </c>
      <c r="BK57">
        <f t="shared" si="11"/>
        <v>73.814216028485603</v>
      </c>
      <c r="BL57">
        <f t="shared" si="8"/>
        <v>73.999202069600614</v>
      </c>
    </row>
    <row r="58" spans="1:64">
      <c r="A58" s="124" t="s">
        <v>281</v>
      </c>
      <c r="B58" s="125" t="s">
        <v>70</v>
      </c>
      <c r="C58" s="124">
        <v>39179.317000000003</v>
      </c>
      <c r="D58" s="124" t="s">
        <v>119</v>
      </c>
      <c r="E58" s="11">
        <f>+(C58-C$7)/C$8</f>
        <v>10659.975628626933</v>
      </c>
      <c r="F58">
        <f>ROUND(2*E58,0)/2</f>
        <v>10660</v>
      </c>
      <c r="G58">
        <f>+C58-(C$7+F58*C$8)</f>
        <v>-3.0167210607032757E-2</v>
      </c>
      <c r="H58">
        <f>G58</f>
        <v>-3.0167210607032757E-2</v>
      </c>
      <c r="P58" s="103">
        <f>+D$11+D$12*F58+D$13*F58^2</f>
        <v>-2.2400143487173636E-2</v>
      </c>
      <c r="Q58" s="2">
        <f>+C58-15018.5</f>
        <v>24160.817000000003</v>
      </c>
      <c r="S58" s="5">
        <v>0.2</v>
      </c>
      <c r="Z58">
        <f>F58</f>
        <v>10660</v>
      </c>
      <c r="AA58" s="99">
        <f>AB$3+AB$4*Z58+AB$5*Z58^2+AH58</f>
        <v>-1.548796566783029E-2</v>
      </c>
      <c r="AB58" s="99">
        <f>IF(S58&lt;&gt;0,G58-AH58, -9999)</f>
        <v>-3.7079388426376106E-2</v>
      </c>
      <c r="AC58" s="99">
        <f>+G58-P58</f>
        <v>-7.7670671198591217E-3</v>
      </c>
      <c r="AD58" s="99">
        <f>IF(S58&lt;&gt;0,G58-AA58, -9999)</f>
        <v>-1.4679244939202467E-2</v>
      </c>
      <c r="AE58" s="99">
        <f>+(G58-AA58)^2*S58</f>
        <v>4.3096046397020248E-5</v>
      </c>
      <c r="AF58">
        <f>IF(S58&lt;&gt;0,G58-P58, -9999)</f>
        <v>-7.7670671198591217E-3</v>
      </c>
      <c r="AG58" s="100"/>
      <c r="AH58">
        <f>$AB$6*($AB$11/AI58*AJ58+$AB$12)</f>
        <v>6.912177819343346E-3</v>
      </c>
      <c r="AI58">
        <f>1+$AB$7*COS(AL58)</f>
        <v>0.81982654140802436</v>
      </c>
      <c r="AJ58">
        <f>SIN(AL58+RADIANS($AB$9))</f>
        <v>0.87536079576799519</v>
      </c>
      <c r="AK58">
        <f>$AB$7*SIN(AL58)</f>
        <v>5.2794591161598452E-2</v>
      </c>
      <c r="AL58">
        <f>2*ATAN(AM58)</f>
        <v>2.8565509266543767</v>
      </c>
      <c r="AM58">
        <f>SQRT((1+$AB$7)/(1-$AB$7))*TAN(AN58/2)</f>
        <v>6.9689451587909916</v>
      </c>
      <c r="AN58" s="99">
        <f>$AU58+$AB$7*SIN(AO58)</f>
        <v>46.780270697886237</v>
      </c>
      <c r="AO58" s="99">
        <f>$AU58+$AB$7*SIN(AP58)</f>
        <v>46.780268450083483</v>
      </c>
      <c r="AP58" s="99">
        <f>$AU58+$AB$7*SIN(AQ58)</f>
        <v>46.780281165777772</v>
      </c>
      <c r="AQ58" s="99">
        <f>$AU58+$AB$7*SIN(AR58)</f>
        <v>46.780209233045269</v>
      </c>
      <c r="AR58" s="99">
        <f>$AU58+$AB$7*SIN(AS58)</f>
        <v>46.780616132417109</v>
      </c>
      <c r="AS58" s="99">
        <f>$AU58+$AB$7*SIN(AT58)</f>
        <v>46.77831365695338</v>
      </c>
      <c r="AT58" s="99">
        <f>$AU58+$AB$7*SIN(AU58)</f>
        <v>46.791317728956507</v>
      </c>
      <c r="AU58" s="99">
        <f>RADIANS($AB$9)+$AB$18*(F58-AB$15)</f>
        <v>46.717018206476652</v>
      </c>
      <c r="AW58" s="64">
        <v>21200</v>
      </c>
      <c r="AX58" s="70">
        <f t="shared" si="0"/>
        <v>-2.9452601810761838E-2</v>
      </c>
      <c r="AY58">
        <f t="shared" si="1"/>
        <v>-2.6867974731622866E-2</v>
      </c>
      <c r="AZ58">
        <f t="shared" si="2"/>
        <v>-2.5846270791389727E-3</v>
      </c>
      <c r="BA58">
        <f t="shared" si="3"/>
        <v>1.0674978662655608</v>
      </c>
      <c r="BB58">
        <f t="shared" si="4"/>
        <v>-0.14762909562860416</v>
      </c>
      <c r="BC58">
        <f t="shared" si="5"/>
        <v>-1.2030526318514669</v>
      </c>
      <c r="BD58">
        <f t="shared" si="6"/>
        <v>-0.68637984996144885</v>
      </c>
      <c r="BE58">
        <f t="shared" si="11"/>
        <v>74.36570367490917</v>
      </c>
      <c r="BF58">
        <f t="shared" si="11"/>
        <v>74.365703807973375</v>
      </c>
      <c r="BG58">
        <f t="shared" si="11"/>
        <v>74.365705190444061</v>
      </c>
      <c r="BH58">
        <f t="shared" si="11"/>
        <v>74.365719553435056</v>
      </c>
      <c r="BI58">
        <f t="shared" si="11"/>
        <v>74.36586875534087</v>
      </c>
      <c r="BJ58">
        <f t="shared" si="11"/>
        <v>74.367416457870917</v>
      </c>
      <c r="BK58">
        <f t="shared" si="11"/>
        <v>74.383242117916382</v>
      </c>
      <c r="BL58">
        <f t="shared" si="8"/>
        <v>74.526903885134928</v>
      </c>
    </row>
    <row r="59" spans="1:64">
      <c r="A59" s="124" t="s">
        <v>281</v>
      </c>
      <c r="B59" s="125" t="s">
        <v>70</v>
      </c>
      <c r="C59" s="124">
        <v>39528.379999999997</v>
      </c>
      <c r="D59" s="124" t="s">
        <v>119</v>
      </c>
      <c r="E59" s="11">
        <f>+(C59-C$7)/C$8</f>
        <v>10941.975337067468</v>
      </c>
      <c r="F59">
        <f>ROUND(2*E59,0)/2</f>
        <v>10942</v>
      </c>
      <c r="G59">
        <f>+C59-(C$7+F59*C$8)</f>
        <v>-3.0528106806741562E-2</v>
      </c>
      <c r="H59">
        <f>G59</f>
        <v>-3.0528106806741562E-2</v>
      </c>
      <c r="P59" s="103">
        <f>+D$11+D$12*F59+D$13*F59^2</f>
        <v>-2.2484013205346456E-2</v>
      </c>
      <c r="Q59" s="2">
        <f>+C59-15018.5</f>
        <v>24509.879999999997</v>
      </c>
      <c r="S59" s="5">
        <v>0.2</v>
      </c>
      <c r="Z59">
        <f>F59</f>
        <v>10942</v>
      </c>
      <c r="AA59" s="99">
        <f>AB$3+AB$4*Z59+AB$5*Z59^2+AH59</f>
        <v>-1.4347955327943182E-2</v>
      </c>
      <c r="AB59" s="99">
        <f>IF(S59&lt;&gt;0,G59-AH59, -9999)</f>
        <v>-3.8664164684144839E-2</v>
      </c>
      <c r="AC59" s="99">
        <f>+G59-P59</f>
        <v>-8.044093601395106E-3</v>
      </c>
      <c r="AD59" s="99">
        <f>IF(S59&lt;&gt;0,G59-AA59, -9999)</f>
        <v>-1.618015147879838E-2</v>
      </c>
      <c r="AE59" s="99">
        <f>+(G59-AA59)^2*S59</f>
        <v>5.2359460375372276E-5</v>
      </c>
      <c r="AF59">
        <f>IF(S59&lt;&gt;0,G59-P59, -9999)</f>
        <v>-8.044093601395106E-3</v>
      </c>
      <c r="AG59" s="100"/>
      <c r="AH59">
        <f>$AB$6*($AB$11/AI59*AJ59+$AB$12)</f>
        <v>8.1360578774032737E-3</v>
      </c>
      <c r="AI59">
        <f>1+$AB$7*COS(AL59)</f>
        <v>0.81744471411436115</v>
      </c>
      <c r="AJ59">
        <f>SIN(AL59+RADIANS($AB$9))</f>
        <v>0.99986892733796806</v>
      </c>
      <c r="AK59">
        <f>$AB$7*SIN(AL59)</f>
        <v>-4.3855576978616674E-2</v>
      </c>
      <c r="AL59">
        <f>2*ATAN(AM59)</f>
        <v>-2.9058285500774725</v>
      </c>
      <c r="AM59">
        <f>SQRT((1+$AB$7)/(1-$AB$7))*TAN(AN59/2)</f>
        <v>-8.4437251380865384</v>
      </c>
      <c r="AN59" s="99">
        <f>$AU59+$AB$7*SIN(AO59)</f>
        <v>47.408381841540745</v>
      </c>
      <c r="AO59" s="99">
        <f>$AU59+$AB$7*SIN(AP59)</f>
        <v>47.408383956166723</v>
      </c>
      <c r="AP59" s="99">
        <f>$AU59+$AB$7*SIN(AQ59)</f>
        <v>47.408372221455927</v>
      </c>
      <c r="AQ59" s="99">
        <f>$AU59+$AB$7*SIN(AR59)</f>
        <v>47.40843734148838</v>
      </c>
      <c r="AR59" s="99">
        <f>$AU59+$AB$7*SIN(AS59)</f>
        <v>47.408075983199758</v>
      </c>
      <c r="AS59" s="99">
        <f>$AU59+$AB$7*SIN(AT59)</f>
        <v>47.410081683450045</v>
      </c>
      <c r="AT59" s="99">
        <f>$AU59+$AB$7*SIN(AU59)</f>
        <v>47.398963829097717</v>
      </c>
      <c r="AU59" s="99">
        <f>RADIANS($AB$9)+$AB$18*(F59-AB$15)</f>
        <v>47.461077766380036</v>
      </c>
      <c r="AW59" s="64">
        <v>21400</v>
      </c>
      <c r="AX59" s="70">
        <f t="shared" si="0"/>
        <v>-3.3539996672631377E-2</v>
      </c>
      <c r="AY59">
        <f t="shared" si="1"/>
        <v>-2.6979238450312006E-2</v>
      </c>
      <c r="AZ59">
        <f t="shared" si="2"/>
        <v>-6.5607582223193728E-3</v>
      </c>
      <c r="BA59">
        <f t="shared" si="3"/>
        <v>1.164335470486944</v>
      </c>
      <c r="BB59">
        <f t="shared" si="4"/>
        <v>-0.74894454026032431</v>
      </c>
      <c r="BC59">
        <f t="shared" si="5"/>
        <v>-0.50475548847980611</v>
      </c>
      <c r="BD59">
        <f t="shared" si="6"/>
        <v>-0.25787623664344672</v>
      </c>
      <c r="BE59">
        <f t="shared" si="11"/>
        <v>74.978013224818497</v>
      </c>
      <c r="BF59">
        <f t="shared" si="11"/>
        <v>74.978014866621052</v>
      </c>
      <c r="BG59">
        <f t="shared" si="11"/>
        <v>74.978024444502182</v>
      </c>
      <c r="BH59">
        <f t="shared" si="11"/>
        <v>74.978080318739373</v>
      </c>
      <c r="BI59">
        <f t="shared" si="11"/>
        <v>74.978406243040183</v>
      </c>
      <c r="BJ59">
        <f t="shared" si="11"/>
        <v>74.98030647404785</v>
      </c>
      <c r="BK59">
        <f t="shared" si="11"/>
        <v>74.991353804682205</v>
      </c>
      <c r="BL59">
        <f t="shared" si="8"/>
        <v>75.054605700669242</v>
      </c>
    </row>
    <row r="60" spans="1:64">
      <c r="A60" s="124" t="s">
        <v>281</v>
      </c>
      <c r="B60" s="125" t="s">
        <v>70</v>
      </c>
      <c r="C60" s="124">
        <v>39918.309000000001</v>
      </c>
      <c r="D60" s="124" t="s">
        <v>119</v>
      </c>
      <c r="E60" s="11">
        <f>+(C60-C$7)/C$8</f>
        <v>11256.989716456035</v>
      </c>
      <c r="F60">
        <f>ROUND(2*E60,0)/2</f>
        <v>11257</v>
      </c>
      <c r="G60">
        <f>+C60-(C$7+F60*C$8)</f>
        <v>-1.2729107867926359E-2</v>
      </c>
      <c r="H60">
        <f>G60</f>
        <v>-1.2729107867926359E-2</v>
      </c>
      <c r="P60" s="103">
        <f>+D$11+D$12*F60+D$13*F60^2</f>
        <v>-2.2580016209177156E-2</v>
      </c>
      <c r="Q60" s="2">
        <f>+C60-15018.5</f>
        <v>24899.809000000001</v>
      </c>
      <c r="S60" s="5">
        <v>0.2</v>
      </c>
      <c r="Z60">
        <f>F60</f>
        <v>11257</v>
      </c>
      <c r="AA60" s="99">
        <f>AB$3+AB$4*Z60+AB$5*Z60^2+AH60</f>
        <v>-1.6860829769368355E-2</v>
      </c>
      <c r="AB60" s="99">
        <f>IF(S60&lt;&gt;0,G60-AH60, -9999)</f>
        <v>-1.8448294307735161E-2</v>
      </c>
      <c r="AC60" s="99">
        <f>+G60-P60</f>
        <v>9.850908341250797E-3</v>
      </c>
      <c r="AD60" s="99">
        <f>IF(S60&lt;&gt;0,G60-AA60, -9999)</f>
        <v>4.1317219014419954E-3</v>
      </c>
      <c r="AE60" s="99">
        <f>+(G60-AA60)^2*S60</f>
        <v>3.4142251741710921E-6</v>
      </c>
      <c r="AF60">
        <f>IF(S60&lt;&gt;0,G60-P60, -9999)</f>
        <v>9.850908341250797E-3</v>
      </c>
      <c r="AG60" s="100"/>
      <c r="AH60">
        <f>$AB$6*($AB$11/AI60*AJ60+$AB$12)</f>
        <v>5.7191864398087999E-3</v>
      </c>
      <c r="AI60">
        <f>1+$AB$7*COS(AL60)</f>
        <v>0.87708255841725258</v>
      </c>
      <c r="AJ60">
        <f>SIN(AL60+RADIANS($AB$9))</f>
        <v>0.80361527035597013</v>
      </c>
      <c r="AK60">
        <f>$AB$7*SIN(AL60)</f>
        <v>-0.14191915512596096</v>
      </c>
      <c r="AL60">
        <f>2*ATAN(AM60)</f>
        <v>-2.2845684088363694</v>
      </c>
      <c r="AM60">
        <f>SQRT((1+$AB$7)/(1-$AB$7))*TAN(AN60/2)</f>
        <v>-2.1890391977109065</v>
      </c>
      <c r="AN60" s="99">
        <f>$AU60+$AB$7*SIN(AO60)</f>
        <v>48.133277338334459</v>
      </c>
      <c r="AO60" s="99">
        <f>$AU60+$AB$7*SIN(AP60)</f>
        <v>48.133277491458152</v>
      </c>
      <c r="AP60" s="99">
        <f>$AU60+$AB$7*SIN(AQ60)</f>
        <v>48.133275959514343</v>
      </c>
      <c r="AQ60" s="99">
        <f>$AU60+$AB$7*SIN(AR60)</f>
        <v>48.133291286192886</v>
      </c>
      <c r="AR60" s="99">
        <f>$AU60+$AB$7*SIN(AS60)</f>
        <v>48.133137963789025</v>
      </c>
      <c r="AS60" s="99">
        <f>$AU60+$AB$7*SIN(AT60)</f>
        <v>48.134673431721524</v>
      </c>
      <c r="AT60" s="99">
        <f>$AU60+$AB$7*SIN(AU60)</f>
        <v>48.119461410402501</v>
      </c>
      <c r="AU60" s="99">
        <f>RADIANS($AB$9)+$AB$18*(F60-AB$15)</f>
        <v>48.292208125846571</v>
      </c>
      <c r="AW60" s="64">
        <v>21600</v>
      </c>
      <c r="AX60" s="70">
        <f t="shared" si="0"/>
        <v>-3.5246344542218602E-2</v>
      </c>
      <c r="AY60">
        <f t="shared" si="1"/>
        <v>-2.7091488580070065E-2</v>
      </c>
      <c r="AZ60">
        <f t="shared" si="2"/>
        <v>-8.1548559621485404E-3</v>
      </c>
      <c r="BA60">
        <f t="shared" si="3"/>
        <v>1.1807969153988502</v>
      </c>
      <c r="BB60">
        <f t="shared" si="4"/>
        <v>-0.99857395907720947</v>
      </c>
      <c r="BC60">
        <f t="shared" si="5"/>
        <v>0.27298425862011511</v>
      </c>
      <c r="BD60">
        <f t="shared" si="6"/>
        <v>0.13734611454247042</v>
      </c>
      <c r="BE60">
        <f t="shared" si="11"/>
        <v>75.624412931085985</v>
      </c>
      <c r="BF60">
        <f t="shared" si="11"/>
        <v>75.624411633147332</v>
      </c>
      <c r="BG60">
        <f t="shared" si="11"/>
        <v>75.624404539308188</v>
      </c>
      <c r="BH60">
        <f t="shared" si="11"/>
        <v>75.624365768378496</v>
      </c>
      <c r="BI60">
        <f t="shared" si="11"/>
        <v>75.624153874420443</v>
      </c>
      <c r="BJ60">
        <f t="shared" si="11"/>
        <v>75.622995996797442</v>
      </c>
      <c r="BK60">
        <f t="shared" si="11"/>
        <v>75.616674232403213</v>
      </c>
      <c r="BL60">
        <f t="shared" si="8"/>
        <v>75.582307516203556</v>
      </c>
    </row>
    <row r="61" spans="1:64">
      <c r="A61" t="s">
        <v>46</v>
      </c>
      <c r="B61" s="5"/>
      <c r="C61" s="15">
        <v>40252.491999999998</v>
      </c>
      <c r="D61" s="15"/>
      <c r="E61">
        <f>+(C61-C$7)/C$8</f>
        <v>11526.968226254505</v>
      </c>
      <c r="F61">
        <f>ROUND(2*E61,0)/2</f>
        <v>11527</v>
      </c>
      <c r="G61">
        <f>+C61-(C$7+F61*C$8)</f>
        <v>-3.9329965926299337E-2</v>
      </c>
      <c r="I61">
        <f>G61</f>
        <v>-3.9329965926299337E-2</v>
      </c>
      <c r="P61" s="103">
        <f>+D$11+D$12*F61+D$13*F61^2</f>
        <v>-2.26642520435291E-2</v>
      </c>
      <c r="Q61" s="2">
        <f>+C61-15018.5</f>
        <v>25233.991999999998</v>
      </c>
      <c r="S61" s="5">
        <v>0.1</v>
      </c>
      <c r="Z61">
        <f>F61</f>
        <v>11527</v>
      </c>
      <c r="AA61" s="99">
        <f>AB$3+AB$4*Z61+AB$5*Z61^2+AH61</f>
        <v>-2.1913505450876777E-2</v>
      </c>
      <c r="AB61" s="99">
        <f>IF(S61&lt;&gt;0,G61-AH61, -9999)</f>
        <v>-4.0080712518951657E-2</v>
      </c>
      <c r="AC61" s="99">
        <f>+G61-P61</f>
        <v>-1.6665713882770238E-2</v>
      </c>
      <c r="AD61" s="99">
        <f>IF(S61&lt;&gt;0,G61-AA61, -9999)</f>
        <v>-1.7416460475422561E-2</v>
      </c>
      <c r="AE61" s="99"/>
      <c r="AF61">
        <f>IF(S61&lt;&gt;0,G61-P61, -9999)</f>
        <v>-1.6665713882770238E-2</v>
      </c>
      <c r="AG61" s="100"/>
      <c r="AH61">
        <f>$AB$6*($AB$11/AI61*AJ61+$AB$12)</f>
        <v>7.5074659265232278E-4</v>
      </c>
      <c r="AI61">
        <f>1+$AB$7*COS(AL61)</f>
        <v>0.98761072653715432</v>
      </c>
      <c r="AJ61">
        <f>SIN(AL61+RADIANS($AB$9))</f>
        <v>0.28174226300681599</v>
      </c>
      <c r="AK61">
        <f>$AB$7*SIN(AL61)</f>
        <v>-0.18733993151482023</v>
      </c>
      <c r="AL61">
        <f>2*ATAN(AM61)</f>
        <v>-1.6368327507370073</v>
      </c>
      <c r="AM61">
        <f>SQRT((1+$AB$7)/(1-$AB$7))*TAN(AN61/2)</f>
        <v>-1.0683169559128869</v>
      </c>
      <c r="AN61" s="99">
        <f>$AU61+$AB$7*SIN(AO61)</f>
        <v>48.818288779563773</v>
      </c>
      <c r="AO61" s="99">
        <f>$AU61+$AB$7*SIN(AP61)</f>
        <v>48.818288779614051</v>
      </c>
      <c r="AP61" s="99">
        <f>$AU61+$AB$7*SIN(AQ61)</f>
        <v>48.81828878178603</v>
      </c>
      <c r="AQ61" s="99">
        <f>$AU61+$AB$7*SIN(AR61)</f>
        <v>48.818288875619125</v>
      </c>
      <c r="AR61" s="99">
        <f>$AU61+$AB$7*SIN(AS61)</f>
        <v>48.818292929297279</v>
      </c>
      <c r="AS61" s="99">
        <f>$AU61+$AB$7*SIN(AT61)</f>
        <v>48.818467925909552</v>
      </c>
      <c r="AT61" s="99">
        <f>$AU61+$AB$7*SIN(AU61)</f>
        <v>48.825801143651773</v>
      </c>
      <c r="AU61" s="99">
        <f>RADIANS($AB$9)+$AB$18*(F61-AB$15)</f>
        <v>49.004605576817895</v>
      </c>
      <c r="AW61" s="64">
        <v>21800</v>
      </c>
      <c r="AX61" s="70">
        <f t="shared" si="0"/>
        <v>-3.3758457599385054E-2</v>
      </c>
      <c r="AY61">
        <f t="shared" si="1"/>
        <v>-2.7204725120897048E-2</v>
      </c>
      <c r="AZ61">
        <f t="shared" si="2"/>
        <v>-6.553732478488004E-3</v>
      </c>
      <c r="BA61">
        <f t="shared" si="3"/>
        <v>1.1006268777616295</v>
      </c>
      <c r="BB61">
        <f t="shared" si="4"/>
        <v>-0.70698276141686067</v>
      </c>
      <c r="BC61">
        <f t="shared" si="5"/>
        <v>1.0051465626095728</v>
      </c>
      <c r="BD61">
        <f t="shared" si="6"/>
        <v>0.54964846884617735</v>
      </c>
      <c r="BE61">
        <f t="shared" si="11"/>
        <v>76.251462062566432</v>
      </c>
      <c r="BF61">
        <f t="shared" si="11"/>
        <v>76.251461583763344</v>
      </c>
      <c r="BG61">
        <f t="shared" si="11"/>
        <v>76.251457705376609</v>
      </c>
      <c r="BH61">
        <f t="shared" si="11"/>
        <v>76.251426290417243</v>
      </c>
      <c r="BI61">
        <f t="shared" si="11"/>
        <v>76.25117187068669</v>
      </c>
      <c r="BJ61">
        <f t="shared" si="11"/>
        <v>76.249114129598112</v>
      </c>
      <c r="BK61">
        <f t="shared" si="11"/>
        <v>76.232644617610376</v>
      </c>
      <c r="BL61">
        <f t="shared" si="8"/>
        <v>76.110009331737871</v>
      </c>
    </row>
    <row r="62" spans="1:64">
      <c r="A62" t="s">
        <v>48</v>
      </c>
      <c r="B62" s="5" t="s">
        <v>68</v>
      </c>
      <c r="C62" s="15">
        <v>40259.302000000003</v>
      </c>
      <c r="D62" s="15"/>
      <c r="E62">
        <f>+(C62-C$7)/C$8</f>
        <v>11532.46986353626</v>
      </c>
      <c r="F62">
        <f>ROUND(2*E62,0)/2</f>
        <v>11532.5</v>
      </c>
      <c r="G62">
        <f>+C62-(C$7+F62*C$8)</f>
        <v>-3.7303316734323744E-2</v>
      </c>
      <c r="I62">
        <f>G62</f>
        <v>-3.7303316734323744E-2</v>
      </c>
      <c r="P62" s="103">
        <f>+D$11+D$12*F62+D$13*F62^2</f>
        <v>-2.2665986641915457E-2</v>
      </c>
      <c r="Q62" s="2">
        <f>+C62-15018.5</f>
        <v>25240.802000000003</v>
      </c>
      <c r="S62" s="5">
        <v>0.1</v>
      </c>
      <c r="Z62">
        <f>F62</f>
        <v>11532.5</v>
      </c>
      <c r="AA62" s="99">
        <f>AB$3+AB$4*Z62+AB$5*Z62^2+AH62</f>
        <v>-2.2036127901342385E-2</v>
      </c>
      <c r="AB62" s="99">
        <f>IF(S62&lt;&gt;0,G62-AH62, -9999)</f>
        <v>-3.7933175474896816E-2</v>
      </c>
      <c r="AC62" s="99">
        <f>+G62-P62</f>
        <v>-1.4637330092408286E-2</v>
      </c>
      <c r="AD62" s="99">
        <f>IF(S62&lt;&gt;0,G62-AA62, -9999)</f>
        <v>-1.5267188832981358E-2</v>
      </c>
      <c r="AE62" s="99"/>
      <c r="AF62">
        <f>IF(S62&lt;&gt;0,G62-P62, -9999)</f>
        <v>-1.4637330092408286E-2</v>
      </c>
      <c r="AG62" s="100"/>
      <c r="AH62">
        <f>$AB$6*($AB$11/AI62*AJ62+$AB$12)</f>
        <v>6.2985874057307179E-4</v>
      </c>
      <c r="AI62">
        <f>1+$AB$7*COS(AL62)</f>
        <v>0.9904183081403185</v>
      </c>
      <c r="AJ62">
        <f>SIN(AL62+RADIANS($AB$9))</f>
        <v>0.26733831363916127</v>
      </c>
      <c r="AK62">
        <f>$AB$7*SIN(AL62)</f>
        <v>-0.18750449386086943</v>
      </c>
      <c r="AL62">
        <f>2*ATAN(AM62)</f>
        <v>-1.6218530476222262</v>
      </c>
      <c r="AM62">
        <f>SQRT((1+$AB$7)/(1-$AB$7))*TAN(AN62/2)</f>
        <v>-1.0524059434015438</v>
      </c>
      <c r="AN62" s="99">
        <f>$AU62+$AB$7*SIN(AO62)</f>
        <v>48.833165540109142</v>
      </c>
      <c r="AO62" s="99">
        <f>$AU62+$AB$7*SIN(AP62)</f>
        <v>48.833165540202899</v>
      </c>
      <c r="AP62" s="99">
        <f>$AU62+$AB$7*SIN(AQ62)</f>
        <v>48.833165543820741</v>
      </c>
      <c r="AQ62" s="99">
        <f>$AU62+$AB$7*SIN(AR62)</f>
        <v>48.833165683417327</v>
      </c>
      <c r="AR62" s="99">
        <f>$AU62+$AB$7*SIN(AS62)</f>
        <v>48.833171069731776</v>
      </c>
      <c r="AS62" s="99">
        <f>$AU62+$AB$7*SIN(AT62)</f>
        <v>48.833378741181221</v>
      </c>
      <c r="AT62" s="99">
        <f>$AU62+$AB$7*SIN(AU62)</f>
        <v>48.841162688577988</v>
      </c>
      <c r="AU62" s="99">
        <f>RADIANS($AB$9)+$AB$18*(F62-AB$15)</f>
        <v>49.019117376745086</v>
      </c>
      <c r="AW62" s="64">
        <v>22000</v>
      </c>
      <c r="AX62" s="70">
        <f t="shared" si="0"/>
        <v>-3.0202030265456072E-2</v>
      </c>
      <c r="AY62">
        <f t="shared" si="1"/>
        <v>-2.7318948072792948E-2</v>
      </c>
      <c r="AZ62">
        <f t="shared" si="2"/>
        <v>-2.8830821926631219E-3</v>
      </c>
      <c r="BA62">
        <f t="shared" si="3"/>
        <v>0.99175529165680598</v>
      </c>
      <c r="BB62">
        <f t="shared" si="4"/>
        <v>-0.17474371563988608</v>
      </c>
      <c r="BC62">
        <f t="shared" si="5"/>
        <v>1.6147238779775663</v>
      </c>
      <c r="BD62">
        <f t="shared" si="6"/>
        <v>1.044921418853463</v>
      </c>
      <c r="BE62">
        <f t="shared" si="11"/>
        <v>76.823475235417959</v>
      </c>
      <c r="BF62">
        <f t="shared" si="11"/>
        <v>76.823475235294723</v>
      </c>
      <c r="BG62">
        <f t="shared" si="11"/>
        <v>76.823475230769063</v>
      </c>
      <c r="BH62">
        <f t="shared" si="11"/>
        <v>76.823475064565145</v>
      </c>
      <c r="BI62">
        <f t="shared" si="11"/>
        <v>76.82346896088886</v>
      </c>
      <c r="BJ62">
        <f t="shared" si="11"/>
        <v>76.823244985129577</v>
      </c>
      <c r="BK62">
        <f t="shared" si="11"/>
        <v>76.815250012984237</v>
      </c>
      <c r="BL62">
        <f t="shared" si="8"/>
        <v>76.637711147272185</v>
      </c>
    </row>
    <row r="63" spans="1:64">
      <c r="A63" t="s">
        <v>48</v>
      </c>
      <c r="B63" s="5"/>
      <c r="C63" s="15">
        <v>40288.408000000003</v>
      </c>
      <c r="D63" s="15"/>
      <c r="E63">
        <f>+(C63-C$7)/C$8</f>
        <v>11555.983909751043</v>
      </c>
      <c r="F63">
        <f>ROUND(2*E63,0)/2</f>
        <v>11556</v>
      </c>
      <c r="G63">
        <f>+C63-(C$7+F63*C$8)</f>
        <v>-1.9916724748327397E-2</v>
      </c>
      <c r="I63">
        <f>G63</f>
        <v>-1.9916724748327397E-2</v>
      </c>
      <c r="P63" s="103">
        <f>+D$11+D$12*F63+D$13*F63^2</f>
        <v>-2.2673406510737373E-2</v>
      </c>
      <c r="Q63" s="2">
        <f>+C63-15018.5</f>
        <v>25269.908000000003</v>
      </c>
      <c r="S63" s="5">
        <v>0.1</v>
      </c>
      <c r="Z63">
        <f>F63</f>
        <v>11556</v>
      </c>
      <c r="AA63" s="99">
        <f>AB$3+AB$4*Z63+AB$5*Z63^2+AH63</f>
        <v>-2.2565228036589394E-2</v>
      </c>
      <c r="AB63" s="99">
        <f>IF(S63&lt;&gt;0,G63-AH63, -9999)</f>
        <v>-2.0024903222475375E-2</v>
      </c>
      <c r="AC63" s="99">
        <f>+G63-P63</f>
        <v>2.7566817624099758E-3</v>
      </c>
      <c r="AD63" s="99">
        <f>IF(S63&lt;&gt;0,G63-AA63, -9999)</f>
        <v>2.6485032882619976E-3</v>
      </c>
      <c r="AE63" s="99"/>
      <c r="AF63">
        <f>IF(S63&lt;&gt;0,G63-P63, -9999)</f>
        <v>2.7566817624099758E-3</v>
      </c>
      <c r="AG63" s="100"/>
      <c r="AH63">
        <f>$AB$6*($AB$11/AI63*AJ63+$AB$12)</f>
        <v>1.0817847414797889E-4</v>
      </c>
      <c r="AI63">
        <f>1+$AB$7*COS(AL63)</f>
        <v>1.0026133098010728</v>
      </c>
      <c r="AJ63">
        <f>SIN(AL63+RADIANS($AB$9))</f>
        <v>0.20420685276317932</v>
      </c>
      <c r="AK63">
        <f>$AB$7*SIN(AL63)</f>
        <v>-0.18773096347911902</v>
      </c>
      <c r="AL63">
        <f>2*ATAN(AM63)</f>
        <v>-1.5568767209425696</v>
      </c>
      <c r="AM63">
        <f>SQRT((1+$AB$7)/(1-$AB$7))*TAN(AN63/2)</f>
        <v>-0.98617638061350199</v>
      </c>
      <c r="AN63" s="99">
        <f>$AU63+$AB$7*SIN(AO63)</f>
        <v>48.89721041318974</v>
      </c>
      <c r="AO63" s="99">
        <f>$AU63+$AB$7*SIN(AP63)</f>
        <v>48.897210413948152</v>
      </c>
      <c r="AP63" s="99">
        <f>$AU63+$AB$7*SIN(AQ63)</f>
        <v>48.897210434030811</v>
      </c>
      <c r="AQ63" s="99">
        <f>$AU63+$AB$7*SIN(AR63)</f>
        <v>48.897210965818722</v>
      </c>
      <c r="AR63" s="99">
        <f>$AU63+$AB$7*SIN(AS63)</f>
        <v>48.897225047036876</v>
      </c>
      <c r="AS63" s="99">
        <f>$AU63+$AB$7*SIN(AT63)</f>
        <v>48.897597553142106</v>
      </c>
      <c r="AT63" s="99">
        <f>$AU63+$AB$7*SIN(AU63)</f>
        <v>48.907218168217845</v>
      </c>
      <c r="AU63" s="99">
        <f>RADIANS($AB$9)+$AB$18*(F63-AB$15)</f>
        <v>49.081122340070372</v>
      </c>
      <c r="AW63" s="64">
        <v>22200</v>
      </c>
      <c r="AX63" s="70">
        <f t="shared" si="0"/>
        <v>-2.6170664884547994E-2</v>
      </c>
      <c r="AY63">
        <f t="shared" si="1"/>
        <v>-2.7434157435757774E-2</v>
      </c>
      <c r="AZ63">
        <f t="shared" si="2"/>
        <v>1.2634925512097789E-3</v>
      </c>
      <c r="BA63">
        <f t="shared" si="3"/>
        <v>0.90321563214797207</v>
      </c>
      <c r="BB63">
        <f t="shared" si="4"/>
        <v>0.31647961640734962</v>
      </c>
      <c r="BC63">
        <f t="shared" si="5"/>
        <v>2.1123853907120824</v>
      </c>
      <c r="BD63">
        <f t="shared" si="6"/>
        <v>1.7686018367671745</v>
      </c>
      <c r="BE63">
        <f t="shared" si="11"/>
        <v>77.340365148607518</v>
      </c>
      <c r="BF63">
        <f t="shared" si="11"/>
        <v>77.340365134045115</v>
      </c>
      <c r="BG63">
        <f t="shared" si="11"/>
        <v>77.340365347794659</v>
      </c>
      <c r="BH63">
        <f t="shared" si="11"/>
        <v>77.340362210331463</v>
      </c>
      <c r="BI63">
        <f t="shared" si="11"/>
        <v>77.340408260172538</v>
      </c>
      <c r="BJ63">
        <f t="shared" si="11"/>
        <v>77.339731820134219</v>
      </c>
      <c r="BK63">
        <f t="shared" si="11"/>
        <v>77.349552977231866</v>
      </c>
      <c r="BL63">
        <f t="shared" si="8"/>
        <v>77.165412962806499</v>
      </c>
    </row>
    <row r="64" spans="1:64">
      <c r="A64" t="s">
        <v>49</v>
      </c>
      <c r="B64" s="5"/>
      <c r="C64" s="15">
        <v>40319.349000000002</v>
      </c>
      <c r="D64" s="15"/>
      <c r="E64">
        <f>+(C64-C$7)/C$8</f>
        <v>11580.98040888976</v>
      </c>
      <c r="F64">
        <f>ROUND(2*E64,0)/2</f>
        <v>11581</v>
      </c>
      <c r="G64">
        <f>+C64-(C$7+F64*C$8)</f>
        <v>-2.4250137532362714E-2</v>
      </c>
      <c r="I64">
        <f>G64</f>
        <v>-2.4250137532362714E-2</v>
      </c>
      <c r="P64" s="103">
        <f>+D$11+D$12*F64+D$13*F64^2</f>
        <v>-2.2681314938500265E-2</v>
      </c>
      <c r="Q64" s="2">
        <f>+C64-15018.5</f>
        <v>25300.849000000002</v>
      </c>
      <c r="S64" s="5">
        <v>0.1</v>
      </c>
      <c r="Z64">
        <f>F64</f>
        <v>11581</v>
      </c>
      <c r="AA64" s="99">
        <f>AB$3+AB$4*Z64+AB$5*Z64^2+AH64</f>
        <v>-2.3135648047090278E-2</v>
      </c>
      <c r="AB64" s="99">
        <f>IF(S64&lt;&gt;0,G64-AH64, -9999)</f>
        <v>-2.3795804423772701E-2</v>
      </c>
      <c r="AC64" s="99">
        <f>+G64-P64</f>
        <v>-1.5688225938624498E-3</v>
      </c>
      <c r="AD64" s="99">
        <f>IF(S64&lt;&gt;0,G64-AA64, -9999)</f>
        <v>-1.1144894852724366E-3</v>
      </c>
      <c r="AE64" s="99"/>
      <c r="AF64">
        <f>IF(S64&lt;&gt;0,G64-P64, -9999)</f>
        <v>-1.5688225938624498E-3</v>
      </c>
      <c r="AG64" s="100"/>
      <c r="AH64">
        <f>$AB$6*($AB$11/AI64*AJ64+$AB$12)</f>
        <v>-4.5433310859001395E-4</v>
      </c>
      <c r="AI64">
        <f>1+$AB$7*COS(AL64)</f>
        <v>1.015906346900451</v>
      </c>
      <c r="AJ64">
        <f>SIN(AL64+RADIANS($AB$9))</f>
        <v>0.1343426539801626</v>
      </c>
      <c r="AK64">
        <f>$AB$7*SIN(AL64)</f>
        <v>-0.18707413547895183</v>
      </c>
      <c r="AL64">
        <f>2*ATAN(AM64)</f>
        <v>-1.4859733758180513</v>
      </c>
      <c r="AM64">
        <f>SQRT((1+$AB$7)/(1-$AB$7))*TAN(AN64/2)</f>
        <v>-0.91858131298369261</v>
      </c>
      <c r="AN64" s="99">
        <f>$AU64+$AB$7*SIN(AO64)</f>
        <v>48.966214656582075</v>
      </c>
      <c r="AO64" s="99">
        <f>$AU64+$AB$7*SIN(AP64)</f>
        <v>48.966214660358112</v>
      </c>
      <c r="AP64" s="99">
        <f>$AU64+$AB$7*SIN(AQ64)</f>
        <v>48.96621473534627</v>
      </c>
      <c r="AQ64" s="99">
        <f>$AU64+$AB$7*SIN(AR64)</f>
        <v>48.966216224528146</v>
      </c>
      <c r="AR64" s="99">
        <f>$AU64+$AB$7*SIN(AS64)</f>
        <v>48.966245796382225</v>
      </c>
      <c r="AS64" s="99">
        <f>$AU64+$AB$7*SIN(AT64)</f>
        <v>48.966832378889855</v>
      </c>
      <c r="AT64" s="99">
        <f>$AU64+$AB$7*SIN(AU64)</f>
        <v>48.978223281211626</v>
      </c>
      <c r="AU64" s="99">
        <f>RADIANS($AB$9)+$AB$18*(F64-AB$15)</f>
        <v>49.147085067012156</v>
      </c>
      <c r="AW64" s="64">
        <v>22400</v>
      </c>
      <c r="AX64" s="70">
        <f t="shared" si="0"/>
        <v>-2.2729486847523545E-2</v>
      </c>
      <c r="AY64">
        <f t="shared" si="1"/>
        <v>-2.7550353209791521E-2</v>
      </c>
      <c r="AZ64">
        <f t="shared" si="2"/>
        <v>4.8208663622679752E-3</v>
      </c>
      <c r="BA64">
        <f t="shared" si="3"/>
        <v>0.84565237466640841</v>
      </c>
      <c r="BB64">
        <f t="shared" si="4"/>
        <v>0.67834498867654669</v>
      </c>
      <c r="BC64">
        <f t="shared" si="5"/>
        <v>2.535877134627095</v>
      </c>
      <c r="BD64">
        <f t="shared" si="6"/>
        <v>3.2003047303992815</v>
      </c>
      <c r="BE64">
        <f t="shared" si="11"/>
        <v>77.817272502847288</v>
      </c>
      <c r="BF64">
        <f t="shared" si="11"/>
        <v>77.817271454248854</v>
      </c>
      <c r="BG64">
        <f t="shared" si="11"/>
        <v>77.817278899785734</v>
      </c>
      <c r="BH64">
        <f t="shared" si="11"/>
        <v>77.81722603195054</v>
      </c>
      <c r="BI64">
        <f t="shared" si="11"/>
        <v>77.817601372352286</v>
      </c>
      <c r="BJ64">
        <f t="shared" si="11"/>
        <v>77.81493390939896</v>
      </c>
      <c r="BK64">
        <f t="shared" si="11"/>
        <v>77.833757556944434</v>
      </c>
      <c r="BL64">
        <f t="shared" si="8"/>
        <v>77.693114778340814</v>
      </c>
    </row>
    <row r="65" spans="1:64">
      <c r="A65" s="124" t="s">
        <v>281</v>
      </c>
      <c r="B65" s="125" t="s">
        <v>70</v>
      </c>
      <c r="C65" s="124">
        <v>41329.402999999998</v>
      </c>
      <c r="D65" s="124" t="s">
        <v>119</v>
      </c>
      <c r="E65" s="11">
        <f>+(C65-C$7)/C$8</f>
        <v>12396.979049562642</v>
      </c>
      <c r="F65">
        <f>ROUND(2*E65,0)/2</f>
        <v>12397</v>
      </c>
      <c r="G65">
        <f>+C65-(C$7+F65*C$8)</f>
        <v>-2.5932730764907319E-2</v>
      </c>
      <c r="H65">
        <f>G65</f>
        <v>-2.5932730764907319E-2</v>
      </c>
      <c r="P65" s="103">
        <f>+D$11+D$12*F65+D$13*F65^2</f>
        <v>-2.2947907652112323E-2</v>
      </c>
      <c r="Q65" s="2">
        <f>+C65-15018.5</f>
        <v>26310.902999999998</v>
      </c>
      <c r="S65" s="5">
        <v>0.2</v>
      </c>
      <c r="Z65">
        <f>F65</f>
        <v>12397</v>
      </c>
      <c r="AA65" s="99">
        <f>AB$3+AB$4*Z65+AB$5*Z65^2+AH65</f>
        <v>-2.7391786831168156E-2</v>
      </c>
      <c r="AB65" s="99">
        <f>IF(S65&lt;&gt;0,G65-AH65, -9999)</f>
        <v>-2.1488851585851485E-2</v>
      </c>
      <c r="AC65" s="99">
        <f>+G65-P65</f>
        <v>-2.9848231127949966E-3</v>
      </c>
      <c r="AD65" s="99">
        <f>IF(S65&lt;&gt;0,G65-AA65, -9999)</f>
        <v>1.4590560662608373E-3</v>
      </c>
      <c r="AE65" s="99">
        <f>+(G65-AA65)^2*S65</f>
        <v>4.2576892089850982E-7</v>
      </c>
      <c r="AF65">
        <f>IF(S65&lt;&gt;0,G65-P65, -9999)</f>
        <v>-2.9848231127949966E-3</v>
      </c>
      <c r="AG65" s="100"/>
      <c r="AH65">
        <f>$AB$6*($AB$11/AI65*AJ65+$AB$12)</f>
        <v>-4.4438791790558331E-3</v>
      </c>
      <c r="AI65">
        <f>1+$AB$7*COS(AL65)</f>
        <v>1.0331721590911984</v>
      </c>
      <c r="AJ65">
        <f>SIN(AL65+RADIANS($AB$9))</f>
        <v>-0.38682755797984292</v>
      </c>
      <c r="AK65">
        <f>$AB$7*SIN(AL65)</f>
        <v>0.18479543256840231</v>
      </c>
      <c r="AL65">
        <f>2*ATAN(AM65)</f>
        <v>1.3931805100803292</v>
      </c>
      <c r="AM65">
        <f>SQRT((1+$AB$7)/(1-$AB$7))*TAN(AN65/2)</f>
        <v>0.83647626272137687</v>
      </c>
      <c r="AN65" s="99">
        <f>$AU65+$AB$7*SIN(AO65)</f>
        <v>51.475789956487688</v>
      </c>
      <c r="AO65" s="99">
        <f>$AU65+$AB$7*SIN(AP65)</f>
        <v>51.475789939158531</v>
      </c>
      <c r="AP65" s="99">
        <f>$AU65+$AB$7*SIN(AQ65)</f>
        <v>51.475789677488024</v>
      </c>
      <c r="AQ65" s="99">
        <f>$AU65+$AB$7*SIN(AR65)</f>
        <v>51.475785726281543</v>
      </c>
      <c r="AR65" s="99">
        <f>$AU65+$AB$7*SIN(AS65)</f>
        <v>51.475726068371749</v>
      </c>
      <c r="AS65" s="99">
        <f>$AU65+$AB$7*SIN(AT65)</f>
        <v>51.474826458463184</v>
      </c>
      <c r="AT65" s="99">
        <f>$AU65+$AB$7*SIN(AU65)</f>
        <v>51.461511044698646</v>
      </c>
      <c r="AU65" s="99">
        <f>RADIANS($AB$9)+$AB$18*(F65-AB$15)</f>
        <v>51.300108474392154</v>
      </c>
      <c r="AW65" s="64">
        <v>22600</v>
      </c>
      <c r="AX65" s="70">
        <f t="shared" si="0"/>
        <v>-2.0452275665412287E-2</v>
      </c>
      <c r="AY65">
        <f t="shared" si="1"/>
        <v>-2.7667535394894187E-2</v>
      </c>
      <c r="AZ65">
        <f t="shared" si="2"/>
        <v>7.2152597294819019E-3</v>
      </c>
      <c r="BA65">
        <f t="shared" si="3"/>
        <v>0.8168976214830852</v>
      </c>
      <c r="BB65">
        <f t="shared" si="4"/>
        <v>0.90367542687637903</v>
      </c>
      <c r="BC65">
        <f t="shared" si="5"/>
        <v>2.9186456841335491</v>
      </c>
      <c r="BD65">
        <f t="shared" si="6"/>
        <v>8.9335545071039313</v>
      </c>
      <c r="BE65">
        <f t="shared" si="11"/>
        <v>78.270730188386537</v>
      </c>
      <c r="BF65">
        <f t="shared" si="11"/>
        <v>78.270728129180497</v>
      </c>
      <c r="BG65">
        <f t="shared" si="11"/>
        <v>78.270739506447029</v>
      </c>
      <c r="BH65">
        <f t="shared" si="11"/>
        <v>78.270676645756893</v>
      </c>
      <c r="BI65">
        <f t="shared" si="11"/>
        <v>78.271023944594404</v>
      </c>
      <c r="BJ65">
        <f t="shared" si="11"/>
        <v>78.26910473763013</v>
      </c>
      <c r="BK65">
        <f t="shared" si="11"/>
        <v>78.279697905894608</v>
      </c>
      <c r="BL65">
        <f t="shared" si="8"/>
        <v>78.220816593875128</v>
      </c>
    </row>
    <row r="66" spans="1:64">
      <c r="A66" s="124" t="s">
        <v>281</v>
      </c>
      <c r="B66" s="125" t="s">
        <v>70</v>
      </c>
      <c r="C66" s="124">
        <v>42427.356</v>
      </c>
      <c r="D66" s="124" t="s">
        <v>119</v>
      </c>
      <c r="E66" s="11">
        <f>+(C66-C$7)/C$8</f>
        <v>13283.989204982765</v>
      </c>
      <c r="F66">
        <f>ROUND(2*E66,0)/2</f>
        <v>13284</v>
      </c>
      <c r="G66">
        <f>+C66-(C$7+F66*C$8)</f>
        <v>-1.3362216297537088E-2</v>
      </c>
      <c r="H66">
        <f>G66</f>
        <v>-1.3362216297537088E-2</v>
      </c>
      <c r="P66" s="103">
        <f>+D$11+D$12*F66+D$13*F66^2</f>
        <v>-2.3256321971596196E-2</v>
      </c>
      <c r="Q66" s="2">
        <f>+C66-15018.5</f>
        <v>27408.856</v>
      </c>
      <c r="S66" s="5">
        <v>0.2</v>
      </c>
      <c r="Z66">
        <f>F66</f>
        <v>13284</v>
      </c>
      <c r="AA66" s="99">
        <f>AB$3+AB$4*Z66+AB$5*Z66^2+AH66</f>
        <v>-1.5102511138139318E-2</v>
      </c>
      <c r="AB66" s="99">
        <f>IF(S66&lt;&gt;0,G66-AH66, -9999)</f>
        <v>-2.1516027130993966E-2</v>
      </c>
      <c r="AC66" s="99">
        <f>+G66-P66</f>
        <v>9.8941056740591074E-3</v>
      </c>
      <c r="AD66" s="99">
        <f>IF(S66&lt;&gt;0,G66-AA66, -9999)</f>
        <v>1.7402948406022301E-3</v>
      </c>
      <c r="AE66" s="99">
        <f>+(G66-AA66)^2*S66</f>
        <v>6.0572522644534833E-7</v>
      </c>
      <c r="AF66">
        <f>IF(S66&lt;&gt;0,G66-P66, -9999)</f>
        <v>9.8941056740591074E-3</v>
      </c>
      <c r="AG66" s="100"/>
      <c r="AH66">
        <f>$AB$6*($AB$11/AI66*AJ66+$AB$12)</f>
        <v>8.1538108334568773E-3</v>
      </c>
      <c r="AI66">
        <f>1+$AB$7*COS(AL66)</f>
        <v>0.81473420928145057</v>
      </c>
      <c r="AJ66">
        <f>SIN(AL66+RADIANS($AB$9))</f>
        <v>0.99839036350562882</v>
      </c>
      <c r="AK66">
        <f>$AB$7*SIN(AL66)</f>
        <v>-3.0435683438118394E-2</v>
      </c>
      <c r="AL66">
        <f>2*ATAN(AM66)</f>
        <v>-2.9787658804433077</v>
      </c>
      <c r="AM66">
        <f>SQRT((1+$AB$7)/(1-$AB$7))*TAN(AN66/2)</f>
        <v>-12.255842500496385</v>
      </c>
      <c r="AN66" s="99">
        <f>$AU66+$AB$7*SIN(AO66)</f>
        <v>53.603773447500878</v>
      </c>
      <c r="AO66" s="99">
        <f>$AU66+$AB$7*SIN(AP66)</f>
        <v>53.603775135058783</v>
      </c>
      <c r="AP66" s="99">
        <f>$AU66+$AB$7*SIN(AQ66)</f>
        <v>53.603765969970176</v>
      </c>
      <c r="AQ66" s="99">
        <f>$AU66+$AB$7*SIN(AR66)</f>
        <v>53.603815745559459</v>
      </c>
      <c r="AR66" s="99">
        <f>$AU66+$AB$7*SIN(AS66)</f>
        <v>53.603545420310191</v>
      </c>
      <c r="AS66" s="99">
        <f>$AU66+$AB$7*SIN(AT66)</f>
        <v>53.605013699844804</v>
      </c>
      <c r="AT66" s="99">
        <f>$AU66+$AB$7*SIN(AU66)</f>
        <v>53.597043810459084</v>
      </c>
      <c r="AU66" s="99">
        <f>RADIANS($AB$9)+$AB$18*(F66-AB$15)</f>
        <v>53.64046602628683</v>
      </c>
      <c r="AW66" s="64">
        <v>22800</v>
      </c>
      <c r="AX66" s="70">
        <f t="shared" ref="AX66:AX87" si="12">AB$3+AB$4*AW66+AB$5*AW66^2+AZ66</f>
        <v>-1.9636909014745546E-2</v>
      </c>
      <c r="AY66">
        <f t="shared" ref="AY66:AY87" si="13">AB$3+AB$4*AW66+AB$5*AW66^2</f>
        <v>-2.7785703991065773E-2</v>
      </c>
      <c r="AZ66">
        <f t="shared" ref="AZ66:AZ87" si="14">$AB$6*($AB$11/BA66*BB66+$AB$12)</f>
        <v>8.1487949763202252E-3</v>
      </c>
      <c r="BA66">
        <f t="shared" ref="BA66:BA87" si="15">1+$AB$7*COS(BC66)</f>
        <v>0.81423586269551973</v>
      </c>
      <c r="BB66">
        <f t="shared" ref="BB66:BB87" si="16">SIN(BC66+RADIANS($AB$9))</f>
        <v>0.9972610269544504</v>
      </c>
      <c r="BC66">
        <f t="shared" ref="BC66:BC87" si="17">2*ATAN(BD66)</f>
        <v>-2.9960496812909176</v>
      </c>
      <c r="BD66">
        <f t="shared" ref="BD66:BD87" si="18">SQRT((1+$AB$7)/(1-$AB$7))*TAN(BE66/2)</f>
        <v>-13.717380248306151</v>
      </c>
      <c r="BE66">
        <f t="shared" si="11"/>
        <v>78.715671395811981</v>
      </c>
      <c r="BF66">
        <f t="shared" si="11"/>
        <v>78.715672944525011</v>
      </c>
      <c r="BG66">
        <f t="shared" si="11"/>
        <v>78.715664566475084</v>
      </c>
      <c r="BH66">
        <f t="shared" si="11"/>
        <v>78.71570988923628</v>
      </c>
      <c r="BI66">
        <f t="shared" si="11"/>
        <v>78.715464710914489</v>
      </c>
      <c r="BJ66">
        <f t="shared" si="11"/>
        <v>78.716791156907547</v>
      </c>
      <c r="BK66">
        <f t="shared" si="11"/>
        <v>78.709618604685161</v>
      </c>
      <c r="BL66">
        <f t="shared" ref="BL66:BL87" si="19">RADIANS($AB$9)+$AB$18*(AW66-AB$15)</f>
        <v>78.748518409409442</v>
      </c>
    </row>
    <row r="67" spans="1:64">
      <c r="A67" t="s">
        <v>51</v>
      </c>
      <c r="B67" s="5"/>
      <c r="C67" s="15">
        <v>42448.377999999997</v>
      </c>
      <c r="D67" s="15"/>
      <c r="E67">
        <f>+(C67-C$7)/C$8</f>
        <v>13300.97237956969</v>
      </c>
      <c r="F67">
        <f>ROUND(2*E67,0)/2</f>
        <v>13301</v>
      </c>
      <c r="G67">
        <f>+C67-(C$7+F67*C$8)</f>
        <v>-3.418893700290937E-2</v>
      </c>
      <c r="I67">
        <f>G67</f>
        <v>-3.418893700290937E-2</v>
      </c>
      <c r="P67" s="103">
        <f>+D$11+D$12*F67+D$13*F67^2</f>
        <v>-2.3262422445865159E-2</v>
      </c>
      <c r="Q67" s="2">
        <f>+C67-15018.5</f>
        <v>27429.877999999997</v>
      </c>
      <c r="S67" s="5">
        <v>0.1</v>
      </c>
      <c r="Z67">
        <f>F67</f>
        <v>13301</v>
      </c>
      <c r="AA67" s="99">
        <f>AB$3+AB$4*Z67+AB$5*Z67^2+AH67</f>
        <v>-1.5108568527680862E-2</v>
      </c>
      <c r="AB67" s="99">
        <f>IF(S67&lt;&gt;0,G67-AH67, -9999)</f>
        <v>-4.2342790921093665E-2</v>
      </c>
      <c r="AC67" s="99">
        <f>+G67-P67</f>
        <v>-1.0926514557044211E-2</v>
      </c>
      <c r="AD67" s="99">
        <f>IF(S67&lt;&gt;0,G67-AA67, -9999)</f>
        <v>-1.908036847522851E-2</v>
      </c>
      <c r="AE67" s="99"/>
      <c r="AF67">
        <f>IF(S67&lt;&gt;0,G67-P67, -9999)</f>
        <v>-1.0926514557044211E-2</v>
      </c>
      <c r="AG67" s="100"/>
      <c r="AH67">
        <f>$AB$6*($AB$11/AI67*AJ67+$AB$12)</f>
        <v>8.1538539181842968E-3</v>
      </c>
      <c r="AI67">
        <f>1+$AB$7*COS(AL67)</f>
        <v>0.81578323359634342</v>
      </c>
      <c r="AJ67">
        <f>SIN(AL67+RADIANS($AB$9))</f>
        <v>0.99968032084208791</v>
      </c>
      <c r="AK67">
        <f>$AB$7*SIN(AL67)</f>
        <v>-3.6248131161417653E-2</v>
      </c>
      <c r="AL67">
        <f>2*ATAN(AM67)</f>
        <v>-2.9473058387977287</v>
      </c>
      <c r="AM67">
        <f>SQRT((1+$AB$7)/(1-$AB$7))*TAN(AN67/2)</f>
        <v>-10.261657811853508</v>
      </c>
      <c r="AN67" s="99">
        <f>$AU67+$AB$7*SIN(AO67)</f>
        <v>53.641676960959806</v>
      </c>
      <c r="AO67" s="99">
        <f>$AU67+$AB$7*SIN(AP67)</f>
        <v>53.641678865475832</v>
      </c>
      <c r="AP67" s="99">
        <f>$AU67+$AB$7*SIN(AQ67)</f>
        <v>53.641668435845219</v>
      </c>
      <c r="AQ67" s="99">
        <f>$AU67+$AB$7*SIN(AR67)</f>
        <v>53.641725551563802</v>
      </c>
      <c r="AR67" s="99">
        <f>$AU67+$AB$7*SIN(AS67)</f>
        <v>53.641412778676766</v>
      </c>
      <c r="AS67" s="99">
        <f>$AU67+$AB$7*SIN(AT67)</f>
        <v>53.643125849647213</v>
      </c>
      <c r="AT67" s="99">
        <f>$AU67+$AB$7*SIN(AU67)</f>
        <v>53.633751786422465</v>
      </c>
      <c r="AU67" s="99">
        <f>RADIANS($AB$9)+$AB$18*(F67-AB$15)</f>
        <v>53.685320680607248</v>
      </c>
      <c r="AW67" s="64">
        <v>23000</v>
      </c>
      <c r="AX67" s="70">
        <f t="shared" si="12"/>
        <v>-2.0427280267321553E-2</v>
      </c>
      <c r="AY67">
        <f t="shared" si="13"/>
        <v>-2.7904858998306283E-2</v>
      </c>
      <c r="AZ67">
        <f t="shared" si="14"/>
        <v>7.4775787309847297E-3</v>
      </c>
      <c r="BA67">
        <f t="shared" si="15"/>
        <v>0.83737721349398342</v>
      </c>
      <c r="BB67">
        <f t="shared" si="16"/>
        <v>0.9542259458108</v>
      </c>
      <c r="BC67">
        <f t="shared" si="17"/>
        <v>-2.6182842471516343</v>
      </c>
      <c r="BD67">
        <f t="shared" si="18"/>
        <v>-3.734219327483955</v>
      </c>
      <c r="BE67">
        <f t="shared" si="11"/>
        <v>79.166163467389083</v>
      </c>
      <c r="BF67">
        <f t="shared" si="11"/>
        <v>79.166164979788576</v>
      </c>
      <c r="BG67">
        <f t="shared" si="11"/>
        <v>79.166155036980584</v>
      </c>
      <c r="BH67">
        <f t="shared" si="11"/>
        <v>79.166220404241969</v>
      </c>
      <c r="BI67">
        <f t="shared" si="11"/>
        <v>79.165790715179497</v>
      </c>
      <c r="BJ67">
        <f t="shared" si="11"/>
        <v>79.168617712841012</v>
      </c>
      <c r="BK67">
        <f t="shared" si="11"/>
        <v>79.15012264888</v>
      </c>
      <c r="BL67">
        <f t="shared" si="19"/>
        <v>79.276220224943742</v>
      </c>
    </row>
    <row r="68" spans="1:64">
      <c r="A68" s="124" t="s">
        <v>281</v>
      </c>
      <c r="B68" s="125" t="s">
        <v>70</v>
      </c>
      <c r="C68" s="124">
        <v>42453.332999999999</v>
      </c>
      <c r="D68" s="124" t="s">
        <v>119</v>
      </c>
      <c r="E68" s="11">
        <f>+(C68-C$7)/C$8</f>
        <v>13304.975406402449</v>
      </c>
      <c r="F68">
        <f>ROUND(2*E68,0)/2</f>
        <v>13305</v>
      </c>
      <c r="G68">
        <f>+C68-(C$7+F68*C$8)</f>
        <v>-3.044228303770069E-2</v>
      </c>
      <c r="H68">
        <f>G68</f>
        <v>-3.044228303770069E-2</v>
      </c>
      <c r="P68" s="103">
        <f>+D$11+D$12*F68+D$13*F68^2</f>
        <v>-2.3263858887307125E-2</v>
      </c>
      <c r="Q68" s="2">
        <f>+C68-15018.5</f>
        <v>27434.832999999999</v>
      </c>
      <c r="S68" s="5">
        <v>0.2</v>
      </c>
      <c r="Z68">
        <f>F68</f>
        <v>13305</v>
      </c>
      <c r="AA68" s="99">
        <f>AB$3+AB$4*Z68+AB$5*Z68^2+AH68</f>
        <v>-1.5111699092526727E-2</v>
      </c>
      <c r="AB68" s="99">
        <f>IF(S68&lt;&gt;0,G68-AH68, -9999)</f>
        <v>-3.8594442832481091E-2</v>
      </c>
      <c r="AC68" s="99">
        <f>+G68-P68</f>
        <v>-7.1784241503935649E-3</v>
      </c>
      <c r="AD68" s="99">
        <f>IF(S68&lt;&gt;0,G68-AA68, -9999)</f>
        <v>-1.5330583945173963E-2</v>
      </c>
      <c r="AE68" s="99">
        <f>+(G68-AA68)^2*S68</f>
        <v>4.7005360820005142E-5</v>
      </c>
      <c r="AF68">
        <f>IF(S68&lt;&gt;0,G68-P68, -9999)</f>
        <v>-7.1784241503935649E-3</v>
      </c>
      <c r="AG68" s="100"/>
      <c r="AH68">
        <f>$AB$6*($AB$11/AI68*AJ68+$AB$12)</f>
        <v>8.1521597947803986E-3</v>
      </c>
      <c r="AI68">
        <f>1+$AB$7*COS(AL68)</f>
        <v>0.81605706195682248</v>
      </c>
      <c r="AJ68">
        <f>SIN(AL68+RADIANS($AB$9))</f>
        <v>0.99984030783604527</v>
      </c>
      <c r="AK68">
        <f>$AB$7*SIN(AL68)</f>
        <v>-3.7613024086856656E-2</v>
      </c>
      <c r="AL68">
        <f>2*ATAN(AM68)</f>
        <v>-2.9398911942518455</v>
      </c>
      <c r="AM68">
        <f>SQRT((1+$AB$7)/(1-$AB$7))*TAN(AN68/2)</f>
        <v>-9.8820049427255601</v>
      </c>
      <c r="AN68" s="99">
        <f>$AU68+$AB$7*SIN(AO68)</f>
        <v>53.650602831483475</v>
      </c>
      <c r="AO68" s="99">
        <f>$AU68+$AB$7*SIN(AP68)</f>
        <v>53.650604780044503</v>
      </c>
      <c r="AP68" s="99">
        <f>$AU68+$AB$7*SIN(AQ68)</f>
        <v>53.650594085973033</v>
      </c>
      <c r="AQ68" s="99">
        <f>$AU68+$AB$7*SIN(AR68)</f>
        <v>53.65065277740996</v>
      </c>
      <c r="AR68" s="99">
        <f>$AU68+$AB$7*SIN(AS68)</f>
        <v>53.650330676319271</v>
      </c>
      <c r="AS68" s="99">
        <f>$AU68+$AB$7*SIN(AT68)</f>
        <v>53.652098698858538</v>
      </c>
      <c r="AT68" s="99">
        <f>$AU68+$AB$7*SIN(AU68)</f>
        <v>53.642403430074459</v>
      </c>
      <c r="AU68" s="99">
        <f>RADIANS($AB$9)+$AB$18*(F68-AB$15)</f>
        <v>53.695874716917935</v>
      </c>
      <c r="AW68" s="64">
        <v>23200</v>
      </c>
      <c r="AX68" s="70">
        <f t="shared" si="12"/>
        <v>-2.2836679434889838E-2</v>
      </c>
      <c r="AY68">
        <f t="shared" si="13"/>
        <v>-2.8025000416615715E-2</v>
      </c>
      <c r="AZ68">
        <f t="shared" si="14"/>
        <v>5.1883209817258783E-3</v>
      </c>
      <c r="BA68">
        <f t="shared" si="15"/>
        <v>0.88863187368943297</v>
      </c>
      <c r="BB68">
        <f t="shared" si="16"/>
        <v>0.7542887079240117</v>
      </c>
      <c r="BC68">
        <f t="shared" si="17"/>
        <v>-2.2057933567168599</v>
      </c>
      <c r="BD68">
        <f t="shared" si="18"/>
        <v>-1.9789189506803206</v>
      </c>
      <c r="BE68">
        <f t="shared" si="11"/>
        <v>79.636851810292811</v>
      </c>
      <c r="BF68">
        <f t="shared" si="11"/>
        <v>79.636851870596743</v>
      </c>
      <c r="BG68">
        <f t="shared" si="11"/>
        <v>79.636851166588542</v>
      </c>
      <c r="BH68">
        <f t="shared" si="11"/>
        <v>79.63685938547529</v>
      </c>
      <c r="BI68">
        <f t="shared" si="11"/>
        <v>79.636763442956209</v>
      </c>
      <c r="BJ68">
        <f t="shared" si="11"/>
        <v>79.637884541212784</v>
      </c>
      <c r="BK68">
        <f t="shared" si="11"/>
        <v>79.624933657122256</v>
      </c>
      <c r="BL68">
        <f t="shared" si="19"/>
        <v>79.803922040478056</v>
      </c>
    </row>
    <row r="69" spans="1:64">
      <c r="A69" s="11" t="s">
        <v>54</v>
      </c>
      <c r="B69" s="34"/>
      <c r="C69" s="35">
        <v>43135.377999999997</v>
      </c>
      <c r="D69" s="35" t="s">
        <v>53</v>
      </c>
      <c r="E69" s="11">
        <f>+(C69-C$7)/C$8</f>
        <v>13855.983365261813</v>
      </c>
      <c r="F69">
        <f>ROUND(2*E69,0)/2</f>
        <v>13856</v>
      </c>
      <c r="G69">
        <f>+C69-(C$7+F69*C$8)</f>
        <v>-2.0590700776665471E-2</v>
      </c>
      <c r="I69">
        <f>G69</f>
        <v>-2.0590700776665471E-2</v>
      </c>
      <c r="P69" s="103">
        <f>+D$11+D$12*F69+D$13*F69^2</f>
        <v>-2.3465499313899633E-2</v>
      </c>
      <c r="Q69" s="2">
        <f>+C69-15018.5</f>
        <v>28116.877999999997</v>
      </c>
      <c r="S69" s="5">
        <v>0.1</v>
      </c>
      <c r="Z69">
        <f>F69</f>
        <v>13856</v>
      </c>
      <c r="AA69" s="99">
        <f>AB$3+AB$4*Z69+AB$5*Z69^2+AH69</f>
        <v>-2.159283336388983E-2</v>
      </c>
      <c r="AB69" s="99">
        <f>IF(S69&lt;&gt;0,G69-AH69, -9999)</f>
        <v>-2.2463366726675274E-2</v>
      </c>
      <c r="AC69" s="99">
        <f>+G69-P69</f>
        <v>2.8747985372341613E-3</v>
      </c>
      <c r="AD69" s="99">
        <f>IF(S69&lt;&gt;0,G69-AA69, -9999)</f>
        <v>1.0021325872243587E-3</v>
      </c>
      <c r="AE69" s="99"/>
      <c r="AF69">
        <f>IF(S69&lt;&gt;0,G69-P69, -9999)</f>
        <v>2.8747985372341613E-3</v>
      </c>
      <c r="AG69" s="100"/>
      <c r="AH69">
        <f>$AB$6*($AB$11/AI69*AJ69+$AB$12)</f>
        <v>1.8726659500098032E-3</v>
      </c>
      <c r="AI69">
        <f>1+$AB$7*COS(AL69)</f>
        <v>0.96187831158938386</v>
      </c>
      <c r="AJ69">
        <f>SIN(AL69+RADIANS($AB$9))</f>
        <v>0.41144654785512341</v>
      </c>
      <c r="AK69">
        <f>$AB$7*SIN(AL69)</f>
        <v>-0.18383819219530689</v>
      </c>
      <c r="AL69">
        <f>2*ATAN(AM69)</f>
        <v>-1.7752639095557352</v>
      </c>
      <c r="AM69">
        <f>SQRT((1+$AB$7)/(1-$AB$7))*TAN(AN69/2)</f>
        <v>-1.2286393681713874</v>
      </c>
      <c r="AN69" s="99">
        <f>$AU69+$AB$7*SIN(AO69)</f>
        <v>54.961967809584372</v>
      </c>
      <c r="AO69" s="99">
        <f>$AU69+$AB$7*SIN(AP69)</f>
        <v>54.961967809584372</v>
      </c>
      <c r="AP69" s="99">
        <f>$AU69+$AB$7*SIN(AQ69)</f>
        <v>54.961967809584571</v>
      </c>
      <c r="AQ69" s="99">
        <f>$AU69+$AB$7*SIN(AR69)</f>
        <v>54.961967809517688</v>
      </c>
      <c r="AR69" s="99">
        <f>$AU69+$AB$7*SIN(AS69)</f>
        <v>54.961967831918614</v>
      </c>
      <c r="AS69" s="99">
        <f>$AU69+$AB$7*SIN(AT69)</f>
        <v>54.961960331104812</v>
      </c>
      <c r="AT69" s="99">
        <f>$AU69+$AB$7*SIN(AU69)</f>
        <v>54.964708688405217</v>
      </c>
      <c r="AU69" s="99">
        <f>RADIANS($AB$9)+$AB$18*(F69-AB$15)</f>
        <v>55.149693218714965</v>
      </c>
      <c r="AW69" s="64">
        <v>23400</v>
      </c>
      <c r="AX69" s="70">
        <f t="shared" si="12"/>
        <v>-2.6666652647283212E-2</v>
      </c>
      <c r="AY69">
        <f t="shared" si="13"/>
        <v>-2.8146128245994068E-2</v>
      </c>
      <c r="AZ69">
        <f t="shared" si="14"/>
        <v>1.4794755987108576E-3</v>
      </c>
      <c r="BA69">
        <f t="shared" si="15"/>
        <v>0.9708309365164437</v>
      </c>
      <c r="BB69">
        <f t="shared" si="16"/>
        <v>0.3667998887521785</v>
      </c>
      <c r="BC69">
        <f t="shared" si="17"/>
        <v>-1.7267901099649419</v>
      </c>
      <c r="BD69">
        <f t="shared" si="18"/>
        <v>-1.1695631695574078</v>
      </c>
      <c r="BE69">
        <f t="shared" si="11"/>
        <v>80.143979207433262</v>
      </c>
      <c r="BF69">
        <f t="shared" si="11"/>
        <v>80.143979207433304</v>
      </c>
      <c r="BG69">
        <f t="shared" si="11"/>
        <v>80.143979207440594</v>
      </c>
      <c r="BH69">
        <f t="shared" si="11"/>
        <v>80.143979208603497</v>
      </c>
      <c r="BI69">
        <f t="shared" si="11"/>
        <v>80.143979394270872</v>
      </c>
      <c r="BJ69">
        <f t="shared" si="11"/>
        <v>80.144009024286149</v>
      </c>
      <c r="BK69">
        <f t="shared" si="11"/>
        <v>80.148441462118072</v>
      </c>
      <c r="BL69">
        <f t="shared" si="19"/>
        <v>80.331623856012371</v>
      </c>
    </row>
    <row r="70" spans="1:64">
      <c r="A70" s="124" t="s">
        <v>281</v>
      </c>
      <c r="B70" s="125" t="s">
        <v>70</v>
      </c>
      <c r="C70" s="124">
        <v>43192.324000000001</v>
      </c>
      <c r="D70" s="124" t="s">
        <v>119</v>
      </c>
      <c r="E70" s="11">
        <f>+(C70-C$7)/C$8</f>
        <v>13901.9886863553</v>
      </c>
      <c r="F70">
        <f>ROUND(2*E70,0)/2</f>
        <v>13902</v>
      </c>
      <c r="G70">
        <f>+C70-(C$7+F70*C$8)</f>
        <v>-1.400418029516004E-2</v>
      </c>
      <c r="H70">
        <f>G70</f>
        <v>-1.400418029516004E-2</v>
      </c>
      <c r="P70" s="103">
        <f>+D$11+D$12*F70+D$13*F70^2</f>
        <v>-2.3482671789174302E-2</v>
      </c>
      <c r="Q70" s="2">
        <f>+C70-15018.5</f>
        <v>28173.824000000001</v>
      </c>
      <c r="S70" s="5">
        <v>0.2</v>
      </c>
      <c r="Z70">
        <f>F70</f>
        <v>13902</v>
      </c>
      <c r="AA70" s="99">
        <f>AB$3+AB$4*Z70+AB$5*Z70^2+AH70</f>
        <v>-2.2593221260427107E-2</v>
      </c>
      <c r="AB70" s="99">
        <f>IF(S70&lt;&gt;0,G70-AH70, -9999)</f>
        <v>-1.4893630823907236E-2</v>
      </c>
      <c r="AC70" s="99">
        <f>+G70-P70</f>
        <v>9.4784914940142621E-3</v>
      </c>
      <c r="AD70" s="99">
        <f>IF(S70&lt;&gt;0,G70-AA70, -9999)</f>
        <v>8.5890409652670668E-3</v>
      </c>
      <c r="AE70" s="99">
        <f>+(G70-AA70)^2*S70</f>
        <v>1.4754324940607165E-5</v>
      </c>
      <c r="AF70">
        <f>IF(S70&lt;&gt;0,G70-P70, -9999)</f>
        <v>9.4784914940142621E-3</v>
      </c>
      <c r="AG70" s="100"/>
      <c r="AH70">
        <f>$AB$6*($AB$11/AI70*AJ70+$AB$12)</f>
        <v>8.894505287471953E-4</v>
      </c>
      <c r="AI70">
        <f>1+$AB$7*COS(AL70)</f>
        <v>0.98439784398197883</v>
      </c>
      <c r="AJ70">
        <f>SIN(AL70+RADIANS($AB$9))</f>
        <v>0.29816539191284641</v>
      </c>
      <c r="AK70">
        <f>$AB$7*SIN(AL70)</f>
        <v>-0.18709975084030453</v>
      </c>
      <c r="AL70">
        <f>2*ATAN(AM70)</f>
        <v>-1.6539933448751014</v>
      </c>
      <c r="AM70">
        <f>SQRT((1+$AB$7)/(1-$AB$7))*TAN(AN70/2)</f>
        <v>-1.0868603886361328</v>
      </c>
      <c r="AN70" s="99">
        <f>$AU70+$AB$7*SIN(AO70)</f>
        <v>55.084379385926667</v>
      </c>
      <c r="AO70" s="99">
        <f>$AU70+$AB$7*SIN(AP70)</f>
        <v>55.084379385948949</v>
      </c>
      <c r="AP70" s="99">
        <f>$AU70+$AB$7*SIN(AQ70)</f>
        <v>55.084379387065418</v>
      </c>
      <c r="AQ70" s="99">
        <f>$AU70+$AB$7*SIN(AR70)</f>
        <v>55.084379443003627</v>
      </c>
      <c r="AR70" s="99">
        <f>$AU70+$AB$7*SIN(AS70)</f>
        <v>55.084382245622407</v>
      </c>
      <c r="AS70" s="99">
        <f>$AU70+$AB$7*SIN(AT70)</f>
        <v>55.084522568640949</v>
      </c>
      <c r="AT70" s="99">
        <f>$AU70+$AB$7*SIN(AU70)</f>
        <v>55.091327512450476</v>
      </c>
      <c r="AU70" s="99">
        <f>RADIANS($AB$9)+$AB$18*(F70-AB$15)</f>
        <v>55.271064636287861</v>
      </c>
      <c r="AW70" s="64">
        <v>23600</v>
      </c>
      <c r="AX70" s="70">
        <f t="shared" si="12"/>
        <v>-3.1272229395418141E-2</v>
      </c>
      <c r="AY70">
        <f t="shared" si="13"/>
        <v>-2.8268242486441345E-2</v>
      </c>
      <c r="AZ70">
        <f t="shared" si="14"/>
        <v>-3.0039869089767963E-3</v>
      </c>
      <c r="BA70">
        <f t="shared" si="15"/>
        <v>1.0778454725021394</v>
      </c>
      <c r="BB70">
        <f t="shared" si="16"/>
        <v>-0.20646187154954873</v>
      </c>
      <c r="BC70">
        <f t="shared" si="17"/>
        <v>-1.1432657686280077</v>
      </c>
      <c r="BD70">
        <f t="shared" si="18"/>
        <v>-0.64327470706932544</v>
      </c>
      <c r="BE70">
        <f t="shared" si="11"/>
        <v>80.703633547192382</v>
      </c>
      <c r="BF70">
        <f t="shared" si="11"/>
        <v>80.703633756960841</v>
      </c>
      <c r="BG70">
        <f t="shared" si="11"/>
        <v>80.703635756139889</v>
      </c>
      <c r="BH70">
        <f t="shared" ref="BH70:BK87" si="20">$BL70+$AB$7*SIN(BI70)</f>
        <v>80.703654808833932</v>
      </c>
      <c r="BI70">
        <f t="shared" si="20"/>
        <v>80.703836358924704</v>
      </c>
      <c r="BJ70">
        <f t="shared" si="20"/>
        <v>80.705563875685684</v>
      </c>
      <c r="BK70">
        <f t="shared" si="20"/>
        <v>80.72178711489515</v>
      </c>
      <c r="BL70">
        <f t="shared" si="19"/>
        <v>80.859325671546685</v>
      </c>
    </row>
    <row r="71" spans="1:64">
      <c r="A71" s="124" t="s">
        <v>336</v>
      </c>
      <c r="B71" s="125" t="s">
        <v>70</v>
      </c>
      <c r="C71" s="124">
        <v>43204.701000000001</v>
      </c>
      <c r="D71" s="124" t="s">
        <v>119</v>
      </c>
      <c r="E71" s="11">
        <f>+(C71-C$7)/C$8</f>
        <v>13911.987770736539</v>
      </c>
      <c r="F71">
        <f>ROUND(2*E71,0)/2</f>
        <v>13912</v>
      </c>
      <c r="G71">
        <f>+C71-(C$7+F71*C$8)</f>
        <v>-1.5137545407924335E-2</v>
      </c>
      <c r="I71">
        <f>G71</f>
        <v>-1.5137545407924335E-2</v>
      </c>
      <c r="P71" s="103">
        <f>+D$11+D$12*F71+D$13*F71^2</f>
        <v>-2.3486411840850624E-2</v>
      </c>
      <c r="Q71" s="2">
        <f>+C71-15018.5</f>
        <v>28186.201000000001</v>
      </c>
      <c r="S71" s="5">
        <v>0.1</v>
      </c>
      <c r="Z71">
        <f>F71</f>
        <v>13912</v>
      </c>
      <c r="AA71" s="99">
        <f>AB$3+AB$4*Z71+AB$5*Z71^2+AH71</f>
        <v>-2.2816071392385163E-2</v>
      </c>
      <c r="AB71" s="99">
        <f>IF(S71&lt;&gt;0,G71-AH71, -9999)</f>
        <v>-1.5807885856389797E-2</v>
      </c>
      <c r="AC71" s="99">
        <f>+G71-P71</f>
        <v>8.3488664329262885E-3</v>
      </c>
      <c r="AD71" s="99">
        <f>IF(S71&lt;&gt;0,G71-AA71, -9999)</f>
        <v>7.6785259844608274E-3</v>
      </c>
      <c r="AE71" s="99">
        <f>+(G71-AA71)^2*S71</f>
        <v>5.8959761294040119E-6</v>
      </c>
      <c r="AF71">
        <f>IF(S71&lt;&gt;0,G71-P71, -9999)</f>
        <v>8.3488664329262885E-3</v>
      </c>
      <c r="AG71" s="100"/>
      <c r="AH71">
        <f>$AB$6*($AB$11/AI71*AJ71+$AB$12)</f>
        <v>6.7034044846546134E-4</v>
      </c>
      <c r="AI71">
        <f>1+$AB$7*COS(AL71)</f>
        <v>0.9894773663778399</v>
      </c>
      <c r="AJ71">
        <f>SIN(AL71+RADIANS($AB$9))</f>
        <v>0.27217115250384821</v>
      </c>
      <c r="AK71">
        <f>$AB$7*SIN(AL71)</f>
        <v>-0.18745404295071497</v>
      </c>
      <c r="AL71">
        <f>2*ATAN(AM71)</f>
        <v>-1.6268719480869835</v>
      </c>
      <c r="AM71">
        <f>SQRT((1+$AB$7)/(1-$AB$7))*TAN(AN71/2)</f>
        <v>-1.057708771681628</v>
      </c>
      <c r="AN71" s="99">
        <f>$AU71+$AB$7*SIN(AO71)</f>
        <v>55.111371140579145</v>
      </c>
      <c r="AO71" s="99">
        <f>$AU71+$AB$7*SIN(AP71)</f>
        <v>55.111371140655834</v>
      </c>
      <c r="AP71" s="99">
        <f>$AU71+$AB$7*SIN(AQ71)</f>
        <v>55.111371143724618</v>
      </c>
      <c r="AQ71" s="99">
        <f>$AU71+$AB$7*SIN(AR71)</f>
        <v>55.111371266524692</v>
      </c>
      <c r="AR71" s="99">
        <f>$AU71+$AB$7*SIN(AS71)</f>
        <v>55.111376180384589</v>
      </c>
      <c r="AS71" s="99">
        <f>$AU71+$AB$7*SIN(AT71)</f>
        <v>55.111572661768747</v>
      </c>
      <c r="AT71" s="99">
        <f>$AU71+$AB$7*SIN(AU71)</f>
        <v>55.119206692149035</v>
      </c>
      <c r="AU71" s="99">
        <f>RADIANS($AB$9)+$AB$18*(F71-AB$15)</f>
        <v>55.297449727064574</v>
      </c>
      <c r="AW71" s="64">
        <v>23800</v>
      </c>
      <c r="AX71" s="70">
        <f t="shared" si="12"/>
        <v>-3.5228897189284174E-2</v>
      </c>
      <c r="AY71">
        <f t="shared" si="13"/>
        <v>-2.8391343137957537E-2</v>
      </c>
      <c r="AZ71">
        <f t="shared" si="14"/>
        <v>-6.8375540513266348E-3</v>
      </c>
      <c r="BA71">
        <f t="shared" si="15"/>
        <v>1.1703476138540836</v>
      </c>
      <c r="BB71">
        <f t="shared" si="16"/>
        <v>-0.79395101990942663</v>
      </c>
      <c r="BC71">
        <f t="shared" si="17"/>
        <v>-0.43394302014563335</v>
      </c>
      <c r="BD71">
        <f t="shared" si="18"/>
        <v>-0.22044163237344366</v>
      </c>
      <c r="BE71">
        <f t="shared" ref="BE71:BG87" si="21">$BL71+$AB$7*SIN(BF71)</f>
        <v>81.320777664591773</v>
      </c>
      <c r="BF71">
        <f t="shared" si="21"/>
        <v>81.320779292901932</v>
      </c>
      <c r="BG71">
        <f t="shared" si="21"/>
        <v>81.320788561914014</v>
      </c>
      <c r="BH71">
        <f t="shared" si="20"/>
        <v>81.320841324331752</v>
      </c>
      <c r="BI71">
        <f t="shared" si="20"/>
        <v>81.321141646247455</v>
      </c>
      <c r="BJ71">
        <f t="shared" si="20"/>
        <v>81.322850422670584</v>
      </c>
      <c r="BK71">
        <f t="shared" si="20"/>
        <v>81.332552442700646</v>
      </c>
      <c r="BL71">
        <f t="shared" si="19"/>
        <v>81.387027487080999</v>
      </c>
    </row>
    <row r="72" spans="1:64">
      <c r="A72" s="124" t="s">
        <v>336</v>
      </c>
      <c r="B72" s="125" t="s">
        <v>70</v>
      </c>
      <c r="C72" s="124">
        <v>43537.663999999997</v>
      </c>
      <c r="D72" s="124" t="s">
        <v>119</v>
      </c>
      <c r="E72" s="11">
        <f>+(C72-C$7)/C$8</f>
        <v>14180.980671506561</v>
      </c>
      <c r="F72">
        <f>ROUND(2*E72,0)/2</f>
        <v>14181</v>
      </c>
      <c r="G72">
        <f>+C72-(C$7+F72*C$8)</f>
        <v>-2.39250669546891E-2</v>
      </c>
      <c r="I72">
        <f>G72</f>
        <v>-2.39250669546891E-2</v>
      </c>
      <c r="P72" s="103">
        <f>+D$11+D$12*F72+D$13*F72^2</f>
        <v>-2.3587944620157883E-2</v>
      </c>
      <c r="Q72" s="2">
        <f>+C72-15018.5</f>
        <v>28519.163999999997</v>
      </c>
      <c r="S72" s="5">
        <v>0.1</v>
      </c>
      <c r="Z72">
        <f>F72</f>
        <v>14181</v>
      </c>
      <c r="AA72" s="99">
        <f>AB$3+AB$4*Z72+AB$5*Z72^2+AH72</f>
        <v>-2.8835703182504866E-2</v>
      </c>
      <c r="AB72" s="99">
        <f>IF(S72&lt;&gt;0,G72-AH72, -9999)</f>
        <v>-1.8677308392342117E-2</v>
      </c>
      <c r="AC72" s="99">
        <f>+G72-P72</f>
        <v>-3.3712233453121743E-4</v>
      </c>
      <c r="AD72" s="99">
        <f>IF(S72&lt;&gt;0,G72-AA72, -9999)</f>
        <v>4.9106362278157657E-3</v>
      </c>
      <c r="AE72" s="99">
        <f>+(G72-AA72)^2*S72</f>
        <v>2.4114348161936652E-6</v>
      </c>
      <c r="AF72">
        <f>IF(S72&lt;&gt;0,G72-P72, -9999)</f>
        <v>-3.3712233453121743E-4</v>
      </c>
      <c r="AG72" s="100"/>
      <c r="AH72">
        <f>$AB$6*($AB$11/AI72*AJ72+$AB$12)</f>
        <v>-5.2477585623469823E-3</v>
      </c>
      <c r="AI72">
        <f>1+$AB$7*COS(AL72)</f>
        <v>1.1333772252387022</v>
      </c>
      <c r="AJ72">
        <f>SIN(AL72+RADIANS($AB$9))</f>
        <v>-0.54004879977843034</v>
      </c>
      <c r="AK72">
        <f>$AB$7*SIN(AL72)</f>
        <v>-0.13213727643832834</v>
      </c>
      <c r="AL72">
        <f>2*ATAN(AM72)</f>
        <v>-0.7807282121189153</v>
      </c>
      <c r="AM72">
        <f>SQRT((1+$AB$7)/(1-$AB$7))*TAN(AN72/2)</f>
        <v>-0.41148060653929308</v>
      </c>
      <c r="AN72" s="99">
        <f>$AU72+$AB$7*SIN(AO72)</f>
        <v>55.892694903791067</v>
      </c>
      <c r="AO72" s="99">
        <f>$AU72+$AB$7*SIN(AP72)</f>
        <v>55.892696014162951</v>
      </c>
      <c r="AP72" s="99">
        <f>$AU72+$AB$7*SIN(AQ72)</f>
        <v>55.89270347717742</v>
      </c>
      <c r="AQ72" s="99">
        <f>$AU72+$AB$7*SIN(AR72)</f>
        <v>55.892753636363658</v>
      </c>
      <c r="AR72" s="99">
        <f>$AU72+$AB$7*SIN(AS72)</f>
        <v>55.893090707822886</v>
      </c>
      <c r="AS72" s="99">
        <f>$AU72+$AB$7*SIN(AT72)</f>
        <v>55.895353578969306</v>
      </c>
      <c r="AT72" s="99">
        <f>$AU72+$AB$7*SIN(AU72)</f>
        <v>55.91044521128002</v>
      </c>
      <c r="AU72" s="99">
        <f>RADIANS($AB$9)+$AB$18*(F72-AB$15)</f>
        <v>56.007208668958228</v>
      </c>
      <c r="AW72" s="64">
        <v>24000</v>
      </c>
      <c r="AX72" s="70">
        <f t="shared" si="12"/>
        <v>-3.6650433645639899E-2</v>
      </c>
      <c r="AY72">
        <f t="shared" si="13"/>
        <v>-2.8515430200542653E-2</v>
      </c>
      <c r="AZ72">
        <f t="shared" si="14"/>
        <v>-8.135003445097249E-3</v>
      </c>
      <c r="BA72">
        <f t="shared" si="15"/>
        <v>1.1766742478948518</v>
      </c>
      <c r="BB72">
        <f t="shared" si="16"/>
        <v>-0.99212094609379509</v>
      </c>
      <c r="BC72">
        <f t="shared" si="17"/>
        <v>0.34518689505648897</v>
      </c>
      <c r="BD72">
        <f t="shared" si="18"/>
        <v>0.17432788349026829</v>
      </c>
      <c r="BE72">
        <f t="shared" si="21"/>
        <v>81.967759361167779</v>
      </c>
      <c r="BF72">
        <f t="shared" si="21"/>
        <v>81.967757863746229</v>
      </c>
      <c r="BG72">
        <f t="shared" si="21"/>
        <v>81.967749549565127</v>
      </c>
      <c r="BH72">
        <f t="shared" si="20"/>
        <v>81.967703386844477</v>
      </c>
      <c r="BI72">
        <f t="shared" si="20"/>
        <v>81.967447089572303</v>
      </c>
      <c r="BJ72">
        <f t="shared" si="20"/>
        <v>81.966024467638988</v>
      </c>
      <c r="BK72">
        <f t="shared" si="20"/>
        <v>81.958138621527837</v>
      </c>
      <c r="BL72">
        <f t="shared" si="19"/>
        <v>81.914729302615314</v>
      </c>
    </row>
    <row r="73" spans="1:64">
      <c r="A73" s="124" t="s">
        <v>336</v>
      </c>
      <c r="B73" s="125" t="s">
        <v>70</v>
      </c>
      <c r="C73" s="124">
        <v>43948.620999999999</v>
      </c>
      <c r="D73" s="124" t="s">
        <v>119</v>
      </c>
      <c r="E73" s="11">
        <f>+(C73-C$7)/C$8</f>
        <v>14512.983072739571</v>
      </c>
      <c r="F73">
        <f>ROUND(2*E73,0)/2</f>
        <v>14513</v>
      </c>
      <c r="G73">
        <f>+C73-(C$7+F73*C$8)</f>
        <v>-2.0952788705471903E-2</v>
      </c>
      <c r="I73">
        <f>G73</f>
        <v>-2.0952788705471903E-2</v>
      </c>
      <c r="P73" s="103">
        <f>+D$11+D$12*F73+D$13*F73^2</f>
        <v>-2.3715716709035509E-2</v>
      </c>
      <c r="Q73" s="2">
        <f>+C73-15018.5</f>
        <v>28930.120999999999</v>
      </c>
      <c r="S73" s="5">
        <v>0.1</v>
      </c>
      <c r="Z73">
        <f>F73</f>
        <v>14513</v>
      </c>
      <c r="AA73" s="99">
        <f>AB$3+AB$4*Z73+AB$5*Z73^2+AH73</f>
        <v>-3.1718903391352651E-2</v>
      </c>
      <c r="AB73" s="99">
        <f>IF(S73&lt;&gt;0,G73-AH73, -9999)</f>
        <v>-1.2949602023154764E-2</v>
      </c>
      <c r="AC73" s="99">
        <f>+G73-P73</f>
        <v>2.7629280035636056E-3</v>
      </c>
      <c r="AD73" s="99">
        <f>IF(S73&lt;&gt;0,G73-AA73, -9999)</f>
        <v>1.0766114685880748E-2</v>
      </c>
      <c r="AE73" s="99">
        <f>+(G73-AA73)^2*S73</f>
        <v>1.1590922542953714E-5</v>
      </c>
      <c r="AF73">
        <f>IF(S73&lt;&gt;0,G73-P73, -9999)</f>
        <v>2.7629280035636056E-3</v>
      </c>
      <c r="AG73" s="100"/>
      <c r="AH73">
        <f>$AB$6*($AB$11/AI73*AJ73+$AB$12)</f>
        <v>-8.0031866823171392E-3</v>
      </c>
      <c r="AI73">
        <f>1+$AB$7*COS(AL73)</f>
        <v>1.1655037103357384</v>
      </c>
      <c r="AJ73">
        <f>SIN(AL73+RADIANS($AB$9))</f>
        <v>-0.96319203093777894</v>
      </c>
      <c r="AK73">
        <f>$AB$7*SIN(AL73)</f>
        <v>8.8646860643898331E-2</v>
      </c>
      <c r="AL73">
        <f>2*ATAN(AM73)</f>
        <v>0.49173480117726542</v>
      </c>
      <c r="AM73">
        <f>SQRT((1+$AB$7)/(1-$AB$7))*TAN(AN73/2)</f>
        <v>0.25094449365352295</v>
      </c>
      <c r="AN73" s="99">
        <f>$AU73+$AB$7*SIN(AO73)</f>
        <v>56.957899686184817</v>
      </c>
      <c r="AO73" s="99">
        <f>$AU73+$AB$7*SIN(AP73)</f>
        <v>56.957898041034206</v>
      </c>
      <c r="AP73" s="99">
        <f>$AU73+$AB$7*SIN(AQ73)</f>
        <v>56.957888489896938</v>
      </c>
      <c r="AQ73" s="99">
        <f>$AU73+$AB$7*SIN(AR73)</f>
        <v>56.957833040300521</v>
      </c>
      <c r="AR73" s="99">
        <f>$AU73+$AB$7*SIN(AS73)</f>
        <v>56.95751115127581</v>
      </c>
      <c r="AS73" s="99">
        <f>$AU73+$AB$7*SIN(AT73)</f>
        <v>56.955643446497973</v>
      </c>
      <c r="AT73" s="99">
        <f>$AU73+$AB$7*SIN(AU73)</f>
        <v>56.944835748108488</v>
      </c>
      <c r="AU73" s="99">
        <f>RADIANS($AB$9)+$AB$18*(F73-AB$15)</f>
        <v>56.883193682745187</v>
      </c>
      <c r="AW73" s="64">
        <v>24200</v>
      </c>
      <c r="AX73" s="70">
        <f t="shared" si="12"/>
        <v>-3.4912747371719698E-2</v>
      </c>
      <c r="AY73">
        <f t="shared" si="13"/>
        <v>-2.8640503674196693E-2</v>
      </c>
      <c r="AZ73">
        <f t="shared" si="14"/>
        <v>-6.2722436975230023E-3</v>
      </c>
      <c r="BA73">
        <f t="shared" si="15"/>
        <v>1.0905516449600328</v>
      </c>
      <c r="BB73">
        <f t="shared" si="16"/>
        <v>-0.66152672934282852</v>
      </c>
      <c r="BC73">
        <f t="shared" si="17"/>
        <v>1.0675165614983659</v>
      </c>
      <c r="BD73">
        <f t="shared" si="18"/>
        <v>0.59097667181184976</v>
      </c>
      <c r="BE73">
        <f t="shared" si="21"/>
        <v>82.590562094830119</v>
      </c>
      <c r="BF73">
        <f t="shared" si="21"/>
        <v>82.590561753310197</v>
      </c>
      <c r="BG73">
        <f t="shared" si="21"/>
        <v>82.590558792736829</v>
      </c>
      <c r="BH73">
        <f t="shared" si="20"/>
        <v>82.590533128542731</v>
      </c>
      <c r="BI73">
        <f t="shared" si="20"/>
        <v>82.590310689885712</v>
      </c>
      <c r="BJ73">
        <f t="shared" si="20"/>
        <v>82.588385405360981</v>
      </c>
      <c r="BK73">
        <f t="shared" si="20"/>
        <v>82.571914565854556</v>
      </c>
      <c r="BL73">
        <f t="shared" si="19"/>
        <v>82.442431118149628</v>
      </c>
    </row>
    <row r="74" spans="1:64">
      <c r="A74" s="124" t="s">
        <v>336</v>
      </c>
      <c r="B74" s="125" t="s">
        <v>70</v>
      </c>
      <c r="C74" s="124">
        <v>44614.576999999997</v>
      </c>
      <c r="D74" s="124" t="s">
        <v>119</v>
      </c>
      <c r="E74" s="11">
        <f>+(C74-C$7)/C$8</f>
        <v>15050.993110567202</v>
      </c>
      <c r="F74">
        <f>ROUND(2*E74,0)/2</f>
        <v>15051</v>
      </c>
      <c r="G74">
        <f>+C74-(C$7+F74*C$8)</f>
        <v>-8.5278317928896286E-3</v>
      </c>
      <c r="I74">
        <f>G74</f>
        <v>-8.5278317928896286E-3</v>
      </c>
      <c r="P74" s="103">
        <f>+D$11+D$12*F74+D$13*F74^2</f>
        <v>-2.3928540314489058E-2</v>
      </c>
      <c r="Q74" s="2">
        <f>+C74-15018.5</f>
        <v>29596.076999999997</v>
      </c>
      <c r="S74" s="5">
        <v>0.1</v>
      </c>
      <c r="Z74">
        <f>F74</f>
        <v>15051</v>
      </c>
      <c r="AA74" s="99">
        <f>AB$3+AB$4*Z74+AB$5*Z74^2+AH74</f>
        <v>-2.2764396939194947E-2</v>
      </c>
      <c r="AB74" s="99">
        <f>IF(S74&lt;&gt;0,G74-AH74, -9999)</f>
        <v>-9.6919751681837415E-3</v>
      </c>
      <c r="AC74" s="99">
        <f>+G74-P74</f>
        <v>1.5400708521599429E-2</v>
      </c>
      <c r="AD74" s="99">
        <f>IF(S74&lt;&gt;0,G74-AA74, -9999)</f>
        <v>1.4236565146305318E-2</v>
      </c>
      <c r="AE74" s="99">
        <f>+(G74-AA74)^2*S74</f>
        <v>2.0267978716499539E-5</v>
      </c>
      <c r="AF74">
        <f>IF(S74&lt;&gt;0,G74-P74, -9999)</f>
        <v>1.5400708521599429E-2</v>
      </c>
      <c r="AG74" s="100"/>
      <c r="AH74">
        <f>$AB$6*($AB$11/AI74*AJ74+$AB$12)</f>
        <v>1.1641433752941125E-3</v>
      </c>
      <c r="AI74">
        <f>1+$AB$7*COS(AL74)</f>
        <v>0.90504620951296766</v>
      </c>
      <c r="AJ74">
        <f>SIN(AL74+RADIANS($AB$9))</f>
        <v>0.30570233019721749</v>
      </c>
      <c r="AK74">
        <f>$AB$7*SIN(AL74)</f>
        <v>0.16196765636712621</v>
      </c>
      <c r="AL74">
        <f>2*ATAN(AM74)</f>
        <v>2.1010453362525077</v>
      </c>
      <c r="AM74">
        <f>SQRT((1+$AB$7)/(1-$AB$7))*TAN(AN74/2)</f>
        <v>1.7454283696013708</v>
      </c>
      <c r="AN74" s="99">
        <f>$AU74+$AB$7*SIN(AO74)</f>
        <v>58.478489760278208</v>
      </c>
      <c r="AO74" s="99">
        <f>$AU74+$AB$7*SIN(AP74)</f>
        <v>58.478489748393216</v>
      </c>
      <c r="AP74" s="99">
        <f>$AU74+$AB$7*SIN(AQ74)</f>
        <v>58.478489928556343</v>
      </c>
      <c r="AQ74" s="99">
        <f>$AU74+$AB$7*SIN(AR74)</f>
        <v>58.478487197477136</v>
      </c>
      <c r="AR74" s="99">
        <f>$AU74+$AB$7*SIN(AS74)</f>
        <v>58.478528595566317</v>
      </c>
      <c r="AS74" s="99">
        <f>$AU74+$AB$7*SIN(AT74)</f>
        <v>58.477900586584553</v>
      </c>
      <c r="AT74" s="99">
        <f>$AU74+$AB$7*SIN(AU74)</f>
        <v>58.487317255380674</v>
      </c>
      <c r="AU74" s="99">
        <f>RADIANS($AB$9)+$AB$18*(F74-AB$15)</f>
        <v>58.302711566532487</v>
      </c>
      <c r="AW74" s="64">
        <v>24400</v>
      </c>
      <c r="AX74" s="70">
        <f t="shared" si="12"/>
        <v>-3.1261880568551934E-2</v>
      </c>
      <c r="AY74">
        <f t="shared" si="13"/>
        <v>-2.8766563558919652E-2</v>
      </c>
      <c r="AZ74">
        <f t="shared" si="14"/>
        <v>-2.4953170096322828E-3</v>
      </c>
      <c r="BA74">
        <f t="shared" si="15"/>
        <v>0.98227569245962953</v>
      </c>
      <c r="BB74">
        <f t="shared" si="16"/>
        <v>-0.12470255428729397</v>
      </c>
      <c r="BC74">
        <f t="shared" si="17"/>
        <v>1.6653413112176783</v>
      </c>
      <c r="BD74">
        <f t="shared" si="18"/>
        <v>1.0993137839838887</v>
      </c>
      <c r="BE74">
        <f t="shared" si="21"/>
        <v>83.157032422528744</v>
      </c>
      <c r="BF74">
        <f t="shared" si="21"/>
        <v>83.157032422516664</v>
      </c>
      <c r="BG74">
        <f t="shared" si="21"/>
        <v>83.157032421839858</v>
      </c>
      <c r="BH74">
        <f t="shared" si="20"/>
        <v>83.157032383905886</v>
      </c>
      <c r="BI74">
        <f t="shared" si="20"/>
        <v>83.15703025778528</v>
      </c>
      <c r="BJ74">
        <f t="shared" si="20"/>
        <v>83.156911168743449</v>
      </c>
      <c r="BK74">
        <f t="shared" si="20"/>
        <v>83.150462362870158</v>
      </c>
      <c r="BL74">
        <f t="shared" si="19"/>
        <v>82.970132933683942</v>
      </c>
    </row>
    <row r="75" spans="1:64">
      <c r="A75" s="124" t="s">
        <v>336</v>
      </c>
      <c r="B75" s="125" t="s">
        <v>70</v>
      </c>
      <c r="C75" s="124">
        <v>44635.601999999999</v>
      </c>
      <c r="D75" s="124" t="s">
        <v>119</v>
      </c>
      <c r="E75" s="11">
        <f>+(C75-C$7)/C$8</f>
        <v>15067.978708782892</v>
      </c>
      <c r="F75">
        <f>ROUND(2*E75,0)/2</f>
        <v>15068</v>
      </c>
      <c r="G75">
        <f>+C75-(C$7+F75*C$8)</f>
        <v>-2.6354552486736793E-2</v>
      </c>
      <c r="I75">
        <f>G75</f>
        <v>-2.6354552486736793E-2</v>
      </c>
      <c r="P75" s="103">
        <f>+D$11+D$12*F75+D$13*F75^2</f>
        <v>-2.39353815588105E-2</v>
      </c>
      <c r="Q75" s="2">
        <f>+C75-15018.5</f>
        <v>29617.101999999999</v>
      </c>
      <c r="S75" s="5">
        <v>0.1</v>
      </c>
      <c r="Z75">
        <f>F75</f>
        <v>15068</v>
      </c>
      <c r="AA75" s="99">
        <f>AB$3+AB$4*Z75+AB$5*Z75^2+AH75</f>
        <v>-2.2433873964854519E-2</v>
      </c>
      <c r="AB75" s="99">
        <f>IF(S75&lt;&gt;0,G75-AH75, -9999)</f>
        <v>-2.7856060080692774E-2</v>
      </c>
      <c r="AC75" s="99">
        <f>+G75-P75</f>
        <v>-2.4191709279262931E-3</v>
      </c>
      <c r="AD75" s="99">
        <f>IF(S75&lt;&gt;0,G75-AA75, -9999)</f>
        <v>-3.9206785218822739E-3</v>
      </c>
      <c r="AE75" s="99">
        <f>+(G75-AA75)^2*S75</f>
        <v>1.5371720071948973E-6</v>
      </c>
      <c r="AF75">
        <f>IF(S75&lt;&gt;0,G75-P75, -9999)</f>
        <v>-2.4191709279262931E-3</v>
      </c>
      <c r="AG75" s="100"/>
      <c r="AH75">
        <f>$AB$6*($AB$11/AI75*AJ75+$AB$12)</f>
        <v>1.5015075939559823E-3</v>
      </c>
      <c r="AI75">
        <f>1+$AB$7*COS(AL75)</f>
        <v>0.89888115568951743</v>
      </c>
      <c r="AJ75">
        <f>SIN(AL75+RADIANS($AB$9))</f>
        <v>0.34213078213750941</v>
      </c>
      <c r="AK75">
        <f>$AB$7*SIN(AL75)</f>
        <v>0.15819204582477306</v>
      </c>
      <c r="AL75">
        <f>2*ATAN(AM75)</f>
        <v>2.1395529432303944</v>
      </c>
      <c r="AM75">
        <f>SQRT((1+$AB$7)/(1-$AB$7))*TAN(AN75/2)</f>
        <v>1.8260589190713992</v>
      </c>
      <c r="AN75" s="99">
        <f>$AU75+$AB$7*SIN(AO75)</f>
        <v>58.52042435553038</v>
      </c>
      <c r="AO75" s="99">
        <f>$AU75+$AB$7*SIN(AP75)</f>
        <v>58.520424332539264</v>
      </c>
      <c r="AP75" s="99">
        <f>$AU75+$AB$7*SIN(AQ75)</f>
        <v>58.520424646286962</v>
      </c>
      <c r="AQ75" s="99">
        <f>$AU75+$AB$7*SIN(AR75)</f>
        <v>58.520420364717474</v>
      </c>
      <c r="AR75" s="99">
        <f>$AU75+$AB$7*SIN(AS75)</f>
        <v>58.520478789580672</v>
      </c>
      <c r="AS75" s="99">
        <f>$AU75+$AB$7*SIN(AT75)</f>
        <v>58.51968084745436</v>
      </c>
      <c r="AT75" s="99">
        <f>$AU75+$AB$7*SIN(AU75)</f>
        <v>58.530452165239396</v>
      </c>
      <c r="AU75" s="99">
        <f>RADIANS($AB$9)+$AB$18*(F75-AB$15)</f>
        <v>58.347566220852904</v>
      </c>
      <c r="AW75" s="64">
        <v>24600</v>
      </c>
      <c r="AX75" s="70">
        <f t="shared" si="12"/>
        <v>-2.7261574825609456E-2</v>
      </c>
      <c r="AY75">
        <f t="shared" si="13"/>
        <v>-2.8893609854711535E-2</v>
      </c>
      <c r="AZ75">
        <f t="shared" si="14"/>
        <v>1.632035029102079E-3</v>
      </c>
      <c r="BA75">
        <f t="shared" si="15"/>
        <v>0.89653447133734632</v>
      </c>
      <c r="BB75">
        <f t="shared" si="16"/>
        <v>0.35609868078944329</v>
      </c>
      <c r="BC75">
        <f t="shared" si="17"/>
        <v>2.1544589085575545</v>
      </c>
      <c r="BD75">
        <f t="shared" si="18"/>
        <v>1.8588101436636582</v>
      </c>
      <c r="BE75">
        <f t="shared" si="21"/>
        <v>83.669474823971981</v>
      </c>
      <c r="BF75">
        <f t="shared" si="21"/>
        <v>83.669474794914223</v>
      </c>
      <c r="BG75">
        <f t="shared" si="21"/>
        <v>83.669475176809314</v>
      </c>
      <c r="BH75">
        <f t="shared" si="20"/>
        <v>83.669470157680934</v>
      </c>
      <c r="BI75">
        <f t="shared" si="20"/>
        <v>83.669536117989949</v>
      </c>
      <c r="BJ75">
        <f t="shared" si="20"/>
        <v>83.668668497219628</v>
      </c>
      <c r="BK75">
        <f t="shared" si="20"/>
        <v>83.679948509084056</v>
      </c>
      <c r="BL75">
        <f t="shared" si="19"/>
        <v>83.497834749218256</v>
      </c>
    </row>
    <row r="76" spans="1:64">
      <c r="A76" s="124" t="s">
        <v>336</v>
      </c>
      <c r="B76" s="125" t="s">
        <v>70</v>
      </c>
      <c r="C76" s="124">
        <v>44989.610999999997</v>
      </c>
      <c r="D76" s="124" t="s">
        <v>119</v>
      </c>
      <c r="E76" s="11">
        <f>+(C76-C$7)/C$8</f>
        <v>15353.974173169909</v>
      </c>
      <c r="F76">
        <f>ROUND(2*E76,0)/2</f>
        <v>15354</v>
      </c>
      <c r="G76">
        <f>+C76-(C$7+F76*C$8)</f>
        <v>-3.1968794726708438E-2</v>
      </c>
      <c r="I76">
        <f>G76</f>
        <v>-3.1968794726708438E-2</v>
      </c>
      <c r="P76" s="103">
        <f>+D$11+D$12*F76+D$13*F76^2</f>
        <v>-2.4051543938995536E-2</v>
      </c>
      <c r="Q76" s="2">
        <f>+C76-15018.5</f>
        <v>29971.110999999997</v>
      </c>
      <c r="S76" s="5">
        <v>0.1</v>
      </c>
      <c r="Z76">
        <f>F76</f>
        <v>15354</v>
      </c>
      <c r="AA76" s="99">
        <f>AB$3+AB$4*Z76+AB$5*Z76^2+AH76</f>
        <v>-1.7888892099721707E-2</v>
      </c>
      <c r="AB76" s="99">
        <f>IF(S76&lt;&gt;0,G76-AH76, -9999)</f>
        <v>-3.8131446565982267E-2</v>
      </c>
      <c r="AC76" s="99">
        <f>+G76-P76</f>
        <v>-7.9172507877129025E-3</v>
      </c>
      <c r="AD76" s="99">
        <f>IF(S76&lt;&gt;0,G76-AA76, -9999)</f>
        <v>-1.4079902626986732E-2</v>
      </c>
      <c r="AE76" s="99">
        <f>+(G76-AA76)^2*S76</f>
        <v>1.9824365798542788E-5</v>
      </c>
      <c r="AF76">
        <f>IF(S76&lt;&gt;0,G76-P76, -9999)</f>
        <v>-7.9172507877129025E-3</v>
      </c>
      <c r="AG76" s="100"/>
      <c r="AH76">
        <f>$AB$6*($AB$11/AI76*AJ76+$AB$12)</f>
        <v>6.1626518392738274E-3</v>
      </c>
      <c r="AI76">
        <f>1+$AB$7*COS(AL76)</f>
        <v>0.82817265325236589</v>
      </c>
      <c r="AJ76">
        <f>SIN(AL76+RADIANS($AB$9))</f>
        <v>0.80544264263501542</v>
      </c>
      <c r="AK76">
        <f>$AB$7*SIN(AL76)</f>
        <v>7.5664436471720414E-2</v>
      </c>
      <c r="AL76">
        <f>2*ATAN(AM76)</f>
        <v>2.7267912977758999</v>
      </c>
      <c r="AM76">
        <f>SQRT((1+$AB$7)/(1-$AB$7))*TAN(AN76/2)</f>
        <v>4.7522523844609843</v>
      </c>
      <c r="AN76" s="99">
        <f>$AU76+$AB$7*SIN(AO76)</f>
        <v>59.191918565455296</v>
      </c>
      <c r="AO76" s="99">
        <f>$AU76+$AB$7*SIN(AP76)</f>
        <v>59.191916509843701</v>
      </c>
      <c r="AP76" s="99">
        <f>$AU76+$AB$7*SIN(AQ76)</f>
        <v>59.191928974533418</v>
      </c>
      <c r="AQ76" s="99">
        <f>$AU76+$AB$7*SIN(AR76)</f>
        <v>59.191853390625234</v>
      </c>
      <c r="AR76" s="99">
        <f>$AU76+$AB$7*SIN(AS76)</f>
        <v>59.192311671788723</v>
      </c>
      <c r="AS76" s="99">
        <f>$AU76+$AB$7*SIN(AT76)</f>
        <v>59.189531257806166</v>
      </c>
      <c r="AT76" s="99">
        <f>$AU76+$AB$7*SIN(AU76)</f>
        <v>59.206336492676144</v>
      </c>
      <c r="AU76" s="99">
        <f>RADIANS($AB$9)+$AB$18*(F76-AB$15)</f>
        <v>59.102179817066975</v>
      </c>
      <c r="AW76" s="64">
        <v>24800</v>
      </c>
      <c r="AX76" s="70">
        <f t="shared" si="12"/>
        <v>-2.3922096096907174E-2</v>
      </c>
      <c r="AY76">
        <f t="shared" si="13"/>
        <v>-2.9021642561572334E-2</v>
      </c>
      <c r="AZ76">
        <f t="shared" si="14"/>
        <v>5.0995464646651596E-3</v>
      </c>
      <c r="BA76">
        <f t="shared" si="15"/>
        <v>0.84180510507659601</v>
      </c>
      <c r="BB76">
        <f t="shared" si="16"/>
        <v>0.70505086021670249</v>
      </c>
      <c r="BC76">
        <f t="shared" si="17"/>
        <v>2.5728642135189062</v>
      </c>
      <c r="BD76">
        <f t="shared" si="18"/>
        <v>3.4213137922633901</v>
      </c>
      <c r="BE76">
        <f t="shared" si="21"/>
        <v>84.143516872166273</v>
      </c>
      <c r="BF76">
        <f t="shared" si="21"/>
        <v>84.143515618311866</v>
      </c>
      <c r="BG76">
        <f t="shared" si="21"/>
        <v>84.143524203428356</v>
      </c>
      <c r="BH76">
        <f t="shared" si="20"/>
        <v>84.143465420112193</v>
      </c>
      <c r="BI76">
        <f t="shared" si="20"/>
        <v>84.143867860632199</v>
      </c>
      <c r="BJ76">
        <f t="shared" si="20"/>
        <v>84.141110059224147</v>
      </c>
      <c r="BK76">
        <f t="shared" si="20"/>
        <v>84.159887547357528</v>
      </c>
      <c r="BL76">
        <f t="shared" si="19"/>
        <v>84.025536564752571</v>
      </c>
    </row>
    <row r="77" spans="1:64">
      <c r="A77" s="11" t="s">
        <v>55</v>
      </c>
      <c r="B77" s="34"/>
      <c r="C77" s="35">
        <v>45014.358</v>
      </c>
      <c r="D77" s="35"/>
      <c r="E77" s="11">
        <f>+(C77-C$7)/C$8</f>
        <v>15373.966686798622</v>
      </c>
      <c r="F77">
        <f>ROUND(2*E77,0)/2</f>
        <v>15374</v>
      </c>
      <c r="G77">
        <f>+C77-(C$7+F77*C$8)</f>
        <v>-4.1235524950025138E-2</v>
      </c>
      <c r="I77">
        <f>G77</f>
        <v>-4.1235524950025138E-2</v>
      </c>
      <c r="P77" s="103">
        <f>+D$11+D$12*F77+D$13*F77^2</f>
        <v>-2.4059742642811893E-2</v>
      </c>
      <c r="Q77" s="2">
        <f>+C77-15018.5</f>
        <v>29995.858</v>
      </c>
      <c r="S77" s="5">
        <v>0.1</v>
      </c>
      <c r="Z77">
        <f>F77</f>
        <v>15374</v>
      </c>
      <c r="AA77" s="99">
        <f>AB$3+AB$4*Z77+AB$5*Z77^2+AH77</f>
        <v>-1.7661919095989076E-2</v>
      </c>
      <c r="AB77" s="99">
        <f>IF(S77&lt;&gt;0,G77-AH77, -9999)</f>
        <v>-4.7633348496847951E-2</v>
      </c>
      <c r="AC77" s="99">
        <f>+G77-P77</f>
        <v>-1.7175782307213245E-2</v>
      </c>
      <c r="AD77" s="99">
        <f>IF(S77&lt;&gt;0,G77-AA77, -9999)</f>
        <v>-2.3573605854036062E-2</v>
      </c>
      <c r="AE77" s="99"/>
      <c r="AF77">
        <f>IF(S77&lt;&gt;0,G77-P77, -9999)</f>
        <v>-1.7175782307213245E-2</v>
      </c>
      <c r="AG77" s="100"/>
      <c r="AH77">
        <f>$AB$6*($AB$11/AI77*AJ77+$AB$12)</f>
        <v>6.3978235468228157E-3</v>
      </c>
      <c r="AI77">
        <f>1+$AB$7*COS(AL77)</f>
        <v>0.82541757077168676</v>
      </c>
      <c r="AJ77">
        <f>SIN(AL77+RADIANS($AB$9))</f>
        <v>0.82741452293207562</v>
      </c>
      <c r="AK77">
        <f>$AB$7*SIN(AL77)</f>
        <v>6.9070394827709686E-2</v>
      </c>
      <c r="AL77">
        <f>2*ATAN(AM77)</f>
        <v>2.7648574600699702</v>
      </c>
      <c r="AM77">
        <f>SQRT((1+$AB$7)/(1-$AB$7))*TAN(AN77/2)</f>
        <v>5.2458304607366841</v>
      </c>
      <c r="AN77" s="99">
        <f>$AU77+$AB$7*SIN(AO77)</f>
        <v>59.23714163483654</v>
      </c>
      <c r="AO77" s="99">
        <f>$AU77+$AB$7*SIN(AP77)</f>
        <v>59.237139453201941</v>
      </c>
      <c r="AP77" s="99">
        <f>$AU77+$AB$7*SIN(AQ77)</f>
        <v>59.237152377346597</v>
      </c>
      <c r="AQ77" s="99">
        <f>$AU77+$AB$7*SIN(AR77)</f>
        <v>59.237075812690385</v>
      </c>
      <c r="AR77" s="99">
        <f>$AU77+$AB$7*SIN(AS77)</f>
        <v>59.23752935208497</v>
      </c>
      <c r="AS77" s="99">
        <f>$AU77+$AB$7*SIN(AT77)</f>
        <v>59.234841296049524</v>
      </c>
      <c r="AT77" s="99">
        <f>$AU77+$AB$7*SIN(AU77)</f>
        <v>59.250722354089149</v>
      </c>
      <c r="AU77" s="99">
        <f>RADIANS($AB$9)+$AB$18*(F77-AB$15)</f>
        <v>59.154949998620403</v>
      </c>
      <c r="AW77" s="64">
        <v>25000</v>
      </c>
      <c r="AX77" s="70">
        <f t="shared" si="12"/>
        <v>-2.1783365645619269E-2</v>
      </c>
      <c r="AY77">
        <f t="shared" si="13"/>
        <v>-2.9150661679502057E-2</v>
      </c>
      <c r="AZ77">
        <f t="shared" si="14"/>
        <v>7.3672960338827887E-3</v>
      </c>
      <c r="BA77">
        <f t="shared" si="15"/>
        <v>0.81557062184891627</v>
      </c>
      <c r="BB77">
        <f t="shared" si="16"/>
        <v>0.91795420537582462</v>
      </c>
      <c r="BC77">
        <f t="shared" si="17"/>
        <v>2.9532614573474048</v>
      </c>
      <c r="BD77">
        <f t="shared" si="18"/>
        <v>10.588182427592308</v>
      </c>
      <c r="BE77">
        <f t="shared" si="21"/>
        <v>84.595571403285007</v>
      </c>
      <c r="BF77">
        <f t="shared" si="21"/>
        <v>84.595569536143742</v>
      </c>
      <c r="BG77">
        <f t="shared" si="21"/>
        <v>84.59557974386702</v>
      </c>
      <c r="BH77">
        <f t="shared" si="20"/>
        <v>84.595523937610594</v>
      </c>
      <c r="BI77">
        <f t="shared" si="20"/>
        <v>84.595829025078771</v>
      </c>
      <c r="BJ77">
        <f t="shared" si="20"/>
        <v>84.594160877495625</v>
      </c>
      <c r="BK77">
        <f t="shared" si="20"/>
        <v>84.603274143674199</v>
      </c>
      <c r="BL77">
        <f t="shared" si="19"/>
        <v>84.553238380286885</v>
      </c>
    </row>
    <row r="78" spans="1:64">
      <c r="A78" s="11" t="s">
        <v>55</v>
      </c>
      <c r="B78" s="34" t="s">
        <v>68</v>
      </c>
      <c r="C78" s="35">
        <v>45022.381999999998</v>
      </c>
      <c r="D78" s="35" t="s">
        <v>53</v>
      </c>
      <c r="E78" s="11">
        <f>+(C78-C$7)/C$8</f>
        <v>15380.449085851302</v>
      </c>
      <c r="F78">
        <f>ROUND(2*E78,0)/2</f>
        <v>15380.5</v>
      </c>
      <c r="G78">
        <f>+C78-(C$7+F78*C$8)</f>
        <v>-6.3022212270880118E-2</v>
      </c>
      <c r="I78">
        <f>G78</f>
        <v>-6.3022212270880118E-2</v>
      </c>
      <c r="P78" s="103">
        <f>+D$11+D$12*F78+D$13*F78^2</f>
        <v>-2.4062409345418537E-2</v>
      </c>
      <c r="Q78" s="2">
        <f>+C78-15018.5</f>
        <v>30003.881999999998</v>
      </c>
      <c r="S78" s="5">
        <v>0.1</v>
      </c>
      <c r="Z78">
        <f>F78</f>
        <v>15380.5</v>
      </c>
      <c r="AA78" s="99">
        <f>AB$3+AB$4*Z78+AB$5*Z78^2+AH78</f>
        <v>-1.7591105902314382E-2</v>
      </c>
      <c r="AB78" s="99">
        <f>IF(S78&lt;&gt;0,G78-AH78, -9999)</f>
        <v>-6.9493515713984266E-2</v>
      </c>
      <c r="AC78" s="99">
        <f>+G78-P78</f>
        <v>-3.8959802925461584E-2</v>
      </c>
      <c r="AD78" s="99">
        <f>IF(S78&lt;&gt;0,G78-AA78, -9999)</f>
        <v>-4.5431106368565732E-2</v>
      </c>
      <c r="AE78" s="99"/>
      <c r="AF78">
        <f>IF(S78&lt;&gt;0,G78-P78, -9999)</f>
        <v>-3.8959802925461584E-2</v>
      </c>
      <c r="AG78" s="100"/>
      <c r="AH78">
        <f>$AB$6*($AB$11/AI78*AJ78+$AB$12)</f>
        <v>6.4713034431041544E-3</v>
      </c>
      <c r="AI78">
        <f>1+$AB$7*COS(AL78)</f>
        <v>0.82458000183474667</v>
      </c>
      <c r="AJ78">
        <f>SIN(AL78+RADIANS($AB$9))</f>
        <v>0.83426947722775735</v>
      </c>
      <c r="AK78">
        <f>$AB$7*SIN(AL78)</f>
        <v>6.69146342784388E-2</v>
      </c>
      <c r="AL78">
        <f>2*ATAN(AM78)</f>
        <v>2.7771758505746891</v>
      </c>
      <c r="AM78">
        <f>SQRT((1+$AB$7)/(1-$AB$7))*TAN(AN78/2)</f>
        <v>5.4273501450828281</v>
      </c>
      <c r="AN78" s="99">
        <f>$AU78+$AB$7*SIN(AO78)</f>
        <v>59.251807554826435</v>
      </c>
      <c r="AO78" s="99">
        <f>$AU78+$AB$7*SIN(AP78)</f>
        <v>59.251805343262781</v>
      </c>
      <c r="AP78" s="99">
        <f>$AU78+$AB$7*SIN(AQ78)</f>
        <v>59.251818353209181</v>
      </c>
      <c r="AQ78" s="99">
        <f>$AU78+$AB$7*SIN(AR78)</f>
        <v>59.251741818570103</v>
      </c>
      <c r="AR78" s="99">
        <f>$AU78+$AB$7*SIN(AS78)</f>
        <v>59.252192015505123</v>
      </c>
      <c r="AS78" s="99">
        <f>$AU78+$AB$7*SIN(AT78)</f>
        <v>59.249542470414568</v>
      </c>
      <c r="AT78" s="99">
        <f>$AU78+$AB$7*SIN(AU78)</f>
        <v>59.265089196924862</v>
      </c>
      <c r="AU78" s="99">
        <f>RADIANS($AB$9)+$AB$18*(F78-AB$15)</f>
        <v>59.172100307625271</v>
      </c>
      <c r="AW78" s="64">
        <v>25200</v>
      </c>
      <c r="AX78" s="70">
        <f t="shared" si="12"/>
        <v>-2.1125381283327867E-2</v>
      </c>
      <c r="AY78">
        <f t="shared" si="13"/>
        <v>-2.9280667208500703E-2</v>
      </c>
      <c r="AZ78">
        <f t="shared" si="14"/>
        <v>8.1552859251728376E-3</v>
      </c>
      <c r="BA78">
        <f t="shared" si="15"/>
        <v>0.8152853196565516</v>
      </c>
      <c r="BB78">
        <f t="shared" si="16"/>
        <v>0.9992184294832025</v>
      </c>
      <c r="BC78">
        <f t="shared" si="17"/>
        <v>-2.9615587833710846</v>
      </c>
      <c r="BD78">
        <f t="shared" si="18"/>
        <v>-11.078998883506449</v>
      </c>
      <c r="BE78">
        <f t="shared" si="21"/>
        <v>85.040437402120943</v>
      </c>
      <c r="BF78">
        <f t="shared" si="21"/>
        <v>85.040439214271203</v>
      </c>
      <c r="BG78">
        <f t="shared" si="21"/>
        <v>85.04042932955501</v>
      </c>
      <c r="BH78">
        <f t="shared" si="20"/>
        <v>85.040483247870768</v>
      </c>
      <c r="BI78">
        <f t="shared" si="20"/>
        <v>85.040189146592454</v>
      </c>
      <c r="BJ78">
        <f t="shared" si="20"/>
        <v>85.041793575509715</v>
      </c>
      <c r="BK78">
        <f t="shared" si="20"/>
        <v>85.033047669944651</v>
      </c>
      <c r="BL78">
        <f t="shared" si="19"/>
        <v>85.080940195821185</v>
      </c>
    </row>
    <row r="79" spans="1:64">
      <c r="A79" s="11" t="s">
        <v>55</v>
      </c>
      <c r="B79" s="34" t="s">
        <v>68</v>
      </c>
      <c r="C79" s="35">
        <v>45022.406999999999</v>
      </c>
      <c r="D79" s="35"/>
      <c r="E79" s="11">
        <f>+(C79-C$7)/C$8</f>
        <v>15380.469282757624</v>
      </c>
      <c r="F79">
        <f>ROUND(2*E79,0)/2</f>
        <v>15380.5</v>
      </c>
      <c r="G79">
        <f>+C79-(C$7+F79*C$8)</f>
        <v>-3.8022212269424926E-2</v>
      </c>
      <c r="I79">
        <f>G79</f>
        <v>-3.8022212269424926E-2</v>
      </c>
      <c r="P79" s="103">
        <f>+D$11+D$12*F79+D$13*F79^2</f>
        <v>-2.4062409345418537E-2</v>
      </c>
      <c r="Q79" s="2">
        <f>+C79-15018.5</f>
        <v>30003.906999999999</v>
      </c>
      <c r="S79" s="5">
        <v>0.1</v>
      </c>
      <c r="Z79">
        <f>F79</f>
        <v>15380.5</v>
      </c>
      <c r="AA79" s="99">
        <f>AB$3+AB$4*Z79+AB$5*Z79^2+AH79</f>
        <v>-1.7591105902314382E-2</v>
      </c>
      <c r="AB79" s="99">
        <f>IF(S79&lt;&gt;0,G79-AH79, -9999)</f>
        <v>-4.4493515712529082E-2</v>
      </c>
      <c r="AC79" s="99">
        <f>+G79-P79</f>
        <v>-1.3959802924006389E-2</v>
      </c>
      <c r="AD79" s="99">
        <f>IF(S79&lt;&gt;0,G79-AA79, -9999)</f>
        <v>-2.0431106367110544E-2</v>
      </c>
      <c r="AE79" s="99"/>
      <c r="AF79">
        <f>IF(S79&lt;&gt;0,G79-P79, -9999)</f>
        <v>-1.3959802924006389E-2</v>
      </c>
      <c r="AG79" s="100"/>
      <c r="AH79">
        <f>$AB$6*($AB$11/AI79*AJ79+$AB$12)</f>
        <v>6.4713034431041544E-3</v>
      </c>
      <c r="AI79">
        <f>1+$AB$7*COS(AL79)</f>
        <v>0.82458000183474667</v>
      </c>
      <c r="AJ79">
        <f>SIN(AL79+RADIANS($AB$9))</f>
        <v>0.83426947722775735</v>
      </c>
      <c r="AK79">
        <f>$AB$7*SIN(AL79)</f>
        <v>6.69146342784388E-2</v>
      </c>
      <c r="AL79">
        <f>2*ATAN(AM79)</f>
        <v>2.7771758505746891</v>
      </c>
      <c r="AM79">
        <f>SQRT((1+$AB$7)/(1-$AB$7))*TAN(AN79/2)</f>
        <v>5.4273501450828281</v>
      </c>
      <c r="AN79" s="99">
        <f>$AU79+$AB$7*SIN(AO79)</f>
        <v>59.251807554826435</v>
      </c>
      <c r="AO79" s="99">
        <f>$AU79+$AB$7*SIN(AP79)</f>
        <v>59.251805343262781</v>
      </c>
      <c r="AP79" s="99">
        <f>$AU79+$AB$7*SIN(AQ79)</f>
        <v>59.251818353209181</v>
      </c>
      <c r="AQ79" s="99">
        <f>$AU79+$AB$7*SIN(AR79)</f>
        <v>59.251741818570103</v>
      </c>
      <c r="AR79" s="99">
        <f>$AU79+$AB$7*SIN(AS79)</f>
        <v>59.252192015505123</v>
      </c>
      <c r="AS79" s="99">
        <f>$AU79+$AB$7*SIN(AT79)</f>
        <v>59.249542470414568</v>
      </c>
      <c r="AT79" s="99">
        <f>$AU79+$AB$7*SIN(AU79)</f>
        <v>59.265089196924862</v>
      </c>
      <c r="AU79" s="99">
        <f>RADIANS($AB$9)+$AB$18*(F79-AB$15)</f>
        <v>59.172100307625271</v>
      </c>
      <c r="AW79" s="64">
        <v>25400</v>
      </c>
      <c r="AX79" s="70">
        <f t="shared" si="12"/>
        <v>-2.2080287779796592E-2</v>
      </c>
      <c r="AY79">
        <f t="shared" si="13"/>
        <v>-2.9411659148568269E-2</v>
      </c>
      <c r="AZ79">
        <f t="shared" si="14"/>
        <v>7.3313713687716744E-3</v>
      </c>
      <c r="BA79">
        <f t="shared" si="15"/>
        <v>0.8409180944816973</v>
      </c>
      <c r="BB79">
        <f t="shared" si="16"/>
        <v>0.94264726276138855</v>
      </c>
      <c r="BC79">
        <f t="shared" si="17"/>
        <v>-2.5816977161691095</v>
      </c>
      <c r="BD79">
        <f t="shared" si="18"/>
        <v>-3.4782917007692271</v>
      </c>
      <c r="BE79">
        <f t="shared" si="21"/>
        <v>85.492174056570803</v>
      </c>
      <c r="BF79">
        <f t="shared" si="21"/>
        <v>85.492175360559344</v>
      </c>
      <c r="BG79">
        <f t="shared" si="21"/>
        <v>85.492166505470109</v>
      </c>
      <c r="BH79">
        <f t="shared" si="20"/>
        <v>85.492226639584544</v>
      </c>
      <c r="BI79">
        <f t="shared" si="20"/>
        <v>85.491818330434924</v>
      </c>
      <c r="BJ79">
        <f t="shared" si="20"/>
        <v>85.494593338652606</v>
      </c>
      <c r="BK79">
        <f t="shared" si="20"/>
        <v>85.475851162489462</v>
      </c>
      <c r="BL79">
        <f t="shared" si="19"/>
        <v>85.608642011355499</v>
      </c>
    </row>
    <row r="80" spans="1:64">
      <c r="A80" s="11" t="s">
        <v>57</v>
      </c>
      <c r="B80" s="34" t="s">
        <v>68</v>
      </c>
      <c r="C80" s="35">
        <v>45027.345000000001</v>
      </c>
      <c r="D80" s="35"/>
      <c r="E80" s="11">
        <f>+(C80-C$7)/C$8</f>
        <v>15384.458575694085</v>
      </c>
      <c r="F80">
        <f>ROUND(2*E80,0)/2</f>
        <v>15384.5</v>
      </c>
      <c r="G80">
        <f>+C80-(C$7+F80*C$8)</f>
        <v>-5.1275558318593539E-2</v>
      </c>
      <c r="I80">
        <f>G80</f>
        <v>-5.1275558318593539E-2</v>
      </c>
      <c r="P80" s="103">
        <f>+D$11+D$12*F80+D$13*F80^2</f>
        <v>-2.4064050911042287E-2</v>
      </c>
      <c r="Q80" s="2">
        <f>+C80-15018.5</f>
        <v>30008.845000000001</v>
      </c>
      <c r="S80" s="5">
        <v>0.1</v>
      </c>
      <c r="Z80">
        <f>F80</f>
        <v>15384.5</v>
      </c>
      <c r="AA80" s="99">
        <f>AB$3+AB$4*Z80+AB$5*Z80^2+AH80</f>
        <v>-1.7548255741797143E-2</v>
      </c>
      <c r="AB80" s="99">
        <f>IF(S80&lt;&gt;0,G80-AH80, -9999)</f>
        <v>-5.7791353487838683E-2</v>
      </c>
      <c r="AC80" s="99">
        <f>+G80-P80</f>
        <v>-2.7211507407551253E-2</v>
      </c>
      <c r="AD80" s="99">
        <f>IF(S80&lt;&gt;0,G80-AA80, -9999)</f>
        <v>-3.3727302576796396E-2</v>
      </c>
      <c r="AE80" s="99"/>
      <c r="AF80">
        <f>IF(S80&lt;&gt;0,G80-P80, -9999)</f>
        <v>-2.7211507407551253E-2</v>
      </c>
      <c r="AG80" s="100"/>
      <c r="AH80">
        <f>$AB$6*($AB$11/AI80*AJ80+$AB$12)</f>
        <v>6.5157951692451452E-3</v>
      </c>
      <c r="AI80">
        <f>1+$AB$7*COS(AL80)</f>
        <v>0.82407860215526574</v>
      </c>
      <c r="AJ80">
        <f>SIN(AL80+RADIANS($AB$9))</f>
        <v>0.83841836572057293</v>
      </c>
      <c r="AK80">
        <f>$AB$7*SIN(AL80)</f>
        <v>6.5585103623227073E-2</v>
      </c>
      <c r="AL80">
        <f>2*ATAN(AM80)</f>
        <v>2.7847441264689867</v>
      </c>
      <c r="AM80">
        <f>SQRT((1+$AB$7)/(1-$AB$7))*TAN(AN80/2)</f>
        <v>5.5450175367251457</v>
      </c>
      <c r="AN80" s="99">
        <f>$AU80+$AB$7*SIN(AO80)</f>
        <v>59.260825428020283</v>
      </c>
      <c r="AO80" s="99">
        <f>$AU80+$AB$7*SIN(AP80)</f>
        <v>59.260823200997841</v>
      </c>
      <c r="AP80" s="99">
        <f>$AU80+$AB$7*SIN(AQ80)</f>
        <v>59.260836247250474</v>
      </c>
      <c r="AQ80" s="99">
        <f>$AU80+$AB$7*SIN(AR80)</f>
        <v>59.260759819112842</v>
      </c>
      <c r="AR80" s="99">
        <f>$AU80+$AB$7*SIN(AS80)</f>
        <v>59.261207515779503</v>
      </c>
      <c r="AS80" s="99">
        <f>$AU80+$AB$7*SIN(AT80)</f>
        <v>59.258583713060226</v>
      </c>
      <c r="AT80" s="99">
        <f>$AU80+$AB$7*SIN(AU80)</f>
        <v>59.273916684168647</v>
      </c>
      <c r="AU80" s="99">
        <f>RADIANS($AB$9)+$AB$18*(F80-AB$15)</f>
        <v>59.182654343935958</v>
      </c>
      <c r="AW80" s="64">
        <v>25600</v>
      </c>
      <c r="AX80" s="70">
        <f t="shared" si="12"/>
        <v>-2.4646957198352505E-2</v>
      </c>
      <c r="AY80">
        <f t="shared" si="13"/>
        <v>-2.9543637499704758E-2</v>
      </c>
      <c r="AZ80">
        <f t="shared" si="14"/>
        <v>4.8966803013522527E-3</v>
      </c>
      <c r="BA80">
        <f t="shared" si="15"/>
        <v>0.8949710490729258</v>
      </c>
      <c r="BB80">
        <f t="shared" si="16"/>
        <v>0.72652293032986603</v>
      </c>
      <c r="BC80">
        <f t="shared" si="17"/>
        <v>-2.1644714327773884</v>
      </c>
      <c r="BD80">
        <f t="shared" si="18"/>
        <v>-1.8813236096469377</v>
      </c>
      <c r="BE80">
        <f t="shared" si="21"/>
        <v>85.965549454122396</v>
      </c>
      <c r="BF80">
        <f t="shared" si="21"/>
        <v>85.965549487927845</v>
      </c>
      <c r="BG80">
        <f t="shared" si="21"/>
        <v>85.965549054347576</v>
      </c>
      <c r="BH80">
        <f t="shared" si="20"/>
        <v>85.965554615371175</v>
      </c>
      <c r="BI80">
        <f t="shared" si="20"/>
        <v>85.965483295806649</v>
      </c>
      <c r="BJ80">
        <f t="shared" si="20"/>
        <v>85.966398808555056</v>
      </c>
      <c r="BK80">
        <f t="shared" si="20"/>
        <v>85.954782636396644</v>
      </c>
      <c r="BL80">
        <f t="shared" si="19"/>
        <v>86.136343826889814</v>
      </c>
    </row>
    <row r="81" spans="1:64">
      <c r="A81" s="11" t="s">
        <v>59</v>
      </c>
      <c r="B81" s="34"/>
      <c r="C81" s="35">
        <v>45035.424500000001</v>
      </c>
      <c r="D81" s="35"/>
      <c r="E81" s="11">
        <f>+(C81-C$7)/C$8</f>
        <v>15390.9858118788</v>
      </c>
      <c r="F81">
        <f>ROUND(2*E81,0)/2</f>
        <v>15391</v>
      </c>
      <c r="G81">
        <f>+C81-(C$7+F81*C$8)</f>
        <v>-1.7562245637236629E-2</v>
      </c>
      <c r="J81">
        <f>G81</f>
        <v>-1.7562245637236629E-2</v>
      </c>
      <c r="P81" s="103">
        <f>+D$11+D$12*F81+D$13*F81^2</f>
        <v>-2.4066719296712821E-2</v>
      </c>
      <c r="Q81" s="2">
        <f>+C81-15018.5</f>
        <v>30016.924500000001</v>
      </c>
      <c r="S81" s="5">
        <v>1</v>
      </c>
      <c r="Z81">
        <f>F81</f>
        <v>15391</v>
      </c>
      <c r="AA81" s="99">
        <f>AB$3+AB$4*Z81+AB$5*Z81^2+AH81</f>
        <v>-1.747981219433923E-2</v>
      </c>
      <c r="AB81" s="99">
        <f>IF(S81&lt;&gt;0,G81-AH81, -9999)</f>
        <v>-2.414915273961022E-2</v>
      </c>
      <c r="AC81" s="99">
        <f>+G81-P81</f>
        <v>6.5044736594761926E-3</v>
      </c>
      <c r="AD81" s="99">
        <f>IF(S81&lt;&gt;0,G81-AA81, -9999)</f>
        <v>-8.2433442897399123E-5</v>
      </c>
      <c r="AE81" s="99">
        <f>+(G81-AA81)^2*S81</f>
        <v>6.7952725079187619E-9</v>
      </c>
      <c r="AF81">
        <f>IF(S81&lt;&gt;0,G81-P81, -9999)</f>
        <v>6.5044736594761926E-3</v>
      </c>
      <c r="AG81" s="100"/>
      <c r="AH81">
        <f>$AB$6*($AB$11/AI81*AJ81+$AB$12)</f>
        <v>6.5869071023735917E-3</v>
      </c>
      <c r="AI81">
        <f>1+$AB$7*COS(AL81)</f>
        <v>0.82328655760718372</v>
      </c>
      <c r="AJ81">
        <f>SIN(AL81+RADIANS($AB$9))</f>
        <v>0.84504744307296031</v>
      </c>
      <c r="AK81">
        <f>$AB$7*SIN(AL81)</f>
        <v>6.3420054514289823E-2</v>
      </c>
      <c r="AL81">
        <f>2*ATAN(AM81)</f>
        <v>2.7970232416248764</v>
      </c>
      <c r="AM81">
        <f>SQRT((1+$AB$7)/(1-$AB$7))*TAN(AN81/2)</f>
        <v>5.7468035478381871</v>
      </c>
      <c r="AN81" s="99">
        <f>$AU81+$AB$7*SIN(AO81)</f>
        <v>59.275467948628012</v>
      </c>
      <c r="AO81" s="99">
        <f>$AU81+$AB$7*SIN(AP81)</f>
        <v>59.275465701515017</v>
      </c>
      <c r="AP81" s="99">
        <f>$AU81+$AB$7*SIN(AQ81)</f>
        <v>59.275478779176971</v>
      </c>
      <c r="AQ81" s="99">
        <f>$AU81+$AB$7*SIN(AR81)</f>
        <v>59.275402669245601</v>
      </c>
      <c r="AR81" s="99">
        <f>$AU81+$AB$7*SIN(AS81)</f>
        <v>59.275845581289424</v>
      </c>
      <c r="AS81" s="99">
        <f>$AU81+$AB$7*SIN(AT81)</f>
        <v>59.27326689687402</v>
      </c>
      <c r="AT81" s="99">
        <f>$AU81+$AB$7*SIN(AU81)</f>
        <v>59.288239755943195</v>
      </c>
      <c r="AU81" s="99">
        <f>RADIANS($AB$9)+$AB$18*(F81-AB$15)</f>
        <v>59.19980465294082</v>
      </c>
      <c r="AW81" s="64">
        <v>25800</v>
      </c>
      <c r="AX81" s="70">
        <f t="shared" si="12"/>
        <v>-2.8598033789160652E-2</v>
      </c>
      <c r="AY81">
        <f t="shared" si="13"/>
        <v>-2.9676602261910164E-2</v>
      </c>
      <c r="AZ81">
        <f t="shared" si="14"/>
        <v>1.0785684727495112E-3</v>
      </c>
      <c r="BA81">
        <f t="shared" si="15"/>
        <v>0.98003171785971355</v>
      </c>
      <c r="BB81">
        <f t="shared" si="16"/>
        <v>0.32038012780527297</v>
      </c>
      <c r="BC81">
        <f t="shared" si="17"/>
        <v>-1.6773540423543936</v>
      </c>
      <c r="BD81">
        <f t="shared" si="18"/>
        <v>-1.1126671181065064</v>
      </c>
      <c r="BE81">
        <f t="shared" si="21"/>
        <v>86.476945113609347</v>
      </c>
      <c r="BF81">
        <f t="shared" si="21"/>
        <v>86.476945113615145</v>
      </c>
      <c r="BG81">
        <f t="shared" si="21"/>
        <v>86.476945113987455</v>
      </c>
      <c r="BH81">
        <f t="shared" si="20"/>
        <v>86.476945137864064</v>
      </c>
      <c r="BI81">
        <f t="shared" si="20"/>
        <v>86.476946669106212</v>
      </c>
      <c r="BJ81">
        <f t="shared" si="20"/>
        <v>86.477044811209012</v>
      </c>
      <c r="BK81">
        <f t="shared" si="20"/>
        <v>86.48311088246308</v>
      </c>
      <c r="BL81">
        <f t="shared" si="19"/>
        <v>86.664045642424128</v>
      </c>
    </row>
    <row r="82" spans="1:64">
      <c r="A82" s="11" t="s">
        <v>59</v>
      </c>
      <c r="B82" s="34"/>
      <c r="C82" s="35">
        <v>45342.375</v>
      </c>
      <c r="D82" s="35"/>
      <c r="E82" s="11">
        <f>+(C82-C$7)/C$8</f>
        <v>15638.963831622163</v>
      </c>
      <c r="F82">
        <f>ROUND(2*E82,0)/2</f>
        <v>15639</v>
      </c>
      <c r="G82">
        <f>+C82-(C$7+F82*C$8)</f>
        <v>-4.4769700449251104E-2</v>
      </c>
      <c r="I82">
        <f>G82</f>
        <v>-4.4769700449251104E-2</v>
      </c>
      <c r="P82" s="103">
        <f>+D$11+D$12*F82+D$13*F82^2</f>
        <v>-2.4169306702078352E-2</v>
      </c>
      <c r="Q82" s="2">
        <f>+C82-15018.5</f>
        <v>30323.875</v>
      </c>
      <c r="S82" s="5">
        <v>0.1</v>
      </c>
      <c r="Z82">
        <f>F82</f>
        <v>15639</v>
      </c>
      <c r="AA82" s="99">
        <f>AB$3+AB$4*Z82+AB$5*Z82^2+AH82</f>
        <v>-1.6038636162412197E-2</v>
      </c>
      <c r="AB82" s="99">
        <f>IF(S82&lt;&gt;0,G82-AH82, -9999)</f>
        <v>-5.2900370988917263E-2</v>
      </c>
      <c r="AC82" s="99">
        <f>+G82-P82</f>
        <v>-2.0600393747172752E-2</v>
      </c>
      <c r="AD82" s="99">
        <f>IF(S82&lt;&gt;0,G82-AA82, -9999)</f>
        <v>-2.8731064286838907E-2</v>
      </c>
      <c r="AE82" s="99"/>
      <c r="AF82">
        <f>IF(S82&lt;&gt;0,G82-P82, -9999)</f>
        <v>-2.0600393747172752E-2</v>
      </c>
      <c r="AG82" s="100"/>
      <c r="AH82">
        <f>$AB$6*($AB$11/AI82*AJ82+$AB$12)</f>
        <v>8.1306705396661568E-3</v>
      </c>
      <c r="AI82">
        <f>1+$AB$7*COS(AL82)</f>
        <v>0.8134743116162626</v>
      </c>
      <c r="AJ82">
        <f>SIN(AL82+RADIANS($AB$9))</f>
        <v>0.99445592950241002</v>
      </c>
      <c r="AK82">
        <f>$AB$7*SIN(AL82)</f>
        <v>-2.1398869360029597E-2</v>
      </c>
      <c r="AL82">
        <f>2*ATAN(AM82)</f>
        <v>-3.0273685816994873</v>
      </c>
      <c r="AM82">
        <f>SQRT((1+$AB$7)/(1-$AB$7))*TAN(AN82/2)</f>
        <v>-17.490402599346265</v>
      </c>
      <c r="AN82" s="99">
        <f>$AU82+$AB$7*SIN(AO82)</f>
        <v>59.82831693416027</v>
      </c>
      <c r="AO82" s="99">
        <f>$AU82+$AB$7*SIN(AP82)</f>
        <v>59.828318199403085</v>
      </c>
      <c r="AP82" s="99">
        <f>$AU82+$AB$7*SIN(AQ82)</f>
        <v>59.828311395662908</v>
      </c>
      <c r="AQ82" s="99">
        <f>$AU82+$AB$7*SIN(AR82)</f>
        <v>59.828347982297302</v>
      </c>
      <c r="AR82" s="99">
        <f>$AU82+$AB$7*SIN(AS82)</f>
        <v>59.828151242431701</v>
      </c>
      <c r="AS82" s="99">
        <f>$AU82+$AB$7*SIN(AT82)</f>
        <v>59.829209248875515</v>
      </c>
      <c r="AT82" s="99">
        <f>$AU82+$AB$7*SIN(AU82)</f>
        <v>59.823521427485773</v>
      </c>
      <c r="AU82" s="99">
        <f>RADIANS($AB$9)+$AB$18*(F82-AB$15)</f>
        <v>59.854154904203369</v>
      </c>
      <c r="AW82" s="64">
        <v>26000</v>
      </c>
      <c r="AX82" s="70">
        <f t="shared" si="12"/>
        <v>-3.3228795593271326E-2</v>
      </c>
      <c r="AY82">
        <f t="shared" si="13"/>
        <v>-2.9810553435184496E-2</v>
      </c>
      <c r="AZ82">
        <f t="shared" si="14"/>
        <v>-3.4182421580868311E-3</v>
      </c>
      <c r="BA82">
        <f t="shared" si="15"/>
        <v>1.08810639560817</v>
      </c>
      <c r="BB82">
        <f t="shared" si="16"/>
        <v>-0.26567020746677533</v>
      </c>
      <c r="BC82">
        <f t="shared" si="17"/>
        <v>-1.082324257019633</v>
      </c>
      <c r="BD82">
        <f t="shared" si="18"/>
        <v>-0.60101042481310452</v>
      </c>
      <c r="BE82">
        <f t="shared" si="21"/>
        <v>87.042089535313934</v>
      </c>
      <c r="BF82">
        <f t="shared" si="21"/>
        <v>87.042089847992571</v>
      </c>
      <c r="BG82">
        <f t="shared" si="21"/>
        <v>87.042092606078768</v>
      </c>
      <c r="BH82">
        <f t="shared" si="20"/>
        <v>87.042116934262907</v>
      </c>
      <c r="BI82">
        <f t="shared" si="20"/>
        <v>87.042331491459478</v>
      </c>
      <c r="BJ82">
        <f t="shared" si="20"/>
        <v>87.044221110206337</v>
      </c>
      <c r="BK82">
        <f t="shared" si="20"/>
        <v>87.060665469738268</v>
      </c>
      <c r="BL82">
        <f t="shared" si="19"/>
        <v>87.191747457958442</v>
      </c>
    </row>
    <row r="83" spans="1:64">
      <c r="A83" s="11" t="s">
        <v>60</v>
      </c>
      <c r="B83" s="34"/>
      <c r="C83" s="35">
        <v>46487.353000000003</v>
      </c>
      <c r="D83" s="35"/>
      <c r="E83" s="11">
        <f>+(C83-C$7)/C$8</f>
        <v>16563.964367831475</v>
      </c>
      <c r="F83">
        <f>ROUND(2*E83,0)/2</f>
        <v>16564</v>
      </c>
      <c r="G83">
        <f>+C83-(C$7+F83*C$8)</f>
        <v>-4.4105973414843902E-2</v>
      </c>
      <c r="I83">
        <f>G83</f>
        <v>-4.4105973414843902E-2</v>
      </c>
      <c r="P83" s="103">
        <f>+D$11+D$12*F83+D$13*F83^2</f>
        <v>-2.4565319686111781E-2</v>
      </c>
      <c r="Q83" s="2">
        <f>+C83-15018.5</f>
        <v>31468.853000000003</v>
      </c>
      <c r="S83" s="5">
        <v>0.1</v>
      </c>
      <c r="Z83">
        <f>F83</f>
        <v>16564</v>
      </c>
      <c r="AA83" s="99">
        <f>AB$3+AB$4*Z83+AB$5*Z83^2+AH83</f>
        <v>-2.9845154730984296E-2</v>
      </c>
      <c r="AB83" s="99">
        <f>IF(S83&lt;&gt;0,G83-AH83, -9999)</f>
        <v>-3.8826138369971383E-2</v>
      </c>
      <c r="AC83" s="99">
        <f>+G83-P83</f>
        <v>-1.9540653728732121E-2</v>
      </c>
      <c r="AD83" s="99">
        <f>IF(S83&lt;&gt;0,G83-AA83, -9999)</f>
        <v>-1.4260818683859606E-2</v>
      </c>
      <c r="AE83" s="99"/>
      <c r="AF83">
        <f>IF(S83&lt;&gt;0,G83-P83, -9999)</f>
        <v>-1.9540653728732121E-2</v>
      </c>
      <c r="AG83" s="100"/>
      <c r="AH83">
        <f>$AB$6*($AB$11/AI83*AJ83+$AB$12)</f>
        <v>-5.2798350448725164E-3</v>
      </c>
      <c r="AI83">
        <f>1+$AB$7*COS(AL83)</f>
        <v>1.1341602945341225</v>
      </c>
      <c r="AJ83">
        <f>SIN(AL83+RADIANS($AB$9))</f>
        <v>-0.54504193993309236</v>
      </c>
      <c r="AK83">
        <f>$AB$7*SIN(AL83)</f>
        <v>-0.1313421463485055</v>
      </c>
      <c r="AL83">
        <f>2*ATAN(AM83)</f>
        <v>-0.77478416547163287</v>
      </c>
      <c r="AM83">
        <f>SQRT((1+$AB$7)/(1-$AB$7))*TAN(AN83/2)</f>
        <v>-0.40800960582507778</v>
      </c>
      <c r="AN83" s="99">
        <f>$AU83+$AB$7*SIN(AO83)</f>
        <v>62.181029710709403</v>
      </c>
      <c r="AO83" s="99">
        <f>$AU83+$AB$7*SIN(AP83)</f>
        <v>62.181030838347702</v>
      </c>
      <c r="AP83" s="99">
        <f>$AU83+$AB$7*SIN(AQ83)</f>
        <v>62.181038387592217</v>
      </c>
      <c r="AQ83" s="99">
        <f>$AU83+$AB$7*SIN(AR83)</f>
        <v>62.181088926699225</v>
      </c>
      <c r="AR83" s="99">
        <f>$AU83+$AB$7*SIN(AS83)</f>
        <v>62.181427215296345</v>
      </c>
      <c r="AS83" s="99">
        <f>$AU83+$AB$7*SIN(AT83)</f>
        <v>62.18368934772613</v>
      </c>
      <c r="AT83" s="99">
        <f>$AU83+$AB$7*SIN(AU83)</f>
        <v>62.198718275287632</v>
      </c>
      <c r="AU83" s="99">
        <f>RADIANS($AB$9)+$AB$18*(F83-AB$15)</f>
        <v>62.294775801049568</v>
      </c>
      <c r="AW83" s="64">
        <v>26200</v>
      </c>
      <c r="AX83" s="70">
        <f t="shared" si="12"/>
        <v>-3.7036731027972024E-2</v>
      </c>
      <c r="AY83">
        <f t="shared" si="13"/>
        <v>-2.9945491019527749E-2</v>
      </c>
      <c r="AZ83">
        <f t="shared" si="14"/>
        <v>-7.0912400084442761E-3</v>
      </c>
      <c r="BA83">
        <f t="shared" si="15"/>
        <v>1.1755513978606216</v>
      </c>
      <c r="BB83">
        <f t="shared" si="16"/>
        <v>-0.83535335648340414</v>
      </c>
      <c r="BC83">
        <f t="shared" si="17"/>
        <v>-0.36244802964052442</v>
      </c>
      <c r="BD83">
        <f t="shared" si="18"/>
        <v>-0.18323435690350076</v>
      </c>
      <c r="BE83">
        <f t="shared" si="21"/>
        <v>87.663828548431056</v>
      </c>
      <c r="BF83">
        <f t="shared" si="21"/>
        <v>87.663830081369454</v>
      </c>
      <c r="BG83">
        <f t="shared" si="21"/>
        <v>87.663838629921926</v>
      </c>
      <c r="BH83">
        <f t="shared" si="20"/>
        <v>87.663886301186892</v>
      </c>
      <c r="BI83">
        <f t="shared" si="20"/>
        <v>87.664152128538888</v>
      </c>
      <c r="BJ83">
        <f t="shared" si="20"/>
        <v>87.665634050165679</v>
      </c>
      <c r="BK83">
        <f t="shared" si="20"/>
        <v>87.673883114127733</v>
      </c>
      <c r="BL83">
        <f t="shared" si="19"/>
        <v>87.719449273492756</v>
      </c>
    </row>
    <row r="84" spans="1:64">
      <c r="A84" s="11" t="s">
        <v>61</v>
      </c>
      <c r="B84" s="34" t="s">
        <v>68</v>
      </c>
      <c r="C84" s="35">
        <v>46500.374000000003</v>
      </c>
      <c r="D84" s="35"/>
      <c r="E84" s="11">
        <f>+(C84-C$7)/C$8</f>
        <v>16574.483724519534</v>
      </c>
      <c r="F84">
        <f>ROUND(2*E84,0)/2</f>
        <v>16574.5</v>
      </c>
      <c r="G84">
        <f>+C84-(C$7+F84*C$8)</f>
        <v>-2.014600678376155E-2</v>
      </c>
      <c r="I84">
        <f>G84</f>
        <v>-2.014600678376155E-2</v>
      </c>
      <c r="P84" s="103">
        <f>+D$11+D$12*F84+D$13*F84^2</f>
        <v>-2.4569936084499831E-2</v>
      </c>
      <c r="Q84" s="2">
        <f>+C84-15018.5</f>
        <v>31481.874000000003</v>
      </c>
      <c r="S84" s="5">
        <v>0.1</v>
      </c>
      <c r="Z84">
        <f>F84</f>
        <v>16574.5</v>
      </c>
      <c r="AA84" s="99">
        <f>AB$3+AB$4*Z84+AB$5*Z84^2+AH84</f>
        <v>-3.0049792888187349E-2</v>
      </c>
      <c r="AB84" s="99">
        <f>IF(S84&lt;&gt;0,G84-AH84, -9999)</f>
        <v>-1.466614998007403E-2</v>
      </c>
      <c r="AC84" s="99">
        <f>+G84-P84</f>
        <v>4.4239293007382816E-3</v>
      </c>
      <c r="AD84" s="99">
        <f>IF(S84&lt;&gt;0,G84-AA84, -9999)</f>
        <v>9.9037861044257991E-3</v>
      </c>
      <c r="AE84" s="99"/>
      <c r="AF84">
        <f>IF(S84&lt;&gt;0,G84-P84, -9999)</f>
        <v>4.4239293007382816E-3</v>
      </c>
      <c r="AG84" s="100"/>
      <c r="AH84">
        <f>$AB$6*($AB$11/AI84*AJ84+$AB$12)</f>
        <v>-5.4798568036875193E-3</v>
      </c>
      <c r="AI84">
        <f>1+$AB$7*COS(AL84)</f>
        <v>1.1390242101564496</v>
      </c>
      <c r="AJ84">
        <f>SIN(AL84+RADIANS($AB$9))</f>
        <v>-0.57631229227777891</v>
      </c>
      <c r="AK84">
        <f>$AB$7*SIN(AL84)</f>
        <v>-0.12618245926946436</v>
      </c>
      <c r="AL84">
        <f>2*ATAN(AM84)</f>
        <v>-0.73701428035399019</v>
      </c>
      <c r="AM84">
        <f>SQRT((1+$AB$7)/(1-$AB$7))*TAN(AN84/2)</f>
        <v>-0.38614671183015536</v>
      </c>
      <c r="AN84" s="99">
        <f>$AU84+$AB$7*SIN(AO84)</f>
        <v>62.213669164405331</v>
      </c>
      <c r="AO84" s="99">
        <f>$AU84+$AB$7*SIN(AP84)</f>
        <v>62.213670398978273</v>
      </c>
      <c r="AP84" s="99">
        <f>$AU84+$AB$7*SIN(AQ84)</f>
        <v>62.213678467901723</v>
      </c>
      <c r="AQ84" s="99">
        <f>$AU84+$AB$7*SIN(AR84)</f>
        <v>62.213731203642205</v>
      </c>
      <c r="AR84" s="99">
        <f>$AU84+$AB$7*SIN(AS84)</f>
        <v>62.214075817834321</v>
      </c>
      <c r="AS84" s="99">
        <f>$AU84+$AB$7*SIN(AT84)</f>
        <v>62.216325708640049</v>
      </c>
      <c r="AT84" s="99">
        <f>$AU84+$AB$7*SIN(AU84)</f>
        <v>62.230928050886035</v>
      </c>
      <c r="AU84" s="99">
        <f>RADIANS($AB$9)+$AB$18*(F84-AB$15)</f>
        <v>62.322480146365116</v>
      </c>
      <c r="AW84" s="64">
        <v>26400</v>
      </c>
      <c r="AX84" s="70">
        <f t="shared" si="12"/>
        <v>-3.8167378790729109E-2</v>
      </c>
      <c r="AY84">
        <f t="shared" si="13"/>
        <v>-3.0081415014939921E-2</v>
      </c>
      <c r="AZ84">
        <f t="shared" si="14"/>
        <v>-8.0859637757891879E-3</v>
      </c>
      <c r="BA84">
        <f t="shared" si="15"/>
        <v>1.171673396017995</v>
      </c>
      <c r="BB84">
        <f t="shared" si="16"/>
        <v>-0.98060758430778838</v>
      </c>
      <c r="BC84">
        <f t="shared" si="17"/>
        <v>0.41683132933898909</v>
      </c>
      <c r="BD84">
        <f t="shared" si="18"/>
        <v>0.21148669091537209</v>
      </c>
      <c r="BE84">
        <f t="shared" si="21"/>
        <v>88.310872781334609</v>
      </c>
      <c r="BF84">
        <f t="shared" si="21"/>
        <v>88.310871168252319</v>
      </c>
      <c r="BG84">
        <f t="shared" si="21"/>
        <v>88.310862034419387</v>
      </c>
      <c r="BH84">
        <f t="shared" si="20"/>
        <v>88.310810316048517</v>
      </c>
      <c r="BI84">
        <f t="shared" si="20"/>
        <v>88.310517490054792</v>
      </c>
      <c r="BJ84">
        <f t="shared" si="20"/>
        <v>88.308860110422472</v>
      </c>
      <c r="BK84">
        <f t="shared" si="20"/>
        <v>88.299497797698379</v>
      </c>
      <c r="BL84">
        <f t="shared" si="19"/>
        <v>88.247151089027071</v>
      </c>
    </row>
    <row r="85" spans="1:64">
      <c r="A85" s="124" t="s">
        <v>336</v>
      </c>
      <c r="B85" s="125" t="s">
        <v>70</v>
      </c>
      <c r="C85" s="124">
        <v>47170.648999999998</v>
      </c>
      <c r="D85" s="124" t="s">
        <v>119</v>
      </c>
      <c r="E85" s="11">
        <f>+(C85-C$7)/C$8</f>
        <v>17115.98297988312</v>
      </c>
      <c r="F85">
        <f>ROUND(2*E85,0)/2</f>
        <v>17116</v>
      </c>
      <c r="G85">
        <f>+C85-(C$7+F85*C$8)</f>
        <v>-2.1067727662739344E-2</v>
      </c>
      <c r="I85">
        <f>G85</f>
        <v>-2.1067727662739344E-2</v>
      </c>
      <c r="P85" s="103">
        <f>+D$11+D$12*F85+D$13*F85^2</f>
        <v>-2.4811695921223828E-2</v>
      </c>
      <c r="Q85" s="2">
        <f>+C85-15018.5</f>
        <v>32152.148999999998</v>
      </c>
      <c r="S85" s="5">
        <v>0.1</v>
      </c>
      <c r="Z85">
        <f>F85</f>
        <v>17116</v>
      </c>
      <c r="AA85" s="99">
        <f>AB$3+AB$4*Z85+AB$5*Z85^2+AH85</f>
        <v>-3.007258843721666E-2</v>
      </c>
      <c r="AB85" s="99">
        <f>IF(S85&lt;&gt;0,G85-AH85, -9999)</f>
        <v>-1.5806835146746512E-2</v>
      </c>
      <c r="AC85" s="99">
        <f>+G85-P85</f>
        <v>3.7439682584844841E-3</v>
      </c>
      <c r="AD85" s="99">
        <f>IF(S85&lt;&gt;0,G85-AA85, -9999)</f>
        <v>9.0048607744773156E-3</v>
      </c>
      <c r="AE85" s="99">
        <f>+(G85-AA85)^2*S85</f>
        <v>8.1087517567720207E-6</v>
      </c>
      <c r="AF85">
        <f>IF(S85&lt;&gt;0,G85-P85, -9999)</f>
        <v>3.7439682584844841E-3</v>
      </c>
      <c r="AG85" s="100"/>
      <c r="AH85">
        <f>$AB$6*($AB$11/AI85*AJ85+$AB$12)</f>
        <v>-5.2608925159928314E-3</v>
      </c>
      <c r="AI85">
        <f>1+$AB$7*COS(AL85)</f>
        <v>1.0573629900182655</v>
      </c>
      <c r="AJ85">
        <f>SIN(AL85+RADIANS($AB$9))</f>
        <v>-0.50559198762966029</v>
      </c>
      <c r="AK85">
        <f>$AB$7*SIN(AL85)</f>
        <v>0.17877145021809013</v>
      </c>
      <c r="AL85">
        <f>2*ATAN(AM85)</f>
        <v>1.2603013779350882</v>
      </c>
      <c r="AM85">
        <f>SQRT((1+$AB$7)/(1-$AB$7))*TAN(AN85/2)</f>
        <v>0.72934555107466659</v>
      </c>
      <c r="AN85" s="99">
        <f>$AU85+$AB$7*SIN(AO85)</f>
        <v>63.917299104812045</v>
      </c>
      <c r="AO85" s="99">
        <f>$AU85+$AB$7*SIN(AP85)</f>
        <v>63.917299024591756</v>
      </c>
      <c r="AP85" s="99">
        <f>$AU85+$AB$7*SIN(AQ85)</f>
        <v>63.917298108714753</v>
      </c>
      <c r="AQ85" s="99">
        <f>$AU85+$AB$7*SIN(AR85)</f>
        <v>63.917287652236709</v>
      </c>
      <c r="AR85" s="99">
        <f>$AU85+$AB$7*SIN(AS85)</f>
        <v>63.917168286341109</v>
      </c>
      <c r="AS85" s="99">
        <f>$AU85+$AB$7*SIN(AT85)</f>
        <v>63.915807573711355</v>
      </c>
      <c r="AT85" s="99">
        <f>$AU85+$AB$7*SIN(AU85)</f>
        <v>63.900535762867293</v>
      </c>
      <c r="AU85" s="99">
        <f>RADIANS($AB$9)+$AB$18*(F85-AB$15)</f>
        <v>63.751232811924268</v>
      </c>
      <c r="AW85" s="64">
        <v>26600</v>
      </c>
      <c r="AX85" s="70">
        <f t="shared" si="12"/>
        <v>-3.6192354567248827E-2</v>
      </c>
      <c r="AY85">
        <f t="shared" si="13"/>
        <v>-3.0218325421421013E-2</v>
      </c>
      <c r="AZ85">
        <f t="shared" si="14"/>
        <v>-5.9740291458278104E-3</v>
      </c>
      <c r="BA85">
        <f t="shared" si="15"/>
        <v>1.0803196956808447</v>
      </c>
      <c r="BB85">
        <f t="shared" si="16"/>
        <v>-0.61440688943399469</v>
      </c>
      <c r="BC85">
        <f t="shared" si="17"/>
        <v>1.1287353392505457</v>
      </c>
      <c r="BD85">
        <f t="shared" si="18"/>
        <v>0.63305073163650272</v>
      </c>
      <c r="BE85">
        <f t="shared" si="21"/>
        <v>88.929143675764251</v>
      </c>
      <c r="BF85">
        <f t="shared" si="21"/>
        <v>88.929143443767543</v>
      </c>
      <c r="BG85">
        <f t="shared" si="21"/>
        <v>88.929141275113494</v>
      </c>
      <c r="BH85">
        <f t="shared" si="20"/>
        <v>88.929121003341493</v>
      </c>
      <c r="BI85">
        <f t="shared" si="20"/>
        <v>88.928931539006498</v>
      </c>
      <c r="BJ85">
        <f t="shared" si="20"/>
        <v>88.927163259406825</v>
      </c>
      <c r="BK85">
        <f t="shared" si="20"/>
        <v>88.910870679733691</v>
      </c>
      <c r="BL85">
        <f t="shared" si="19"/>
        <v>88.774852904561385</v>
      </c>
    </row>
    <row r="86" spans="1:64">
      <c r="A86" s="124" t="s">
        <v>336</v>
      </c>
      <c r="B86" s="125" t="s">
        <v>70</v>
      </c>
      <c r="C86" s="124">
        <v>48654.796000000002</v>
      </c>
      <c r="D86" s="124" t="s">
        <v>119</v>
      </c>
      <c r="E86" s="11">
        <f>+(C86-C$7)/C$8</f>
        <v>18314.990096887501</v>
      </c>
      <c r="F86">
        <f>ROUND(2*E86,0)/2</f>
        <v>18315</v>
      </c>
      <c r="G86">
        <f>+C86-(C$7+F86*C$8)</f>
        <v>-1.2258204718818888E-2</v>
      </c>
      <c r="I86">
        <f>G86</f>
        <v>-1.2258204718818888E-2</v>
      </c>
      <c r="P86" s="103">
        <f>+D$11+D$12*F86+D$13*F86^2</f>
        <v>-2.537273659523067E-2</v>
      </c>
      <c r="Q86" s="2">
        <f>+C86-15018.5</f>
        <v>33636.296000000002</v>
      </c>
      <c r="S86" s="5">
        <v>0.1</v>
      </c>
      <c r="Z86">
        <f>F86</f>
        <v>18315</v>
      </c>
      <c r="AA86" s="99">
        <f>AB$3+AB$4*Z86+AB$5*Z86^2+AH86</f>
        <v>-1.8596698092813019E-2</v>
      </c>
      <c r="AB86" s="99">
        <f>IF(S86&lt;&gt;0,G86-AH86, -9999)</f>
        <v>-1.9034243221236539E-2</v>
      </c>
      <c r="AC86" s="99">
        <f>+G86-P86</f>
        <v>1.3114531876411782E-2</v>
      </c>
      <c r="AD86" s="99">
        <f>IF(S86&lt;&gt;0,G86-AA86, -9999)</f>
        <v>6.3384933739941314E-3</v>
      </c>
      <c r="AE86" s="99">
        <f>+(G86-AA86)^2*S86</f>
        <v>4.0176498252167507E-6</v>
      </c>
      <c r="AF86">
        <f>IF(S86&lt;&gt;0,G86-P86, -9999)</f>
        <v>1.3114531876411782E-2</v>
      </c>
      <c r="AG86" s="100"/>
      <c r="AH86">
        <f>$AB$6*($AB$11/AI86*AJ86+$AB$12)</f>
        <v>6.7760385024176507E-3</v>
      </c>
      <c r="AI86">
        <f>1+$AB$7*COS(AL86)</f>
        <v>0.85375497532509237</v>
      </c>
      <c r="AJ86">
        <f>SIN(AL86+RADIANS($AB$9))</f>
        <v>0.89682708990801585</v>
      </c>
      <c r="AK86">
        <f>$AB$7*SIN(AL86)</f>
        <v>-0.11773757596770187</v>
      </c>
      <c r="AL86">
        <f>2*ATAN(AM86)</f>
        <v>-2.4637674947883448</v>
      </c>
      <c r="AM86">
        <f>SQRT((1+$AB$7)/(1-$AB$7))*TAN(AN86/2)</f>
        <v>-2.8367679037364053</v>
      </c>
      <c r="AN86" s="99">
        <f>$AU86+$AB$7*SIN(AO86)</f>
        <v>66.779351898771864</v>
      </c>
      <c r="AO86" s="99">
        <f>$AU86+$AB$7*SIN(AP86)</f>
        <v>66.779352588640734</v>
      </c>
      <c r="AP86" s="99">
        <f>$AU86+$AB$7*SIN(AQ86)</f>
        <v>66.779347282309047</v>
      </c>
      <c r="AQ86" s="99">
        <f>$AU86+$AB$7*SIN(AR86)</f>
        <v>66.779388098293225</v>
      </c>
      <c r="AR86" s="99">
        <f>$AU86+$AB$7*SIN(AS86)</f>
        <v>66.779074188853599</v>
      </c>
      <c r="AS86" s="99">
        <f>$AU86+$AB$7*SIN(AT86)</f>
        <v>66.781491066956931</v>
      </c>
      <c r="AT86" s="99">
        <f>$AU86+$AB$7*SIN(AU86)</f>
        <v>66.76303645057034</v>
      </c>
      <c r="AU86" s="99">
        <f>RADIANS($AB$9)+$AB$18*(F86-AB$15)</f>
        <v>66.91480519605247</v>
      </c>
      <c r="AW86" s="64">
        <v>26800</v>
      </c>
      <c r="AX86" s="70">
        <f t="shared" si="12"/>
        <v>-3.2461211665051302E-2</v>
      </c>
      <c r="AY86">
        <f t="shared" si="13"/>
        <v>-3.0356222238971029E-2</v>
      </c>
      <c r="AZ86">
        <f t="shared" si="14"/>
        <v>-2.1049894260802759E-3</v>
      </c>
      <c r="BA86">
        <f t="shared" si="15"/>
        <v>0.9730191909537208</v>
      </c>
      <c r="BB86">
        <f t="shared" si="16"/>
        <v>-7.5295722013412766E-2</v>
      </c>
      <c r="BC86">
        <f t="shared" si="17"/>
        <v>1.7150022992986844</v>
      </c>
      <c r="BD86">
        <f t="shared" si="18"/>
        <v>1.1557025058802444</v>
      </c>
      <c r="BE86">
        <f t="shared" si="21"/>
        <v>89.490111442786841</v>
      </c>
      <c r="BF86">
        <f t="shared" si="21"/>
        <v>89.490111442786613</v>
      </c>
      <c r="BG86">
        <f t="shared" si="21"/>
        <v>89.490111442760039</v>
      </c>
      <c r="BH86">
        <f t="shared" si="20"/>
        <v>89.490111439633196</v>
      </c>
      <c r="BI86">
        <f t="shared" si="20"/>
        <v>89.490111071693875</v>
      </c>
      <c r="BJ86">
        <f t="shared" si="20"/>
        <v>89.490067796689203</v>
      </c>
      <c r="BK86">
        <f t="shared" si="20"/>
        <v>89.485237640891626</v>
      </c>
      <c r="BL86">
        <f t="shared" si="19"/>
        <v>89.302554720095699</v>
      </c>
    </row>
    <row r="87" spans="1:64">
      <c r="A87" s="11" t="s">
        <v>63</v>
      </c>
      <c r="B87" s="34"/>
      <c r="C87" s="35">
        <v>49058.300999999999</v>
      </c>
      <c r="D87" s="35">
        <v>6.0000000000000001E-3</v>
      </c>
      <c r="E87" s="11">
        <f>+(C87-C$7)/C$8</f>
        <v>18640.972204284444</v>
      </c>
      <c r="F87">
        <f>ROUND(2*E87,0)/2</f>
        <v>18641</v>
      </c>
      <c r="G87">
        <f>+C87-(C$7+F87*C$8)</f>
        <v>-3.4405907412292436E-2</v>
      </c>
      <c r="I87">
        <f>G87</f>
        <v>-3.4405907412292436E-2</v>
      </c>
      <c r="P87" s="103">
        <f>+D$11+D$12*F87+D$13*F87^2</f>
        <v>-2.5531409692596523E-2</v>
      </c>
      <c r="Q87" s="2">
        <f>+C87-15018.5</f>
        <v>34039.800999999999</v>
      </c>
      <c r="S87" s="5">
        <v>0.1</v>
      </c>
      <c r="Z87">
        <f>F87</f>
        <v>18641</v>
      </c>
      <c r="AA87" s="99">
        <f>AB$3+AB$4*Z87+AB$5*Z87^2+AH87</f>
        <v>-2.4130407721710028E-2</v>
      </c>
      <c r="AB87" s="99">
        <f>IF(S87&lt;&gt;0,G87-AH87, -9999)</f>
        <v>-3.5806909383178931E-2</v>
      </c>
      <c r="AC87" s="99">
        <f>+G87-P87</f>
        <v>-8.8744977196959125E-3</v>
      </c>
      <c r="AD87" s="99">
        <f>IF(S87&lt;&gt;0,G87-AA87, -9999)</f>
        <v>-1.0275499690582408E-2</v>
      </c>
      <c r="AE87" s="99"/>
      <c r="AF87">
        <f>IF(S87&lt;&gt;0,G87-P87, -9999)</f>
        <v>-8.8744977196959125E-3</v>
      </c>
      <c r="AG87" s="100"/>
      <c r="AH87">
        <f>$AB$6*($AB$11/AI87*AJ87+$AB$12)</f>
        <v>1.401001970886496E-3</v>
      </c>
      <c r="AI87">
        <f>1+$AB$7*COS(AL87)</f>
        <v>0.97262607988122562</v>
      </c>
      <c r="AJ87">
        <f>SIN(AL87+RADIANS($AB$9))</f>
        <v>0.35778528039863122</v>
      </c>
      <c r="AK87">
        <f>$AB$7*SIN(AL87)</f>
        <v>-0.18574286671160661</v>
      </c>
      <c r="AL87">
        <f>2*ATAN(AM87)</f>
        <v>-1.7171183971299826</v>
      </c>
      <c r="AM87">
        <f>SQRT((1+$AB$7)/(1-$AB$7))*TAN(AN87/2)</f>
        <v>-1.1581767624313708</v>
      </c>
      <c r="AN87" s="99">
        <f>$AU87+$AB$7*SIN(AO87)</f>
        <v>67.587384704039692</v>
      </c>
      <c r="AO87" s="99">
        <f>$AU87+$AB$7*SIN(AP87)</f>
        <v>67.587384704039863</v>
      </c>
      <c r="AP87" s="99">
        <f>$AU87+$AB$7*SIN(AQ87)</f>
        <v>67.587384704061478</v>
      </c>
      <c r="AQ87" s="99">
        <f>$AU87+$AB$7*SIN(AR87)</f>
        <v>67.587384706731285</v>
      </c>
      <c r="AR87" s="99">
        <f>$AU87+$AB$7*SIN(AS87)</f>
        <v>67.587385036437311</v>
      </c>
      <c r="AS87" s="99">
        <f>$AU87+$AB$7*SIN(AT87)</f>
        <v>67.587425734036657</v>
      </c>
      <c r="AT87" s="99">
        <f>$AU87+$AB$7*SIN(AU87)</f>
        <v>67.592184856354962</v>
      </c>
      <c r="AU87" s="99">
        <f>RADIANS($AB$9)+$AB$18*(F87-AB$15)</f>
        <v>67.774959155373395</v>
      </c>
      <c r="AW87" s="64">
        <v>27000</v>
      </c>
      <c r="AX87" s="70">
        <f t="shared" si="12"/>
        <v>-2.8500609878080559E-2</v>
      </c>
      <c r="AY87">
        <f t="shared" si="13"/>
        <v>-3.0495105467589968E-2</v>
      </c>
      <c r="AZ87">
        <f t="shared" si="14"/>
        <v>1.9944955895094094E-3</v>
      </c>
      <c r="BA87">
        <f t="shared" si="15"/>
        <v>0.89012923064244331</v>
      </c>
      <c r="BB87">
        <f t="shared" si="16"/>
        <v>0.3945273579731372</v>
      </c>
      <c r="BC87">
        <f t="shared" si="17"/>
        <v>2.1959227799968311</v>
      </c>
      <c r="BD87">
        <f t="shared" si="18"/>
        <v>1.9548909550073441</v>
      </c>
      <c r="BE87">
        <f t="shared" si="21"/>
        <v>89.998250570087663</v>
      </c>
      <c r="BF87">
        <f t="shared" si="21"/>
        <v>89.998250517238247</v>
      </c>
      <c r="BG87">
        <f t="shared" si="21"/>
        <v>89.998251147660895</v>
      </c>
      <c r="BH87">
        <f t="shared" si="20"/>
        <v>89.998243627512267</v>
      </c>
      <c r="BI87">
        <f t="shared" si="20"/>
        <v>89.998333326034015</v>
      </c>
      <c r="BJ87">
        <f t="shared" si="20"/>
        <v>89.997262370632882</v>
      </c>
      <c r="BK87">
        <f t="shared" si="20"/>
        <v>90.009902644316</v>
      </c>
      <c r="BL87">
        <f t="shared" si="19"/>
        <v>89.830256535630014</v>
      </c>
    </row>
    <row r="88" spans="1:64">
      <c r="A88" s="11" t="s">
        <v>64</v>
      </c>
      <c r="B88" s="34" t="s">
        <v>68</v>
      </c>
      <c r="C88" s="35">
        <v>49800.376100000001</v>
      </c>
      <c r="D88" s="35">
        <v>1.8E-3</v>
      </c>
      <c r="E88" s="11">
        <f>+(C88-C$7)/C$8</f>
        <v>19240.477055388637</v>
      </c>
      <c r="F88">
        <f>ROUND(2*E88,0)/2</f>
        <v>19240.5</v>
      </c>
      <c r="G88">
        <f>+C88-(C$7+F88*C$8)</f>
        <v>-2.8401145944371819E-2</v>
      </c>
      <c r="I88">
        <f>G88</f>
        <v>-2.8401145944371819E-2</v>
      </c>
      <c r="P88" s="103">
        <f>+D$11+D$12*F88+D$13*F88^2</f>
        <v>-2.5830043924530855E-2</v>
      </c>
      <c r="Q88" s="2">
        <f>+C88-15018.5</f>
        <v>34781.876100000001</v>
      </c>
      <c r="S88" s="5">
        <v>0.1</v>
      </c>
      <c r="Z88">
        <f>F88</f>
        <v>19240.5</v>
      </c>
      <c r="AA88" s="99">
        <f>AB$3+AB$4*Z88+AB$5*Z88^2+AH88</f>
        <v>-3.3958742838086302E-2</v>
      </c>
      <c r="AB88" s="99">
        <f>IF(S88&lt;&gt;0,G88-AH88, -9999)</f>
        <v>-2.0272447030816376E-2</v>
      </c>
      <c r="AC88" s="99">
        <f>+G88-P88</f>
        <v>-2.5711020198409644E-3</v>
      </c>
      <c r="AD88" s="99">
        <f>IF(S88&lt;&gt;0,G88-AA88, -9999)</f>
        <v>5.5575968937144823E-3</v>
      </c>
      <c r="AE88" s="99"/>
      <c r="AF88">
        <f>IF(S88&lt;&gt;0,G88-P88, -9999)</f>
        <v>-2.5711020198409644E-3</v>
      </c>
      <c r="AG88" s="100"/>
      <c r="AH88">
        <f>$AB$6*($AB$11/AI88*AJ88+$AB$12)</f>
        <v>-8.128698913555445E-3</v>
      </c>
      <c r="AI88">
        <f>1+$AB$7*COS(AL88)</f>
        <v>1.1758830527278747</v>
      </c>
      <c r="AJ88">
        <f>SIN(AL88+RADIANS($AB$9))</f>
        <v>-0.99051239108425748</v>
      </c>
      <c r="AK88">
        <f>$AB$7*SIN(AL88)</f>
        <v>6.568786645978357E-2</v>
      </c>
      <c r="AL88">
        <f>2*ATAN(AM88)</f>
        <v>0.35743273140512721</v>
      </c>
      <c r="AM88">
        <f>SQRT((1+$AB$7)/(1-$AB$7))*TAN(AN88/2)</f>
        <v>0.18064369883874912</v>
      </c>
      <c r="AN88" s="99">
        <f>$AU88+$AB$7*SIN(AO88)</f>
        <v>69.411614254765539</v>
      </c>
      <c r="AO88" s="99">
        <f>$AU88+$AB$7*SIN(AP88)</f>
        <v>69.411612731649711</v>
      </c>
      <c r="AP88" s="99">
        <f>$AU88+$AB$7*SIN(AQ88)</f>
        <v>69.411604248822911</v>
      </c>
      <c r="AQ88" s="99">
        <f>$AU88+$AB$7*SIN(AR88)</f>
        <v>69.411557005050668</v>
      </c>
      <c r="AR88" s="99">
        <f>$AU88+$AB$7*SIN(AS88)</f>
        <v>69.411293900747864</v>
      </c>
      <c r="AS88" s="99">
        <f>$AU88+$AB$7*SIN(AT88)</f>
        <v>69.409829037907357</v>
      </c>
      <c r="AT88" s="99">
        <f>$AU88+$AB$7*SIN(AU88)</f>
        <v>69.401685045004427</v>
      </c>
      <c r="AU88" s="99">
        <f>RADIANS($AB$9)+$AB$18*(F88-AB$15)</f>
        <v>69.356745347437496</v>
      </c>
      <c r="AW88" s="64"/>
      <c r="AX88" s="70"/>
    </row>
    <row r="89" spans="1:64">
      <c r="A89" s="11" t="s">
        <v>65</v>
      </c>
      <c r="B89" s="34"/>
      <c r="C89" s="35">
        <v>49813.362999999998</v>
      </c>
      <c r="D89" s="35">
        <v>5.0000000000000001E-3</v>
      </c>
      <c r="E89" s="11">
        <f>+(C89-C$7)/C$8</f>
        <v>19250.968863496473</v>
      </c>
      <c r="F89">
        <f>ROUND(2*E89,0)/2</f>
        <v>19251</v>
      </c>
      <c r="G89">
        <f>+C89-(C$7+F89*C$8)</f>
        <v>-3.8541179317689966E-2</v>
      </c>
      <c r="I89">
        <f>G89</f>
        <v>-3.8541179317689966E-2</v>
      </c>
      <c r="P89" s="103">
        <f>+D$11+D$12*F89+D$13*F89^2</f>
        <v>-2.5835353356840722E-2</v>
      </c>
      <c r="Q89" s="2">
        <f>+C89-15018.5</f>
        <v>34794.862999999998</v>
      </c>
      <c r="S89" s="5">
        <v>0.1</v>
      </c>
      <c r="Z89">
        <f>F89</f>
        <v>19251</v>
      </c>
      <c r="AA89" s="99">
        <f>AB$3+AB$4*Z89+AB$5*Z89^2+AH89</f>
        <v>-3.3937236389063569E-2</v>
      </c>
      <c r="AB89" s="99">
        <f>IF(S89&lt;&gt;0,G89-AH89, -9999)</f>
        <v>-3.043929628546712E-2</v>
      </c>
      <c r="AC89" s="99">
        <f>+G89-P89</f>
        <v>-1.2705825960849244E-2</v>
      </c>
      <c r="AD89" s="99">
        <f>IF(S89&lt;&gt;0,G89-AA89, -9999)</f>
        <v>-4.6039429286263978E-3</v>
      </c>
      <c r="AE89" s="99"/>
      <c r="AF89">
        <f>IF(S89&lt;&gt;0,G89-P89, -9999)</f>
        <v>-1.2705825960849244E-2</v>
      </c>
      <c r="AG89" s="100"/>
      <c r="AH89">
        <f>$AB$6*($AB$11/AI89*AJ89+$AB$12)</f>
        <v>-8.1018830322228483E-3</v>
      </c>
      <c r="AI89">
        <f>1+$AB$7*COS(AL89)</f>
        <v>1.1730914887253825</v>
      </c>
      <c r="AJ89">
        <f>SIN(AL89+RADIANS($AB$9))</f>
        <v>-0.98416600058147563</v>
      </c>
      <c r="AK89">
        <f>$AB$7*SIN(AL89)</f>
        <v>7.2726065256862912E-2</v>
      </c>
      <c r="AL89">
        <f>2*ATAN(AM89)</f>
        <v>0.39776372357753825</v>
      </c>
      <c r="AM89">
        <f>SQRT((1+$AB$7)/(1-$AB$7))*TAN(AN89/2)</f>
        <v>0.20154621478342782</v>
      </c>
      <c r="AN89" s="99">
        <f>$AU89+$AB$7*SIN(AO89)</f>
        <v>69.445342170222119</v>
      </c>
      <c r="AO89" s="99">
        <f>$AU89+$AB$7*SIN(AP89)</f>
        <v>69.44534057973172</v>
      </c>
      <c r="AP89" s="99">
        <f>$AU89+$AB$7*SIN(AQ89)</f>
        <v>69.445331624294283</v>
      </c>
      <c r="AQ89" s="99">
        <f>$AU89+$AB$7*SIN(AR89)</f>
        <v>69.445281200196789</v>
      </c>
      <c r="AR89" s="99">
        <f>$AU89+$AB$7*SIN(AS89)</f>
        <v>69.444997300725376</v>
      </c>
      <c r="AS89" s="99">
        <f>$AU89+$AB$7*SIN(AT89)</f>
        <v>69.443399394525088</v>
      </c>
      <c r="AT89" s="99">
        <f>$AU89+$AB$7*SIN(AU89)</f>
        <v>69.434421763998571</v>
      </c>
      <c r="AU89" s="99">
        <f>RADIANS($AB$9)+$AB$18*(F89-AB$15)</f>
        <v>69.384449692753051</v>
      </c>
      <c r="AW89" s="64"/>
      <c r="AX89" s="70"/>
    </row>
    <row r="90" spans="1:64">
      <c r="A90" s="11" t="s">
        <v>66</v>
      </c>
      <c r="B90" s="34"/>
      <c r="C90" s="35">
        <v>50167.375999999997</v>
      </c>
      <c r="D90" s="35"/>
      <c r="E90" s="11">
        <f>+(C90-C$7)/C$8</f>
        <v>19536.967559388504</v>
      </c>
      <c r="F90">
        <f>ROUND(2*E90,0)/2</f>
        <v>19537</v>
      </c>
      <c r="G90">
        <f>+C90-(C$7+F90*C$8)</f>
        <v>-4.0155421556846704E-2</v>
      </c>
      <c r="I90">
        <f>G90</f>
        <v>-4.0155421556846704E-2</v>
      </c>
      <c r="P90" s="103">
        <f>+D$11+D$12*F90+D$13*F90^2</f>
        <v>-2.5981017763160041E-2</v>
      </c>
      <c r="Q90" s="2">
        <f>+C90-15018.5</f>
        <v>35148.875999999997</v>
      </c>
      <c r="S90" s="5">
        <v>0.1</v>
      </c>
      <c r="Z90">
        <f>F90</f>
        <v>19537</v>
      </c>
      <c r="AA90" s="99">
        <f>AB$3+AB$4*Z90+AB$5*Z90^2+AH90</f>
        <v>-3.0502324895569619E-2</v>
      </c>
      <c r="AB90" s="99">
        <f>IF(S90&lt;&gt;0,G90-AH90, -9999)</f>
        <v>-3.5634114424437126E-2</v>
      </c>
      <c r="AC90" s="99">
        <f>+G90-P90</f>
        <v>-1.4174403793686664E-2</v>
      </c>
      <c r="AD90" s="99">
        <f>IF(S90&lt;&gt;0,G90-AA90, -9999)</f>
        <v>-9.6530966612770851E-3</v>
      </c>
      <c r="AE90" s="99"/>
      <c r="AF90">
        <f>IF(S90&lt;&gt;0,G90-P90, -9999)</f>
        <v>-1.4174403793686664E-2</v>
      </c>
      <c r="AG90" s="100"/>
      <c r="AH90">
        <f>$AB$6*($AB$11/AI90*AJ90+$AB$12)</f>
        <v>-4.5213071324095785E-3</v>
      </c>
      <c r="AI90">
        <f>1+$AB$7*COS(AL90)</f>
        <v>1.0353812639784876</v>
      </c>
      <c r="AJ90">
        <f>SIN(AL90+RADIANS($AB$9))</f>
        <v>-0.397835417933186</v>
      </c>
      <c r="AK90">
        <f>$AB$7*SIN(AL90)</f>
        <v>0.18438522228258772</v>
      </c>
      <c r="AL90">
        <f>2*ATAN(AM90)</f>
        <v>1.381213043787139</v>
      </c>
      <c r="AM90">
        <f>SQRT((1+$AB$7)/(1-$AB$7))*TAN(AN90/2)</f>
        <v>0.82635628836886943</v>
      </c>
      <c r="AN90" s="99">
        <f>$AU90+$AB$7*SIN(AO90)</f>
        <v>70.313980787180341</v>
      </c>
      <c r="AO90" s="99">
        <f>$AU90+$AB$7*SIN(AP90)</f>
        <v>70.313980766763592</v>
      </c>
      <c r="AP90" s="99">
        <f>$AU90+$AB$7*SIN(AQ90)</f>
        <v>70.313980467474238</v>
      </c>
      <c r="AQ90" s="99">
        <f>$AU90+$AB$7*SIN(AR90)</f>
        <v>70.313976080214246</v>
      </c>
      <c r="AR90" s="99">
        <f>$AU90+$AB$7*SIN(AS90)</f>
        <v>70.313911773366002</v>
      </c>
      <c r="AS90" s="99">
        <f>$AU90+$AB$7*SIN(AT90)</f>
        <v>70.312970400629837</v>
      </c>
      <c r="AT90" s="99">
        <f>$AU90+$AB$7*SIN(AU90)</f>
        <v>70.29944004424074</v>
      </c>
      <c r="AU90" s="99">
        <f>RADIANS($AB$9)+$AB$18*(F90-AB$15)</f>
        <v>70.139063288967122</v>
      </c>
      <c r="AW90" s="64"/>
      <c r="AX90" s="70"/>
    </row>
    <row r="91" spans="1:64">
      <c r="A91" s="11" t="s">
        <v>69</v>
      </c>
      <c r="B91" s="34" t="s">
        <v>70</v>
      </c>
      <c r="C91" s="35">
        <v>50859.334300000002</v>
      </c>
      <c r="D91" s="35">
        <v>4.0000000000000002E-4</v>
      </c>
      <c r="E91" s="11">
        <f>+(C91-C$7)/C$8</f>
        <v>20095.984237905024</v>
      </c>
      <c r="F91">
        <f>ROUND(2*E91,0)/2</f>
        <v>20096</v>
      </c>
      <c r="G91">
        <f>+C91-(C$7+F91*C$8)</f>
        <v>-1.9510531375999562E-2</v>
      </c>
      <c r="J91">
        <f>G91</f>
        <v>-1.9510531375999562E-2</v>
      </c>
      <c r="P91" s="103">
        <f>+D$11+D$12*F91+D$13*F91^2</f>
        <v>-2.6271549668926274E-2</v>
      </c>
      <c r="Q91" s="2">
        <f>+C91-15018.5</f>
        <v>35840.834300000002</v>
      </c>
      <c r="S91" s="5">
        <v>1</v>
      </c>
      <c r="Z91">
        <f>F91</f>
        <v>20096</v>
      </c>
      <c r="AA91" s="99">
        <f>AB$3+AB$4*Z91+AB$5*Z91^2+AH91</f>
        <v>-2.0366228213485583E-2</v>
      </c>
      <c r="AB91" s="99">
        <f>IF(S91&lt;&gt;0,G91-AH91, -9999)</f>
        <v>-2.5415852831440253E-2</v>
      </c>
      <c r="AC91" s="99">
        <f>+G91-P91</f>
        <v>6.7610182929267112E-3</v>
      </c>
      <c r="AD91" s="99">
        <f>IF(S91&lt;&gt;0,G91-AA91, -9999)</f>
        <v>8.5569683748602104E-4</v>
      </c>
      <c r="AE91" s="99">
        <f>+(G91-AA91)^2*S91</f>
        <v>7.3221707768357789E-7</v>
      </c>
      <c r="AF91">
        <f>IF(S91&lt;&gt;0,G91-P91, -9999)</f>
        <v>6.7610182929267112E-3</v>
      </c>
      <c r="AG91" s="100"/>
      <c r="AH91">
        <f>$AB$6*($AB$11/AI91*AJ91+$AB$12)</f>
        <v>5.9053214554406885E-3</v>
      </c>
      <c r="AI91">
        <f>1+$AB$7*COS(AL91)</f>
        <v>0.83130604918520978</v>
      </c>
      <c r="AJ91">
        <f>SIN(AL91+RADIANS($AB$9))</f>
        <v>0.78132352762100832</v>
      </c>
      <c r="AK91">
        <f>$AB$7*SIN(AL91)</f>
        <v>8.2414167443539854E-2</v>
      </c>
      <c r="AL91">
        <f>2*ATAN(AM91)</f>
        <v>2.6871529712809665</v>
      </c>
      <c r="AM91">
        <f>SQRT((1+$AB$7)/(1-$AB$7))*TAN(AN91/2)</f>
        <v>4.3250221869070948</v>
      </c>
      <c r="AN91" s="99">
        <f>$AU91+$AB$7*SIN(AO91)</f>
        <v>71.711365370545892</v>
      </c>
      <c r="AO91" s="99">
        <f>$AU91+$AB$7*SIN(AP91)</f>
        <v>71.711363489869214</v>
      </c>
      <c r="AP91" s="99">
        <f>$AU91+$AB$7*SIN(AQ91)</f>
        <v>71.711375205732864</v>
      </c>
      <c r="AQ91" s="99">
        <f>$AU91+$AB$7*SIN(AR91)</f>
        <v>71.711302219231058</v>
      </c>
      <c r="AR91" s="99">
        <f>$AU91+$AB$7*SIN(AS91)</f>
        <v>71.711756851782695</v>
      </c>
      <c r="AS91" s="99">
        <f>$AU91+$AB$7*SIN(AT91)</f>
        <v>71.708922900593365</v>
      </c>
      <c r="AT91" s="99">
        <f>$AU91+$AB$7*SIN(AU91)</f>
        <v>71.726510150539411</v>
      </c>
      <c r="AU91" s="99">
        <f>RADIANS($AB$9)+$AB$18*(F91-AB$15)</f>
        <v>71.613989863385527</v>
      </c>
      <c r="AW91" s="64"/>
      <c r="AX91" s="70"/>
    </row>
    <row r="92" spans="1:64">
      <c r="A92" s="11" t="s">
        <v>67</v>
      </c>
      <c r="B92" s="34" t="s">
        <v>68</v>
      </c>
      <c r="C92" s="35">
        <v>50898.313000000002</v>
      </c>
      <c r="D92" s="35">
        <v>8.0000000000000002E-3</v>
      </c>
      <c r="E92" s="11">
        <f>+(C92-C$7)/C$8</f>
        <v>20127.47420400109</v>
      </c>
      <c r="F92">
        <f>ROUND(2*E92,0)/2</f>
        <v>20127.5</v>
      </c>
      <c r="G92">
        <f>+C92-(C$7+F92*C$8)</f>
        <v>-3.1930631485010963E-2</v>
      </c>
      <c r="I92">
        <f>G92</f>
        <v>-3.1930631485010963E-2</v>
      </c>
      <c r="P92" s="103">
        <f>+D$11+D$12*F92+D$13*F92^2</f>
        <v>-2.6288150673544605E-2</v>
      </c>
      <c r="Q92" s="2">
        <f>+C92-15018.5</f>
        <v>35879.813000000002</v>
      </c>
      <c r="S92" s="5">
        <v>0.1</v>
      </c>
      <c r="Z92">
        <f>F92</f>
        <v>20127.5</v>
      </c>
      <c r="AA92" s="99">
        <f>AB$3+AB$4*Z92+AB$5*Z92^2+AH92</f>
        <v>-1.9996561239908572E-2</v>
      </c>
      <c r="AB92" s="99">
        <f>IF(S92&lt;&gt;0,G92-AH92, -9999)</f>
        <v>-3.8222220918646993E-2</v>
      </c>
      <c r="AC92" s="99">
        <f>+G92-P92</f>
        <v>-5.6424808114663577E-3</v>
      </c>
      <c r="AD92" s="99">
        <f>IF(S92&lt;&gt;0,G92-AA92, -9999)</f>
        <v>-1.1934070245102391E-2</v>
      </c>
      <c r="AE92" s="99"/>
      <c r="AF92">
        <f>IF(S92&lt;&gt;0,G92-P92, -9999)</f>
        <v>-5.6424808114663577E-3</v>
      </c>
      <c r="AG92" s="100"/>
      <c r="AH92">
        <f>$AB$6*($AB$11/AI92*AJ92+$AB$12)</f>
        <v>6.2915894336360327E-3</v>
      </c>
      <c r="AI92">
        <f>1+$AB$7*COS(AL92)</f>
        <v>0.8266485148991598</v>
      </c>
      <c r="AJ92">
        <f>SIN(AL92+RADIANS($AB$9))</f>
        <v>0.81749608570902965</v>
      </c>
      <c r="AK92">
        <f>$AB$7*SIN(AL92)</f>
        <v>7.2104137539033761E-2</v>
      </c>
      <c r="AL92">
        <f>2*ATAN(AM92)</f>
        <v>2.7474192874258963</v>
      </c>
      <c r="AM92">
        <f>SQRT((1+$AB$7)/(1-$AB$7))*TAN(AN92/2)</f>
        <v>5.0080432180379857</v>
      </c>
      <c r="AN92" s="99">
        <f>$AU92+$AB$7*SIN(AO92)</f>
        <v>71.782776802184401</v>
      </c>
      <c r="AO92" s="99">
        <f>$AU92+$AB$7*SIN(AP92)</f>
        <v>71.782774672369072</v>
      </c>
      <c r="AP92" s="99">
        <f>$AU92+$AB$7*SIN(AQ92)</f>
        <v>71.782787420976192</v>
      </c>
      <c r="AQ92" s="99">
        <f>$AU92+$AB$7*SIN(AR92)</f>
        <v>71.782711109367895</v>
      </c>
      <c r="AR92" s="99">
        <f>$AU92+$AB$7*SIN(AS92)</f>
        <v>71.783167856807893</v>
      </c>
      <c r="AS92" s="99">
        <f>$AU92+$AB$7*SIN(AT92)</f>
        <v>71.780432488778359</v>
      </c>
      <c r="AT92" s="99">
        <f>$AU92+$AB$7*SIN(AU92)</f>
        <v>71.796757585868889</v>
      </c>
      <c r="AU92" s="99">
        <f>RADIANS($AB$9)+$AB$18*(F92-AB$15)</f>
        <v>71.69710289933218</v>
      </c>
      <c r="AW92" s="64"/>
      <c r="AX92" s="70"/>
    </row>
    <row r="93" spans="1:64">
      <c r="A93" s="11" t="s">
        <v>69</v>
      </c>
      <c r="B93" s="34" t="s">
        <v>70</v>
      </c>
      <c r="C93" s="35">
        <v>51177.454100000003</v>
      </c>
      <c r="D93" s="35">
        <v>4.0000000000000002E-4</v>
      </c>
      <c r="E93" s="11">
        <f>+(C93-C$7)/C$8</f>
        <v>20352.985669879086</v>
      </c>
      <c r="F93">
        <f>ROUND(2*E93,0)/2</f>
        <v>20353</v>
      </c>
      <c r="G93">
        <f>+C93-(C$7+F93*C$8)</f>
        <v>-1.773801477975212E-2</v>
      </c>
      <c r="J93">
        <f>G93</f>
        <v>-1.773801477975212E-2</v>
      </c>
      <c r="P93" s="103">
        <f>+D$11+D$12*F93+D$13*F93^2</f>
        <v>-2.64077073606446E-2</v>
      </c>
      <c r="Q93" s="2">
        <f>+C93-15018.5</f>
        <v>36158.954100000003</v>
      </c>
      <c r="S93" s="5">
        <v>1</v>
      </c>
      <c r="Z93">
        <f>F93</f>
        <v>20353</v>
      </c>
      <c r="AA93" s="99">
        <f>AB$3+AB$4*Z93+AB$5*Z93^2+AH93</f>
        <v>-1.8392980516579151E-2</v>
      </c>
      <c r="AB93" s="99">
        <f>IF(S93&lt;&gt;0,G93-AH93, -9999)</f>
        <v>-2.575274162381757E-2</v>
      </c>
      <c r="AC93" s="99">
        <f>+G93-P93</f>
        <v>8.6696925808924796E-3</v>
      </c>
      <c r="AD93" s="99">
        <f>IF(S93&lt;&gt;0,G93-AA93, -9999)</f>
        <v>6.5496573682703035E-4</v>
      </c>
      <c r="AE93" s="99">
        <f>+(G93-AA93)^2*S93</f>
        <v>4.2898011641737476E-7</v>
      </c>
      <c r="AF93">
        <f>IF(S93&lt;&gt;0,G93-P93, -9999)</f>
        <v>8.6696925808924796E-3</v>
      </c>
      <c r="AG93" s="100"/>
      <c r="AH93">
        <f>$AB$6*($AB$11/AI93*AJ93+$AB$12)</f>
        <v>8.014726844065451E-3</v>
      </c>
      <c r="AI93">
        <f>1+$AB$7*COS(AL93)</f>
        <v>0.81230805555810048</v>
      </c>
      <c r="AJ93">
        <f>SIN(AL93+RADIANS($AB$9))</f>
        <v>0.98106969306067671</v>
      </c>
      <c r="AK93">
        <f>$AB$7*SIN(AL93)</f>
        <v>-4.6344393979880294E-3</v>
      </c>
      <c r="AL93">
        <f>2*ATAN(AM93)</f>
        <v>-3.1169059366831133</v>
      </c>
      <c r="AM93">
        <f>SQRT((1+$AB$7)/(1-$AB$7))*TAN(AN93/2)</f>
        <v>-81.011113555371935</v>
      </c>
      <c r="AN93" s="99">
        <f>$AU93+$AB$7*SIN(AO93)</f>
        <v>72.28648282538218</v>
      </c>
      <c r="AO93" s="99">
        <f>$AU93+$AB$7*SIN(AP93)</f>
        <v>72.28648311608714</v>
      </c>
      <c r="AP93" s="99">
        <f>$AU93+$AB$7*SIN(AQ93)</f>
        <v>72.286481567028034</v>
      </c>
      <c r="AQ93" s="99">
        <f>$AU93+$AB$7*SIN(AR93)</f>
        <v>72.286489821391328</v>
      </c>
      <c r="AR93" s="99">
        <f>$AU93+$AB$7*SIN(AS93)</f>
        <v>72.286445836964532</v>
      </c>
      <c r="AS93" s="99">
        <f>$AU93+$AB$7*SIN(AT93)</f>
        <v>72.286680214255568</v>
      </c>
      <c r="AT93" s="99">
        <f>$AU93+$AB$7*SIN(AU93)</f>
        <v>72.285431320163539</v>
      </c>
      <c r="AU93" s="99">
        <f>RADIANS($AB$9)+$AB$18*(F93-AB$15)</f>
        <v>72.292086696347113</v>
      </c>
      <c r="AW93" s="64"/>
      <c r="AX93" s="70"/>
    </row>
    <row r="94" spans="1:64">
      <c r="A94" s="124" t="s">
        <v>336</v>
      </c>
      <c r="B94" s="125" t="s">
        <v>70</v>
      </c>
      <c r="C94" s="124">
        <v>51558.7</v>
      </c>
      <c r="D94" s="124" t="s">
        <v>119</v>
      </c>
      <c r="E94" s="11">
        <f>+(C94-C$7)/C$8</f>
        <v>20660.985178976724</v>
      </c>
      <c r="F94">
        <f>ROUND(2*E94,0)/2</f>
        <v>20661</v>
      </c>
      <c r="G94">
        <f>+C94-(C$7+F94*C$8)</f>
        <v>-1.8345660268096253E-2</v>
      </c>
      <c r="I94">
        <f>G94</f>
        <v>-1.8345660268096253E-2</v>
      </c>
      <c r="P94" s="103">
        <f>+D$11+D$12*F94+D$13*F94^2</f>
        <v>-2.6573030362797935E-2</v>
      </c>
      <c r="Q94" s="2">
        <f>+C94-15018.5</f>
        <v>36540.199999999997</v>
      </c>
      <c r="S94" s="5">
        <v>0.1</v>
      </c>
      <c r="Z94">
        <f>F94</f>
        <v>20661</v>
      </c>
      <c r="AA94" s="99">
        <f>AB$3+AB$4*Z94+AB$5*Z94^2+AH94</f>
        <v>-1.9447570348616831E-2</v>
      </c>
      <c r="AB94" s="99">
        <f>IF(S94&lt;&gt;0,G94-AH94, -9999)</f>
        <v>-2.5471120282277358E-2</v>
      </c>
      <c r="AC94" s="99">
        <f>+G94-P94</f>
        <v>8.2273700947016817E-3</v>
      </c>
      <c r="AD94" s="99">
        <f>IF(S94&lt;&gt;0,G94-AA94, -9999)</f>
        <v>1.1019100805205774E-3</v>
      </c>
      <c r="AE94" s="99">
        <f>+(G94-AA94)^2*S94</f>
        <v>1.2142058255528654E-7</v>
      </c>
      <c r="AF94">
        <f>IF(S94&lt;&gt;0,G94-P94, -9999)</f>
        <v>8.2273700947016817E-3</v>
      </c>
      <c r="AG94" s="100"/>
      <c r="AH94">
        <f>$AB$6*($AB$11/AI94*AJ94+$AB$12)</f>
        <v>7.1254600141811035E-3</v>
      </c>
      <c r="AI94">
        <f>1+$AB$7*COS(AL94)</f>
        <v>0.84576661983686163</v>
      </c>
      <c r="AJ94">
        <f>SIN(AL94+RADIANS($AB$9))</f>
        <v>0.92596602137417827</v>
      </c>
      <c r="AK94">
        <f>$AB$7*SIN(AL94)</f>
        <v>-0.10705983598141519</v>
      </c>
      <c r="AL94">
        <f>2*ATAN(AM94)</f>
        <v>-2.5348091977871645</v>
      </c>
      <c r="AM94">
        <f>SQRT((1+$AB$7)/(1-$AB$7))*TAN(AN94/2)</f>
        <v>-3.1943121238902323</v>
      </c>
      <c r="AN94" s="99">
        <f>$AU94+$AB$7*SIN(AO94)</f>
        <v>72.980415183960432</v>
      </c>
      <c r="AO94" s="99">
        <f>$AU94+$AB$7*SIN(AP94)</f>
        <v>72.980416226790794</v>
      </c>
      <c r="AP94" s="99">
        <f>$AU94+$AB$7*SIN(AQ94)</f>
        <v>72.980408814098908</v>
      </c>
      <c r="AQ94" s="99">
        <f>$AU94+$AB$7*SIN(AR94)</f>
        <v>72.980461506370347</v>
      </c>
      <c r="AR94" s="99">
        <f>$AU94+$AB$7*SIN(AS94)</f>
        <v>72.980087002644638</v>
      </c>
      <c r="AS94" s="99">
        <f>$AU94+$AB$7*SIN(AT94)</f>
        <v>72.982751438918825</v>
      </c>
      <c r="AT94" s="99">
        <f>$AU94+$AB$7*SIN(AU94)</f>
        <v>72.963928875320676</v>
      </c>
      <c r="AU94" s="99">
        <f>RADIANS($AB$9)+$AB$18*(F94-AB$15)</f>
        <v>73.104747492269965</v>
      </c>
      <c r="AW94" s="64"/>
      <c r="AX94" s="70"/>
    </row>
    <row r="95" spans="1:64">
      <c r="A95" s="124" t="s">
        <v>336</v>
      </c>
      <c r="B95" s="125" t="s">
        <v>70</v>
      </c>
      <c r="C95" s="124">
        <v>51579.741999999998</v>
      </c>
      <c r="D95" s="124" t="s">
        <v>119</v>
      </c>
      <c r="E95" s="11">
        <f>+(C95-C$7)/C$8</f>
        <v>20677.984511088711</v>
      </c>
      <c r="F95">
        <f>ROUND(2*E95,0)/2</f>
        <v>20678</v>
      </c>
      <c r="G95">
        <f>+C95-(C$7+F95*C$8)</f>
        <v>-1.9172380962118041E-2</v>
      </c>
      <c r="I95">
        <f>G95</f>
        <v>-1.9172380962118041E-2</v>
      </c>
      <c r="P95" s="103">
        <f>+D$11+D$12*F95+D$13*F95^2</f>
        <v>-2.6582223457710455E-2</v>
      </c>
      <c r="Q95" s="2">
        <f>+C95-15018.5</f>
        <v>36561.241999999998</v>
      </c>
      <c r="S95" s="5">
        <v>0.1</v>
      </c>
      <c r="Z95">
        <f>F95</f>
        <v>20678</v>
      </c>
      <c r="AA95" s="99">
        <f>AB$3+AB$4*Z95+AB$5*Z95^2+AH95</f>
        <v>-1.9618587227697097E-2</v>
      </c>
      <c r="AB95" s="99">
        <f>IF(S95&lt;&gt;0,G95-AH95, -9999)</f>
        <v>-2.6136017192131399E-2</v>
      </c>
      <c r="AC95" s="99">
        <f>+G95-P95</f>
        <v>7.4098424955924141E-3</v>
      </c>
      <c r="AD95" s="99">
        <f>IF(S95&lt;&gt;0,G95-AA95, -9999)</f>
        <v>4.4620626557905635E-4</v>
      </c>
      <c r="AE95" s="99">
        <f>+(G95-AA95)^2*S95</f>
        <v>1.9910003144200737E-8</v>
      </c>
      <c r="AF95">
        <f>IF(S95&lt;&gt;0,G95-P95, -9999)</f>
        <v>7.4098424955924141E-3</v>
      </c>
      <c r="AG95" s="100"/>
      <c r="AH95">
        <f>$AB$6*($AB$11/AI95*AJ95+$AB$12)</f>
        <v>6.9636362300133561E-3</v>
      </c>
      <c r="AI95">
        <f>1+$AB$7*COS(AL95)</f>
        <v>0.84949599959900779</v>
      </c>
      <c r="AJ95">
        <f>SIN(AL95+RADIANS($AB$9))</f>
        <v>0.91259139662952027</v>
      </c>
      <c r="AK95">
        <f>$AB$7*SIN(AL95)</f>
        <v>-0.11224210395485661</v>
      </c>
      <c r="AL95">
        <f>2*ATAN(AM95)</f>
        <v>-2.500801105367382</v>
      </c>
      <c r="AM95">
        <f>SQRT((1+$AB$7)/(1-$AB$7))*TAN(AN95/2)</f>
        <v>-3.0136030988071307</v>
      </c>
      <c r="AN95" s="99">
        <f>$AU95+$AB$7*SIN(AO95)</f>
        <v>73.019823779619401</v>
      </c>
      <c r="AO95" s="99">
        <f>$AU95+$AB$7*SIN(AP95)</f>
        <v>73.019824645214015</v>
      </c>
      <c r="AP95" s="99">
        <f>$AU95+$AB$7*SIN(AQ95)</f>
        <v>73.019818265254244</v>
      </c>
      <c r="AQ95" s="99">
        <f>$AU95+$AB$7*SIN(AR95)</f>
        <v>73.019865290360144</v>
      </c>
      <c r="AR95" s="99">
        <f>$AU95+$AB$7*SIN(AS95)</f>
        <v>73.019518729576802</v>
      </c>
      <c r="AS95" s="99">
        <f>$AU95+$AB$7*SIN(AT95)</f>
        <v>73.022075481764659</v>
      </c>
      <c r="AT95" s="99">
        <f>$AU95+$AB$7*SIN(AU95)</f>
        <v>73.00335712826957</v>
      </c>
      <c r="AU95" s="99">
        <f>RADIANS($AB$9)+$AB$18*(F95-AB$15)</f>
        <v>73.149602146590382</v>
      </c>
      <c r="AW95" s="64"/>
      <c r="AX95" s="70"/>
    </row>
    <row r="96" spans="1:64">
      <c r="A96" s="124" t="s">
        <v>336</v>
      </c>
      <c r="B96" s="125" t="s">
        <v>70</v>
      </c>
      <c r="C96" s="124">
        <v>51610.684999999998</v>
      </c>
      <c r="D96" s="124" t="s">
        <v>119</v>
      </c>
      <c r="E96" s="11">
        <f>+(C96-C$7)/C$8</f>
        <v>20702.982625979934</v>
      </c>
      <c r="F96">
        <f>ROUND(2*E96,0)/2</f>
        <v>20703</v>
      </c>
      <c r="G96">
        <f>+C96-(C$7+F96*C$8)</f>
        <v>-2.1505793745745905E-2</v>
      </c>
      <c r="I96">
        <f>G96</f>
        <v>-2.1505793745745905E-2</v>
      </c>
      <c r="P96" s="103">
        <f>+D$11+D$12*F96+D$13*F96^2</f>
        <v>-2.6595755661580029E-2</v>
      </c>
      <c r="Q96" s="2">
        <f>+C96-15018.5</f>
        <v>36592.184999999998</v>
      </c>
      <c r="S96" s="5">
        <v>0.1</v>
      </c>
      <c r="Z96">
        <f>F96</f>
        <v>20703</v>
      </c>
      <c r="AA96" s="99">
        <f>AB$3+AB$4*Z96+AB$5*Z96^2+AH96</f>
        <v>-1.9891179741641861E-2</v>
      </c>
      <c r="AB96" s="99">
        <f>IF(S96&lt;&gt;0,G96-AH96, -9999)</f>
        <v>-2.8210369665684073E-2</v>
      </c>
      <c r="AC96" s="99">
        <f>+G96-P96</f>
        <v>5.0899619158341243E-3</v>
      </c>
      <c r="AD96" s="99">
        <f>IF(S96&lt;&gt;0,G96-AA96, -9999)</f>
        <v>-1.6146140041040438E-3</v>
      </c>
      <c r="AE96" s="99">
        <f>+(G96-AA96)^2*S96</f>
        <v>2.6069783822488936E-7</v>
      </c>
      <c r="AF96">
        <f>IF(S96&lt;&gt;0,G96-P96, -9999)</f>
        <v>5.0899619158341243E-3</v>
      </c>
      <c r="AG96" s="100"/>
      <c r="AH96">
        <f>$AB$6*($AB$11/AI96*AJ96+$AB$12)</f>
        <v>6.704575919938169E-3</v>
      </c>
      <c r="AI96">
        <f>1+$AB$7*COS(AL96)</f>
        <v>0.85536294826292592</v>
      </c>
      <c r="AJ96">
        <f>SIN(AL96+RADIANS($AB$9))</f>
        <v>0.89075351744351716</v>
      </c>
      <c r="AK96">
        <f>$AB$7*SIN(AL96)</f>
        <v>-0.11970742375359046</v>
      </c>
      <c r="AL96">
        <f>2*ATAN(AM96)</f>
        <v>-2.4502237405715772</v>
      </c>
      <c r="AM96">
        <f>SQRT((1+$AB$7)/(1-$AB$7))*TAN(AN96/2)</f>
        <v>-2.7766548908049691</v>
      </c>
      <c r="AN96" s="99">
        <f>$AU96+$AB$7*SIN(AO96)</f>
        <v>73.078104235154726</v>
      </c>
      <c r="AO96" s="99">
        <f>$AU96+$AB$7*SIN(AP96)</f>
        <v>73.078104865974353</v>
      </c>
      <c r="AP96" s="99">
        <f>$AU96+$AB$7*SIN(AQ96)</f>
        <v>73.078099933238704</v>
      </c>
      <c r="AQ96" s="99">
        <f>$AU96+$AB$7*SIN(AR96)</f>
        <v>73.078138505787479</v>
      </c>
      <c r="AR96" s="99">
        <f>$AU96+$AB$7*SIN(AS96)</f>
        <v>73.077836922374686</v>
      </c>
      <c r="AS96" s="99">
        <f>$AU96+$AB$7*SIN(AT96)</f>
        <v>73.080197496456847</v>
      </c>
      <c r="AT96" s="99">
        <f>$AU96+$AB$7*SIN(AU96)</f>
        <v>73.061877240492592</v>
      </c>
      <c r="AU96" s="99">
        <f>RADIANS($AB$9)+$AB$18*(F96-AB$15)</f>
        <v>73.215564873532159</v>
      </c>
      <c r="AW96" s="64"/>
      <c r="AX96" s="70"/>
    </row>
    <row r="97" spans="1:50">
      <c r="A97" s="35" t="s">
        <v>72</v>
      </c>
      <c r="B97" s="36"/>
      <c r="C97" s="37">
        <v>51640.394800000002</v>
      </c>
      <c r="D97" s="37">
        <v>3.5000000000000001E-3</v>
      </c>
      <c r="E97" s="11">
        <f>+(C97-C$7)/C$8</f>
        <v>20726.984467876176</v>
      </c>
      <c r="F97">
        <f>ROUND(2*E97,0)/2</f>
        <v>20727</v>
      </c>
      <c r="G97">
        <f>+C97-(C$7+F97*C$8)</f>
        <v>-1.9225870018999558E-2</v>
      </c>
      <c r="J97">
        <f>G97</f>
        <v>-1.9225870018999558E-2</v>
      </c>
      <c r="P97" s="103">
        <f>+D$11+D$12*F97+D$13*F97^2</f>
        <v>-2.6608761077537537E-2</v>
      </c>
      <c r="Q97" s="2">
        <f>+C97-15018.5</f>
        <v>36621.894800000002</v>
      </c>
      <c r="S97" s="5">
        <v>1</v>
      </c>
      <c r="Z97">
        <f>F97</f>
        <v>20727</v>
      </c>
      <c r="AA97" s="99">
        <f>AB$3+AB$4*Z97+AB$5*Z97^2+AH97</f>
        <v>-2.0176277159681792E-2</v>
      </c>
      <c r="AB97" s="99">
        <f>IF(S97&lt;&gt;0,G97-AH97, -9999)</f>
        <v>-2.5658353936855303E-2</v>
      </c>
      <c r="AC97" s="99">
        <f>+G97-P97</f>
        <v>7.3828910585379791E-3</v>
      </c>
      <c r="AD97" s="99">
        <f>IF(S97&lt;&gt;0,G97-AA97, -9999)</f>
        <v>9.5040714068223356E-4</v>
      </c>
      <c r="AE97" s="99">
        <f>+(G97-AA97)^2*S97</f>
        <v>9.0327373305977893E-7</v>
      </c>
      <c r="AF97">
        <f>IF(S97&lt;&gt;0,G97-P97, -9999)</f>
        <v>7.3828910585379791E-3</v>
      </c>
      <c r="AG97" s="100"/>
      <c r="AH97">
        <f>$AB$6*($AB$11/AI97*AJ97+$AB$12)</f>
        <v>6.4324839178557464E-3</v>
      </c>
      <c r="AI97">
        <f>1+$AB$7*COS(AL97)</f>
        <v>0.86142985045529119</v>
      </c>
      <c r="AJ97">
        <f>SIN(AL97+RADIANS($AB$9))</f>
        <v>0.86730563692867002</v>
      </c>
      <c r="AK97">
        <f>$AB$7*SIN(AL97)</f>
        <v>-0.12668092868333311</v>
      </c>
      <c r="AL97">
        <f>2*ATAN(AM97)</f>
        <v>-2.4009870259285808</v>
      </c>
      <c r="AM97">
        <f>SQRT((1+$AB$7)/(1-$AB$7))*TAN(AN97/2)</f>
        <v>-2.5759149765503504</v>
      </c>
      <c r="AN97" s="99">
        <f>$AU97+$AB$7*SIN(AO97)</f>
        <v>73.134445282470892</v>
      </c>
      <c r="AO97" s="99">
        <f>$AU97+$AB$7*SIN(AP97)</f>
        <v>73.134445724272652</v>
      </c>
      <c r="AP97" s="99">
        <f>$AU97+$AB$7*SIN(AQ97)</f>
        <v>73.134442040773934</v>
      </c>
      <c r="AQ97" s="99">
        <f>$AU97+$AB$7*SIN(AR97)</f>
        <v>73.134472752248797</v>
      </c>
      <c r="AR97" s="99">
        <f>$AU97+$AB$7*SIN(AS97)</f>
        <v>73.134216727523324</v>
      </c>
      <c r="AS97" s="99">
        <f>$AU97+$AB$7*SIN(AT97)</f>
        <v>73.136353485951858</v>
      </c>
      <c r="AT97" s="99">
        <f>$AU97+$AB$7*SIN(AU97)</f>
        <v>73.118685060725255</v>
      </c>
      <c r="AU97" s="99">
        <f>RADIANS($AB$9)+$AB$18*(F97-AB$15)</f>
        <v>73.27888909139628</v>
      </c>
      <c r="AW97" s="64"/>
      <c r="AX97" s="70"/>
    </row>
    <row r="98" spans="1:50">
      <c r="A98" s="11" t="s">
        <v>76</v>
      </c>
      <c r="B98" s="11"/>
      <c r="C98" s="35">
        <v>51926.317999999999</v>
      </c>
      <c r="D98" s="35"/>
      <c r="E98" s="11">
        <f>+(C98-C$7)/C$8</f>
        <v>20957.975031288468</v>
      </c>
      <c r="F98">
        <f>ROUND(2*E98,0)/2</f>
        <v>20958</v>
      </c>
      <c r="G98">
        <f>+C98-(C$7+F98*C$8)</f>
        <v>-3.0906604129995685E-2</v>
      </c>
      <c r="I98">
        <f>G98</f>
        <v>-3.0906604129995685E-2</v>
      </c>
      <c r="P98" s="103">
        <f>+D$11+D$12*F98+D$13*F98^2</f>
        <v>-2.6734664512928712E-2</v>
      </c>
      <c r="Q98" s="2">
        <f>+C98-15018.5</f>
        <v>36907.817999999999</v>
      </c>
      <c r="S98" s="5">
        <v>0.1</v>
      </c>
      <c r="Z98">
        <f>F98</f>
        <v>20958</v>
      </c>
      <c r="AA98" s="99">
        <f>AB$3+AB$4*Z98+AB$5*Z98^2+AH98</f>
        <v>-2.4006453911502121E-2</v>
      </c>
      <c r="AB98" s="99">
        <f>IF(S98&lt;&gt;0,G98-AH98, -9999)</f>
        <v>-3.3634814731422276E-2</v>
      </c>
      <c r="AC98" s="99">
        <f>+G98-P98</f>
        <v>-4.1719396170669734E-3</v>
      </c>
      <c r="AD98" s="99">
        <f>IF(S98&lt;&gt;0,G98-AA98, -9999)</f>
        <v>-6.9001502184935642E-3</v>
      </c>
      <c r="AE98" s="99"/>
      <c r="AF98">
        <f>IF(S98&lt;&gt;0,G98-P98, -9999)</f>
        <v>-4.1719396170669734E-3</v>
      </c>
      <c r="AG98" s="100"/>
      <c r="AH98">
        <f>$AB$6*($AB$11/AI98*AJ98+$AB$12)</f>
        <v>2.7282106014265926E-3</v>
      </c>
      <c r="AI98">
        <f>1+$AB$7*COS(AL98)</f>
        <v>0.94262949090590376</v>
      </c>
      <c r="AJ98">
        <f>SIN(AL98+RADIANS($AB$9))</f>
        <v>0.50562827539943878</v>
      </c>
      <c r="AK98">
        <f>$AB$7*SIN(AL98)</f>
        <v>-0.17876903737280381</v>
      </c>
      <c r="AL98">
        <f>2*ATAN(AM98)</f>
        <v>-1.8813333356512123</v>
      </c>
      <c r="AM98">
        <f>SQRT((1+$AB$7)/(1-$AB$7))*TAN(AN98/2)</f>
        <v>-1.3711527711419127</v>
      </c>
      <c r="AN98" s="99">
        <f>$AU98+$AB$7*SIN(AO98)</f>
        <v>73.702107904962759</v>
      </c>
      <c r="AO98" s="99">
        <f>$AU98+$AB$7*SIN(AP98)</f>
        <v>73.702107904970987</v>
      </c>
      <c r="AP98" s="99">
        <f>$AU98+$AB$7*SIN(AQ98)</f>
        <v>73.702107904620689</v>
      </c>
      <c r="AQ98" s="99">
        <f>$AU98+$AB$7*SIN(AR98)</f>
        <v>73.702107919547714</v>
      </c>
      <c r="AR98" s="99">
        <f>$AU98+$AB$7*SIN(AS98)</f>
        <v>73.702107283465935</v>
      </c>
      <c r="AS98" s="99">
        <f>$AU98+$AB$7*SIN(AT98)</f>
        <v>73.702134391524822</v>
      </c>
      <c r="AT98" s="99">
        <f>$AU98+$AB$7*SIN(AU98)</f>
        <v>73.700984247215871</v>
      </c>
      <c r="AU98" s="99">
        <f>RADIANS($AB$9)+$AB$18*(F98-AB$15)</f>
        <v>73.888384688338419</v>
      </c>
      <c r="AW98" s="64"/>
      <c r="AX98" s="70"/>
    </row>
    <row r="99" spans="1:50">
      <c r="A99" s="124" t="s">
        <v>336</v>
      </c>
      <c r="B99" s="125" t="s">
        <v>70</v>
      </c>
      <c r="C99" s="124">
        <v>51969.656900000002</v>
      </c>
      <c r="D99" s="124" t="s">
        <v>119</v>
      </c>
      <c r="E99" s="11">
        <f>+(C99-C$7)/C$8</f>
        <v>20992.987499422114</v>
      </c>
      <c r="F99">
        <f>ROUND(2*E99,0)/2</f>
        <v>20993</v>
      </c>
      <c r="G99">
        <f>+C99-(C$7+F99*C$8)</f>
        <v>-1.5473382023628801E-2</v>
      </c>
      <c r="K99">
        <f>G99</f>
        <v>-1.5473382023628801E-2</v>
      </c>
      <c r="P99" s="103">
        <f>+D$11+D$12*F99+D$13*F99^2</f>
        <v>-2.6753855584606426E-2</v>
      </c>
      <c r="Q99" s="2">
        <f>+C99-15018.5</f>
        <v>36951.156900000002</v>
      </c>
      <c r="S99" s="5">
        <v>1</v>
      </c>
      <c r="Z99">
        <f>F99</f>
        <v>20993</v>
      </c>
      <c r="AA99" s="99">
        <f>AB$3+AB$4*Z99+AB$5*Z99^2+AH99</f>
        <v>-2.4735232174993453E-2</v>
      </c>
      <c r="AB99" s="99">
        <f>IF(S99&lt;&gt;0,G99-AH99, -9999)</f>
        <v>-1.7492005433241774E-2</v>
      </c>
      <c r="AC99" s="99">
        <f>+G99-P99</f>
        <v>1.1280473560977625E-2</v>
      </c>
      <c r="AD99" s="99">
        <f>IF(S99&lt;&gt;0,G99-AA99, -9999)</f>
        <v>9.261850151364652E-3</v>
      </c>
      <c r="AE99" s="99">
        <f>+(G99-AA99)^2*S99</f>
        <v>8.5781868226333423E-5</v>
      </c>
      <c r="AF99">
        <f>IF(S99&lt;&gt;0,G99-P99, -9999)</f>
        <v>1.1280473560977625E-2</v>
      </c>
      <c r="AG99" s="100"/>
      <c r="AH99">
        <f>$AB$6*($AB$11/AI99*AJ99+$AB$12)</f>
        <v>2.0186234096129718E-3</v>
      </c>
      <c r="AI99">
        <f>1+$AB$7*COS(AL99)</f>
        <v>0.958572455270716</v>
      </c>
      <c r="AJ99">
        <f>SIN(AL99+RADIANS($AB$9))</f>
        <v>0.42780023483161361</v>
      </c>
      <c r="AK99">
        <f>$AB$7*SIN(AL99)</f>
        <v>-0.18312155136580152</v>
      </c>
      <c r="AL99">
        <f>2*ATAN(AM99)</f>
        <v>-1.7932809642809293</v>
      </c>
      <c r="AM99">
        <f>SQRT((1+$AB$7)/(1-$AB$7))*TAN(AN99/2)</f>
        <v>-1.2515004100499292</v>
      </c>
      <c r="AN99" s="99">
        <f>$AU99+$AB$7*SIN(AO99)</f>
        <v>73.793094000720444</v>
      </c>
      <c r="AO99" s="99">
        <f>$AU99+$AB$7*SIN(AP99)</f>
        <v>73.79309400072043</v>
      </c>
      <c r="AP99" s="99">
        <f>$AU99+$AB$7*SIN(AQ99)</f>
        <v>73.79309400072394</v>
      </c>
      <c r="AQ99" s="99">
        <f>$AU99+$AB$7*SIN(AR99)</f>
        <v>73.793094000177575</v>
      </c>
      <c r="AR99" s="99">
        <f>$AU99+$AB$7*SIN(AS99)</f>
        <v>73.793094084955626</v>
      </c>
      <c r="AS99" s="99">
        <f>$AU99+$AB$7*SIN(AT99)</f>
        <v>73.793080932936405</v>
      </c>
      <c r="AT99" s="99">
        <f>$AU99+$AB$7*SIN(AU99)</f>
        <v>73.795185320670598</v>
      </c>
      <c r="AU99" s="99">
        <f>RADIANS($AB$9)+$AB$18*(F99-AB$15)</f>
        <v>73.980732506056924</v>
      </c>
      <c r="AW99" s="64"/>
      <c r="AX99" s="70"/>
    </row>
    <row r="100" spans="1:50">
      <c r="A100" s="124" t="s">
        <v>451</v>
      </c>
      <c r="B100" s="125" t="s">
        <v>70</v>
      </c>
      <c r="C100" s="124">
        <v>52592.267099999997</v>
      </c>
      <c r="D100" s="124" t="s">
        <v>119</v>
      </c>
      <c r="E100" s="11">
        <f>+(C100-C$7)/C$8</f>
        <v>21495.979494769956</v>
      </c>
      <c r="F100">
        <f>ROUND(2*E100,0)/2</f>
        <v>21496</v>
      </c>
      <c r="G100">
        <f>+C100-(C$7+F100*C$8)</f>
        <v>-2.5381647217727732E-2</v>
      </c>
      <c r="K100">
        <f>G100</f>
        <v>-2.5381647217727732E-2</v>
      </c>
      <c r="P100" s="103">
        <f>+D$11+D$12*F100+D$13*F100^2</f>
        <v>-2.7032995408494472E-2</v>
      </c>
      <c r="Q100" s="2">
        <f>+C100-15018.5</f>
        <v>37573.767099999997</v>
      </c>
      <c r="S100" s="5">
        <v>1</v>
      </c>
      <c r="Z100">
        <f>F100</f>
        <v>21496</v>
      </c>
      <c r="AA100" s="99">
        <f>AB$3+AB$4*Z100+AB$5*Z100^2+AH100</f>
        <v>-3.4756315186827244E-2</v>
      </c>
      <c r="AB100" s="99">
        <f>IF(S100&lt;&gt;0,G100-AH100, -9999)</f>
        <v>-1.7658327439394956E-2</v>
      </c>
      <c r="AC100" s="99">
        <f>+G100-P100</f>
        <v>1.6513481907667396E-3</v>
      </c>
      <c r="AD100" s="99">
        <f>IF(S100&lt;&gt;0,G100-AA100, -9999)</f>
        <v>9.3746679690995122E-3</v>
      </c>
      <c r="AE100" s="99">
        <f>+(G100-AA100)^2*S100</f>
        <v>8.7884399530860368E-5</v>
      </c>
      <c r="AF100">
        <f>IF(S100&lt;&gt;0,G100-P100, -9999)</f>
        <v>1.6513481907667396E-3</v>
      </c>
      <c r="AG100" s="100"/>
      <c r="AH100">
        <f>$AB$6*($AB$11/AI100*AJ100+$AB$12)</f>
        <v>-7.7233197783327752E-3</v>
      </c>
      <c r="AI100">
        <f>1+$AB$7*COS(AL100)</f>
        <v>1.1860575413897421</v>
      </c>
      <c r="AJ100">
        <f>SIN(AL100+RADIANS($AB$9))</f>
        <v>-0.93802402843391364</v>
      </c>
      <c r="AK100">
        <f>$AB$7*SIN(AL100)</f>
        <v>-2.5146278629632677E-2</v>
      </c>
      <c r="AL100">
        <f>2*ATAN(AM100)</f>
        <v>-0.13433921724949921</v>
      </c>
      <c r="AM100">
        <f>SQRT((1+$AB$7)/(1-$AB$7))*TAN(AN100/2)</f>
        <v>-6.7270808900538867E-2</v>
      </c>
      <c r="AN100" s="99">
        <f>$AU100+$AB$7*SIN(AO100)</f>
        <v>75.287078165768804</v>
      </c>
      <c r="AO100" s="99">
        <f>$AU100+$AB$7*SIN(AP100)</f>
        <v>75.287078881603264</v>
      </c>
      <c r="AP100" s="99">
        <f>$AU100+$AB$7*SIN(AQ100)</f>
        <v>75.287082717991268</v>
      </c>
      <c r="AQ100" s="99">
        <f>$AU100+$AB$7*SIN(AR100)</f>
        <v>75.287103278405155</v>
      </c>
      <c r="AR100" s="99">
        <f>$AU100+$AB$7*SIN(AS100)</f>
        <v>75.287213467347698</v>
      </c>
      <c r="AS100" s="99">
        <f>$AU100+$AB$7*SIN(AT100)</f>
        <v>75.287803977327243</v>
      </c>
      <c r="AT100" s="99">
        <f>$AU100+$AB$7*SIN(AU100)</f>
        <v>75.290967906729918</v>
      </c>
      <c r="AU100" s="99">
        <f>RADIANS($AB$9)+$AB$18*(F100-AB$15)</f>
        <v>75.307902572125712</v>
      </c>
      <c r="AW100" s="64"/>
      <c r="AX100" s="70"/>
    </row>
    <row r="101" spans="1:50">
      <c r="A101" s="124" t="s">
        <v>336</v>
      </c>
      <c r="B101" s="125" t="s">
        <v>70</v>
      </c>
      <c r="C101" s="124">
        <v>52713.566099999996</v>
      </c>
      <c r="D101" s="124" t="s">
        <v>119</v>
      </c>
      <c r="E101" s="11">
        <f>+(C101-C$7)/C$8</f>
        <v>21593.97407636161</v>
      </c>
      <c r="F101">
        <f>ROUND(2*E101,0)/2</f>
        <v>21594</v>
      </c>
      <c r="G101">
        <f>+C101-(C$7+F101*C$8)</f>
        <v>-3.2088625332107767E-2</v>
      </c>
      <c r="K101">
        <f>G101</f>
        <v>-3.2088625332107767E-2</v>
      </c>
      <c r="P101" s="103">
        <f>+D$11+D$12*F101+D$13*F101^2</f>
        <v>-2.708810672389627E-2</v>
      </c>
      <c r="Q101" s="2">
        <f>+C101-15018.5</f>
        <v>37695.066099999996</v>
      </c>
      <c r="S101" s="5">
        <v>1</v>
      </c>
      <c r="Z101">
        <f>F101</f>
        <v>21594</v>
      </c>
      <c r="AA101" s="99">
        <f>AB$3+AB$4*Z101+AB$5*Z101^2+AH101</f>
        <v>-3.5243074447083064E-2</v>
      </c>
      <c r="AB101" s="99">
        <f>IF(S101&lt;&gt;0,G101-AH101, -9999)</f>
        <v>-2.3933657608920973E-2</v>
      </c>
      <c r="AC101" s="99">
        <f>+G101-P101</f>
        <v>-5.0005186082114975E-3</v>
      </c>
      <c r="AD101" s="99">
        <f>IF(S101&lt;&gt;0,G101-AA101, -9999)</f>
        <v>3.1544491149752968E-3</v>
      </c>
      <c r="AE101" s="99">
        <f>+(G101-AA101)^2*S101</f>
        <v>9.9505492189684334E-6</v>
      </c>
      <c r="AF101">
        <f>IF(S101&lt;&gt;0,G101-P101, -9999)</f>
        <v>-5.0005186082114975E-3</v>
      </c>
      <c r="AG101" s="100"/>
      <c r="AH101">
        <f>$AB$6*($AB$11/AI101*AJ101+$AB$12)</f>
        <v>-8.1549677231867942E-3</v>
      </c>
      <c r="AI101">
        <f>1+$AB$7*COS(AL101)</f>
        <v>1.1819278979663561</v>
      </c>
      <c r="AJ101">
        <f>SIN(AL101+RADIANS($AB$9))</f>
        <v>-0.99954718116788499</v>
      </c>
      <c r="AK101">
        <f>$AB$7*SIN(AL101)</f>
        <v>4.6389481334218857E-2</v>
      </c>
      <c r="AL101">
        <f>2*ATAN(AM101)</f>
        <v>0.24966797423686274</v>
      </c>
      <c r="AM101">
        <f>SQRT((1+$AB$7)/(1-$AB$7))*TAN(AN101/2)</f>
        <v>0.12548650599690409</v>
      </c>
      <c r="AN101" s="99">
        <f>$AU101+$AB$7*SIN(AO101)</f>
        <v>75.605027267994359</v>
      </c>
      <c r="AO101" s="99">
        <f>$AU101+$AB$7*SIN(AP101)</f>
        <v>75.605026051126458</v>
      </c>
      <c r="AP101" s="99">
        <f>$AU101+$AB$7*SIN(AQ101)</f>
        <v>75.605019428673344</v>
      </c>
      <c r="AQ101" s="99">
        <f>$AU101+$AB$7*SIN(AR101)</f>
        <v>75.604983388040594</v>
      </c>
      <c r="AR101" s="99">
        <f>$AU101+$AB$7*SIN(AS101)</f>
        <v>75.604787252928119</v>
      </c>
      <c r="AS101" s="99">
        <f>$AU101+$AB$7*SIN(AT101)</f>
        <v>75.603720015900123</v>
      </c>
      <c r="AT101" s="99">
        <f>$AU101+$AB$7*SIN(AU101)</f>
        <v>75.597916944839682</v>
      </c>
      <c r="AU101" s="99">
        <f>RADIANS($AB$9)+$AB$18*(F101-AB$15)</f>
        <v>75.566476461737523</v>
      </c>
      <c r="AW101" s="64"/>
      <c r="AX101" s="70"/>
    </row>
    <row r="102" spans="1:50">
      <c r="A102" s="124" t="s">
        <v>460</v>
      </c>
      <c r="B102" s="125" t="s">
        <v>70</v>
      </c>
      <c r="C102" s="124">
        <v>52964.838400000001</v>
      </c>
      <c r="D102" s="124" t="s">
        <v>119</v>
      </c>
      <c r="E102" s="11">
        <f>+(C102-C$7)/C$8</f>
        <v>21796.971000524827</v>
      </c>
      <c r="F102">
        <f>ROUND(2*E102,0)/2</f>
        <v>21797</v>
      </c>
      <c r="G102">
        <f>+C102-(C$7+F102*C$8)</f>
        <v>-3.5895937122404575E-2</v>
      </c>
      <c r="K102">
        <f>G102</f>
        <v>-3.5895937122404575E-2</v>
      </c>
      <c r="P102" s="103">
        <f>+D$11+D$12*F102+D$13*F102^2</f>
        <v>-2.7203019285672873E-2</v>
      </c>
      <c r="Q102" s="2">
        <f>+C102-15018.5</f>
        <v>37946.338400000001</v>
      </c>
      <c r="S102" s="5">
        <v>1</v>
      </c>
      <c r="Z102">
        <f>F102</f>
        <v>21797</v>
      </c>
      <c r="AA102" s="99">
        <f>AB$3+AB$4*Z102+AB$5*Z102^2+AH102</f>
        <v>-3.3800345257721257E-2</v>
      </c>
      <c r="AB102" s="99">
        <f>IF(S102&lt;&gt;0,G102-AH102, -9999)</f>
        <v>-2.9298611150356191E-2</v>
      </c>
      <c r="AC102" s="99">
        <f>+G102-P102</f>
        <v>-8.6929178367317027E-3</v>
      </c>
      <c r="AD102" s="99">
        <f>IF(S102&lt;&gt;0,G102-AA102, -9999)</f>
        <v>-2.0955918646833188E-3</v>
      </c>
      <c r="AE102" s="99">
        <f>+(G102-AA102)^2*S102</f>
        <v>4.3915052633269093E-6</v>
      </c>
      <c r="AF102">
        <f>IF(S102&lt;&gt;0,G102-P102, -9999)</f>
        <v>-8.6929178367317027E-3</v>
      </c>
      <c r="AG102" s="100"/>
      <c r="AH102">
        <f>$AB$6*($AB$11/AI102*AJ102+$AB$12)</f>
        <v>-6.5973259720483847E-3</v>
      </c>
      <c r="AI102">
        <f>1+$AB$7*COS(AL102)</f>
        <v>1.102227936996701</v>
      </c>
      <c r="AJ102">
        <f>SIN(AL102+RADIANS($AB$9))</f>
        <v>-0.71411323338841015</v>
      </c>
      <c r="AK102">
        <f>$AB$7*SIN(AL102)</f>
        <v>0.15747759502327066</v>
      </c>
      <c r="AL102">
        <f>2*ATAN(AM102)</f>
        <v>0.99501281908422023</v>
      </c>
      <c r="AM102">
        <f>SQRT((1+$AB$7)/(1-$AB$7))*TAN(AN102/2)</f>
        <v>0.54306909427120253</v>
      </c>
      <c r="AN102" s="99">
        <f>$AU102+$AB$7*SIN(AO102)</f>
        <v>76.242425126392632</v>
      </c>
      <c r="AO102" s="99">
        <f>$AU102+$AB$7*SIN(AP102)</f>
        <v>76.242424623009569</v>
      </c>
      <c r="AP102" s="99">
        <f>$AU102+$AB$7*SIN(AQ102)</f>
        <v>76.242420587145034</v>
      </c>
      <c r="AQ102" s="99">
        <f>$AU102+$AB$7*SIN(AR102)</f>
        <v>76.242388230336815</v>
      </c>
      <c r="AR102" s="99">
        <f>$AU102+$AB$7*SIN(AS102)</f>
        <v>76.242128858086829</v>
      </c>
      <c r="AS102" s="99">
        <f>$AU102+$AB$7*SIN(AT102)</f>
        <v>76.240052455218702</v>
      </c>
      <c r="AT102" s="99">
        <f>$AU102+$AB$7*SIN(AU102)</f>
        <v>76.223599964820806</v>
      </c>
      <c r="AU102" s="99">
        <f>RADIANS($AB$9)+$AB$18*(F102-AB$15)</f>
        <v>76.102093804504861</v>
      </c>
      <c r="AW102" s="64"/>
      <c r="AX102" s="70"/>
    </row>
    <row r="103" spans="1:50">
      <c r="A103" s="38" t="s">
        <v>71</v>
      </c>
      <c r="B103" s="11"/>
      <c r="C103" s="39">
        <v>52964.838424789399</v>
      </c>
      <c r="D103" s="35">
        <v>2.9999999999999997E-4</v>
      </c>
      <c r="E103" s="11">
        <f>+(C103-C$7)/C$8</f>
        <v>21796.971020551595</v>
      </c>
      <c r="F103">
        <f>ROUND(2*E103,0)/2</f>
        <v>21797</v>
      </c>
      <c r="G103">
        <f>+C103-(C$7+F103*C$8)</f>
        <v>-3.5871147723810282E-2</v>
      </c>
      <c r="K103">
        <f>G103</f>
        <v>-3.5871147723810282E-2</v>
      </c>
      <c r="P103" s="103">
        <f>+D$11+D$12*F103+D$13*F103^2</f>
        <v>-2.7203019285672873E-2</v>
      </c>
      <c r="Q103" s="2">
        <f>+C103-15018.5</f>
        <v>37946.338424789399</v>
      </c>
      <c r="S103" s="5">
        <v>1</v>
      </c>
      <c r="Z103">
        <f>F103</f>
        <v>21797</v>
      </c>
      <c r="AA103" s="99">
        <f>AB$3+AB$4*Z103+AB$5*Z103^2+AH103</f>
        <v>-3.3800345257721257E-2</v>
      </c>
      <c r="AB103" s="99">
        <f>IF(S103&lt;&gt;0,G103-AH103, -9999)</f>
        <v>-2.9273821751761898E-2</v>
      </c>
      <c r="AC103" s="99">
        <f>+G103-P103</f>
        <v>-8.6681284381374089E-3</v>
      </c>
      <c r="AD103" s="99">
        <f>IF(S103&lt;&gt;0,G103-AA103, -9999)</f>
        <v>-2.0708024660890251E-3</v>
      </c>
      <c r="AE103" s="99">
        <f>+(G103-AA103)^2*S103</f>
        <v>4.2882228535603882E-6</v>
      </c>
      <c r="AF103">
        <f>IF(S103&lt;&gt;0,G103-P103, -9999)</f>
        <v>-8.6681284381374089E-3</v>
      </c>
      <c r="AG103" s="100"/>
      <c r="AH103">
        <f>$AB$6*($AB$11/AI103*AJ103+$AB$12)</f>
        <v>-6.5973259720483847E-3</v>
      </c>
      <c r="AI103">
        <f>1+$AB$7*COS(AL103)</f>
        <v>1.102227936996701</v>
      </c>
      <c r="AJ103">
        <f>SIN(AL103+RADIANS($AB$9))</f>
        <v>-0.71411323338841015</v>
      </c>
      <c r="AK103">
        <f>$AB$7*SIN(AL103)</f>
        <v>0.15747759502327066</v>
      </c>
      <c r="AL103">
        <f>2*ATAN(AM103)</f>
        <v>0.99501281908422023</v>
      </c>
      <c r="AM103">
        <f>SQRT((1+$AB$7)/(1-$AB$7))*TAN(AN103/2)</f>
        <v>0.54306909427120253</v>
      </c>
      <c r="AN103" s="99">
        <f>$AU103+$AB$7*SIN(AO103)</f>
        <v>76.242425126392632</v>
      </c>
      <c r="AO103" s="99">
        <f>$AU103+$AB$7*SIN(AP103)</f>
        <v>76.242424623009569</v>
      </c>
      <c r="AP103" s="99">
        <f>$AU103+$AB$7*SIN(AQ103)</f>
        <v>76.242420587145034</v>
      </c>
      <c r="AQ103" s="99">
        <f>$AU103+$AB$7*SIN(AR103)</f>
        <v>76.242388230336815</v>
      </c>
      <c r="AR103" s="99">
        <f>$AU103+$AB$7*SIN(AS103)</f>
        <v>76.242128858086829</v>
      </c>
      <c r="AS103" s="99">
        <f>$AU103+$AB$7*SIN(AT103)</f>
        <v>76.240052455218702</v>
      </c>
      <c r="AT103" s="99">
        <f>$AU103+$AB$7*SIN(AU103)</f>
        <v>76.223599964820806</v>
      </c>
      <c r="AU103" s="99">
        <f>RADIANS($AB$9)+$AB$18*(F103-AB$15)</f>
        <v>76.102093804504861</v>
      </c>
      <c r="AW103" s="64"/>
      <c r="AX103" s="70"/>
    </row>
    <row r="104" spans="1:50">
      <c r="A104" s="35" t="s">
        <v>73</v>
      </c>
      <c r="B104" s="36" t="s">
        <v>70</v>
      </c>
      <c r="C104" s="40">
        <v>53055.202700000002</v>
      </c>
      <c r="D104" s="40">
        <v>2.0000000000000001E-4</v>
      </c>
      <c r="E104" s="11">
        <f>+(C104-C$7)/C$8</f>
        <v>21869.974172598158</v>
      </c>
      <c r="F104">
        <f>ROUND(2*E104,0)/2</f>
        <v>21870</v>
      </c>
      <c r="G104">
        <f>+C104-(C$7+F104*C$8)</f>
        <v>-3.1969502444553655E-2</v>
      </c>
      <c r="K104">
        <f>G104</f>
        <v>-3.1969502444553655E-2</v>
      </c>
      <c r="P104" s="103">
        <f>+D$11+D$12*F104+D$13*F104^2</f>
        <v>-2.7244590949801521E-2</v>
      </c>
      <c r="Q104" s="2">
        <f>+C104-15018.5</f>
        <v>38036.702700000002</v>
      </c>
      <c r="S104" s="5">
        <v>1</v>
      </c>
      <c r="Z104">
        <f>F104</f>
        <v>21870</v>
      </c>
      <c r="AA104" s="99">
        <f>AB$3+AB$4*Z104+AB$5*Z104^2+AH104</f>
        <v>-3.2660550153538401E-2</v>
      </c>
      <c r="AB104" s="99">
        <f>IF(S104&lt;&gt;0,G104-AH104, -9999)</f>
        <v>-2.6553543240816775E-2</v>
      </c>
      <c r="AC104" s="99">
        <f>+G104-P104</f>
        <v>-4.7249114947521334E-3</v>
      </c>
      <c r="AD104" s="99">
        <f>IF(S104&lt;&gt;0,G104-AA104, -9999)</f>
        <v>6.910477089847461E-4</v>
      </c>
      <c r="AE104" s="99">
        <f>+(G104-AA104)^2*S104</f>
        <v>4.7754693609306636E-7</v>
      </c>
      <c r="AF104">
        <f>IF(S104&lt;&gt;0,G104-P104, -9999)</f>
        <v>-4.7249114947521334E-3</v>
      </c>
      <c r="AG104" s="100"/>
      <c r="AH104">
        <f>$AB$6*($AB$11/AI104*AJ104+$AB$12)</f>
        <v>-5.4159592037368778E-3</v>
      </c>
      <c r="AI104">
        <f>1+$AB$7*COS(AL104)</f>
        <v>1.062193179006313</v>
      </c>
      <c r="AJ104">
        <f>SIN(AL104+RADIANS($AB$9))</f>
        <v>-0.52881882223532073</v>
      </c>
      <c r="AK104">
        <f>$AB$7*SIN(AL104)</f>
        <v>0.17714895574629674</v>
      </c>
      <c r="AL104">
        <f>2*ATAN(AM104)</f>
        <v>1.2331610824525889</v>
      </c>
      <c r="AM104">
        <f>SQRT((1+$AB$7)/(1-$AB$7))*TAN(AN104/2)</f>
        <v>0.70875931703203077</v>
      </c>
      <c r="AN104" s="99">
        <f>$AU104+$AB$7*SIN(AO104)</f>
        <v>76.458515760877475</v>
      </c>
      <c r="AO104" s="99">
        <f>$AU104+$AB$7*SIN(AP104)</f>
        <v>76.458515657943934</v>
      </c>
      <c r="AP104" s="99">
        <f>$AU104+$AB$7*SIN(AQ104)</f>
        <v>76.458514535900761</v>
      </c>
      <c r="AQ104" s="99">
        <f>$AU104+$AB$7*SIN(AR104)</f>
        <v>76.458502305038266</v>
      </c>
      <c r="AR104" s="99">
        <f>$AU104+$AB$7*SIN(AS104)</f>
        <v>76.458368999506845</v>
      </c>
      <c r="AS104" s="99">
        <f>$AU104+$AB$7*SIN(AT104)</f>
        <v>76.456918138787273</v>
      </c>
      <c r="AT104" s="99">
        <f>$AU104+$AB$7*SIN(AU104)</f>
        <v>76.441362362266489</v>
      </c>
      <c r="AU104" s="99">
        <f>RADIANS($AB$9)+$AB$18*(F104-AB$15)</f>
        <v>76.29470496717488</v>
      </c>
      <c r="AW104" s="64"/>
      <c r="AX104" s="70"/>
    </row>
    <row r="105" spans="1:50">
      <c r="A105" s="124" t="s">
        <v>470</v>
      </c>
      <c r="B105" s="125" t="s">
        <v>70</v>
      </c>
      <c r="C105" s="124">
        <v>53056.451000000001</v>
      </c>
      <c r="D105" s="124" t="s">
        <v>119</v>
      </c>
      <c r="E105" s="11">
        <f>+(C105-C$7)/C$8</f>
        <v>21870.982644524564</v>
      </c>
      <c r="F105">
        <f>ROUND(2*E105,0)/2</f>
        <v>21871</v>
      </c>
      <c r="G105">
        <f>+C105-(C$7+F105*C$8)</f>
        <v>-2.1482838958036155E-2</v>
      </c>
      <c r="K105">
        <f>G105</f>
        <v>-2.1482838958036155E-2</v>
      </c>
      <c r="P105" s="103">
        <f>+D$11+D$12*F105+D$13*F105^2</f>
        <v>-2.7245161337082838E-2</v>
      </c>
      <c r="Q105" s="2">
        <f>+C105-15018.5</f>
        <v>38037.951000000001</v>
      </c>
      <c r="S105" s="5">
        <v>1</v>
      </c>
      <c r="Z105">
        <f>F105</f>
        <v>21871</v>
      </c>
      <c r="AA105" s="99">
        <f>AB$3+AB$4*Z105+AB$5*Z105^2+AH105</f>
        <v>-3.2643389856782223E-2</v>
      </c>
      <c r="AB105" s="99">
        <f>IF(S105&lt;&gt;0,G105-AH105, -9999)</f>
        <v>-1.6084610438336769E-2</v>
      </c>
      <c r="AC105" s="99">
        <f>+G105-P105</f>
        <v>5.7623223790466832E-3</v>
      </c>
      <c r="AD105" s="99">
        <f>IF(S105&lt;&gt;0,G105-AA105, -9999)</f>
        <v>1.1160550898746069E-2</v>
      </c>
      <c r="AE105" s="99">
        <f>+(G105-AA105)^2*S105</f>
        <v>1.2455789636350167E-4</v>
      </c>
      <c r="AF105">
        <f>IF(S105&lt;&gt;0,G105-P105, -9999)</f>
        <v>5.7623223790466832E-3</v>
      </c>
      <c r="AG105" s="100"/>
      <c r="AH105">
        <f>$AB$6*($AB$11/AI105*AJ105+$AB$12)</f>
        <v>-5.3982285196993839E-3</v>
      </c>
      <c r="AI105">
        <f>1+$AB$7*COS(AL105)</f>
        <v>1.0616366434328632</v>
      </c>
      <c r="AJ105">
        <f>SIN(AL105+RADIANS($AB$9))</f>
        <v>-0.52615127808582962</v>
      </c>
      <c r="AK105">
        <f>$AB$7*SIN(AL105)</f>
        <v>0.17734336250123597</v>
      </c>
      <c r="AL105">
        <f>2*ATAN(AM105)</f>
        <v>1.236300981895049</v>
      </c>
      <c r="AM105">
        <f>SQRT((1+$AB$7)/(1-$AB$7))*TAN(AN105/2)</f>
        <v>0.71112054425072535</v>
      </c>
      <c r="AN105" s="99">
        <f>$AU105+$AB$7*SIN(AO105)</f>
        <v>76.461420007285838</v>
      </c>
      <c r="AO105" s="99">
        <f>$AU105+$AB$7*SIN(AP105)</f>
        <v>76.461419907188841</v>
      </c>
      <c r="AP105" s="99">
        <f>$AU105+$AB$7*SIN(AQ105)</f>
        <v>76.461418810373033</v>
      </c>
      <c r="AQ105" s="99">
        <f>$AU105+$AB$7*SIN(AR105)</f>
        <v>76.461406792123682</v>
      </c>
      <c r="AR105" s="99">
        <f>$AU105+$AB$7*SIN(AS105)</f>
        <v>76.461275120366949</v>
      </c>
      <c r="AS105" s="99">
        <f>$AU105+$AB$7*SIN(AT105)</f>
        <v>76.459834561653807</v>
      </c>
      <c r="AT105" s="99">
        <f>$AU105+$AB$7*SIN(AU105)</f>
        <v>76.444309655799785</v>
      </c>
      <c r="AU105" s="99">
        <f>RADIANS($AB$9)+$AB$18*(F105-AB$15)</f>
        <v>76.29734347625255</v>
      </c>
      <c r="AW105" s="64"/>
      <c r="AX105" s="70"/>
    </row>
    <row r="106" spans="1:50">
      <c r="A106" s="124" t="s">
        <v>336</v>
      </c>
      <c r="B106" s="125" t="s">
        <v>70</v>
      </c>
      <c r="C106" s="124">
        <v>53323.81</v>
      </c>
      <c r="D106" s="124" t="s">
        <v>119</v>
      </c>
      <c r="E106" s="11">
        <f>+(C106-C$7)/C$8</f>
        <v>22086.975631604124</v>
      </c>
      <c r="F106">
        <f>ROUND(2*E106,0)/2</f>
        <v>22087</v>
      </c>
      <c r="G106">
        <f>+C106-(C$7+F106*C$8)</f>
        <v>-3.0163525399984792E-2</v>
      </c>
      <c r="K106">
        <f>G106</f>
        <v>-3.0163525399984792E-2</v>
      </c>
      <c r="P106" s="103">
        <f>+D$11+D$12*F106+D$13*F106^2</f>
        <v>-2.7368942928092416E-2</v>
      </c>
      <c r="Q106" s="2">
        <f>+C106-15018.5</f>
        <v>38305.31</v>
      </c>
      <c r="S106" s="5">
        <v>1</v>
      </c>
      <c r="Z106">
        <f>F106</f>
        <v>22087</v>
      </c>
      <c r="AA106" s="99">
        <f>AB$3+AB$4*Z106+AB$5*Z106^2+AH106</f>
        <v>-2.8430042653029553E-2</v>
      </c>
      <c r="AB106" s="99">
        <f>IF(S106&lt;&gt;0,G106-AH106, -9999)</f>
        <v>-2.9102425675047654E-2</v>
      </c>
      <c r="AC106" s="99">
        <f>+G106-P106</f>
        <v>-2.7945824718923762E-3</v>
      </c>
      <c r="AD106" s="99">
        <f>IF(S106&lt;&gt;0,G106-AA106, -9999)</f>
        <v>-1.7334827469552387E-3</v>
      </c>
      <c r="AE106" s="99">
        <f>+(G106-AA106)^2*S106</f>
        <v>3.00496243399148E-6</v>
      </c>
      <c r="AF106">
        <f>IF(S106&lt;&gt;0,G106-P106, -9999)</f>
        <v>-2.7945824718923762E-3</v>
      </c>
      <c r="AG106" s="100"/>
      <c r="AH106">
        <f>$AB$6*($AB$11/AI106*AJ106+$AB$12)</f>
        <v>-1.061099724937136E-3</v>
      </c>
      <c r="AI106">
        <f>1+$AB$7*COS(AL106)</f>
        <v>0.94956009337848002</v>
      </c>
      <c r="AJ106">
        <f>SIN(AL106+RADIANS($AB$9))</f>
        <v>5.240026587970998E-2</v>
      </c>
      <c r="AK106">
        <f>$AB$7*SIN(AL106)</f>
        <v>0.18084678558638265</v>
      </c>
      <c r="AL106">
        <f>2*ATAN(AM106)</f>
        <v>1.8427936265044182</v>
      </c>
      <c r="AM106">
        <f>SQRT((1+$AB$7)/(1-$AB$7))*TAN(AN106/2)</f>
        <v>1.3170765393656565</v>
      </c>
      <c r="AN106" s="99">
        <f>$AU106+$AB$7*SIN(AO106)</f>
        <v>77.054327837943717</v>
      </c>
      <c r="AO106" s="99">
        <f>$AU106+$AB$7*SIN(AP106)</f>
        <v>77.05432783794403</v>
      </c>
      <c r="AP106" s="99">
        <f>$AU106+$AB$7*SIN(AQ106)</f>
        <v>77.054327837924859</v>
      </c>
      <c r="AQ106" s="99">
        <f>$AU106+$AB$7*SIN(AR106)</f>
        <v>77.054327839122649</v>
      </c>
      <c r="AR106" s="99">
        <f>$AU106+$AB$7*SIN(AS106)</f>
        <v>77.054327764246736</v>
      </c>
      <c r="AS106" s="99">
        <f>$AU106+$AB$7*SIN(AT106)</f>
        <v>77.054332444729781</v>
      </c>
      <c r="AT106" s="99">
        <f>$AU106+$AB$7*SIN(AU106)</f>
        <v>77.05403937423074</v>
      </c>
      <c r="AU106" s="99">
        <f>RADIANS($AB$9)+$AB$18*(F106-AB$15)</f>
        <v>76.867261437029612</v>
      </c>
      <c r="AW106" s="64"/>
      <c r="AX106" s="70"/>
    </row>
    <row r="107" spans="1:50">
      <c r="A107" s="124" t="s">
        <v>336</v>
      </c>
      <c r="B107" s="125" t="s">
        <v>70</v>
      </c>
      <c r="C107" s="124">
        <v>53354.756600000001</v>
      </c>
      <c r="D107" s="124" t="s">
        <v>119</v>
      </c>
      <c r="E107" s="11">
        <f>+(C107-C$7)/C$8</f>
        <v>22111.976654849859</v>
      </c>
      <c r="F107">
        <f>ROUND(2*E107,0)/2</f>
        <v>22112</v>
      </c>
      <c r="G107">
        <f>+C107-(C$7+F107*C$8)</f>
        <v>-2.8896938187244814E-2</v>
      </c>
      <c r="K107">
        <f>G107</f>
        <v>-2.8896938187244814E-2</v>
      </c>
      <c r="P107" s="103">
        <f>+D$11+D$12*F107+D$13*F107^2</f>
        <v>-2.7383343790209562E-2</v>
      </c>
      <c r="Q107" s="2">
        <f>+C107-15018.5</f>
        <v>38336.256600000001</v>
      </c>
      <c r="S107" s="5">
        <v>1</v>
      </c>
      <c r="Z107">
        <f>F107</f>
        <v>22112</v>
      </c>
      <c r="AA107" s="99">
        <f>AB$3+AB$4*Z107+AB$5*Z107^2+AH107</f>
        <v>-2.7920715873592312E-2</v>
      </c>
      <c r="AB107" s="99">
        <f>IF(S107&lt;&gt;0,G107-AH107, -9999)</f>
        <v>-2.8359566103862064E-2</v>
      </c>
      <c r="AC107" s="99">
        <f>+G107-P107</f>
        <v>-1.5135943970352519E-3</v>
      </c>
      <c r="AD107" s="99">
        <f>IF(S107&lt;&gt;0,G107-AA107, -9999)</f>
        <v>-9.7622231365250209E-4</v>
      </c>
      <c r="AE107" s="99">
        <f>+(G107-AA107)^2*S107</f>
        <v>9.5301000567304412E-7</v>
      </c>
      <c r="AF107">
        <f>IF(S107&lt;&gt;0,G107-P107, -9999)</f>
        <v>-1.5135943970352519E-3</v>
      </c>
      <c r="AG107" s="100"/>
      <c r="AH107">
        <f>$AB$6*($AB$11/AI107*AJ107+$AB$12)</f>
        <v>-5.3737208338274899E-4</v>
      </c>
      <c r="AI107">
        <f>1+$AB$7*COS(AL107)</f>
        <v>0.93844662217117847</v>
      </c>
      <c r="AJ107">
        <f>SIN(AL107+RADIANS($AB$9))</f>
        <v>0.11420312804572601</v>
      </c>
      <c r="AK107">
        <f>$AB$7*SIN(AL107)</f>
        <v>0.17737228000670524</v>
      </c>
      <c r="AL107">
        <f>2*ATAN(AM107)</f>
        <v>1.9048221936535528</v>
      </c>
      <c r="AM107">
        <f>SQRT((1+$AB$7)/(1-$AB$7))*TAN(AN107/2)</f>
        <v>1.4055326441842708</v>
      </c>
      <c r="AN107" s="99">
        <f>$AU107+$AB$7*SIN(AO107)</f>
        <v>77.118869321107752</v>
      </c>
      <c r="AO107" s="99">
        <f>$AU107+$AB$7*SIN(AP107)</f>
        <v>77.118869321072239</v>
      </c>
      <c r="AP107" s="99">
        <f>$AU107+$AB$7*SIN(AQ107)</f>
        <v>77.118869322338952</v>
      </c>
      <c r="AQ107" s="99">
        <f>$AU107+$AB$7*SIN(AR107)</f>
        <v>77.118869277146075</v>
      </c>
      <c r="AR107" s="99">
        <f>$AU107+$AB$7*SIN(AS107)</f>
        <v>77.118870889504251</v>
      </c>
      <c r="AS107" s="99">
        <f>$AU107+$AB$7*SIN(AT107)</f>
        <v>77.118813354308855</v>
      </c>
      <c r="AT107" s="99">
        <f>$AU107+$AB$7*SIN(AU107)</f>
        <v>77.120853043196391</v>
      </c>
      <c r="AU107" s="99">
        <f>RADIANS($AB$9)+$AB$18*(F107-AB$15)</f>
        <v>76.933224163971403</v>
      </c>
      <c r="AW107" s="64"/>
      <c r="AX107" s="70"/>
    </row>
    <row r="108" spans="1:50">
      <c r="A108" s="41" t="s">
        <v>80</v>
      </c>
      <c r="B108" s="34" t="s">
        <v>68</v>
      </c>
      <c r="C108" s="35">
        <v>53433.3603</v>
      </c>
      <c r="D108" s="35">
        <v>4.1999999999999997E-3</v>
      </c>
      <c r="E108" s="11">
        <f>+(C108-C$7)/C$8</f>
        <v>22175.478717464193</v>
      </c>
      <c r="F108">
        <f>ROUND(2*E108,0)/2</f>
        <v>22175.5</v>
      </c>
      <c r="G108">
        <f>+C108-(C$7+F108*C$8)</f>
        <v>-2.6343806654040236E-2</v>
      </c>
      <c r="J108">
        <f>G108</f>
        <v>-2.6343806654040236E-2</v>
      </c>
      <c r="P108" s="103">
        <f>+D$11+D$12*F108+D$13*F108^2</f>
        <v>-2.741999127228216E-2</v>
      </c>
      <c r="Q108" s="2">
        <f>+C108-15018.5</f>
        <v>38414.8603</v>
      </c>
      <c r="S108" s="5">
        <v>1</v>
      </c>
      <c r="Z108">
        <f>F108</f>
        <v>22175.5</v>
      </c>
      <c r="AA108" s="99">
        <f>AB$3+AB$4*Z108+AB$5*Z108^2+AH108</f>
        <v>-2.6648594630743708E-2</v>
      </c>
      <c r="AB108" s="99">
        <f>IF(S108&lt;&gt;0,G108-AH108, -9999)</f>
        <v>-2.7115203295578687E-2</v>
      </c>
      <c r="AC108" s="99">
        <f>+G108-P108</f>
        <v>1.0761846182419238E-3</v>
      </c>
      <c r="AD108" s="99">
        <f>IF(S108&lt;&gt;0,G108-AA108, -9999)</f>
        <v>3.0478797670347238E-4</v>
      </c>
      <c r="AE108" s="99">
        <f>+(G108-AA108)^2*S108</f>
        <v>9.2895710742996424E-8</v>
      </c>
      <c r="AF108">
        <f>IF(S108&lt;&gt;0,G108-P108, -9999)</f>
        <v>1.0761846182419238E-3</v>
      </c>
      <c r="AG108" s="100"/>
      <c r="AH108">
        <f>$AB$6*($AB$11/AI108*AJ108+$AB$12)</f>
        <v>7.7139664153845066E-4</v>
      </c>
      <c r="AI108">
        <f>1+$AB$7*COS(AL108)</f>
        <v>0.91240780835924462</v>
      </c>
      <c r="AJ108">
        <f>SIN(AL108+RADIANS($AB$9))</f>
        <v>0.26268134807343302</v>
      </c>
      <c r="AK108">
        <f>$AB$7*SIN(AL108)</f>
        <v>0.1660643008008762</v>
      </c>
      <c r="AL108">
        <f>2*ATAN(AM108)</f>
        <v>2.0561694440294676</v>
      </c>
      <c r="AM108">
        <f>SQRT((1+$AB$7)/(1-$AB$7))*TAN(AN108/2)</f>
        <v>1.6580405433730543</v>
      </c>
      <c r="AN108" s="99">
        <f>$AU108+$AB$7*SIN(AO108)</f>
        <v>77.279539531459207</v>
      </c>
      <c r="AO108" s="99">
        <f>$AU108+$AB$7*SIN(AP108)</f>
        <v>77.279539526576897</v>
      </c>
      <c r="AP108" s="99">
        <f>$AU108+$AB$7*SIN(AQ108)</f>
        <v>77.279539611683063</v>
      </c>
      <c r="AQ108" s="99">
        <f>$AU108+$AB$7*SIN(AR108)</f>
        <v>77.279538128150946</v>
      </c>
      <c r="AR108" s="99">
        <f>$AU108+$AB$7*SIN(AS108)</f>
        <v>77.279563987424567</v>
      </c>
      <c r="AS108" s="99">
        <f>$AU108+$AB$7*SIN(AT108)</f>
        <v>77.279112938653483</v>
      </c>
      <c r="AT108" s="99">
        <f>$AU108+$AB$7*SIN(AU108)</f>
        <v>77.286891530118424</v>
      </c>
      <c r="AU108" s="99">
        <f>RADIANS($AB$9)+$AB$18*(F108-AB$15)</f>
        <v>77.10076949040355</v>
      </c>
      <c r="AW108" s="64"/>
      <c r="AX108" s="70"/>
    </row>
    <row r="109" spans="1:50">
      <c r="A109" s="124" t="s">
        <v>336</v>
      </c>
      <c r="B109" s="125" t="s">
        <v>70</v>
      </c>
      <c r="C109" s="124">
        <v>53442.643400000001</v>
      </c>
      <c r="D109" s="124" t="s">
        <v>119</v>
      </c>
      <c r="E109" s="11">
        <f>+(C109-C$7)/C$8</f>
        <v>22182.978313506814</v>
      </c>
      <c r="F109">
        <f>ROUND(2*E109,0)/2</f>
        <v>22183</v>
      </c>
      <c r="G109">
        <f>+C109-(C$7+F109*C$8)</f>
        <v>-2.6843830491998233E-2</v>
      </c>
      <c r="K109">
        <f>G109</f>
        <v>-2.6843830491998233E-2</v>
      </c>
      <c r="P109" s="103">
        <f>+D$11+D$12*F109+D$13*F109^2</f>
        <v>-2.7424326280845322E-2</v>
      </c>
      <c r="Q109" s="2">
        <f>+C109-15018.5</f>
        <v>38424.143400000001</v>
      </c>
      <c r="S109" s="5">
        <v>1</v>
      </c>
      <c r="Z109">
        <f>F109</f>
        <v>22183</v>
      </c>
      <c r="AA109" s="99">
        <f>AB$3+AB$4*Z109+AB$5*Z109^2+AH109</f>
        <v>-2.6501368761369777E-2</v>
      </c>
      <c r="AB109" s="99">
        <f>IF(S109&lt;&gt;0,G109-AH109, -9999)</f>
        <v>-2.7766788011473777E-2</v>
      </c>
      <c r="AC109" s="99">
        <f>+G109-P109</f>
        <v>5.8049578884708866E-4</v>
      </c>
      <c r="AD109" s="99">
        <f>IF(S109&lt;&gt;0,G109-AA109, -9999)</f>
        <v>-3.4246173062845581E-4</v>
      </c>
      <c r="AE109" s="99">
        <f>+(G109-AA109)^2*S109</f>
        <v>1.1728003694503703E-7</v>
      </c>
      <c r="AF109">
        <f>IF(S109&lt;&gt;0,G109-P109, -9999)</f>
        <v>5.8049578884708866E-4</v>
      </c>
      <c r="AG109" s="100"/>
      <c r="AH109">
        <f>$AB$6*($AB$11/AI109*AJ109+$AB$12)</f>
        <v>9.229575194755449E-4</v>
      </c>
      <c r="AI109">
        <f>1+$AB$7*COS(AL109)</f>
        <v>0.90954315111001338</v>
      </c>
      <c r="AJ109">
        <f>SIN(AL109+RADIANS($AB$9))</f>
        <v>0.27936283226016234</v>
      </c>
      <c r="AK109">
        <f>$AB$7*SIN(AL109)</f>
        <v>0.16452143485214574</v>
      </c>
      <c r="AL109">
        <f>2*ATAN(AM109)</f>
        <v>2.0734998079379769</v>
      </c>
      <c r="AM109">
        <f>SQRT((1+$AB$7)/(1-$AB$7))*TAN(AN109/2)</f>
        <v>1.6910015466009292</v>
      </c>
      <c r="AN109" s="99">
        <f>$AU109+$AB$7*SIN(AO109)</f>
        <v>77.298225252725004</v>
      </c>
      <c r="AO109" s="99">
        <f>$AU109+$AB$7*SIN(AP109)</f>
        <v>77.298225245718982</v>
      </c>
      <c r="AP109" s="99">
        <f>$AU109+$AB$7*SIN(AQ109)</f>
        <v>77.298225361143992</v>
      </c>
      <c r="AQ109" s="99">
        <f>$AU109+$AB$7*SIN(AR109)</f>
        <v>77.29822345949944</v>
      </c>
      <c r="AR109" s="99">
        <f>$AU109+$AB$7*SIN(AS109)</f>
        <v>77.298254788031656</v>
      </c>
      <c r="AS109" s="99">
        <f>$AU109+$AB$7*SIN(AT109)</f>
        <v>77.297738301222438</v>
      </c>
      <c r="AT109" s="99">
        <f>$AU109+$AB$7*SIN(AU109)</f>
        <v>77.306155860379633</v>
      </c>
      <c r="AU109" s="99">
        <f>RADIANS($AB$9)+$AB$18*(F109-AB$15)</f>
        <v>77.120558308486082</v>
      </c>
      <c r="AW109" s="64"/>
      <c r="AX109" s="70"/>
    </row>
    <row r="110" spans="1:50">
      <c r="A110" s="124" t="s">
        <v>336</v>
      </c>
      <c r="B110" s="125" t="s">
        <v>70</v>
      </c>
      <c r="C110" s="124">
        <v>53442.643799999998</v>
      </c>
      <c r="D110" s="124" t="s">
        <v>119</v>
      </c>
      <c r="E110" s="11">
        <f>+(C110-C$7)/C$8</f>
        <v>22182.978636657313</v>
      </c>
      <c r="F110">
        <f>ROUND(2*E110,0)/2</f>
        <v>22183</v>
      </c>
      <c r="G110">
        <f>+C110-(C$7+F110*C$8)</f>
        <v>-2.6443830494827125E-2</v>
      </c>
      <c r="K110">
        <f>G110</f>
        <v>-2.6443830494827125E-2</v>
      </c>
      <c r="P110" s="103">
        <f>+D$11+D$12*F110+D$13*F110^2</f>
        <v>-2.7424326280845322E-2</v>
      </c>
      <c r="Q110" s="2">
        <f>+C110-15018.5</f>
        <v>38424.143799999998</v>
      </c>
      <c r="S110" s="5">
        <v>1</v>
      </c>
      <c r="Z110">
        <f>F110</f>
        <v>22183</v>
      </c>
      <c r="AA110" s="99">
        <f>AB$3+AB$4*Z110+AB$5*Z110^2+AH110</f>
        <v>-2.6501368761369777E-2</v>
      </c>
      <c r="AB110" s="99">
        <f>IF(S110&lt;&gt;0,G110-AH110, -9999)</f>
        <v>-2.736678801430267E-2</v>
      </c>
      <c r="AC110" s="99">
        <f>+G110-P110</f>
        <v>9.8049578601819634E-4</v>
      </c>
      <c r="AD110" s="99">
        <f>IF(S110&lt;&gt;0,G110-AA110, -9999)</f>
        <v>5.7538266542651872E-5</v>
      </c>
      <c r="AE110" s="99">
        <f>+(G110-AA110)^2*S110</f>
        <v>3.3106521167332519E-9</v>
      </c>
      <c r="AF110">
        <f>IF(S110&lt;&gt;0,G110-P110, -9999)</f>
        <v>9.8049578601819634E-4</v>
      </c>
      <c r="AG110" s="100"/>
      <c r="AH110">
        <f>$AB$6*($AB$11/AI110*AJ110+$AB$12)</f>
        <v>9.229575194755449E-4</v>
      </c>
      <c r="AI110">
        <f>1+$AB$7*COS(AL110)</f>
        <v>0.90954315111001338</v>
      </c>
      <c r="AJ110">
        <f>SIN(AL110+RADIANS($AB$9))</f>
        <v>0.27936283226016234</v>
      </c>
      <c r="AK110">
        <f>$AB$7*SIN(AL110)</f>
        <v>0.16452143485214574</v>
      </c>
      <c r="AL110">
        <f>2*ATAN(AM110)</f>
        <v>2.0734998079379769</v>
      </c>
      <c r="AM110">
        <f>SQRT((1+$AB$7)/(1-$AB$7))*TAN(AN110/2)</f>
        <v>1.6910015466009292</v>
      </c>
      <c r="AN110" s="99">
        <f>$AU110+$AB$7*SIN(AO110)</f>
        <v>77.298225252725004</v>
      </c>
      <c r="AO110" s="99">
        <f>$AU110+$AB$7*SIN(AP110)</f>
        <v>77.298225245718982</v>
      </c>
      <c r="AP110" s="99">
        <f>$AU110+$AB$7*SIN(AQ110)</f>
        <v>77.298225361143992</v>
      </c>
      <c r="AQ110" s="99">
        <f>$AU110+$AB$7*SIN(AR110)</f>
        <v>77.29822345949944</v>
      </c>
      <c r="AR110" s="99">
        <f>$AU110+$AB$7*SIN(AS110)</f>
        <v>77.298254788031656</v>
      </c>
      <c r="AS110" s="99">
        <f>$AU110+$AB$7*SIN(AT110)</f>
        <v>77.297738301222438</v>
      </c>
      <c r="AT110" s="99">
        <f>$AU110+$AB$7*SIN(AU110)</f>
        <v>77.306155860379633</v>
      </c>
      <c r="AU110" s="99">
        <f>RADIANS($AB$9)+$AB$18*(F110-AB$15)</f>
        <v>77.120558308486082</v>
      </c>
      <c r="AW110" s="64"/>
      <c r="AX110" s="70"/>
    </row>
    <row r="111" spans="1:50">
      <c r="A111" s="124" t="s">
        <v>500</v>
      </c>
      <c r="B111" s="125" t="s">
        <v>70</v>
      </c>
      <c r="C111" s="124">
        <v>53774.373899999999</v>
      </c>
      <c r="D111" s="124" t="s">
        <v>119</v>
      </c>
      <c r="E111" s="11">
        <f>+(C111-C$7)/C$8</f>
        <v>22450.975506795225</v>
      </c>
      <c r="F111">
        <f>ROUND(2*E111,0)/2</f>
        <v>22451</v>
      </c>
      <c r="G111">
        <f>+C111-(C$7+F111*C$8)</f>
        <v>-3.0318015524244402E-2</v>
      </c>
      <c r="K111">
        <f>G111</f>
        <v>-3.0318015524244402E-2</v>
      </c>
      <c r="P111" s="103">
        <f>+D$11+D$12*F111+D$13*F111^2</f>
        <v>-2.758014097027129E-2</v>
      </c>
      <c r="Q111" s="2">
        <f>+C111-15018.5</f>
        <v>38755.873899999999</v>
      </c>
      <c r="S111" s="5">
        <v>1</v>
      </c>
      <c r="Z111">
        <f>F111</f>
        <v>22451</v>
      </c>
      <c r="AA111" s="99">
        <f>AB$3+AB$4*Z111+AB$5*Z111^2+AH111</f>
        <v>-2.2022957236885396E-2</v>
      </c>
      <c r="AB111" s="99">
        <f>IF(S111&lt;&gt;0,G111-AH111, -9999)</f>
        <v>-3.5875199257630296E-2</v>
      </c>
      <c r="AC111" s="99">
        <f>+G111-P111</f>
        <v>-2.7378745539731117E-3</v>
      </c>
      <c r="AD111" s="99">
        <f>IF(S111&lt;&gt;0,G111-AA111, -9999)</f>
        <v>-8.2950582873590056E-3</v>
      </c>
      <c r="AE111" s="99">
        <f>+(G111-AA111)^2*S111</f>
        <v>6.8807991990683316E-5</v>
      </c>
      <c r="AF111">
        <f>IF(S111&lt;&gt;0,G111-P111, -9999)</f>
        <v>-2.7378745539731117E-3</v>
      </c>
      <c r="AG111" s="100"/>
      <c r="AH111">
        <f>$AB$6*($AB$11/AI111*AJ111+$AB$12)</f>
        <v>5.5571837333858922E-3</v>
      </c>
      <c r="AI111">
        <f>1+$AB$7*COS(AL111)</f>
        <v>0.83572194631245011</v>
      </c>
      <c r="AJ111">
        <f>SIN(AL111+RADIANS($AB$9))</f>
        <v>0.74852559217462011</v>
      </c>
      <c r="AK111">
        <f>$AB$7*SIN(AL111)</f>
        <v>9.0898102914995824E-2</v>
      </c>
      <c r="AL111">
        <f>2*ATAN(AM111)</f>
        <v>2.6362051429668076</v>
      </c>
      <c r="AM111">
        <f>SQRT((1+$AB$7)/(1-$AB$7))*TAN(AN111/2)</f>
        <v>3.8727673547900907</v>
      </c>
      <c r="AN111" s="99">
        <f>$AU111+$AB$7*SIN(AO111)</f>
        <v>77.934510770102321</v>
      </c>
      <c r="AO111" s="99">
        <f>$AU111+$AB$7*SIN(AP111)</f>
        <v>77.934509157116565</v>
      </c>
      <c r="AP111" s="99">
        <f>$AU111+$AB$7*SIN(AQ111)</f>
        <v>77.934519604469003</v>
      </c>
      <c r="AQ111" s="99">
        <f>$AU111+$AB$7*SIN(AR111)</f>
        <v>77.934451935344399</v>
      </c>
      <c r="AR111" s="99">
        <f>$AU111+$AB$7*SIN(AS111)</f>
        <v>77.934890182595382</v>
      </c>
      <c r="AS111" s="99">
        <f>$AU111+$AB$7*SIN(AT111)</f>
        <v>77.9320495877665</v>
      </c>
      <c r="AT111" s="99">
        <f>$AU111+$AB$7*SIN(AU111)</f>
        <v>77.95036405426751</v>
      </c>
      <c r="AU111" s="99">
        <f>RADIANS($AB$9)+$AB$18*(F111-AB$15)</f>
        <v>77.827678741302066</v>
      </c>
      <c r="AW111" s="64"/>
      <c r="AX111" s="70"/>
    </row>
    <row r="112" spans="1:50">
      <c r="A112" s="133" t="s">
        <v>678</v>
      </c>
      <c r="B112" s="134" t="s">
        <v>70</v>
      </c>
      <c r="C112" s="135">
        <v>54124.686500000003</v>
      </c>
      <c r="D112" s="135">
        <v>1.4E-3</v>
      </c>
      <c r="E112" s="11">
        <f>+(C112-C$7)/C$8</f>
        <v>22733.984737401301</v>
      </c>
      <c r="F112">
        <f>ROUND(2*E112,0)/2</f>
        <v>22734</v>
      </c>
      <c r="G112">
        <f>+C112-(C$7+F112*C$8)</f>
        <v>-1.8892248219344765E-2</v>
      </c>
      <c r="K112">
        <f>G112</f>
        <v>-1.8892248219344765E-2</v>
      </c>
      <c r="O112">
        <f ca="1">+C$11+C$12*F112</f>
        <v>-2.1085162588204559E-2</v>
      </c>
      <c r="P112" s="103">
        <f>+D$11+D$12*F112+D$13*F112^2</f>
        <v>-2.7746599306585479E-2</v>
      </c>
      <c r="Q112" s="2">
        <f>+C112-15018.5</f>
        <v>39106.186500000003</v>
      </c>
      <c r="S112" s="5">
        <v>1</v>
      </c>
      <c r="Z112">
        <f>F112</f>
        <v>22734</v>
      </c>
      <c r="AA112" s="99">
        <f>AB$3+AB$4*Z112+AB$5*Z112^2+AH112</f>
        <v>-1.9733011117776728E-2</v>
      </c>
      <c r="AB112" s="99">
        <f>IF(S112&lt;&gt;0,G112-AH112, -9999)</f>
        <v>-2.690583640815352E-2</v>
      </c>
      <c r="AC112" s="99">
        <f>+G112-P112</f>
        <v>8.8543510872407145E-3</v>
      </c>
      <c r="AD112" s="99">
        <f>IF(S112&lt;&gt;0,G112-AA112, -9999)</f>
        <v>8.4076289843196261E-4</v>
      </c>
      <c r="AE112" s="99">
        <f>+(G112-AA112)^2*S112</f>
        <v>7.0688225137971465E-7</v>
      </c>
      <c r="AF112">
        <f>IF(S112&lt;&gt;0,G112-P112, -9999)</f>
        <v>8.8543510872407145E-3</v>
      </c>
      <c r="AG112" s="100"/>
      <c r="AH112">
        <f>$AB$6*($AB$11/AI112*AJ112+$AB$12)</f>
        <v>8.0135881888087537E-3</v>
      </c>
      <c r="AI112">
        <f>1+$AB$7*COS(AL112)</f>
        <v>0.81230520313407817</v>
      </c>
      <c r="AJ112">
        <f>SIN(AL112+RADIANS($AB$9))</f>
        <v>0.98094878711941413</v>
      </c>
      <c r="AK112">
        <f>$AB$7*SIN(AL112)</f>
        <v>-4.5174402458751789E-3</v>
      </c>
      <c r="AL112">
        <f>2*ATAN(AM112)</f>
        <v>-3.1175292892709896</v>
      </c>
      <c r="AM112">
        <f>SQRT((1+$AB$7)/(1-$AB$7))*TAN(AN112/2)</f>
        <v>-83.109887087655252</v>
      </c>
      <c r="AN112" s="99">
        <f>$AU112+$AB$7*SIN(AO112)</f>
        <v>78.568914393151189</v>
      </c>
      <c r="AO112" s="99">
        <f>$AU112+$AB$7*SIN(AP112)</f>
        <v>78.568914676557981</v>
      </c>
      <c r="AP112" s="99">
        <f>$AU112+$AB$7*SIN(AQ112)</f>
        <v>78.568913166421666</v>
      </c>
      <c r="AQ112" s="99">
        <f>$AU112+$AB$7*SIN(AR112)</f>
        <v>78.568921213200895</v>
      </c>
      <c r="AR112" s="99">
        <f>$AU112+$AB$7*SIN(AS112)</f>
        <v>78.568878335864213</v>
      </c>
      <c r="AS112" s="99">
        <f>$AU112+$AB$7*SIN(AT112)</f>
        <v>78.569106808763024</v>
      </c>
      <c r="AT112" s="99">
        <f>$AU112+$AB$7*SIN(AU112)</f>
        <v>78.567889402885285</v>
      </c>
      <c r="AU112" s="99">
        <f>RADIANS($AB$9)+$AB$18*(F112-AB$15)</f>
        <v>78.574376810283113</v>
      </c>
      <c r="AW112" s="64"/>
      <c r="AX112" s="70"/>
    </row>
    <row r="113" spans="1:50">
      <c r="A113" s="124" t="s">
        <v>500</v>
      </c>
      <c r="B113" s="125" t="s">
        <v>70</v>
      </c>
      <c r="C113" s="124">
        <v>54134.588900000002</v>
      </c>
      <c r="D113" s="124" t="s">
        <v>119</v>
      </c>
      <c r="E113" s="11">
        <f>+(C113-C$7)/C$8</f>
        <v>22741.984651207295</v>
      </c>
      <c r="F113">
        <f>ROUND(2*E113,0)/2</f>
        <v>22742</v>
      </c>
      <c r="G113">
        <f>+C113-(C$7+F113*C$8)</f>
        <v>-1.8998940315213986E-2</v>
      </c>
      <c r="K113">
        <f>G113</f>
        <v>-1.8998940315213986E-2</v>
      </c>
      <c r="P113" s="103">
        <f>+D$11+D$12*F113+D$13*F113^2</f>
        <v>-2.7751333547156469E-2</v>
      </c>
      <c r="Q113" s="2">
        <f>+C113-15018.5</f>
        <v>39116.088900000002</v>
      </c>
      <c r="S113" s="5">
        <v>1</v>
      </c>
      <c r="Z113">
        <f>F113</f>
        <v>22742</v>
      </c>
      <c r="AA113" s="99">
        <f>AB$3+AB$4*Z113+AB$5*Z113^2+AH113</f>
        <v>-1.9712108778610772E-2</v>
      </c>
      <c r="AB113" s="99">
        <f>IF(S113&lt;&gt;0,G113-AH113, -9999)</f>
        <v>-2.7038165083759683E-2</v>
      </c>
      <c r="AC113" s="99">
        <f>+G113-P113</f>
        <v>8.7523932319424833E-3</v>
      </c>
      <c r="AD113" s="99">
        <f>IF(S113&lt;&gt;0,G113-AA113, -9999)</f>
        <v>7.1316846339678636E-4</v>
      </c>
      <c r="AE113" s="99">
        <f>+(G113-AA113)^2*S113</f>
        <v>5.0860925718373341E-7</v>
      </c>
      <c r="AF113">
        <f>IF(S113&lt;&gt;0,G113-P113, -9999)</f>
        <v>8.7523932319424833E-3</v>
      </c>
      <c r="AG113" s="100"/>
      <c r="AH113">
        <f>$AB$6*($AB$11/AI113*AJ113+$AB$12)</f>
        <v>8.0392247685456952E-3</v>
      </c>
      <c r="AI113">
        <f>1+$AB$7*COS(AL113)</f>
        <v>0.81239188363009474</v>
      </c>
      <c r="AJ113">
        <f>SIN(AL113+RADIANS($AB$9))</f>
        <v>0.98369835293372787</v>
      </c>
      <c r="AK113">
        <f>$AB$7*SIN(AL113)</f>
        <v>-7.2758991919050922E-3</v>
      </c>
      <c r="AL113">
        <f>2*ATAN(AM113)</f>
        <v>-3.1028296470457977</v>
      </c>
      <c r="AM113">
        <f>SQRT((1+$AB$7)/(1-$AB$7))*TAN(AN113/2)</f>
        <v>-51.589124363007933</v>
      </c>
      <c r="AN113" s="99">
        <f>$AU113+$AB$7*SIN(AO113)</f>
        <v>78.586687920084387</v>
      </c>
      <c r="AO113" s="99">
        <f>$AU113+$AB$7*SIN(AP113)</f>
        <v>78.586688374550761</v>
      </c>
      <c r="AP113" s="99">
        <f>$AU113+$AB$7*SIN(AQ113)</f>
        <v>78.586685951285304</v>
      </c>
      <c r="AQ113" s="99">
        <f>$AU113+$AB$7*SIN(AR113)</f>
        <v>78.586698872410494</v>
      </c>
      <c r="AR113" s="99">
        <f>$AU113+$AB$7*SIN(AS113)</f>
        <v>78.586629975601568</v>
      </c>
      <c r="AS113" s="99">
        <f>$AU113+$AB$7*SIN(AT113)</f>
        <v>78.58699734326504</v>
      </c>
      <c r="AT113" s="99">
        <f>$AU113+$AB$7*SIN(AU113)</f>
        <v>78.585038558593808</v>
      </c>
      <c r="AU113" s="99">
        <f>RADIANS($AB$9)+$AB$18*(F113-AB$15)</f>
        <v>78.595484882904486</v>
      </c>
      <c r="AW113" s="64"/>
      <c r="AX113" s="70"/>
    </row>
    <row r="114" spans="1:50">
      <c r="A114" s="35" t="s">
        <v>87</v>
      </c>
      <c r="B114" s="34" t="s">
        <v>68</v>
      </c>
      <c r="C114" s="35">
        <v>54141.398699999998</v>
      </c>
      <c r="D114" s="35">
        <v>1.1999999999999999E-3</v>
      </c>
      <c r="E114" s="11">
        <f>+(C114-C$7)/C$8</f>
        <v>22747.486126913791</v>
      </c>
      <c r="F114">
        <f>ROUND(2*E114,0)/2</f>
        <v>22747.5</v>
      </c>
      <c r="G114">
        <f>+C114-(C$7+F114*C$8)</f>
        <v>-1.7172291125461925E-2</v>
      </c>
      <c r="J114">
        <f>G114</f>
        <v>-1.7172291125461925E-2</v>
      </c>
      <c r="P114" s="103">
        <f>+D$11+D$12*F114+D$13*F114^2</f>
        <v>-2.7754589253061797E-2</v>
      </c>
      <c r="Q114" s="2">
        <f>+C114-15018.5</f>
        <v>39122.898699999998</v>
      </c>
      <c r="S114" s="5">
        <v>1</v>
      </c>
      <c r="Z114">
        <f>F114</f>
        <v>22747.5</v>
      </c>
      <c r="AA114" s="99">
        <f>AB$3+AB$4*Z114+AB$5*Z114^2+AH114</f>
        <v>-1.9699210333609656E-2</v>
      </c>
      <c r="AB114" s="99">
        <f>IF(S114&lt;&gt;0,G114-AH114, -9999)</f>
        <v>-2.5227670044914066E-2</v>
      </c>
      <c r="AC114" s="99">
        <f>+G114-P114</f>
        <v>1.0582298127599872E-2</v>
      </c>
      <c r="AD114" s="99">
        <f>IF(S114&lt;&gt;0,G114-AA114, -9999)</f>
        <v>2.5269192081477307E-3</v>
      </c>
      <c r="AE114" s="99">
        <f>+(G114-AA114)^2*S114</f>
        <v>6.3853206845059545E-6</v>
      </c>
      <c r="AF114">
        <f>IF(S114&lt;&gt;0,G114-P114, -9999)</f>
        <v>1.0582298127599872E-2</v>
      </c>
      <c r="AG114" s="100"/>
      <c r="AH114">
        <f>$AB$6*($AB$11/AI114*AJ114+$AB$12)</f>
        <v>8.0553789194521431E-3</v>
      </c>
      <c r="AI114">
        <f>1+$AB$7*COS(AL114)</f>
        <v>0.81247501268077738</v>
      </c>
      <c r="AJ114">
        <f>SIN(AL114+RADIANS($AB$9))</f>
        <v>0.98546578246057959</v>
      </c>
      <c r="AK114">
        <f>$AB$7*SIN(AL114)</f>
        <v>-9.1718682851488383E-3</v>
      </c>
      <c r="AL114">
        <f>2*ATAN(AM114)</f>
        <v>-3.0927214858027812</v>
      </c>
      <c r="AM114">
        <f>SQRT((1+$AB$7)/(1-$AB$7))*TAN(AN114/2)</f>
        <v>-40.91577937516454</v>
      </c>
      <c r="AN114" s="99">
        <f>$AU114+$AB$7*SIN(AO114)</f>
        <v>78.598908524082617</v>
      </c>
      <c r="AO114" s="99">
        <f>$AU114+$AB$7*SIN(AP114)</f>
        <v>78.598909094571653</v>
      </c>
      <c r="AP114" s="99">
        <f>$AU114+$AB$7*SIN(AQ114)</f>
        <v>78.598906050688413</v>
      </c>
      <c r="AQ114" s="99">
        <f>$AU114+$AB$7*SIN(AR114)</f>
        <v>78.598922291541768</v>
      </c>
      <c r="AR114" s="99">
        <f>$AU114+$AB$7*SIN(AS114)</f>
        <v>78.598835637505445</v>
      </c>
      <c r="AS114" s="99">
        <f>$AU114+$AB$7*SIN(AT114)</f>
        <v>78.599297990403812</v>
      </c>
      <c r="AT114" s="99">
        <f>$AU114+$AB$7*SIN(AU114)</f>
        <v>78.596831196436455</v>
      </c>
      <c r="AU114" s="99">
        <f>RADIANS($AB$9)+$AB$18*(F114-AB$15)</f>
        <v>78.609996682831678</v>
      </c>
      <c r="AW114" s="64"/>
      <c r="AX114" s="70"/>
    </row>
    <row r="115" spans="1:50">
      <c r="A115" s="124" t="s">
        <v>500</v>
      </c>
      <c r="B115" s="125" t="s">
        <v>70</v>
      </c>
      <c r="C115" s="124">
        <v>54155.631000000001</v>
      </c>
      <c r="D115" s="124" t="s">
        <v>119</v>
      </c>
      <c r="E115" s="11">
        <f>+(C115-C$7)/C$8</f>
        <v>22758.984064106902</v>
      </c>
      <c r="F115">
        <f>ROUND(2*E115,0)/2</f>
        <v>22759</v>
      </c>
      <c r="G115">
        <f>+C115-(C$7+F115*C$8)</f>
        <v>-1.9725661004486028E-2</v>
      </c>
      <c r="K115">
        <f>G115</f>
        <v>-1.9725661004486028E-2</v>
      </c>
      <c r="P115" s="103">
        <f>+D$11+D$12*F115+D$13*F115^2</f>
        <v>-2.7761399048678619E-2</v>
      </c>
      <c r="Q115" s="2">
        <f>+C115-15018.5</f>
        <v>39137.131000000001</v>
      </c>
      <c r="S115" s="5">
        <v>1</v>
      </c>
      <c r="Z115">
        <f>F115</f>
        <v>22759</v>
      </c>
      <c r="AA115" s="99">
        <f>AB$3+AB$4*Z115+AB$5*Z115^2+AH115</f>
        <v>-1.9676128100644105E-2</v>
      </c>
      <c r="AB115" s="99">
        <f>IF(S115&lt;&gt;0,G115-AH115, -9999)</f>
        <v>-2.7810931952520539E-2</v>
      </c>
      <c r="AC115" s="99">
        <f>+G115-P115</f>
        <v>8.0357380441925912E-3</v>
      </c>
      <c r="AD115" s="99">
        <f>IF(S115&lt;&gt;0,G115-AA115, -9999)</f>
        <v>-4.9532903841922882E-5</v>
      </c>
      <c r="AE115" s="99">
        <f>+(G115-AA115)^2*S115</f>
        <v>2.4535085630131786E-9</v>
      </c>
      <c r="AF115">
        <f>IF(S115&lt;&gt;0,G115-P115, -9999)</f>
        <v>8.0357380441925912E-3</v>
      </c>
      <c r="AG115" s="100"/>
      <c r="AH115">
        <f>$AB$6*($AB$11/AI115*AJ115+$AB$12)</f>
        <v>8.0852709480345123E-3</v>
      </c>
      <c r="AI115">
        <f>1+$AB$7*COS(AL115)</f>
        <v>0.81271083527513621</v>
      </c>
      <c r="AJ115">
        <f>SIN(AL115+RADIANS($AB$9))</f>
        <v>0.98883694485564966</v>
      </c>
      <c r="AK115">
        <f>$AB$7*SIN(AL115)</f>
        <v>-1.3134413332064906E-2</v>
      </c>
      <c r="AL115">
        <f>2*ATAN(AM115)</f>
        <v>-3.0715782210302374</v>
      </c>
      <c r="AM115">
        <f>SQRT((1+$AB$7)/(1-$AB$7))*TAN(AN115/2)</f>
        <v>-28.553868919541486</v>
      </c>
      <c r="AN115" s="99">
        <f>$AU115+$AB$7*SIN(AO115)</f>
        <v>78.624465543209126</v>
      </c>
      <c r="AO115" s="99">
        <f>$AU115+$AB$7*SIN(AP115)</f>
        <v>78.624466350475885</v>
      </c>
      <c r="AP115" s="99">
        <f>$AU115+$AB$7*SIN(AQ115)</f>
        <v>78.62446203531627</v>
      </c>
      <c r="AQ115" s="99">
        <f>$AU115+$AB$7*SIN(AR115)</f>
        <v>78.624485101566776</v>
      </c>
      <c r="AR115" s="99">
        <f>$AU115+$AB$7*SIN(AS115)</f>
        <v>78.624361803775273</v>
      </c>
      <c r="AS115" s="99">
        <f>$AU115+$AB$7*SIN(AT115)</f>
        <v>78.625020891892035</v>
      </c>
      <c r="AT115" s="99">
        <f>$AU115+$AB$7*SIN(AU115)</f>
        <v>78.621498161345741</v>
      </c>
      <c r="AU115" s="99">
        <f>RADIANS($AB$9)+$AB$18*(F115-AB$15)</f>
        <v>78.640339537224904</v>
      </c>
      <c r="AW115" s="64"/>
      <c r="AX115" s="70"/>
    </row>
    <row r="116" spans="1:50">
      <c r="A116" s="124" t="s">
        <v>500</v>
      </c>
      <c r="B116" s="125" t="s">
        <v>70</v>
      </c>
      <c r="C116" s="124">
        <v>54171.722600000001</v>
      </c>
      <c r="D116" s="124" t="s">
        <v>119</v>
      </c>
      <c r="E116" s="11">
        <f>+(C116-C$7)/C$8</f>
        <v>22771.984085616892</v>
      </c>
      <c r="F116">
        <f>ROUND(2*E116,0)/2</f>
        <v>22772</v>
      </c>
      <c r="G116">
        <f>+C116-(C$7+F116*C$8)</f>
        <v>-1.969903565623099E-2</v>
      </c>
      <c r="K116">
        <f>G116</f>
        <v>-1.969903565623099E-2</v>
      </c>
      <c r="P116" s="103">
        <f>+D$11+D$12*F116+D$13*F116^2</f>
        <v>-2.7769101005655404E-2</v>
      </c>
      <c r="Q116" s="2">
        <f>+C116-15018.5</f>
        <v>39153.222600000001</v>
      </c>
      <c r="S116" s="5">
        <v>1</v>
      </c>
      <c r="Z116">
        <f>F116</f>
        <v>22772</v>
      </c>
      <c r="AA116" s="99">
        <f>AB$3+AB$4*Z116+AB$5*Z116^2+AH116</f>
        <v>-1.9656389874202713E-2</v>
      </c>
      <c r="AB116" s="99">
        <f>IF(S116&lt;&gt;0,G116-AH116, -9999)</f>
        <v>-2.781174678768368E-2</v>
      </c>
      <c r="AC116" s="99">
        <f>+G116-P116</f>
        <v>8.0700653494244143E-3</v>
      </c>
      <c r="AD116" s="99">
        <f>IF(S116&lt;&gt;0,G116-AA116, -9999)</f>
        <v>-4.2645782028276347E-5</v>
      </c>
      <c r="AE116" s="99">
        <f>+(G116-AA116)^2*S116</f>
        <v>1.8186627248032578E-9</v>
      </c>
      <c r="AF116">
        <f>IF(S116&lt;&gt;0,G116-P116, -9999)</f>
        <v>8.0700653494244143E-3</v>
      </c>
      <c r="AG116" s="100"/>
      <c r="AH116">
        <f>$AB$6*($AB$11/AI116*AJ116+$AB$12)</f>
        <v>8.1127111314526924E-3</v>
      </c>
      <c r="AI116">
        <f>1+$AB$7*COS(AL116)</f>
        <v>0.81307853574221223</v>
      </c>
      <c r="AJ116">
        <f>SIN(AL116+RADIANS($AB$9))</f>
        <v>0.99211768880245133</v>
      </c>
      <c r="AK116">
        <f>$AB$7*SIN(AL116)</f>
        <v>-1.7609947093596381E-2</v>
      </c>
      <c r="AL116">
        <f>2*ATAN(AM116)</f>
        <v>-3.0476594969758595</v>
      </c>
      <c r="AM116">
        <f>SQRT((1+$AB$7)/(1-$AB$7))*TAN(AN116/2)</f>
        <v>-21.276078466358751</v>
      </c>
      <c r="AN116" s="99">
        <f>$AU116+$AB$7*SIN(AO116)</f>
        <v>78.653366748102783</v>
      </c>
      <c r="AO116" s="99">
        <f>$AU116+$AB$7*SIN(AP116)</f>
        <v>78.653367810459414</v>
      </c>
      <c r="AP116" s="99">
        <f>$AU116+$AB$7*SIN(AQ116)</f>
        <v>78.653362115401762</v>
      </c>
      <c r="AQ116" s="99">
        <f>$AU116+$AB$7*SIN(AR116)</f>
        <v>78.653392645382823</v>
      </c>
      <c r="AR116" s="99">
        <f>$AU116+$AB$7*SIN(AS116)</f>
        <v>78.653228981952509</v>
      </c>
      <c r="AS116" s="99">
        <f>$AU116+$AB$7*SIN(AT116)</f>
        <v>78.654106375571601</v>
      </c>
      <c r="AT116" s="99">
        <f>$AU116+$AB$7*SIN(AU116)</f>
        <v>78.649403716403995</v>
      </c>
      <c r="AU116" s="99">
        <f>RADIANS($AB$9)+$AB$18*(F116-AB$15)</f>
        <v>78.674640155234627</v>
      </c>
      <c r="AW116" s="64"/>
      <c r="AX116" s="70"/>
    </row>
    <row r="117" spans="1:50">
      <c r="A117" s="42" t="s">
        <v>88</v>
      </c>
      <c r="B117" s="36" t="s">
        <v>70</v>
      </c>
      <c r="C117" s="40">
        <v>54176.67529999977</v>
      </c>
      <c r="D117" s="40">
        <v>2.0000000000000001E-4</v>
      </c>
      <c r="E117" s="11">
        <f>+(C117-C$7)/C$8</f>
        <v>22775.985254334082</v>
      </c>
      <c r="F117">
        <f>ROUND(2*E117,0)/2</f>
        <v>22776</v>
      </c>
      <c r="G117">
        <f>+C117-(C$7+F117*C$8)</f>
        <v>-1.8252381923957728E-2</v>
      </c>
      <c r="K117">
        <f>G117</f>
        <v>-1.8252381923957728E-2</v>
      </c>
      <c r="P117" s="103">
        <f>+D$11+D$12*F117+D$13*F117^2</f>
        <v>-2.7771471677020744E-2</v>
      </c>
      <c r="Q117" s="2">
        <f>+C117-15018.5</f>
        <v>39158.17529999977</v>
      </c>
      <c r="S117" s="5">
        <v>1</v>
      </c>
      <c r="Z117">
        <f>F117</f>
        <v>22776</v>
      </c>
      <c r="AA117" s="99">
        <f>AB$3+AB$4*Z117+AB$5*Z117^2+AH117</f>
        <v>-1.9651677543636288E-2</v>
      </c>
      <c r="AB117" s="99">
        <f>IF(S117&lt;&gt;0,G117-AH117, -9999)</f>
        <v>-2.6372176057342184E-2</v>
      </c>
      <c r="AC117" s="99">
        <f>+G117-P117</f>
        <v>9.5190897530630161E-3</v>
      </c>
      <c r="AD117" s="99">
        <f>IF(S117&lt;&gt;0,G117-AA117, -9999)</f>
        <v>1.3992956196785603E-3</v>
      </c>
      <c r="AE117" s="99">
        <f>+(G117-AA117)^2*S117</f>
        <v>1.9580282312516058E-6</v>
      </c>
      <c r="AF117">
        <f>IF(S117&lt;&gt;0,G117-P117, -9999)</f>
        <v>9.5190897530630161E-3</v>
      </c>
      <c r="AG117" s="100"/>
      <c r="AH117">
        <f>$AB$6*($AB$11/AI117*AJ117+$AB$12)</f>
        <v>8.1197941333844541E-3</v>
      </c>
      <c r="AI117">
        <f>1+$AB$7*COS(AL117)</f>
        <v>0.81321328820920269</v>
      </c>
      <c r="AJ117">
        <f>SIN(AL117+RADIANS($AB$9))</f>
        <v>0.99301359572959458</v>
      </c>
      <c r="AK117">
        <f>$AB$7*SIN(AL117)</f>
        <v>-1.898600366839618E-2</v>
      </c>
      <c r="AL117">
        <f>2*ATAN(AM117)</f>
        <v>-3.0402951927191344</v>
      </c>
      <c r="AM117">
        <f>SQRT((1+$AB$7)/(1-$AB$7))*TAN(AN117/2)</f>
        <v>-19.72694571360692</v>
      </c>
      <c r="AN117" s="99">
        <f>$AU117+$AB$7*SIN(AO117)</f>
        <v>78.662262264066712</v>
      </c>
      <c r="AO117" s="99">
        <f>$AU117+$AB$7*SIN(AP117)</f>
        <v>78.66226340163044</v>
      </c>
      <c r="AP117" s="99">
        <f>$AU117+$AB$7*SIN(AQ117)</f>
        <v>78.662257296970083</v>
      </c>
      <c r="AQ117" s="99">
        <f>$AU117+$AB$7*SIN(AR117)</f>
        <v>78.662290057279094</v>
      </c>
      <c r="AR117" s="99">
        <f>$AU117+$AB$7*SIN(AS117)</f>
        <v>78.66211425250998</v>
      </c>
      <c r="AS117" s="99">
        <f>$AU117+$AB$7*SIN(AT117)</f>
        <v>78.663057735048454</v>
      </c>
      <c r="AT117" s="99">
        <f>$AU117+$AB$7*SIN(AU117)</f>
        <v>78.65799566546049</v>
      </c>
      <c r="AU117" s="99">
        <f>RADIANS($AB$9)+$AB$18*(F117-AB$15)</f>
        <v>78.685194191545321</v>
      </c>
      <c r="AW117" s="64"/>
      <c r="AX117" s="70"/>
    </row>
    <row r="118" spans="1:50">
      <c r="A118" s="124" t="s">
        <v>523</v>
      </c>
      <c r="B118" s="125" t="s">
        <v>70</v>
      </c>
      <c r="C118" s="124">
        <v>54176.675300000003</v>
      </c>
      <c r="D118" s="124" t="s">
        <v>119</v>
      </c>
      <c r="E118" s="11">
        <f>+(C118-C$7)/C$8</f>
        <v>22775.985254334271</v>
      </c>
      <c r="F118">
        <f>ROUND(2*E118,0)/2</f>
        <v>22776</v>
      </c>
      <c r="G118">
        <f>+C118-(C$7+F118*C$8)</f>
        <v>-1.8252381691127084E-2</v>
      </c>
      <c r="K118">
        <f>G118</f>
        <v>-1.8252381691127084E-2</v>
      </c>
      <c r="P118" s="103">
        <f>+D$11+D$12*F118+D$13*F118^2</f>
        <v>-2.7771471677020744E-2</v>
      </c>
      <c r="Q118" s="2">
        <f>+C118-15018.5</f>
        <v>39158.175300000003</v>
      </c>
      <c r="S118" s="5">
        <v>1</v>
      </c>
      <c r="Z118">
        <f>F118</f>
        <v>22776</v>
      </c>
      <c r="AA118" s="99">
        <f>AB$3+AB$4*Z118+AB$5*Z118^2+AH118</f>
        <v>-1.9651677543636288E-2</v>
      </c>
      <c r="AB118" s="99">
        <f>IF(S118&lt;&gt;0,G118-AH118, -9999)</f>
        <v>-2.637217582451154E-2</v>
      </c>
      <c r="AC118" s="99">
        <f>+G118-P118</f>
        <v>9.5190899858936598E-3</v>
      </c>
      <c r="AD118" s="99">
        <f>IF(S118&lt;&gt;0,G118-AA118, -9999)</f>
        <v>1.3992958525092039E-3</v>
      </c>
      <c r="AE118" s="99">
        <f>+(G118-AA118)^2*S118</f>
        <v>1.9580288828494598E-6</v>
      </c>
      <c r="AF118">
        <f>IF(S118&lt;&gt;0,G118-P118, -9999)</f>
        <v>9.5190899858936598E-3</v>
      </c>
      <c r="AG118" s="100"/>
      <c r="AH118">
        <f>$AB$6*($AB$11/AI118*AJ118+$AB$12)</f>
        <v>8.1197941333844541E-3</v>
      </c>
      <c r="AI118">
        <f>1+$AB$7*COS(AL118)</f>
        <v>0.81321328820920269</v>
      </c>
      <c r="AJ118">
        <f>SIN(AL118+RADIANS($AB$9))</f>
        <v>0.99301359572959458</v>
      </c>
      <c r="AK118">
        <f>$AB$7*SIN(AL118)</f>
        <v>-1.898600366839618E-2</v>
      </c>
      <c r="AL118">
        <f>2*ATAN(AM118)</f>
        <v>-3.0402951927191344</v>
      </c>
      <c r="AM118">
        <f>SQRT((1+$AB$7)/(1-$AB$7))*TAN(AN118/2)</f>
        <v>-19.72694571360692</v>
      </c>
      <c r="AN118" s="99">
        <f>$AU118+$AB$7*SIN(AO118)</f>
        <v>78.662262264066712</v>
      </c>
      <c r="AO118" s="99">
        <f>$AU118+$AB$7*SIN(AP118)</f>
        <v>78.66226340163044</v>
      </c>
      <c r="AP118" s="99">
        <f>$AU118+$AB$7*SIN(AQ118)</f>
        <v>78.662257296970083</v>
      </c>
      <c r="AQ118" s="99">
        <f>$AU118+$AB$7*SIN(AR118)</f>
        <v>78.662290057279094</v>
      </c>
      <c r="AR118" s="99">
        <f>$AU118+$AB$7*SIN(AS118)</f>
        <v>78.66211425250998</v>
      </c>
      <c r="AS118" s="99">
        <f>$AU118+$AB$7*SIN(AT118)</f>
        <v>78.663057735048454</v>
      </c>
      <c r="AT118" s="99">
        <f>$AU118+$AB$7*SIN(AU118)</f>
        <v>78.65799566546049</v>
      </c>
      <c r="AU118" s="99">
        <f>RADIANS($AB$9)+$AB$18*(F118-AB$15)</f>
        <v>78.685194191545321</v>
      </c>
      <c r="AW118" s="64"/>
      <c r="AX118" s="70"/>
    </row>
    <row r="119" spans="1:50">
      <c r="A119" s="41" t="s">
        <v>102</v>
      </c>
      <c r="B119" s="34" t="s">
        <v>70</v>
      </c>
      <c r="C119" s="35">
        <v>54380.906300000002</v>
      </c>
      <c r="D119" s="35">
        <v>5.0000000000000001E-4</v>
      </c>
      <c r="E119" s="11">
        <f>+(C119-C$7)/C$8</f>
        <v>22940.978629325375</v>
      </c>
      <c r="F119">
        <f>ROUND(2*E119,0)/2</f>
        <v>22941</v>
      </c>
      <c r="G119">
        <f>+C119-(C$7+F119*C$8)</f>
        <v>-2.6452906065969728E-2</v>
      </c>
      <c r="K119">
        <f>G119</f>
        <v>-2.6452906065969728E-2</v>
      </c>
      <c r="P119" s="103">
        <f>+D$11+D$12*F119+D$13*F119^2</f>
        <v>-2.7869605696749306E-2</v>
      </c>
      <c r="Q119" s="2">
        <f>+C119-15018.5</f>
        <v>39362.406300000002</v>
      </c>
      <c r="S119" s="5">
        <v>1</v>
      </c>
      <c r="Z119">
        <f>F119</f>
        <v>22941</v>
      </c>
      <c r="AA119" s="99">
        <f>AB$3+AB$4*Z119+AB$5*Z119^2+AH119</f>
        <v>-2.0023506668984347E-2</v>
      </c>
      <c r="AB119" s="99">
        <f>IF(S119&lt;&gt;0,G119-AH119, -9999)</f>
        <v>-3.4299005093734687E-2</v>
      </c>
      <c r="AC119" s="99">
        <f>+G119-P119</f>
        <v>1.4166996307795783E-3</v>
      </c>
      <c r="AD119" s="99">
        <f>IF(S119&lt;&gt;0,G119-AA119, -9999)</f>
        <v>-6.4293993969853809E-3</v>
      </c>
      <c r="AE119" s="99">
        <f>+(G119-AA119)^2*S119</f>
        <v>4.1337176605955982E-5</v>
      </c>
      <c r="AF119">
        <f>IF(S119&lt;&gt;0,G119-P119, -9999)</f>
        <v>1.4166996307795783E-3</v>
      </c>
      <c r="AG119" s="100"/>
      <c r="AH119">
        <f>$AB$6*($AB$11/AI119*AJ119+$AB$12)</f>
        <v>7.8460990277649592E-3</v>
      </c>
      <c r="AI119">
        <f>1+$AB$7*COS(AL119)</f>
        <v>0.8277728160193174</v>
      </c>
      <c r="AJ119">
        <f>SIN(AL119+RADIANS($AB$9))</f>
        <v>0.98202087638813318</v>
      </c>
      <c r="AK119">
        <f>$AB$7*SIN(AL119)</f>
        <v>-7.4749857090156469E-2</v>
      </c>
      <c r="AL119">
        <f>2*ATAN(AM119)</f>
        <v>-2.732107764473346</v>
      </c>
      <c r="AM119">
        <f>SQRT((1+$AB$7)/(1-$AB$7))*TAN(AN119/2)</f>
        <v>-4.8157461417017506</v>
      </c>
      <c r="AN119" s="99">
        <f>$AU119+$AB$7*SIN(AO119)</f>
        <v>79.031851310076405</v>
      </c>
      <c r="AO119" s="99">
        <f>$AU119+$AB$7*SIN(AP119)</f>
        <v>79.031853386053228</v>
      </c>
      <c r="AP119" s="99">
        <f>$AU119+$AB$7*SIN(AQ119)</f>
        <v>79.03184084067847</v>
      </c>
      <c r="AQ119" s="99">
        <f>$AU119+$AB$7*SIN(AR119)</f>
        <v>79.031916655155129</v>
      </c>
      <c r="AR119" s="99">
        <f>$AU119+$AB$7*SIN(AS119)</f>
        <v>79.031458538419088</v>
      </c>
      <c r="AS119" s="99">
        <f>$AU119+$AB$7*SIN(AT119)</f>
        <v>79.034228473905998</v>
      </c>
      <c r="AT119" s="99">
        <f>$AU119+$AB$7*SIN(AU119)</f>
        <v>79.01754225414048</v>
      </c>
      <c r="AU119" s="99">
        <f>RADIANS($AB$9)+$AB$18*(F119-AB$15)</f>
        <v>79.120548189361131</v>
      </c>
      <c r="AW119" s="64"/>
      <c r="AX119" s="70"/>
    </row>
    <row r="120" spans="1:50">
      <c r="A120" s="41" t="s">
        <v>102</v>
      </c>
      <c r="B120" s="34" t="s">
        <v>70</v>
      </c>
      <c r="C120" s="35">
        <v>54421.759700000002</v>
      </c>
      <c r="D120" s="35">
        <v>2.9999999999999997E-4</v>
      </c>
      <c r="E120" s="11">
        <f>+(C120-C$7)/C$8</f>
        <v>22973.983121032616</v>
      </c>
      <c r="F120">
        <f>ROUND(2*E120,0)/2</f>
        <v>22974</v>
      </c>
      <c r="G120">
        <f>+C120-(C$7+F120*C$8)</f>
        <v>-2.0893010936561041E-2</v>
      </c>
      <c r="K120">
        <f>G120</f>
        <v>-2.0893010936561041E-2</v>
      </c>
      <c r="P120" s="103">
        <f>+D$11+D$12*F120+D$13*F120^2</f>
        <v>-2.7889313065819071E-2</v>
      </c>
      <c r="Q120" s="2">
        <f>+C120-15018.5</f>
        <v>39403.259700000002</v>
      </c>
      <c r="S120" s="5">
        <v>1</v>
      </c>
      <c r="Z120">
        <f>F120</f>
        <v>22974</v>
      </c>
      <c r="AA120" s="99">
        <f>AB$3+AB$4*Z120+AB$5*Z120^2+AH120</f>
        <v>-2.0231747262946409E-2</v>
      </c>
      <c r="AB120" s="99">
        <f>IF(S120&lt;&gt;0,G120-AH120, -9999)</f>
        <v>-2.8550576739433703E-2</v>
      </c>
      <c r="AC120" s="99">
        <f>+G120-P120</f>
        <v>6.9963021292580307E-3</v>
      </c>
      <c r="AD120" s="99">
        <f>IF(S120&lt;&gt;0,G120-AA120, -9999)</f>
        <v>-6.6126367361463156E-4</v>
      </c>
      <c r="AE120" s="99">
        <f>+(G120-AA120)^2*S120</f>
        <v>4.3726964604231796E-7</v>
      </c>
      <c r="AF120">
        <f>IF(S120&lt;&gt;0,G120-P120, -9999)</f>
        <v>6.9963021292580307E-3</v>
      </c>
      <c r="AG120" s="100"/>
      <c r="AH120">
        <f>$AB$6*($AB$11/AI120*AJ120+$AB$12)</f>
        <v>7.6575658028726614E-3</v>
      </c>
      <c r="AI120">
        <f>1+$AB$7*COS(AL120)</f>
        <v>0.83284956003662236</v>
      </c>
      <c r="AJ120">
        <f>SIN(AL120+RADIANS($AB$9))</f>
        <v>0.96810311324480902</v>
      </c>
      <c r="AK120">
        <f>$AB$7*SIN(AL120)</f>
        <v>-8.5501312603748936E-2</v>
      </c>
      <c r="AL120">
        <f>2*ATAN(AM120)</f>
        <v>-2.6687691107874763</v>
      </c>
      <c r="AM120">
        <f>SQRT((1+$AB$7)/(1-$AB$7))*TAN(AN120/2)</f>
        <v>-4.1508086957931969</v>
      </c>
      <c r="AN120" s="99">
        <f>$AU120+$AB$7*SIN(AO120)</f>
        <v>79.106783155443892</v>
      </c>
      <c r="AO120" s="99">
        <f>$AU120+$AB$7*SIN(AP120)</f>
        <v>79.106784943758626</v>
      </c>
      <c r="AP120" s="99">
        <f>$AU120+$AB$7*SIN(AQ120)</f>
        <v>79.106773651979836</v>
      </c>
      <c r="AQ120" s="99">
        <f>$AU120+$AB$7*SIN(AR120)</f>
        <v>79.106844951903611</v>
      </c>
      <c r="AR120" s="99">
        <f>$AU120+$AB$7*SIN(AS120)</f>
        <v>79.106394795532282</v>
      </c>
      <c r="AS120" s="99">
        <f>$AU120+$AB$7*SIN(AT120)</f>
        <v>79.109239054917211</v>
      </c>
      <c r="AT120" s="99">
        <f>$AU120+$AB$7*SIN(AU120)</f>
        <v>79.091353043945958</v>
      </c>
      <c r="AU120" s="99">
        <f>RADIANS($AB$9)+$AB$18*(F120-AB$15)</f>
        <v>79.207618988924295</v>
      </c>
      <c r="AW120" s="64"/>
      <c r="AX120" s="70"/>
    </row>
    <row r="121" spans="1:50">
      <c r="A121" s="41" t="s">
        <v>102</v>
      </c>
      <c r="B121" s="34" t="s">
        <v>70</v>
      </c>
      <c r="C121" s="35">
        <v>54483.650099999999</v>
      </c>
      <c r="D121" s="35">
        <v>5.0000000000000001E-4</v>
      </c>
      <c r="E121" s="11">
        <f>+(C121-C$7)/C$8</f>
        <v>23023.982905470573</v>
      </c>
      <c r="F121">
        <f>ROUND(2*E121,0)/2</f>
        <v>23024</v>
      </c>
      <c r="G121">
        <f>+C121-(C$7+F121*C$8)</f>
        <v>-2.1159836505830754E-2</v>
      </c>
      <c r="K121">
        <f>G121</f>
        <v>-2.1159836505830754E-2</v>
      </c>
      <c r="P121" s="103">
        <f>+D$11+D$12*F121+D$13*F121^2</f>
        <v>-2.7919223885998979E-2</v>
      </c>
      <c r="Q121" s="2">
        <f>+C121-15018.5</f>
        <v>39465.150099999999</v>
      </c>
      <c r="S121" s="5">
        <v>1</v>
      </c>
      <c r="Z121">
        <f>F121</f>
        <v>23024</v>
      </c>
      <c r="AA121" s="99">
        <f>AB$3+AB$4*Z121+AB$5*Z121^2+AH121</f>
        <v>-2.0632295861608765E-2</v>
      </c>
      <c r="AB121" s="99">
        <f>IF(S121&lt;&gt;0,G121-AH121, -9999)</f>
        <v>-2.8446764530220964E-2</v>
      </c>
      <c r="AC121" s="99">
        <f>+G121-P121</f>
        <v>6.7593873801682254E-3</v>
      </c>
      <c r="AD121" s="99">
        <f>IF(S121&lt;&gt;0,G121-AA121, -9999)</f>
        <v>-5.2754064422198821E-4</v>
      </c>
      <c r="AE121" s="99">
        <f>+(G121-AA121)^2*S121</f>
        <v>2.7829913130615034E-7</v>
      </c>
      <c r="AF121">
        <f>IF(S121&lt;&gt;0,G121-P121, -9999)</f>
        <v>6.7593873801682254E-3</v>
      </c>
      <c r="AG121" s="100"/>
      <c r="AH121">
        <f>$AB$6*($AB$11/AI121*AJ121+$AB$12)</f>
        <v>7.2869280243902119E-3</v>
      </c>
      <c r="AI121">
        <f>1+$AB$7*COS(AL121)</f>
        <v>0.84197648716761642</v>
      </c>
      <c r="AJ121">
        <f>SIN(AL121+RADIANS($AB$9))</f>
        <v>0.93908156059995085</v>
      </c>
      <c r="AK121">
        <f>$AB$7*SIN(AL121)</f>
        <v>-0.10138201728624369</v>
      </c>
      <c r="AL121">
        <f>2*ATAN(AM121)</f>
        <v>-2.5711715212391635</v>
      </c>
      <c r="AM121">
        <f>SQRT((1+$AB$7)/(1-$AB$7))*TAN(AN121/2)</f>
        <v>-3.4105916806736931</v>
      </c>
      <c r="AN121" s="99">
        <f>$AU121+$AB$7*SIN(AO121)</f>
        <v>79.221275944538974</v>
      </c>
      <c r="AO121" s="99">
        <f>$AU121+$AB$7*SIN(AP121)</f>
        <v>79.221277188819272</v>
      </c>
      <c r="AP121" s="99">
        <f>$AU121+$AB$7*SIN(AQ121)</f>
        <v>79.221268655626844</v>
      </c>
      <c r="AQ121" s="99">
        <f>$AU121+$AB$7*SIN(AR121)</f>
        <v>79.221327176885097</v>
      </c>
      <c r="AR121" s="99">
        <f>$AU121+$AB$7*SIN(AS121)</f>
        <v>79.220925889587676</v>
      </c>
      <c r="AS121" s="99">
        <f>$AU121+$AB$7*SIN(AT121)</f>
        <v>79.223680195014381</v>
      </c>
      <c r="AT121" s="99">
        <f>$AU121+$AB$7*SIN(AU121)</f>
        <v>79.204897015889713</v>
      </c>
      <c r="AU121" s="99">
        <f>RADIANS($AB$9)+$AB$18*(F121-AB$15)</f>
        <v>79.339544442807863</v>
      </c>
      <c r="AW121" s="64"/>
      <c r="AX121" s="70"/>
    </row>
    <row r="122" spans="1:50">
      <c r="A122" s="35" t="s">
        <v>92</v>
      </c>
      <c r="B122" s="34" t="s">
        <v>70</v>
      </c>
      <c r="C122" s="35">
        <v>54508.4058</v>
      </c>
      <c r="D122" s="35">
        <v>4.0000000000000002E-4</v>
      </c>
      <c r="E122" s="11">
        <f>+(C122-C$7)/C$8</f>
        <v>23043.982447622682</v>
      </c>
      <c r="F122">
        <f>ROUND(2*E122,0)/2</f>
        <v>23044</v>
      </c>
      <c r="G122">
        <f>+C122-(C$7+F122*C$8)</f>
        <v>-2.1726566730649211E-2</v>
      </c>
      <c r="J122">
        <f>G122</f>
        <v>-2.1726566730649211E-2</v>
      </c>
      <c r="P122" s="103">
        <f>+D$11+D$12*F122+D$13*F122^2</f>
        <v>-2.7931205476264646E-2</v>
      </c>
      <c r="Q122" s="2">
        <f>+C122-15018.5</f>
        <v>39489.9058</v>
      </c>
      <c r="S122" s="5">
        <v>1</v>
      </c>
      <c r="Z122">
        <f>F122</f>
        <v>23044</v>
      </c>
      <c r="AA122" s="99">
        <f>AB$3+AB$4*Z122+AB$5*Z122^2+AH122</f>
        <v>-2.0821039905812598E-2</v>
      </c>
      <c r="AB122" s="99">
        <f>IF(S122&lt;&gt;0,G122-AH122, -9999)</f>
        <v>-2.8836732301101259E-2</v>
      </c>
      <c r="AC122" s="99">
        <f>+G122-P122</f>
        <v>6.2046387456154359E-3</v>
      </c>
      <c r="AD122" s="99">
        <f>IF(S122&lt;&gt;0,G122-AA122, -9999)</f>
        <v>-9.0552682483661245E-4</v>
      </c>
      <c r="AE122" s="99">
        <f>+(G122-AA122)^2*S122</f>
        <v>8.1997883049867705E-7</v>
      </c>
      <c r="AF122">
        <f>IF(S122&lt;&gt;0,G122-P122, -9999)</f>
        <v>6.2046387456154359E-3</v>
      </c>
      <c r="AG122" s="100"/>
      <c r="AH122">
        <f>$AB$6*($AB$11/AI122*AJ122+$AB$12)</f>
        <v>7.1101655704520466E-3</v>
      </c>
      <c r="AI122">
        <f>1+$AB$7*COS(AL122)</f>
        <v>0.84612174051335387</v>
      </c>
      <c r="AJ122">
        <f>SIN(AL122+RADIANS($AB$9))</f>
        <v>0.9247113967902697</v>
      </c>
      <c r="AK122">
        <f>$AB$7*SIN(AL122)</f>
        <v>-0.10756962998112016</v>
      </c>
      <c r="AL122">
        <f>2*ATAN(AM122)</f>
        <v>-2.5315000496155622</v>
      </c>
      <c r="AM122">
        <f>SQRT((1+$AB$7)/(1-$AB$7))*TAN(AN122/2)</f>
        <v>-3.175872329770046</v>
      </c>
      <c r="AN122" s="99">
        <f>$AU122+$AB$7*SIN(AO122)</f>
        <v>79.267442709443401</v>
      </c>
      <c r="AO122" s="99">
        <f>$AU122+$AB$7*SIN(AP122)</f>
        <v>79.267443734470376</v>
      </c>
      <c r="AP122" s="99">
        <f>$AU122+$AB$7*SIN(AQ122)</f>
        <v>79.267436423449283</v>
      </c>
      <c r="AQ122" s="99">
        <f>$AU122+$AB$7*SIN(AR122)</f>
        <v>79.267488570463755</v>
      </c>
      <c r="AR122" s="99">
        <f>$AU122+$AB$7*SIN(AS122)</f>
        <v>79.267116676583441</v>
      </c>
      <c r="AS122" s="99">
        <f>$AU122+$AB$7*SIN(AT122)</f>
        <v>79.26977159185148</v>
      </c>
      <c r="AT122" s="99">
        <f>$AU122+$AB$7*SIN(AU122)</f>
        <v>79.250953240332649</v>
      </c>
      <c r="AU122" s="99">
        <f>RADIANS($AB$9)+$AB$18*(F122-AB$15)</f>
        <v>79.392314624361305</v>
      </c>
      <c r="AW122" s="64"/>
      <c r="AX122" s="70"/>
    </row>
    <row r="123" spans="1:50">
      <c r="A123" s="35" t="s">
        <v>92</v>
      </c>
      <c r="B123" s="34" t="s">
        <v>70</v>
      </c>
      <c r="C123" s="35">
        <v>54508.406000000003</v>
      </c>
      <c r="D123" s="35">
        <v>1E-4</v>
      </c>
      <c r="E123" s="11">
        <f>+(C123-C$7)/C$8</f>
        <v>23043.982609197934</v>
      </c>
      <c r="F123">
        <f>ROUND(2*E123,0)/2</f>
        <v>23044</v>
      </c>
      <c r="G123">
        <f>+C123-(C$7+F123*C$8)</f>
        <v>-2.1526566728425678E-2</v>
      </c>
      <c r="J123">
        <f>G123</f>
        <v>-2.1526566728425678E-2</v>
      </c>
      <c r="P123" s="103">
        <f>+D$11+D$12*F123+D$13*F123^2</f>
        <v>-2.7931205476264646E-2</v>
      </c>
      <c r="Q123" s="2">
        <f>+C123-15018.5</f>
        <v>39489.906000000003</v>
      </c>
      <c r="S123" s="5">
        <v>1</v>
      </c>
      <c r="Z123">
        <f>F123</f>
        <v>23044</v>
      </c>
      <c r="AA123" s="99">
        <f>AB$3+AB$4*Z123+AB$5*Z123^2+AH123</f>
        <v>-2.0821039905812598E-2</v>
      </c>
      <c r="AB123" s="99">
        <f>IF(S123&lt;&gt;0,G123-AH123, -9999)</f>
        <v>-2.8636732298877726E-2</v>
      </c>
      <c r="AC123" s="99">
        <f>+G123-P123</f>
        <v>6.4046387478389685E-3</v>
      </c>
      <c r="AD123" s="99">
        <f>IF(S123&lt;&gt;0,G123-AA123, -9999)</f>
        <v>-7.0552682261307981E-4</v>
      </c>
      <c r="AE123" s="99">
        <f>+(G123-AA123)^2*S123</f>
        <v>4.9776809742650822E-7</v>
      </c>
      <c r="AF123">
        <f>IF(S123&lt;&gt;0,G123-P123, -9999)</f>
        <v>6.4046387478389685E-3</v>
      </c>
      <c r="AG123" s="100"/>
      <c r="AH123">
        <f>$AB$6*($AB$11/AI123*AJ123+$AB$12)</f>
        <v>7.1101655704520466E-3</v>
      </c>
      <c r="AI123">
        <f>1+$AB$7*COS(AL123)</f>
        <v>0.84612174051335387</v>
      </c>
      <c r="AJ123">
        <f>SIN(AL123+RADIANS($AB$9))</f>
        <v>0.9247113967902697</v>
      </c>
      <c r="AK123">
        <f>$AB$7*SIN(AL123)</f>
        <v>-0.10756962998112016</v>
      </c>
      <c r="AL123">
        <f>2*ATAN(AM123)</f>
        <v>-2.5315000496155622</v>
      </c>
      <c r="AM123">
        <f>SQRT((1+$AB$7)/(1-$AB$7))*TAN(AN123/2)</f>
        <v>-3.175872329770046</v>
      </c>
      <c r="AN123" s="99">
        <f>$AU123+$AB$7*SIN(AO123)</f>
        <v>79.267442709443401</v>
      </c>
      <c r="AO123" s="99">
        <f>$AU123+$AB$7*SIN(AP123)</f>
        <v>79.267443734470376</v>
      </c>
      <c r="AP123" s="99">
        <f>$AU123+$AB$7*SIN(AQ123)</f>
        <v>79.267436423449283</v>
      </c>
      <c r="AQ123" s="99">
        <f>$AU123+$AB$7*SIN(AR123)</f>
        <v>79.267488570463755</v>
      </c>
      <c r="AR123" s="99">
        <f>$AU123+$AB$7*SIN(AS123)</f>
        <v>79.267116676583441</v>
      </c>
      <c r="AS123" s="99">
        <f>$AU123+$AB$7*SIN(AT123)</f>
        <v>79.26977159185148</v>
      </c>
      <c r="AT123" s="99">
        <f>$AU123+$AB$7*SIN(AU123)</f>
        <v>79.250953240332649</v>
      </c>
      <c r="AU123" s="99">
        <f>RADIANS($AB$9)+$AB$18*(F123-AB$15)</f>
        <v>79.392314624361305</v>
      </c>
      <c r="AW123" s="64"/>
      <c r="AX123" s="70"/>
    </row>
    <row r="124" spans="1:50">
      <c r="A124" s="124" t="s">
        <v>549</v>
      </c>
      <c r="B124" s="125" t="s">
        <v>70</v>
      </c>
      <c r="C124" s="124">
        <v>54508.4067</v>
      </c>
      <c r="D124" s="124" t="s">
        <v>119</v>
      </c>
      <c r="E124" s="11">
        <f>+(C124-C$7)/C$8</f>
        <v>23043.983174711309</v>
      </c>
      <c r="F124">
        <f>ROUND(2*E124,0)/2</f>
        <v>23044</v>
      </c>
      <c r="G124">
        <f>+C124-(C$7+F124*C$8)</f>
        <v>-2.082656673155725E-2</v>
      </c>
      <c r="K124">
        <f>G124</f>
        <v>-2.082656673155725E-2</v>
      </c>
      <c r="P124" s="103">
        <f>+D$11+D$12*F124+D$13*F124^2</f>
        <v>-2.7931205476264646E-2</v>
      </c>
      <c r="Q124" s="2">
        <f>+C124-15018.5</f>
        <v>39489.9067</v>
      </c>
      <c r="S124" s="5">
        <v>1</v>
      </c>
      <c r="Z124">
        <f>F124</f>
        <v>23044</v>
      </c>
      <c r="AA124" s="99">
        <f>AB$3+AB$4*Z124+AB$5*Z124^2+AH124</f>
        <v>-2.0821039905812598E-2</v>
      </c>
      <c r="AB124" s="99">
        <f>IF(S124&lt;&gt;0,G124-AH124, -9999)</f>
        <v>-2.7936732302009298E-2</v>
      </c>
      <c r="AC124" s="99">
        <f>+G124-P124</f>
        <v>7.1046387447073964E-3</v>
      </c>
      <c r="AD124" s="99">
        <f>IF(S124&lt;&gt;0,G124-AA124, -9999)</f>
        <v>-5.5268257446519642E-6</v>
      </c>
      <c r="AE124" s="99">
        <f>+(G124-AA124)^2*S124</f>
        <v>3.0545802811747736E-11</v>
      </c>
      <c r="AF124">
        <f>IF(S124&lt;&gt;0,G124-P124, -9999)</f>
        <v>7.1046387447073964E-3</v>
      </c>
      <c r="AG124" s="100"/>
      <c r="AH124">
        <f>$AB$6*($AB$11/AI124*AJ124+$AB$12)</f>
        <v>7.1101655704520466E-3</v>
      </c>
      <c r="AI124">
        <f>1+$AB$7*COS(AL124)</f>
        <v>0.84612174051335387</v>
      </c>
      <c r="AJ124">
        <f>SIN(AL124+RADIANS($AB$9))</f>
        <v>0.9247113967902697</v>
      </c>
      <c r="AK124">
        <f>$AB$7*SIN(AL124)</f>
        <v>-0.10756962998112016</v>
      </c>
      <c r="AL124">
        <f>2*ATAN(AM124)</f>
        <v>-2.5315000496155622</v>
      </c>
      <c r="AM124">
        <f>SQRT((1+$AB$7)/(1-$AB$7))*TAN(AN124/2)</f>
        <v>-3.175872329770046</v>
      </c>
      <c r="AN124" s="99">
        <f>$AU124+$AB$7*SIN(AO124)</f>
        <v>79.267442709443401</v>
      </c>
      <c r="AO124" s="99">
        <f>$AU124+$AB$7*SIN(AP124)</f>
        <v>79.267443734470376</v>
      </c>
      <c r="AP124" s="99">
        <f>$AU124+$AB$7*SIN(AQ124)</f>
        <v>79.267436423449283</v>
      </c>
      <c r="AQ124" s="99">
        <f>$AU124+$AB$7*SIN(AR124)</f>
        <v>79.267488570463755</v>
      </c>
      <c r="AR124" s="99">
        <f>$AU124+$AB$7*SIN(AS124)</f>
        <v>79.267116676583441</v>
      </c>
      <c r="AS124" s="99">
        <f>$AU124+$AB$7*SIN(AT124)</f>
        <v>79.26977159185148</v>
      </c>
      <c r="AT124" s="99">
        <f>$AU124+$AB$7*SIN(AU124)</f>
        <v>79.250953240332649</v>
      </c>
      <c r="AU124" s="99">
        <f>RADIANS($AB$9)+$AB$18*(F124-AB$15)</f>
        <v>79.392314624361305</v>
      </c>
      <c r="AW124" s="64"/>
      <c r="AX124" s="70"/>
    </row>
    <row r="125" spans="1:50">
      <c r="A125" s="124" t="s">
        <v>555</v>
      </c>
      <c r="B125" s="125" t="s">
        <v>68</v>
      </c>
      <c r="C125" s="124">
        <v>54557.297700000003</v>
      </c>
      <c r="D125" s="124" t="s">
        <v>119</v>
      </c>
      <c r="E125" s="11">
        <f>+(C125-C$7)/C$8</f>
        <v>23083.481052588275</v>
      </c>
      <c r="F125">
        <f>ROUND(2*E125,0)/2</f>
        <v>23083.5</v>
      </c>
      <c r="G125">
        <f>+C125-(C$7+F125*C$8)</f>
        <v>-2.3453358924598433E-2</v>
      </c>
      <c r="K125">
        <f>G125</f>
        <v>-2.3453358924598433E-2</v>
      </c>
      <c r="P125" s="103">
        <f>+D$11+D$12*F125+D$13*F125^2</f>
        <v>-2.7954898095947027E-2</v>
      </c>
      <c r="Q125" s="2">
        <f>+C125-15018.5</f>
        <v>39538.797700000003</v>
      </c>
      <c r="S125" s="5">
        <v>1</v>
      </c>
      <c r="Z125">
        <f>F125</f>
        <v>23083.5</v>
      </c>
      <c r="AA125" s="99">
        <f>AB$3+AB$4*Z125+AB$5*Z125^2+AH125</f>
        <v>-2.124122026689159E-2</v>
      </c>
      <c r="AB125" s="99">
        <f>IF(S125&lt;&gt;0,G125-AH125, -9999)</f>
        <v>-3.016703675365387E-2</v>
      </c>
      <c r="AC125" s="99">
        <f>+G125-P125</f>
        <v>4.5015391713485939E-3</v>
      </c>
      <c r="AD125" s="99">
        <f>IF(S125&lt;&gt;0,G125-AA125, -9999)</f>
        <v>-2.2121386577068428E-3</v>
      </c>
      <c r="AE125" s="99">
        <f>+(G125-AA125)^2*S125</f>
        <v>4.8935574409210321E-6</v>
      </c>
      <c r="AF125">
        <f>IF(S125&lt;&gt;0,G125-P125, -9999)</f>
        <v>4.5015391713485939E-3</v>
      </c>
      <c r="AG125" s="100"/>
      <c r="AH125">
        <f>$AB$6*($AB$11/AI125*AJ125+$AB$12)</f>
        <v>6.7136778290554384E-3</v>
      </c>
      <c r="AI125">
        <f>1+$AB$7*COS(AL125)</f>
        <v>0.85515853339086023</v>
      </c>
      <c r="AJ125">
        <f>SIN(AL125+RADIANS($AB$9))</f>
        <v>0.89152910924614337</v>
      </c>
      <c r="AK125">
        <f>$AB$7*SIN(AL125)</f>
        <v>-0.11946000831838312</v>
      </c>
      <c r="AL125">
        <f>2*ATAN(AM125)</f>
        <v>-2.4519331273431768</v>
      </c>
      <c r="AM125">
        <f>SQRT((1+$AB$7)/(1-$AB$7))*TAN(AN125/2)</f>
        <v>-2.784116820222545</v>
      </c>
      <c r="AN125" s="99">
        <f>$AU125+$AB$7*SIN(AO125)</f>
        <v>79.359326411371043</v>
      </c>
      <c r="AO125" s="99">
        <f>$AU125+$AB$7*SIN(AP125)</f>
        <v>79.359327049480598</v>
      </c>
      <c r="AP125" s="99">
        <f>$AU125+$AB$7*SIN(AQ125)</f>
        <v>79.359322070238221</v>
      </c>
      <c r="AQ125" s="99">
        <f>$AU125+$AB$7*SIN(AR125)</f>
        <v>79.359360924544816</v>
      </c>
      <c r="AR125" s="99">
        <f>$AU125+$AB$7*SIN(AS125)</f>
        <v>79.359057777303491</v>
      </c>
      <c r="AS125" s="99">
        <f>$AU125+$AB$7*SIN(AT125)</f>
        <v>79.361425596734819</v>
      </c>
      <c r="AT125" s="99">
        <f>$AU125+$AB$7*SIN(AU125)</f>
        <v>79.343087286571432</v>
      </c>
      <c r="AU125" s="99">
        <f>RADIANS($AB$9)+$AB$18*(F125-AB$15)</f>
        <v>79.496535732929331</v>
      </c>
      <c r="AW125" s="64"/>
      <c r="AX125" s="70"/>
    </row>
    <row r="126" spans="1:50">
      <c r="A126" s="35" t="s">
        <v>93</v>
      </c>
      <c r="B126" s="34" t="s">
        <v>68</v>
      </c>
      <c r="C126" s="35">
        <v>54557.297729999998</v>
      </c>
      <c r="D126" s="35">
        <v>6.9999999999999999E-4</v>
      </c>
      <c r="E126" s="11">
        <f>+(C126-C$7)/C$8</f>
        <v>23083.481076824559</v>
      </c>
      <c r="F126">
        <f>ROUND(2*E126,0)/2</f>
        <v>23083.5</v>
      </c>
      <c r="G126">
        <f>+C126-(C$7+F126*C$8)</f>
        <v>-2.3423358928994276E-2</v>
      </c>
      <c r="K126">
        <f>G126</f>
        <v>-2.3423358928994276E-2</v>
      </c>
      <c r="P126" s="103">
        <f>+D$11+D$12*F126+D$13*F126^2</f>
        <v>-2.7954898095947027E-2</v>
      </c>
      <c r="Q126" s="2">
        <f>+C126-15018.5</f>
        <v>39538.797729999998</v>
      </c>
      <c r="S126" s="5">
        <v>1</v>
      </c>
      <c r="Z126">
        <f>F126</f>
        <v>23083.5</v>
      </c>
      <c r="AA126" s="99">
        <f>AB$3+AB$4*Z126+AB$5*Z126^2+AH126</f>
        <v>-2.124122026689159E-2</v>
      </c>
      <c r="AB126" s="99">
        <f>IF(S126&lt;&gt;0,G126-AH126, -9999)</f>
        <v>-3.0137036758049712E-2</v>
      </c>
      <c r="AC126" s="99">
        <f>+G126-P126</f>
        <v>4.5315391669527513E-3</v>
      </c>
      <c r="AD126" s="99">
        <f>IF(S126&lt;&gt;0,G126-AA126, -9999)</f>
        <v>-2.1821386621026853E-3</v>
      </c>
      <c r="AE126" s="99">
        <f>+(G126-AA126)^2*S126</f>
        <v>4.7617291406432977E-6</v>
      </c>
      <c r="AF126">
        <f>IF(S126&lt;&gt;0,G126-P126, -9999)</f>
        <v>4.5315391669527513E-3</v>
      </c>
      <c r="AG126" s="100"/>
      <c r="AH126">
        <f>$AB$6*($AB$11/AI126*AJ126+$AB$12)</f>
        <v>6.7136778290554384E-3</v>
      </c>
      <c r="AI126">
        <f>1+$AB$7*COS(AL126)</f>
        <v>0.85515853339086023</v>
      </c>
      <c r="AJ126">
        <f>SIN(AL126+RADIANS($AB$9))</f>
        <v>0.89152910924614337</v>
      </c>
      <c r="AK126">
        <f>$AB$7*SIN(AL126)</f>
        <v>-0.11946000831838312</v>
      </c>
      <c r="AL126">
        <f>2*ATAN(AM126)</f>
        <v>-2.4519331273431768</v>
      </c>
      <c r="AM126">
        <f>SQRT((1+$AB$7)/(1-$AB$7))*TAN(AN126/2)</f>
        <v>-2.784116820222545</v>
      </c>
      <c r="AN126" s="99">
        <f>$AU126+$AB$7*SIN(AO126)</f>
        <v>79.359326411371043</v>
      </c>
      <c r="AO126" s="99">
        <f>$AU126+$AB$7*SIN(AP126)</f>
        <v>79.359327049480598</v>
      </c>
      <c r="AP126" s="99">
        <f>$AU126+$AB$7*SIN(AQ126)</f>
        <v>79.359322070238221</v>
      </c>
      <c r="AQ126" s="99">
        <f>$AU126+$AB$7*SIN(AR126)</f>
        <v>79.359360924544816</v>
      </c>
      <c r="AR126" s="99">
        <f>$AU126+$AB$7*SIN(AS126)</f>
        <v>79.359057777303491</v>
      </c>
      <c r="AS126" s="99">
        <f>$AU126+$AB$7*SIN(AT126)</f>
        <v>79.361425596734819</v>
      </c>
      <c r="AT126" s="99">
        <f>$AU126+$AB$7*SIN(AU126)</f>
        <v>79.343087286571432</v>
      </c>
      <c r="AU126" s="99">
        <f>RADIANS($AB$9)+$AB$18*(F126-AB$15)</f>
        <v>79.496535732929331</v>
      </c>
      <c r="AW126" s="64"/>
      <c r="AX126" s="70"/>
    </row>
    <row r="127" spans="1:50">
      <c r="A127" s="124" t="s">
        <v>555</v>
      </c>
      <c r="B127" s="125" t="s">
        <v>68</v>
      </c>
      <c r="C127" s="124">
        <v>54557.299099999997</v>
      </c>
      <c r="D127" s="124" t="s">
        <v>119</v>
      </c>
      <c r="E127" s="11">
        <f>+(C127-C$7)/C$8</f>
        <v>23083.482183615026</v>
      </c>
      <c r="F127">
        <f>ROUND(2*E127,0)/2</f>
        <v>23083.5</v>
      </c>
      <c r="G127">
        <f>+C127-(C$7+F127*C$8)</f>
        <v>-2.2053358930861577E-2</v>
      </c>
      <c r="K127">
        <f>G127</f>
        <v>-2.2053358930861577E-2</v>
      </c>
      <c r="P127" s="103">
        <f>+D$11+D$12*F127+D$13*F127^2</f>
        <v>-2.7954898095947027E-2</v>
      </c>
      <c r="Q127" s="2">
        <f>+C127-15018.5</f>
        <v>39538.799099999997</v>
      </c>
      <c r="S127" s="5">
        <v>1</v>
      </c>
      <c r="Z127">
        <f>F127</f>
        <v>23083.5</v>
      </c>
      <c r="AA127" s="99">
        <f>AB$3+AB$4*Z127+AB$5*Z127^2+AH127</f>
        <v>-2.124122026689159E-2</v>
      </c>
      <c r="AB127" s="99">
        <f>IF(S127&lt;&gt;0,G127-AH127, -9999)</f>
        <v>-2.8767036759917014E-2</v>
      </c>
      <c r="AC127" s="99">
        <f>+G127-P127</f>
        <v>5.9015391650854496E-3</v>
      </c>
      <c r="AD127" s="99">
        <f>IF(S127&lt;&gt;0,G127-AA127, -9999)</f>
        <v>-8.1213866396998707E-4</v>
      </c>
      <c r="AE127" s="99">
        <f>+(G127-AA127)^2*S127</f>
        <v>6.595692095149556E-7</v>
      </c>
      <c r="AF127">
        <f>IF(S127&lt;&gt;0,G127-P127, -9999)</f>
        <v>5.9015391650854496E-3</v>
      </c>
      <c r="AG127" s="100"/>
      <c r="AH127">
        <f>$AB$6*($AB$11/AI127*AJ127+$AB$12)</f>
        <v>6.7136778290554384E-3</v>
      </c>
      <c r="AI127">
        <f>1+$AB$7*COS(AL127)</f>
        <v>0.85515853339086023</v>
      </c>
      <c r="AJ127">
        <f>SIN(AL127+RADIANS($AB$9))</f>
        <v>0.89152910924614337</v>
      </c>
      <c r="AK127">
        <f>$AB$7*SIN(AL127)</f>
        <v>-0.11946000831838312</v>
      </c>
      <c r="AL127">
        <f>2*ATAN(AM127)</f>
        <v>-2.4519331273431768</v>
      </c>
      <c r="AM127">
        <f>SQRT((1+$AB$7)/(1-$AB$7))*TAN(AN127/2)</f>
        <v>-2.784116820222545</v>
      </c>
      <c r="AN127" s="99">
        <f>$AU127+$AB$7*SIN(AO127)</f>
        <v>79.359326411371043</v>
      </c>
      <c r="AO127" s="99">
        <f>$AU127+$AB$7*SIN(AP127)</f>
        <v>79.359327049480598</v>
      </c>
      <c r="AP127" s="99">
        <f>$AU127+$AB$7*SIN(AQ127)</f>
        <v>79.359322070238221</v>
      </c>
      <c r="AQ127" s="99">
        <f>$AU127+$AB$7*SIN(AR127)</f>
        <v>79.359360924544816</v>
      </c>
      <c r="AR127" s="99">
        <f>$AU127+$AB$7*SIN(AS127)</f>
        <v>79.359057777303491</v>
      </c>
      <c r="AS127" s="99">
        <f>$AU127+$AB$7*SIN(AT127)</f>
        <v>79.361425596734819</v>
      </c>
      <c r="AT127" s="99">
        <f>$AU127+$AB$7*SIN(AU127)</f>
        <v>79.343087286571432</v>
      </c>
      <c r="AU127" s="99">
        <f>RADIANS($AB$9)+$AB$18*(F127-AB$15)</f>
        <v>79.496535732929331</v>
      </c>
      <c r="AW127" s="64"/>
      <c r="AX127" s="70"/>
    </row>
    <row r="128" spans="1:50">
      <c r="A128" s="35" t="s">
        <v>93</v>
      </c>
      <c r="B128" s="34" t="s">
        <v>68</v>
      </c>
      <c r="C128" s="35">
        <v>54557.299129999999</v>
      </c>
      <c r="D128" s="35">
        <v>1.1000000000000001E-3</v>
      </c>
      <c r="E128" s="11">
        <f>+(C128-C$7)/C$8</f>
        <v>23083.482207851313</v>
      </c>
      <c r="F128">
        <f>ROUND(2*E128,0)/2</f>
        <v>23083.5</v>
      </c>
      <c r="G128">
        <f>+C128-(C$7+F128*C$8)</f>
        <v>-2.2023358927981462E-2</v>
      </c>
      <c r="K128">
        <f>G128</f>
        <v>-2.2023358927981462E-2</v>
      </c>
      <c r="P128" s="103">
        <f>+D$11+D$12*F128+D$13*F128^2</f>
        <v>-2.7954898095947027E-2</v>
      </c>
      <c r="Q128" s="2">
        <f>+C128-15018.5</f>
        <v>39538.799129999999</v>
      </c>
      <c r="S128" s="5">
        <v>1</v>
      </c>
      <c r="Z128">
        <f>F128</f>
        <v>23083.5</v>
      </c>
      <c r="AA128" s="99">
        <f>AB$3+AB$4*Z128+AB$5*Z128^2+AH128</f>
        <v>-2.124122026689159E-2</v>
      </c>
      <c r="AB128" s="99">
        <f>IF(S128&lt;&gt;0,G128-AH128, -9999)</f>
        <v>-2.8737036757036899E-2</v>
      </c>
      <c r="AC128" s="99">
        <f>+G128-P128</f>
        <v>5.9315391679655646E-3</v>
      </c>
      <c r="AD128" s="99">
        <f>IF(S128&lt;&gt;0,G128-AA128, -9999)</f>
        <v>-7.8213866108987201E-4</v>
      </c>
      <c r="AE128" s="99">
        <f>+(G128-AA128)^2*S128</f>
        <v>6.1174088517145766E-7</v>
      </c>
      <c r="AF128">
        <f>IF(S128&lt;&gt;0,G128-P128, -9999)</f>
        <v>5.9315391679655646E-3</v>
      </c>
      <c r="AG128" s="100"/>
      <c r="AH128">
        <f>$AB$6*($AB$11/AI128*AJ128+$AB$12)</f>
        <v>6.7136778290554384E-3</v>
      </c>
      <c r="AI128">
        <f>1+$AB$7*COS(AL128)</f>
        <v>0.85515853339086023</v>
      </c>
      <c r="AJ128">
        <f>SIN(AL128+RADIANS($AB$9))</f>
        <v>0.89152910924614337</v>
      </c>
      <c r="AK128">
        <f>$AB$7*SIN(AL128)</f>
        <v>-0.11946000831838312</v>
      </c>
      <c r="AL128">
        <f>2*ATAN(AM128)</f>
        <v>-2.4519331273431768</v>
      </c>
      <c r="AM128">
        <f>SQRT((1+$AB$7)/(1-$AB$7))*TAN(AN128/2)</f>
        <v>-2.784116820222545</v>
      </c>
      <c r="AN128" s="99">
        <f>$AU128+$AB$7*SIN(AO128)</f>
        <v>79.359326411371043</v>
      </c>
      <c r="AO128" s="99">
        <f>$AU128+$AB$7*SIN(AP128)</f>
        <v>79.359327049480598</v>
      </c>
      <c r="AP128" s="99">
        <f>$AU128+$AB$7*SIN(AQ128)</f>
        <v>79.359322070238221</v>
      </c>
      <c r="AQ128" s="99">
        <f>$AU128+$AB$7*SIN(AR128)</f>
        <v>79.359360924544816</v>
      </c>
      <c r="AR128" s="99">
        <f>$AU128+$AB$7*SIN(AS128)</f>
        <v>79.359057777303491</v>
      </c>
      <c r="AS128" s="99">
        <f>$AU128+$AB$7*SIN(AT128)</f>
        <v>79.361425596734819</v>
      </c>
      <c r="AT128" s="99">
        <f>$AU128+$AB$7*SIN(AU128)</f>
        <v>79.343087286571432</v>
      </c>
      <c r="AU128" s="99">
        <f>RADIANS($AB$9)+$AB$18*(F128-AB$15)</f>
        <v>79.496535732929331</v>
      </c>
      <c r="AW128" s="64"/>
      <c r="AX128" s="70"/>
    </row>
    <row r="129" spans="1:50">
      <c r="A129" s="124" t="s">
        <v>555</v>
      </c>
      <c r="B129" s="125" t="s">
        <v>68</v>
      </c>
      <c r="C129" s="124">
        <v>54557.300499999998</v>
      </c>
      <c r="D129" s="124" t="s">
        <v>119</v>
      </c>
      <c r="E129" s="11">
        <f>+(C129-C$7)/C$8</f>
        <v>23083.48331464178</v>
      </c>
      <c r="F129">
        <f>ROUND(2*E129,0)/2</f>
        <v>23083.5</v>
      </c>
      <c r="G129">
        <f>+C129-(C$7+F129*C$8)</f>
        <v>-2.0653358929848764E-2</v>
      </c>
      <c r="K129">
        <f>G129</f>
        <v>-2.0653358929848764E-2</v>
      </c>
      <c r="P129" s="103">
        <f>+D$11+D$12*F129+D$13*F129^2</f>
        <v>-2.7954898095947027E-2</v>
      </c>
      <c r="Q129" s="2">
        <f>+C129-15018.5</f>
        <v>39538.800499999998</v>
      </c>
      <c r="S129" s="5">
        <v>1</v>
      </c>
      <c r="Z129">
        <f>F129</f>
        <v>23083.5</v>
      </c>
      <c r="AA129" s="99">
        <f>AB$3+AB$4*Z129+AB$5*Z129^2+AH129</f>
        <v>-2.124122026689159E-2</v>
      </c>
      <c r="AB129" s="99">
        <f>IF(S129&lt;&gt;0,G129-AH129, -9999)</f>
        <v>-2.7367036758904201E-2</v>
      </c>
      <c r="AC129" s="99">
        <f>+G129-P129</f>
        <v>7.3015391660982629E-3</v>
      </c>
      <c r="AD129" s="99">
        <f>IF(S129&lt;&gt;0,G129-AA129, -9999)</f>
        <v>5.8786133704282623E-4</v>
      </c>
      <c r="AE129" s="99">
        <f>+(G129-AA129)^2*S129</f>
        <v>3.4558095158977931E-7</v>
      </c>
      <c r="AF129">
        <f>IF(S129&lt;&gt;0,G129-P129, -9999)</f>
        <v>7.3015391660982629E-3</v>
      </c>
      <c r="AG129" s="100"/>
      <c r="AH129">
        <f>$AB$6*($AB$11/AI129*AJ129+$AB$12)</f>
        <v>6.7136778290554384E-3</v>
      </c>
      <c r="AI129">
        <f>1+$AB$7*COS(AL129)</f>
        <v>0.85515853339086023</v>
      </c>
      <c r="AJ129">
        <f>SIN(AL129+RADIANS($AB$9))</f>
        <v>0.89152910924614337</v>
      </c>
      <c r="AK129">
        <f>$AB$7*SIN(AL129)</f>
        <v>-0.11946000831838312</v>
      </c>
      <c r="AL129">
        <f>2*ATAN(AM129)</f>
        <v>-2.4519331273431768</v>
      </c>
      <c r="AM129">
        <f>SQRT((1+$AB$7)/(1-$AB$7))*TAN(AN129/2)</f>
        <v>-2.784116820222545</v>
      </c>
      <c r="AN129" s="99">
        <f>$AU129+$AB$7*SIN(AO129)</f>
        <v>79.359326411371043</v>
      </c>
      <c r="AO129" s="99">
        <f>$AU129+$AB$7*SIN(AP129)</f>
        <v>79.359327049480598</v>
      </c>
      <c r="AP129" s="99">
        <f>$AU129+$AB$7*SIN(AQ129)</f>
        <v>79.359322070238221</v>
      </c>
      <c r="AQ129" s="99">
        <f>$AU129+$AB$7*SIN(AR129)</f>
        <v>79.359360924544816</v>
      </c>
      <c r="AR129" s="99">
        <f>$AU129+$AB$7*SIN(AS129)</f>
        <v>79.359057777303491</v>
      </c>
      <c r="AS129" s="99">
        <f>$AU129+$AB$7*SIN(AT129)</f>
        <v>79.361425596734819</v>
      </c>
      <c r="AT129" s="99">
        <f>$AU129+$AB$7*SIN(AU129)</f>
        <v>79.343087286571432</v>
      </c>
      <c r="AU129" s="99">
        <f>RADIANS($AB$9)+$AB$18*(F129-AB$15)</f>
        <v>79.496535732929331</v>
      </c>
      <c r="AW129" s="64"/>
      <c r="AX129" s="70"/>
    </row>
    <row r="130" spans="1:50">
      <c r="A130" s="35" t="s">
        <v>93</v>
      </c>
      <c r="B130" s="34" t="s">
        <v>68</v>
      </c>
      <c r="C130" s="35">
        <v>54557.30053</v>
      </c>
      <c r="D130" s="35">
        <v>4.0000000000000002E-4</v>
      </c>
      <c r="E130" s="11">
        <f>+(C130-C$7)/C$8</f>
        <v>23083.483338878068</v>
      </c>
      <c r="F130">
        <f>ROUND(2*E130,0)/2</f>
        <v>23083.5</v>
      </c>
      <c r="G130">
        <f>+C130-(C$7+F130*C$8)</f>
        <v>-2.0623358926968649E-2</v>
      </c>
      <c r="K130">
        <f>G130</f>
        <v>-2.0623358926968649E-2</v>
      </c>
      <c r="P130" s="103">
        <f>+D$11+D$12*F130+D$13*F130^2</f>
        <v>-2.7954898095947027E-2</v>
      </c>
      <c r="Q130" s="2">
        <f>+C130-15018.5</f>
        <v>39538.80053</v>
      </c>
      <c r="S130" s="5">
        <v>1</v>
      </c>
      <c r="Z130">
        <f>F130</f>
        <v>23083.5</v>
      </c>
      <c r="AA130" s="99">
        <f>AB$3+AB$4*Z130+AB$5*Z130^2+AH130</f>
        <v>-2.124122026689159E-2</v>
      </c>
      <c r="AB130" s="99">
        <f>IF(S130&lt;&gt;0,G130-AH130, -9999)</f>
        <v>-2.7337036756024086E-2</v>
      </c>
      <c r="AC130" s="99">
        <f>+G130-P130</f>
        <v>7.3315391689783779E-3</v>
      </c>
      <c r="AD130" s="99">
        <f>IF(S130&lt;&gt;0,G130-AA130, -9999)</f>
        <v>6.1786133992294129E-4</v>
      </c>
      <c r="AE130" s="99">
        <f>+(G130-AA130)^2*S130</f>
        <v>3.817526353713724E-7</v>
      </c>
      <c r="AF130">
        <f>IF(S130&lt;&gt;0,G130-P130, -9999)</f>
        <v>7.3315391689783779E-3</v>
      </c>
      <c r="AG130" s="100"/>
      <c r="AH130">
        <f>$AB$6*($AB$11/AI130*AJ130+$AB$12)</f>
        <v>6.7136778290554384E-3</v>
      </c>
      <c r="AI130">
        <f>1+$AB$7*COS(AL130)</f>
        <v>0.85515853339086023</v>
      </c>
      <c r="AJ130">
        <f>SIN(AL130+RADIANS($AB$9))</f>
        <v>0.89152910924614337</v>
      </c>
      <c r="AK130">
        <f>$AB$7*SIN(AL130)</f>
        <v>-0.11946000831838312</v>
      </c>
      <c r="AL130">
        <f>2*ATAN(AM130)</f>
        <v>-2.4519331273431768</v>
      </c>
      <c r="AM130">
        <f>SQRT((1+$AB$7)/(1-$AB$7))*TAN(AN130/2)</f>
        <v>-2.784116820222545</v>
      </c>
      <c r="AN130" s="99">
        <f>$AU130+$AB$7*SIN(AO130)</f>
        <v>79.359326411371043</v>
      </c>
      <c r="AO130" s="99">
        <f>$AU130+$AB$7*SIN(AP130)</f>
        <v>79.359327049480598</v>
      </c>
      <c r="AP130" s="99">
        <f>$AU130+$AB$7*SIN(AQ130)</f>
        <v>79.359322070238221</v>
      </c>
      <c r="AQ130" s="99">
        <f>$AU130+$AB$7*SIN(AR130)</f>
        <v>79.359360924544816</v>
      </c>
      <c r="AR130" s="99">
        <f>$AU130+$AB$7*SIN(AS130)</f>
        <v>79.359057777303491</v>
      </c>
      <c r="AS130" s="99">
        <f>$AU130+$AB$7*SIN(AT130)</f>
        <v>79.361425596734819</v>
      </c>
      <c r="AT130" s="99">
        <f>$AU130+$AB$7*SIN(AU130)</f>
        <v>79.343087286571432</v>
      </c>
      <c r="AU130" s="99">
        <f>RADIANS($AB$9)+$AB$18*(F130-AB$15)</f>
        <v>79.496535732929331</v>
      </c>
      <c r="AW130" s="64"/>
      <c r="AX130" s="70"/>
    </row>
    <row r="131" spans="1:50">
      <c r="A131" s="38" t="s">
        <v>91</v>
      </c>
      <c r="B131" s="11"/>
      <c r="C131" s="39">
        <v>54796.813499999997</v>
      </c>
      <c r="D131" s="35">
        <v>2.9999999999999997E-4</v>
      </c>
      <c r="E131" s="11">
        <f>+(C131-C$7)/C$8</f>
        <v>23276.980179585124</v>
      </c>
      <c r="F131">
        <f>ROUND(2*E131,0)/2</f>
        <v>23277</v>
      </c>
      <c r="G131">
        <f>+C131-(C$7+F131*C$8)</f>
        <v>-2.4533973868528847E-2</v>
      </c>
      <c r="K131">
        <f>G131</f>
        <v>-2.4533973868528847E-2</v>
      </c>
      <c r="P131" s="103">
        <f>+D$11+D$12*F131+D$13*F131^2</f>
        <v>-2.8071517852185961E-2</v>
      </c>
      <c r="Q131" s="2">
        <f>+C131-15018.5</f>
        <v>39778.313499999997</v>
      </c>
      <c r="S131" s="5">
        <v>1</v>
      </c>
      <c r="Z131">
        <f>F131</f>
        <v>23277</v>
      </c>
      <c r="AA131" s="99">
        <f>AB$3+AB$4*Z131+AB$5*Z131^2+AH131</f>
        <v>-2.4164841362673016E-2</v>
      </c>
      <c r="AB131" s="99">
        <f>IF(S131&lt;&gt;0,G131-AH131, -9999)</f>
        <v>-2.8440650358041792E-2</v>
      </c>
      <c r="AC131" s="99">
        <f>+G131-P131</f>
        <v>3.5375439836571147E-3</v>
      </c>
      <c r="AD131" s="99">
        <f>IF(S131&lt;&gt;0,G131-AA131, -9999)</f>
        <v>-3.6913250585583063E-4</v>
      </c>
      <c r="AE131" s="99">
        <f>+(G131-AA131)^2*S131</f>
        <v>1.3625880687940484E-7</v>
      </c>
      <c r="AF131">
        <f>IF(S131&lt;&gt;0,G131-P131, -9999)</f>
        <v>3.5375439836571147E-3</v>
      </c>
      <c r="AG131" s="100"/>
      <c r="AH131">
        <f>$AB$6*($AB$11/AI131*AJ131+$AB$12)</f>
        <v>3.9066764895129454E-3</v>
      </c>
      <c r="AI131">
        <f>1+$AB$7*COS(AL131)</f>
        <v>0.91657096735307886</v>
      </c>
      <c r="AJ131">
        <f>SIN(AL131+RADIANS($AB$9))</f>
        <v>0.62882227899829812</v>
      </c>
      <c r="AK131">
        <f>$AB$7*SIN(AL131)</f>
        <v>-0.16819435349771308</v>
      </c>
      <c r="AL131">
        <f>2*ATAN(AM131)</f>
        <v>-2.0312609266829456</v>
      </c>
      <c r="AM131">
        <f>SQRT((1+$AB$7)/(1-$AB$7))*TAN(AN131/2)</f>
        <v>-1.6122906560273096</v>
      </c>
      <c r="AN131" s="99">
        <f>$AU131+$AB$7*SIN(AO131)</f>
        <v>79.826846580399362</v>
      </c>
      <c r="AO131" s="99">
        <f>$AU131+$AB$7*SIN(AP131)</f>
        <v>79.826846583175367</v>
      </c>
      <c r="AP131" s="99">
        <f>$AU131+$AB$7*SIN(AQ131)</f>
        <v>79.82684653036408</v>
      </c>
      <c r="AQ131" s="99">
        <f>$AU131+$AB$7*SIN(AR131)</f>
        <v>79.826847535056572</v>
      </c>
      <c r="AR131" s="99">
        <f>$AU131+$AB$7*SIN(AS131)</f>
        <v>79.826828422179787</v>
      </c>
      <c r="AS131" s="99">
        <f>$AU131+$AB$7*SIN(AT131)</f>
        <v>79.827192233071685</v>
      </c>
      <c r="AT131" s="99">
        <f>$AU131+$AB$7*SIN(AU131)</f>
        <v>79.820343291396483</v>
      </c>
      <c r="AU131" s="99">
        <f>RADIANS($AB$9)+$AB$18*(F131-AB$15)</f>
        <v>80.00708723945877</v>
      </c>
      <c r="AW131" s="64"/>
      <c r="AX131" s="70"/>
    </row>
    <row r="132" spans="1:50">
      <c r="A132" s="43" t="s">
        <v>99</v>
      </c>
      <c r="B132" s="44" t="s">
        <v>68</v>
      </c>
      <c r="C132" s="43">
        <v>54829.619599999998</v>
      </c>
      <c r="D132" s="43" t="s">
        <v>100</v>
      </c>
      <c r="E132" s="11">
        <f>+(C132-C$7)/C$8</f>
        <v>23303.483448722989</v>
      </c>
      <c r="F132">
        <f>ROUND(2*E132,0)/2</f>
        <v>23303.5</v>
      </c>
      <c r="G132">
        <f>+C132-(C$7+F132*C$8)</f>
        <v>-2.0487391419010237E-2</v>
      </c>
      <c r="J132">
        <f>G132</f>
        <v>-2.0487391419010237E-2</v>
      </c>
      <c r="P132" s="103">
        <f>+D$11+D$12*F132+D$13*F132^2</f>
        <v>-2.8087560917979593E-2</v>
      </c>
      <c r="Q132" s="2">
        <f>+C132-15018.5</f>
        <v>39811.119599999998</v>
      </c>
      <c r="S132" s="5">
        <v>1</v>
      </c>
      <c r="Z132">
        <f>F132</f>
        <v>23303.5</v>
      </c>
      <c r="AA132" s="99">
        <f>AB$3+AB$4*Z132+AB$5*Z132^2+AH132</f>
        <v>-2.4667539910115509E-2</v>
      </c>
      <c r="AB132" s="99">
        <f>IF(S132&lt;&gt;0,G132-AH132, -9999)</f>
        <v>-2.390741242687432E-2</v>
      </c>
      <c r="AC132" s="99">
        <f>+G132-P132</f>
        <v>7.6001694989693558E-3</v>
      </c>
      <c r="AD132" s="99">
        <f>IF(S132&lt;&gt;0,G132-AA132, -9999)</f>
        <v>4.1801484911052726E-3</v>
      </c>
      <c r="AE132" s="99">
        <f>+(G132-AA132)^2*S132</f>
        <v>1.7473641407689687E-5</v>
      </c>
      <c r="AF132">
        <f>IF(S132&lt;&gt;0,G132-P132, -9999)</f>
        <v>7.6001694989693558E-3</v>
      </c>
      <c r="AG132" s="100"/>
      <c r="AH132">
        <f>$AB$6*($AB$11/AI132*AJ132+$AB$12)</f>
        <v>3.4200210078640836E-3</v>
      </c>
      <c r="AI132">
        <f>1+$AB$7*COS(AL132)</f>
        <v>0.9272754149269159</v>
      </c>
      <c r="AJ132">
        <f>SIN(AL132+RADIANS($AB$9))</f>
        <v>0.57885856577474515</v>
      </c>
      <c r="AK132">
        <f>$AB$7*SIN(AL132)</f>
        <v>-0.17309211063148564</v>
      </c>
      <c r="AL132">
        <f>2*ATAN(AM132)</f>
        <v>-1.9685514989345185</v>
      </c>
      <c r="AM132">
        <f>SQRT((1+$AB$7)/(1-$AB$7))*TAN(AN132/2)</f>
        <v>-1.5048273200713951</v>
      </c>
      <c r="AN132" s="99">
        <f>$AU132+$AB$7*SIN(AO132)</f>
        <v>79.893659813369212</v>
      </c>
      <c r="AO132" s="99">
        <f>$AU132+$AB$7*SIN(AP132)</f>
        <v>79.893659813855507</v>
      </c>
      <c r="AP132" s="99">
        <f>$AU132+$AB$7*SIN(AQ132)</f>
        <v>79.893659801822864</v>
      </c>
      <c r="AQ132" s="99">
        <f>$AU132+$AB$7*SIN(AR132)</f>
        <v>79.893660099557906</v>
      </c>
      <c r="AR132" s="99">
        <f>$AU132+$AB$7*SIN(AS132)</f>
        <v>79.89365273253182</v>
      </c>
      <c r="AS132" s="99">
        <f>$AU132+$AB$7*SIN(AT132)</f>
        <v>79.893835091399239</v>
      </c>
      <c r="AT132" s="99">
        <f>$AU132+$AB$7*SIN(AU132)</f>
        <v>79.889364579931907</v>
      </c>
      <c r="AU132" s="99">
        <f>RADIANS($AB$9)+$AB$18*(F132-AB$15)</f>
        <v>80.077007730017073</v>
      </c>
      <c r="AW132" s="64"/>
      <c r="AX132" s="70"/>
    </row>
    <row r="133" spans="1:50">
      <c r="A133" s="124" t="s">
        <v>549</v>
      </c>
      <c r="B133" s="125" t="s">
        <v>70</v>
      </c>
      <c r="C133" s="124">
        <v>54831.471400000002</v>
      </c>
      <c r="D133" s="124" t="s">
        <v>119</v>
      </c>
      <c r="E133" s="11">
        <f>+(C133-C$7)/C$8</f>
        <v>23304.979473967978</v>
      </c>
      <c r="F133">
        <f>ROUND(2*E133,0)/2</f>
        <v>23305</v>
      </c>
      <c r="G133">
        <f>+C133-(C$7+F133*C$8)</f>
        <v>-2.5407396176888142E-2</v>
      </c>
      <c r="K133">
        <f>G133</f>
        <v>-2.5407396176888142E-2</v>
      </c>
      <c r="P133" s="103">
        <f>+D$11+D$12*F133+D$13*F133^2</f>
        <v>-2.8088469533909196E-2</v>
      </c>
      <c r="Q133" s="2">
        <f>+C133-15018.5</f>
        <v>39812.971400000002</v>
      </c>
      <c r="S133" s="5">
        <v>1</v>
      </c>
      <c r="Z133">
        <f>F133</f>
        <v>23305</v>
      </c>
      <c r="AA133" s="99">
        <f>AB$3+AB$4*Z133+AB$5*Z133^2+AH133</f>
        <v>-2.4696645920796203E-2</v>
      </c>
      <c r="AB133" s="99">
        <f>IF(S133&lt;&gt;0,G133-AH133, -9999)</f>
        <v>-2.8799219790001135E-2</v>
      </c>
      <c r="AC133" s="99">
        <f>+G133-P133</f>
        <v>2.6810733570210542E-3</v>
      </c>
      <c r="AD133" s="99">
        <f>IF(S133&lt;&gt;0,G133-AA133, -9999)</f>
        <v>-7.107502560919389E-4</v>
      </c>
      <c r="AE133" s="99">
        <f>+(G133-AA133)^2*S133</f>
        <v>5.0516592653475668E-7</v>
      </c>
      <c r="AF133">
        <f>IF(S133&lt;&gt;0,G133-P133, -9999)</f>
        <v>2.6810733570210542E-3</v>
      </c>
      <c r="AG133" s="100"/>
      <c r="AH133">
        <f>$AB$6*($AB$11/AI133*AJ133+$AB$12)</f>
        <v>3.3918236131129918E-3</v>
      </c>
      <c r="AI133">
        <f>1+$AB$7*COS(AL133)</f>
        <v>0.9278979164960296</v>
      </c>
      <c r="AJ133">
        <f>SIN(AL133+RADIANS($AB$9))</f>
        <v>0.57592446759648763</v>
      </c>
      <c r="AK133">
        <f>$AB$7*SIN(AL133)</f>
        <v>-0.17335233944571152</v>
      </c>
      <c r="AL133">
        <f>2*ATAN(AM133)</f>
        <v>-1.9649578440265469</v>
      </c>
      <c r="AM133">
        <f>SQRT((1+$AB$7)/(1-$AB$7))*TAN(AN133/2)</f>
        <v>-1.4989773788391438</v>
      </c>
      <c r="AN133" s="99">
        <f>$AU133+$AB$7*SIN(AO133)</f>
        <v>79.897465117542325</v>
      </c>
      <c r="AO133" s="99">
        <f>$AU133+$AB$7*SIN(AP133)</f>
        <v>79.89746511797432</v>
      </c>
      <c r="AP133" s="99">
        <f>$AU133+$AB$7*SIN(AQ133)</f>
        <v>79.897465107097062</v>
      </c>
      <c r="AQ133" s="99">
        <f>$AU133+$AB$7*SIN(AR133)</f>
        <v>79.897465380973387</v>
      </c>
      <c r="AR133" s="99">
        <f>$AU133+$AB$7*SIN(AS133)</f>
        <v>79.897458485196097</v>
      </c>
      <c r="AS133" s="99">
        <f>$AU133+$AB$7*SIN(AT133)</f>
        <v>79.897632177009868</v>
      </c>
      <c r="AT133" s="99">
        <f>$AU133+$AB$7*SIN(AU133)</f>
        <v>79.893298847210971</v>
      </c>
      <c r="AU133" s="99">
        <f>RADIANS($AB$9)+$AB$18*(F133-AB$15)</f>
        <v>80.08096549363357</v>
      </c>
      <c r="AW133" s="64"/>
      <c r="AX133" s="70"/>
    </row>
    <row r="134" spans="1:50">
      <c r="A134" s="43" t="s">
        <v>99</v>
      </c>
      <c r="B134" s="44" t="s">
        <v>70</v>
      </c>
      <c r="C134" s="43">
        <v>54857.467100000002</v>
      </c>
      <c r="D134" s="43" t="s">
        <v>101</v>
      </c>
      <c r="E134" s="11">
        <f>+(C134-C$7)/C$8</f>
        <v>23325.980782673592</v>
      </c>
      <c r="F134">
        <f>ROUND(2*E134,0)/2</f>
        <v>23326</v>
      </c>
      <c r="G134">
        <f>+C134-(C$7+F134*C$8)</f>
        <v>-2.3787462916516233E-2</v>
      </c>
      <c r="J134">
        <f>G134</f>
        <v>-2.3787462916516233E-2</v>
      </c>
      <c r="P134" s="103">
        <f>+D$11+D$12*F134+D$13*F134^2</f>
        <v>-2.8101195982913996E-2</v>
      </c>
      <c r="Q134" s="2">
        <f>+C134-15018.5</f>
        <v>39838.967100000002</v>
      </c>
      <c r="S134" s="5">
        <v>1</v>
      </c>
      <c r="Z134">
        <f>F134</f>
        <v>23326</v>
      </c>
      <c r="AA134" s="99">
        <f>AB$3+AB$4*Z134+AB$5*Z134^2+AH134</f>
        <v>-2.5111168165895401E-2</v>
      </c>
      <c r="AB134" s="99">
        <f>IF(S134&lt;&gt;0,G134-AH134, -9999)</f>
        <v>-2.6777490733534828E-2</v>
      </c>
      <c r="AC134" s="99">
        <f>+G134-P134</f>
        <v>4.3137330663977624E-3</v>
      </c>
      <c r="AD134" s="99">
        <f>IF(S134&lt;&gt;0,G134-AA134, -9999)</f>
        <v>1.323705249379168E-3</v>
      </c>
      <c r="AE134" s="99">
        <f>+(G134-AA134)^2*S134</f>
        <v>1.7521955872339654E-6</v>
      </c>
      <c r="AF134">
        <f>IF(S134&lt;&gt;0,G134-P134, -9999)</f>
        <v>4.3137330663977624E-3</v>
      </c>
      <c r="AG134" s="100"/>
      <c r="AH134">
        <f>$AB$6*($AB$11/AI134*AJ134+$AB$12)</f>
        <v>2.990027817018594E-3</v>
      </c>
      <c r="AI134">
        <f>1+$AB$7*COS(AL134)</f>
        <v>0.93679808549542543</v>
      </c>
      <c r="AJ134">
        <f>SIN(AL134+RADIANS($AB$9))</f>
        <v>0.53364800413258962</v>
      </c>
      <c r="AK134">
        <f>$AB$7*SIN(AL134)</f>
        <v>-0.17679157796646069</v>
      </c>
      <c r="AL134">
        <f>2*ATAN(AM134)</f>
        <v>-1.9141315838286876</v>
      </c>
      <c r="AM134">
        <f>SQRT((1+$AB$7)/(1-$AB$7))*TAN(AN134/2)</f>
        <v>-1.4194741021327306</v>
      </c>
      <c r="AN134" s="99">
        <f>$AU134+$AB$7*SIN(AO134)</f>
        <v>79.95101119313108</v>
      </c>
      <c r="AO134" s="99">
        <f>$AU134+$AB$7*SIN(AP134)</f>
        <v>79.95101119318808</v>
      </c>
      <c r="AP134" s="99">
        <f>$AU134+$AB$7*SIN(AQ134)</f>
        <v>79.951011191277829</v>
      </c>
      <c r="AQ134" s="99">
        <f>$AU134+$AB$7*SIN(AR134)</f>
        <v>79.951011255298468</v>
      </c>
      <c r="AR134" s="99">
        <f>$AU134+$AB$7*SIN(AS134)</f>
        <v>79.951009109703548</v>
      </c>
      <c r="AS134" s="99">
        <f>$AU134+$AB$7*SIN(AT134)</f>
        <v>79.951081033003248</v>
      </c>
      <c r="AT134" s="99">
        <f>$AU134+$AB$7*SIN(AU134)</f>
        <v>79.948687329331634</v>
      </c>
      <c r="AU134" s="99">
        <f>RADIANS($AB$9)+$AB$18*(F134-AB$15)</f>
        <v>80.136374184264682</v>
      </c>
      <c r="AW134" s="64"/>
      <c r="AX134" s="70"/>
    </row>
    <row r="135" spans="1:50">
      <c r="A135" s="146" t="s">
        <v>684</v>
      </c>
      <c r="B135" s="146" t="s">
        <v>34</v>
      </c>
      <c r="C135" s="147">
        <v>54873.556940000002</v>
      </c>
      <c r="D135" s="147">
        <v>2.7999999999999998E-4</v>
      </c>
      <c r="E135" s="11">
        <f>+(C135-C$7)/C$8</f>
        <v>23338.979382321377</v>
      </c>
      <c r="F135">
        <f>ROUND(2*E135,0)/2</f>
        <v>23339</v>
      </c>
      <c r="G135">
        <f>+C135-(C$7+F135*C$8)</f>
        <v>-2.5520837567455601E-2</v>
      </c>
      <c r="K135">
        <f>G135</f>
        <v>-2.5520837567455601E-2</v>
      </c>
      <c r="O135">
        <f ca="1">+C$11+C$12*F135</f>
        <v>-2.2961030804493909E-2</v>
      </c>
      <c r="P135" s="103">
        <f>+D$11+D$12*F135+D$13*F135^2</f>
        <v>-2.8109079710790505E-2</v>
      </c>
      <c r="Q135" s="2">
        <f>+C135-15018.5</f>
        <v>39855.056940000002</v>
      </c>
      <c r="S135" s="5">
        <v>1</v>
      </c>
      <c r="Z135">
        <f>F135</f>
        <v>23339</v>
      </c>
      <c r="AA135" s="99">
        <f>AB$3+AB$4*Z135+AB$5*Z135^2+AH135</f>
        <v>-2.5374148499521815E-2</v>
      </c>
      <c r="AB135" s="99">
        <f>IF(S135&lt;&gt;0,G135-AH135, -9999)</f>
        <v>-2.825576877872429E-2</v>
      </c>
      <c r="AC135" s="99">
        <f>+G135-P135</f>
        <v>2.588242143334904E-3</v>
      </c>
      <c r="AD135" s="99">
        <f>IF(S135&lt;&gt;0,G135-AA135, -9999)</f>
        <v>-1.4668906793378553E-4</v>
      </c>
      <c r="AE135" s="99">
        <f>+(G135-AA135)^2*S135</f>
        <v>2.1517682651282745E-8</v>
      </c>
      <c r="AF135">
        <f>IF(S135&lt;&gt;0,G135-P135, -9999)</f>
        <v>2.588242143334904E-3</v>
      </c>
      <c r="AG135" s="100"/>
      <c r="AH135">
        <f>$AB$6*($AB$11/AI135*AJ135+$AB$12)</f>
        <v>2.7349312112686891E-3</v>
      </c>
      <c r="AI135">
        <f>1+$AB$7*COS(AL135)</f>
        <v>0.94247947368283558</v>
      </c>
      <c r="AJ135">
        <f>SIN(AL135+RADIANS($AB$9))</f>
        <v>0.50635218807659899</v>
      </c>
      <c r="AK135">
        <f>$AB$7*SIN(AL135)</f>
        <v>-0.17872082444167242</v>
      </c>
      <c r="AL135">
        <f>2*ATAN(AM135)</f>
        <v>-1.8821726165947381</v>
      </c>
      <c r="AM135">
        <f>SQRT((1+$AB$7)/(1-$AB$7))*TAN(AN135/2)</f>
        <v>-1.372362056729471</v>
      </c>
      <c r="AN135" s="99">
        <f>$AU135+$AB$7*SIN(AO135)</f>
        <v>79.984418614398024</v>
      </c>
      <c r="AO135" s="99">
        <f>$AU135+$AB$7*SIN(AP135)</f>
        <v>79.984418614406763</v>
      </c>
      <c r="AP135" s="99">
        <f>$AU135+$AB$7*SIN(AQ135)</f>
        <v>79.984418614036684</v>
      </c>
      <c r="AQ135" s="99">
        <f>$AU135+$AB$7*SIN(AR135)</f>
        <v>79.984418629697785</v>
      </c>
      <c r="AR135" s="99">
        <f>$AU135+$AB$7*SIN(AS135)</f>
        <v>79.984417966936235</v>
      </c>
      <c r="AS135" s="99">
        <f>$AU135+$AB$7*SIN(AT135)</f>
        <v>79.984446017366722</v>
      </c>
      <c r="AT135" s="99">
        <f>$AU135+$AB$7*SIN(AU135)</f>
        <v>79.983264197379214</v>
      </c>
      <c r="AU135" s="99">
        <f>RADIANS($AB$9)+$AB$18*(F135-AB$15)</f>
        <v>80.170674802274405</v>
      </c>
      <c r="AW135" s="64"/>
      <c r="AX135" s="70"/>
    </row>
    <row r="136" spans="1:50">
      <c r="A136" s="41" t="s">
        <v>104</v>
      </c>
      <c r="B136" s="34" t="s">
        <v>70</v>
      </c>
      <c r="C136" s="35">
        <v>54873.557000000001</v>
      </c>
      <c r="D136" s="35">
        <v>2.9999999999999997E-4</v>
      </c>
      <c r="E136" s="11">
        <f>+(C136-C$7)/C$8</f>
        <v>23338.979430793952</v>
      </c>
      <c r="F136">
        <f>ROUND(2*E136,0)/2</f>
        <v>23339</v>
      </c>
      <c r="G136">
        <f>+C136-(C$7+F136*C$8)</f>
        <v>-2.5460837568971328E-2</v>
      </c>
      <c r="K136">
        <f>G136</f>
        <v>-2.5460837568971328E-2</v>
      </c>
      <c r="P136" s="103">
        <f>+D$11+D$12*F136+D$13*F136^2</f>
        <v>-2.8109079710790505E-2</v>
      </c>
      <c r="Q136" s="2">
        <f>+C136-15018.5</f>
        <v>39855.057000000001</v>
      </c>
      <c r="S136" s="5">
        <v>1</v>
      </c>
      <c r="Z136">
        <f>F136</f>
        <v>23339</v>
      </c>
      <c r="AA136" s="99">
        <f>AB$3+AB$4*Z136+AB$5*Z136^2+AH136</f>
        <v>-2.5374148499521815E-2</v>
      </c>
      <c r="AB136" s="99">
        <f>IF(S136&lt;&gt;0,G136-AH136, -9999)</f>
        <v>-2.8195768780240018E-2</v>
      </c>
      <c r="AC136" s="99">
        <f>+G136-P136</f>
        <v>2.6482421418191765E-3</v>
      </c>
      <c r="AD136" s="99">
        <f>IF(S136&lt;&gt;0,G136-AA136, -9999)</f>
        <v>-8.6689069449513018E-5</v>
      </c>
      <c r="AE136" s="99">
        <f>+(G136-AA136)^2*S136</f>
        <v>7.5149947620224918E-9</v>
      </c>
      <c r="AF136">
        <f>IF(S136&lt;&gt;0,G136-P136, -9999)</f>
        <v>2.6482421418191765E-3</v>
      </c>
      <c r="AG136" s="100"/>
      <c r="AH136">
        <f>$AB$6*($AB$11/AI136*AJ136+$AB$12)</f>
        <v>2.7349312112686891E-3</v>
      </c>
      <c r="AI136">
        <f>1+$AB$7*COS(AL136)</f>
        <v>0.94247947368283558</v>
      </c>
      <c r="AJ136">
        <f>SIN(AL136+RADIANS($AB$9))</f>
        <v>0.50635218807659899</v>
      </c>
      <c r="AK136">
        <f>$AB$7*SIN(AL136)</f>
        <v>-0.17872082444167242</v>
      </c>
      <c r="AL136">
        <f>2*ATAN(AM136)</f>
        <v>-1.8821726165947381</v>
      </c>
      <c r="AM136">
        <f>SQRT((1+$AB$7)/(1-$AB$7))*TAN(AN136/2)</f>
        <v>-1.372362056729471</v>
      </c>
      <c r="AN136" s="99">
        <f>$AU136+$AB$7*SIN(AO136)</f>
        <v>79.984418614398024</v>
      </c>
      <c r="AO136" s="99">
        <f>$AU136+$AB$7*SIN(AP136)</f>
        <v>79.984418614406763</v>
      </c>
      <c r="AP136" s="99">
        <f>$AU136+$AB$7*SIN(AQ136)</f>
        <v>79.984418614036684</v>
      </c>
      <c r="AQ136" s="99">
        <f>$AU136+$AB$7*SIN(AR136)</f>
        <v>79.984418629697785</v>
      </c>
      <c r="AR136" s="99">
        <f>$AU136+$AB$7*SIN(AS136)</f>
        <v>79.984417966936235</v>
      </c>
      <c r="AS136" s="99">
        <f>$AU136+$AB$7*SIN(AT136)</f>
        <v>79.984446017366722</v>
      </c>
      <c r="AT136" s="99">
        <f>$AU136+$AB$7*SIN(AU136)</f>
        <v>79.983264197379214</v>
      </c>
      <c r="AU136" s="99">
        <f>RADIANS($AB$9)+$AB$18*(F136-AB$15)</f>
        <v>80.170674802274405</v>
      </c>
      <c r="AW136" s="64"/>
      <c r="AX136" s="70"/>
    </row>
    <row r="137" spans="1:50">
      <c r="A137" s="41" t="s">
        <v>105</v>
      </c>
      <c r="B137" s="34" t="s">
        <v>70</v>
      </c>
      <c r="C137" s="35">
        <v>55206.523200000003</v>
      </c>
      <c r="D137" s="35">
        <v>5.0000000000000001E-4</v>
      </c>
      <c r="E137" s="11">
        <f>+(C137-C$7)/C$8</f>
        <v>23607.974916767987</v>
      </c>
      <c r="F137">
        <f>ROUND(2*E137,0)/2</f>
        <v>23608</v>
      </c>
      <c r="G137">
        <f>+C137-(C$7+F137*C$8)</f>
        <v>-3.1048359109263401E-2</v>
      </c>
      <c r="K137">
        <f>G137</f>
        <v>-3.1048359109263401E-2</v>
      </c>
      <c r="P137" s="103">
        <f>+D$11+D$12*F137+D$13*F137^2</f>
        <v>-2.8273147573409468E-2</v>
      </c>
      <c r="Q137" s="2">
        <f>+C137-15018.5</f>
        <v>40188.023200000003</v>
      </c>
      <c r="S137" s="5">
        <v>1</v>
      </c>
      <c r="Z137">
        <f>F137</f>
        <v>23608</v>
      </c>
      <c r="AA137" s="99">
        <f>AB$3+AB$4*Z137+AB$5*Z137^2+AH137</f>
        <v>-3.1455445272286352E-2</v>
      </c>
      <c r="AB137" s="99">
        <f>IF(S137&lt;&gt;0,G137-AH137, -9999)</f>
        <v>-2.7866061410386514E-2</v>
      </c>
      <c r="AC137" s="99">
        <f>+G137-P137</f>
        <v>-2.7752115358539338E-3</v>
      </c>
      <c r="AD137" s="99">
        <f>IF(S137&lt;&gt;0,G137-AA137, -9999)</f>
        <v>4.0708616302295025E-4</v>
      </c>
      <c r="AE137" s="99">
        <f>+(G137-AA137)^2*S137</f>
        <v>1.6571914412474802E-7</v>
      </c>
      <c r="AF137">
        <f>IF(S137&lt;&gt;0,G137-P137, -9999)</f>
        <v>-2.7752115358539338E-3</v>
      </c>
      <c r="AG137" s="100"/>
      <c r="AH137">
        <f>$AB$6*($AB$11/AI137*AJ137+$AB$12)</f>
        <v>-3.1822976988768862E-3</v>
      </c>
      <c r="AI137">
        <f>1+$AB$7*COS(AL137)</f>
        <v>1.0822581837402268</v>
      </c>
      <c r="AJ137">
        <f>SIN(AL137+RADIANS($AB$9))</f>
        <v>-0.2318141412370319</v>
      </c>
      <c r="AK137">
        <f>$AB$7*SIN(AL137)</f>
        <v>-0.16877006619858217</v>
      </c>
      <c r="AL137">
        <f>2*ATAN(AM137)</f>
        <v>-1.1172810908527373</v>
      </c>
      <c r="AM137">
        <f>SQRT((1+$AB$7)/(1-$AB$7))*TAN(AN137/2)</f>
        <v>-0.62505733706144229</v>
      </c>
      <c r="AN137" s="99">
        <f>$AU137+$AB$7*SIN(AO137)</f>
        <v>80.7272643776016</v>
      </c>
      <c r="AO137" s="99">
        <f>$AU137+$AB$7*SIN(AP137)</f>
        <v>80.72726462813668</v>
      </c>
      <c r="AP137" s="99">
        <f>$AU137+$AB$7*SIN(AQ137)</f>
        <v>80.727266935581881</v>
      </c>
      <c r="AQ137" s="99">
        <f>$AU137+$AB$7*SIN(AR137)</f>
        <v>80.72728818695667</v>
      </c>
      <c r="AR137" s="99">
        <f>$AU137+$AB$7*SIN(AS137)</f>
        <v>80.72748388037428</v>
      </c>
      <c r="AS137" s="99">
        <f>$AU137+$AB$7*SIN(AT137)</f>
        <v>80.729283393727172</v>
      </c>
      <c r="AT137" s="99">
        <f>$AU137+$AB$7*SIN(AU137)</f>
        <v>80.745623242031172</v>
      </c>
      <c r="AU137" s="99">
        <f>RADIANS($AB$9)+$AB$18*(F137-AB$15)</f>
        <v>80.880433744168059</v>
      </c>
      <c r="AW137" s="64"/>
      <c r="AX137" s="70"/>
    </row>
    <row r="138" spans="1:50">
      <c r="A138" s="124" t="s">
        <v>588</v>
      </c>
      <c r="B138" s="125" t="s">
        <v>70</v>
      </c>
      <c r="C138" s="124">
        <v>55234.993399999999</v>
      </c>
      <c r="D138" s="124" t="s">
        <v>119</v>
      </c>
      <c r="E138" s="11">
        <f>+(C138-C$7)/C$8</f>
        <v>23630.975315261217</v>
      </c>
      <c r="F138">
        <f>ROUND(2*E138,0)/2</f>
        <v>23631</v>
      </c>
      <c r="G138">
        <f>+C138-(C$7+F138*C$8)</f>
        <v>-3.055509887781227E-2</v>
      </c>
      <c r="K138">
        <f>G138</f>
        <v>-3.055509887781227E-2</v>
      </c>
      <c r="P138" s="103">
        <f>+D$11+D$12*F138+D$13*F138^2</f>
        <v>-2.8287258489831477E-2</v>
      </c>
      <c r="Q138" s="2">
        <f>+C138-15018.5</f>
        <v>40216.493399999999</v>
      </c>
      <c r="S138" s="5">
        <v>1</v>
      </c>
      <c r="Z138">
        <f>F138</f>
        <v>23631</v>
      </c>
      <c r="AA138" s="99">
        <f>AB$3+AB$4*Z138+AB$5*Z138^2+AH138</f>
        <v>-3.1975849719665973E-2</v>
      </c>
      <c r="AB138" s="99">
        <f>IF(S138&lt;&gt;0,G138-AH138, -9999)</f>
        <v>-2.6866507647977777E-2</v>
      </c>
      <c r="AC138" s="99">
        <f>+G138-P138</f>
        <v>-2.2678403879807935E-3</v>
      </c>
      <c r="AD138" s="99">
        <f>IF(S138&lt;&gt;0,G138-AA138, -9999)</f>
        <v>1.4207508418537032E-3</v>
      </c>
      <c r="AE138" s="99">
        <f>+(G138-AA138)^2*S138</f>
        <v>2.0185329546280065E-6</v>
      </c>
      <c r="AF138">
        <f>IF(S138&lt;&gt;0,G138-P138, -9999)</f>
        <v>-2.2678403879807935E-3</v>
      </c>
      <c r="AG138" s="100"/>
      <c r="AH138">
        <f>$AB$6*($AB$11/AI138*AJ138+$AB$12)</f>
        <v>-3.6885912298344936E-3</v>
      </c>
      <c r="AI138">
        <f>1+$AB$7*COS(AL138)</f>
        <v>1.0948166926757317</v>
      </c>
      <c r="AJ138">
        <f>SIN(AL138+RADIANS($AB$9))</f>
        <v>-0.30489649089061266</v>
      </c>
      <c r="AK138">
        <f>$AB$7*SIN(AL138)</f>
        <v>-0.16204795224547128</v>
      </c>
      <c r="AL138">
        <f>2*ATAN(AM138)</f>
        <v>-1.0413935593051094</v>
      </c>
      <c r="AM138">
        <f>SQRT((1+$AB$7)/(1-$AB$7))*TAN(AN138/2)</f>
        <v>-0.57348740252816877</v>
      </c>
      <c r="AN138" s="99">
        <f>$AU138+$AB$7*SIN(AO138)</f>
        <v>80.795737851820959</v>
      </c>
      <c r="AO138" s="99">
        <f>$AU138+$AB$7*SIN(AP138)</f>
        <v>80.795738247800571</v>
      </c>
      <c r="AP138" s="99">
        <f>$AU138+$AB$7*SIN(AQ138)</f>
        <v>80.7957415808972</v>
      </c>
      <c r="AQ138" s="99">
        <f>$AU138+$AB$7*SIN(AR138)</f>
        <v>80.795769636178989</v>
      </c>
      <c r="AR138" s="99">
        <f>$AU138+$AB$7*SIN(AS138)</f>
        <v>80.796005744440421</v>
      </c>
      <c r="AS138" s="99">
        <f>$AU138+$AB$7*SIN(AT138)</f>
        <v>80.797990095957758</v>
      </c>
      <c r="AT138" s="99">
        <f>$AU138+$AB$7*SIN(AU138)</f>
        <v>80.814482330860685</v>
      </c>
      <c r="AU138" s="99">
        <f>RADIANS($AB$9)+$AB$18*(F138-AB$15)</f>
        <v>80.94111945295451</v>
      </c>
      <c r="AW138" s="64"/>
      <c r="AX138" s="70"/>
    </row>
    <row r="139" spans="1:50">
      <c r="A139" s="41" t="s">
        <v>105</v>
      </c>
      <c r="B139" s="34" t="s">
        <v>70</v>
      </c>
      <c r="C139" s="35">
        <v>55248.606</v>
      </c>
      <c r="D139" s="35">
        <v>4.0000000000000002E-4</v>
      </c>
      <c r="E139" s="11">
        <f>+(C139-C$7)/C$8</f>
        <v>23641.972611540452</v>
      </c>
      <c r="F139">
        <f>ROUND(2*E139,0)/2</f>
        <v>23642</v>
      </c>
      <c r="G139">
        <f>+C139-(C$7+F139*C$8)</f>
        <v>-3.3901800496096257E-2</v>
      </c>
      <c r="K139">
        <f>G139</f>
        <v>-3.3901800496096257E-2</v>
      </c>
      <c r="P139" s="103">
        <f>+D$11+D$12*F139+D$13*F139^2</f>
        <v>-2.8294011800461576E-2</v>
      </c>
      <c r="Q139" s="2">
        <f>+C139-15018.5</f>
        <v>40230.106</v>
      </c>
      <c r="S139" s="5">
        <v>1</v>
      </c>
      <c r="Z139">
        <f>F139</f>
        <v>23642</v>
      </c>
      <c r="AA139" s="99">
        <f>AB$3+AB$4*Z139+AB$5*Z139^2+AH139</f>
        <v>-3.2220758922768954E-2</v>
      </c>
      <c r="AB139" s="99">
        <f>IF(S139&lt;&gt;0,G139-AH139, -9999)</f>
        <v>-2.9975053373788883E-2</v>
      </c>
      <c r="AC139" s="99">
        <f>+G139-P139</f>
        <v>-5.6077886956346808E-3</v>
      </c>
      <c r="AD139" s="99">
        <f>IF(S139&lt;&gt;0,G139-AA139, -9999)</f>
        <v>-1.6810415733273035E-3</v>
      </c>
      <c r="AE139" s="99">
        <f>+(G139-AA139)^2*S139</f>
        <v>2.8259007712547357E-6</v>
      </c>
      <c r="AF139">
        <f>IF(S139&lt;&gt;0,G139-P139, -9999)</f>
        <v>-5.6077886956346808E-3</v>
      </c>
      <c r="AG139" s="100"/>
      <c r="AH139">
        <f>$AB$6*($AB$11/AI139*AJ139+$AB$12)</f>
        <v>-3.9267471223073756E-3</v>
      </c>
      <c r="AI139">
        <f>1+$AB$7*COS(AL139)</f>
        <v>1.1007321730909216</v>
      </c>
      <c r="AJ139">
        <f>SIN(AL139+RADIANS($AB$9))</f>
        <v>-0.33983474669824704</v>
      </c>
      <c r="AK139">
        <f>$AB$7*SIN(AL139)</f>
        <v>-0.15843854752330735</v>
      </c>
      <c r="AL139">
        <f>2*ATAN(AM139)</f>
        <v>-1.0044821213927262</v>
      </c>
      <c r="AM139">
        <f>SQRT((1+$AB$7)/(1-$AB$7))*TAN(AN139/2)</f>
        <v>-0.54921595888950858</v>
      </c>
      <c r="AN139" s="99">
        <f>$AU139+$AB$7*SIN(AO139)</f>
        <v>80.828763546517152</v>
      </c>
      <c r="AO139" s="99">
        <f>$AU139+$AB$7*SIN(AP139)</f>
        <v>80.828764026913504</v>
      </c>
      <c r="AP139" s="99">
        <f>$AU139+$AB$7*SIN(AQ139)</f>
        <v>80.82876791556474</v>
      </c>
      <c r="AQ139" s="99">
        <f>$AU139+$AB$7*SIN(AR139)</f>
        <v>80.828799392286953</v>
      </c>
      <c r="AR139" s="99">
        <f>$AU139+$AB$7*SIN(AS139)</f>
        <v>80.829054139178936</v>
      </c>
      <c r="AS139" s="99">
        <f>$AU139+$AB$7*SIN(AT139)</f>
        <v>80.831113129184189</v>
      </c>
      <c r="AT139" s="99">
        <f>$AU139+$AB$7*SIN(AU139)</f>
        <v>80.847581666346741</v>
      </c>
      <c r="AU139" s="99">
        <f>RADIANS($AB$9)+$AB$18*(F139-AB$15)</f>
        <v>80.970143052808893</v>
      </c>
      <c r="AW139" s="64"/>
      <c r="AX139" s="70"/>
    </row>
    <row r="140" spans="1:50">
      <c r="A140" s="42" t="s">
        <v>96</v>
      </c>
      <c r="B140" s="36" t="s">
        <v>70</v>
      </c>
      <c r="C140" s="40">
        <v>55269.648099999999</v>
      </c>
      <c r="D140" s="40">
        <v>1E-4</v>
      </c>
      <c r="E140" s="11">
        <f>+(C140-C$7)/C$8</f>
        <v>23658.97202444006</v>
      </c>
      <c r="F140">
        <f>ROUND(2*E140,0)/2</f>
        <v>23659</v>
      </c>
      <c r="G140">
        <f>+C140-(C$7+F140*C$8)</f>
        <v>-3.4628521192644257E-2</v>
      </c>
      <c r="K140">
        <f>G140</f>
        <v>-3.4628521192644257E-2</v>
      </c>
      <c r="P140" s="103">
        <f>+D$11+D$12*F140+D$13*F140^2</f>
        <v>-2.8304454604217592E-2</v>
      </c>
      <c r="Q140" s="2">
        <f>+C140-15018.5</f>
        <v>40251.148099999999</v>
      </c>
      <c r="S140" s="5">
        <v>1</v>
      </c>
      <c r="Z140">
        <f>F140</f>
        <v>23659</v>
      </c>
      <c r="AA140" s="99">
        <f>AB$3+AB$4*Z140+AB$5*Z140^2+AH140</f>
        <v>-3.2593153165558102E-2</v>
      </c>
      <c r="AB140" s="99">
        <f>IF(S140&lt;&gt;0,G140-AH140, -9999)</f>
        <v>-3.0339822631303748E-2</v>
      </c>
      <c r="AC140" s="99">
        <f>+G140-P140</f>
        <v>-6.3240665884266647E-3</v>
      </c>
      <c r="AD140" s="99">
        <f>IF(S140&lt;&gt;0,G140-AA140, -9999)</f>
        <v>-2.0353680270861554E-3</v>
      </c>
      <c r="AE140" s="99">
        <f>+(G140-AA140)^2*S140</f>
        <v>4.1427230056845886E-6</v>
      </c>
      <c r="AF140">
        <f>IF(S140&lt;&gt;0,G140-P140, -9999)</f>
        <v>-6.3240665884266647E-3</v>
      </c>
      <c r="AG140" s="100"/>
      <c r="AH140">
        <f>$AB$6*($AB$11/AI140*AJ140+$AB$12)</f>
        <v>-4.2886985613405102E-3</v>
      </c>
      <c r="AI140">
        <f>1+$AB$7*COS(AL140)</f>
        <v>1.1097201686338343</v>
      </c>
      <c r="AJ140">
        <f>SIN(AL140+RADIANS($AB$9))</f>
        <v>-0.39361852174903339</v>
      </c>
      <c r="AK140">
        <f>$AB$7*SIN(AL140)</f>
        <v>-0.15235231744833322</v>
      </c>
      <c r="AL140">
        <f>2*ATAN(AM140)</f>
        <v>-0.94665872886533819</v>
      </c>
      <c r="AM140">
        <f>SQRT((1+$AB$7)/(1-$AB$7))*TAN(AN140/2)</f>
        <v>-0.51216144635688499</v>
      </c>
      <c r="AN140" s="99">
        <f>$AU140+$AB$7*SIN(AO140)</f>
        <v>80.880150246527677</v>
      </c>
      <c r="AO140" s="99">
        <f>$AU140+$AB$7*SIN(AP140)</f>
        <v>80.880150874846493</v>
      </c>
      <c r="AP140" s="99">
        <f>$AU140+$AB$7*SIN(AQ140)</f>
        <v>80.88015568450578</v>
      </c>
      <c r="AQ140" s="99">
        <f>$AU140+$AB$7*SIN(AR140)</f>
        <v>80.880192500728114</v>
      </c>
      <c r="AR140" s="99">
        <f>$AU140+$AB$7*SIN(AS140)</f>
        <v>80.880474269424369</v>
      </c>
      <c r="AS140" s="99">
        <f>$AU140+$AB$7*SIN(AT140)</f>
        <v>80.882628049162292</v>
      </c>
      <c r="AT140" s="99">
        <f>$AU140+$AB$7*SIN(AU140)</f>
        <v>80.898936986133577</v>
      </c>
      <c r="AU140" s="99">
        <f>RADIANS($AB$9)+$AB$18*(F140-AB$15)</f>
        <v>81.014997707129311</v>
      </c>
      <c r="AW140" s="64"/>
      <c r="AX140" s="70"/>
    </row>
    <row r="141" spans="1:50">
      <c r="A141" s="146" t="s">
        <v>684</v>
      </c>
      <c r="B141" s="146" t="s">
        <v>34</v>
      </c>
      <c r="C141" s="147">
        <v>55269.649210000003</v>
      </c>
      <c r="D141" s="147">
        <v>1.4999999999999999E-4</v>
      </c>
      <c r="E141" s="11">
        <f>+(C141-C$7)/C$8</f>
        <v>23658.972921182703</v>
      </c>
      <c r="F141">
        <f>ROUND(2*E141,0)/2</f>
        <v>23659</v>
      </c>
      <c r="G141">
        <f>+C141-(C$7+F141*C$8)</f>
        <v>-3.3518521187943406E-2</v>
      </c>
      <c r="K141">
        <f>G141</f>
        <v>-3.3518521187943406E-2</v>
      </c>
      <c r="O141">
        <f ca="1">+C$11+C$12*F141</f>
        <v>-2.3953225563523001E-2</v>
      </c>
      <c r="P141" s="103">
        <f>+D$11+D$12*F141+D$13*F141^2</f>
        <v>-2.8304454604217592E-2</v>
      </c>
      <c r="Q141" s="2">
        <f>+C141-15018.5</f>
        <v>40251.149210000003</v>
      </c>
      <c r="S141" s="5">
        <v>1</v>
      </c>
      <c r="Z141">
        <f>F141</f>
        <v>23659</v>
      </c>
      <c r="AA141" s="99">
        <f>AB$3+AB$4*Z141+AB$5*Z141^2+AH141</f>
        <v>-3.2593153165558102E-2</v>
      </c>
      <c r="AB141" s="99">
        <f>IF(S141&lt;&gt;0,G141-AH141, -9999)</f>
        <v>-2.9229822626602897E-2</v>
      </c>
      <c r="AC141" s="99">
        <f>+G141-P141</f>
        <v>-5.2140665837258141E-3</v>
      </c>
      <c r="AD141" s="99">
        <f>IF(S141&lt;&gt;0,G141-AA141, -9999)</f>
        <v>-9.2536802238530474E-4</v>
      </c>
      <c r="AE141" s="99">
        <f>+(G141-AA141)^2*S141</f>
        <v>8.5630597685328991E-7</v>
      </c>
      <c r="AF141">
        <f>IF(S141&lt;&gt;0,G141-P141, -9999)</f>
        <v>-5.2140665837258141E-3</v>
      </c>
      <c r="AG141" s="100"/>
      <c r="AH141">
        <f>$AB$6*($AB$11/AI141*AJ141+$AB$12)</f>
        <v>-4.2886985613405102E-3</v>
      </c>
      <c r="AI141">
        <f>1+$AB$7*COS(AL141)</f>
        <v>1.1097201686338343</v>
      </c>
      <c r="AJ141">
        <f>SIN(AL141+RADIANS($AB$9))</f>
        <v>-0.39361852174903339</v>
      </c>
      <c r="AK141">
        <f>$AB$7*SIN(AL141)</f>
        <v>-0.15235231744833322</v>
      </c>
      <c r="AL141">
        <f>2*ATAN(AM141)</f>
        <v>-0.94665872886533819</v>
      </c>
      <c r="AM141">
        <f>SQRT((1+$AB$7)/(1-$AB$7))*TAN(AN141/2)</f>
        <v>-0.51216144635688499</v>
      </c>
      <c r="AN141" s="99">
        <f>$AU141+$AB$7*SIN(AO141)</f>
        <v>80.880150246527677</v>
      </c>
      <c r="AO141" s="99">
        <f>$AU141+$AB$7*SIN(AP141)</f>
        <v>80.880150874846493</v>
      </c>
      <c r="AP141" s="99">
        <f>$AU141+$AB$7*SIN(AQ141)</f>
        <v>80.88015568450578</v>
      </c>
      <c r="AQ141" s="99">
        <f>$AU141+$AB$7*SIN(AR141)</f>
        <v>80.880192500728114</v>
      </c>
      <c r="AR141" s="99">
        <f>$AU141+$AB$7*SIN(AS141)</f>
        <v>80.880474269424369</v>
      </c>
      <c r="AS141" s="99">
        <f>$AU141+$AB$7*SIN(AT141)</f>
        <v>80.882628049162292</v>
      </c>
      <c r="AT141" s="99">
        <f>$AU141+$AB$7*SIN(AU141)</f>
        <v>80.898936986133577</v>
      </c>
      <c r="AU141" s="99">
        <f>RADIANS($AB$9)+$AB$18*(F141-AB$15)</f>
        <v>81.014997707129311</v>
      </c>
      <c r="AW141" s="64"/>
      <c r="AX141" s="70"/>
    </row>
    <row r="142" spans="1:50">
      <c r="A142" s="124" t="s">
        <v>600</v>
      </c>
      <c r="B142" s="125" t="s">
        <v>70</v>
      </c>
      <c r="C142" s="124">
        <v>55278.314700000003</v>
      </c>
      <c r="D142" s="124" t="s">
        <v>119</v>
      </c>
      <c r="E142" s="11">
        <f>+(C142-C$7)/C$8</f>
        <v>23665.973564772812</v>
      </c>
      <c r="F142">
        <f>ROUND(2*E142,0)/2</f>
        <v>23666</v>
      </c>
      <c r="G142">
        <f>+C142-(C$7+F142*C$8)</f>
        <v>-3.2721876763389446E-2</v>
      </c>
      <c r="K142">
        <f>G142</f>
        <v>-3.2721876763389446E-2</v>
      </c>
      <c r="P142" s="103">
        <f>+D$11+D$12*F142+D$13*F142^2</f>
        <v>-2.8308756653698017E-2</v>
      </c>
      <c r="Q142" s="2">
        <f>+C142-15018.5</f>
        <v>40259.814700000003</v>
      </c>
      <c r="S142" s="5">
        <v>1</v>
      </c>
      <c r="Z142">
        <f>F142</f>
        <v>23666</v>
      </c>
      <c r="AA142" s="99">
        <f>AB$3+AB$4*Z142+AB$5*Z142^2+AH142</f>
        <v>-3.2744081899416674E-2</v>
      </c>
      <c r="AB142" s="99">
        <f>IF(S142&lt;&gt;0,G142-AH142, -9999)</f>
        <v>-2.8286551517670788E-2</v>
      </c>
      <c r="AC142" s="99">
        <f>+G142-P142</f>
        <v>-4.4131201096914291E-3</v>
      </c>
      <c r="AD142" s="99">
        <f>IF(S142&lt;&gt;0,G142-AA142, -9999)</f>
        <v>2.2205136027228511E-5</v>
      </c>
      <c r="AE142" s="99">
        <f>+(G142-AA142)^2*S142</f>
        <v>4.9306806598772158E-10</v>
      </c>
      <c r="AF142">
        <f>IF(S142&lt;&gt;0,G142-P142, -9999)</f>
        <v>-4.4131201096914291E-3</v>
      </c>
      <c r="AG142" s="100"/>
      <c r="AH142">
        <f>$AB$6*($AB$11/AI142*AJ142+$AB$12)</f>
        <v>-4.4353252457186593E-3</v>
      </c>
      <c r="AI142">
        <f>1+$AB$7*COS(AL142)</f>
        <v>1.113356899167474</v>
      </c>
      <c r="AJ142">
        <f>SIN(AL142+RADIANS($AB$9))</f>
        <v>-0.41563990401472545</v>
      </c>
      <c r="AK142">
        <f>$AB$7*SIN(AL142)</f>
        <v>-0.14966615331480207</v>
      </c>
      <c r="AL142">
        <f>2*ATAN(AM142)</f>
        <v>-0.92257705750531649</v>
      </c>
      <c r="AM142">
        <f>SQRT((1+$AB$7)/(1-$AB$7))*TAN(AN142/2)</f>
        <v>-0.49705461842162779</v>
      </c>
      <c r="AN142" s="99">
        <f>$AU142+$AB$7*SIN(AO142)</f>
        <v>80.901430060876052</v>
      </c>
      <c r="AO142" s="99">
        <f>$AU142+$AB$7*SIN(AP142)</f>
        <v>80.901430755504876</v>
      </c>
      <c r="AP142" s="99">
        <f>$AU142+$AB$7*SIN(AQ142)</f>
        <v>80.901435959627932</v>
      </c>
      <c r="AQ142" s="99">
        <f>$AU142+$AB$7*SIN(AR142)</f>
        <v>80.901474947796018</v>
      </c>
      <c r="AR142" s="99">
        <f>$AU142+$AB$7*SIN(AS142)</f>
        <v>80.901766990936963</v>
      </c>
      <c r="AS142" s="99">
        <f>$AU142+$AB$7*SIN(AT142)</f>
        <v>80.903951883448499</v>
      </c>
      <c r="AT142" s="99">
        <f>$AU142+$AB$7*SIN(AU142)</f>
        <v>80.920151915207242</v>
      </c>
      <c r="AU142" s="99">
        <f>RADIANS($AB$9)+$AB$18*(F142-AB$15)</f>
        <v>81.033467270673015</v>
      </c>
      <c r="AW142" s="64"/>
      <c r="AX142" s="70"/>
    </row>
    <row r="143" spans="1:50">
      <c r="A143" s="41" t="s">
        <v>98</v>
      </c>
      <c r="B143" s="34" t="s">
        <v>70</v>
      </c>
      <c r="C143" s="35">
        <v>55278.314729999998</v>
      </c>
      <c r="D143" s="35">
        <v>5.9999999999999995E-4</v>
      </c>
      <c r="E143" s="11">
        <f>+(C143-C$7)/C$8</f>
        <v>23665.973589009096</v>
      </c>
      <c r="F143">
        <f>ROUND(2*E143,0)/2</f>
        <v>23666</v>
      </c>
      <c r="G143">
        <f>+C143-(C$7+F143*C$8)</f>
        <v>-3.2691876767785288E-2</v>
      </c>
      <c r="K143">
        <f>G143</f>
        <v>-3.2691876767785288E-2</v>
      </c>
      <c r="P143" s="103">
        <f>+D$11+D$12*F143+D$13*F143^2</f>
        <v>-2.8308756653698017E-2</v>
      </c>
      <c r="Q143" s="2">
        <f>+C143-15018.5</f>
        <v>40259.814729999998</v>
      </c>
      <c r="S143" s="5">
        <v>1</v>
      </c>
      <c r="Z143">
        <f>F143</f>
        <v>23666</v>
      </c>
      <c r="AA143" s="99">
        <f>AB$3+AB$4*Z143+AB$5*Z143^2+AH143</f>
        <v>-3.2744081899416674E-2</v>
      </c>
      <c r="AB143" s="99">
        <f>IF(S143&lt;&gt;0,G143-AH143, -9999)</f>
        <v>-2.8256551522066631E-2</v>
      </c>
      <c r="AC143" s="99">
        <f>+G143-P143</f>
        <v>-4.3831201140872716E-3</v>
      </c>
      <c r="AD143" s="99">
        <f>IF(S143&lt;&gt;0,G143-AA143, -9999)</f>
        <v>5.2205131631385959E-5</v>
      </c>
      <c r="AE143" s="99">
        <f>+(G143-AA143)^2*S143</f>
        <v>2.7253757686503348E-9</v>
      </c>
      <c r="AF143">
        <f>IF(S143&lt;&gt;0,G143-P143, -9999)</f>
        <v>-4.3831201140872716E-3</v>
      </c>
      <c r="AG143" s="100"/>
      <c r="AH143">
        <f>$AB$6*($AB$11/AI143*AJ143+$AB$12)</f>
        <v>-4.4353252457186593E-3</v>
      </c>
      <c r="AI143">
        <f>1+$AB$7*COS(AL143)</f>
        <v>1.113356899167474</v>
      </c>
      <c r="AJ143">
        <f>SIN(AL143+RADIANS($AB$9))</f>
        <v>-0.41563990401472545</v>
      </c>
      <c r="AK143">
        <f>$AB$7*SIN(AL143)</f>
        <v>-0.14966615331480207</v>
      </c>
      <c r="AL143">
        <f>2*ATAN(AM143)</f>
        <v>-0.92257705750531649</v>
      </c>
      <c r="AM143">
        <f>SQRT((1+$AB$7)/(1-$AB$7))*TAN(AN143/2)</f>
        <v>-0.49705461842162779</v>
      </c>
      <c r="AN143" s="99">
        <f>$AU143+$AB$7*SIN(AO143)</f>
        <v>80.901430060876052</v>
      </c>
      <c r="AO143" s="99">
        <f>$AU143+$AB$7*SIN(AP143)</f>
        <v>80.901430755504876</v>
      </c>
      <c r="AP143" s="99">
        <f>$AU143+$AB$7*SIN(AQ143)</f>
        <v>80.901435959627932</v>
      </c>
      <c r="AQ143" s="99">
        <f>$AU143+$AB$7*SIN(AR143)</f>
        <v>80.901474947796018</v>
      </c>
      <c r="AR143" s="99">
        <f>$AU143+$AB$7*SIN(AS143)</f>
        <v>80.901766990936963</v>
      </c>
      <c r="AS143" s="99">
        <f>$AU143+$AB$7*SIN(AT143)</f>
        <v>80.903951883448499</v>
      </c>
      <c r="AT143" s="99">
        <f>$AU143+$AB$7*SIN(AU143)</f>
        <v>80.920151915207242</v>
      </c>
      <c r="AU143" s="99">
        <f>RADIANS($AB$9)+$AB$18*(F143-AB$15)</f>
        <v>81.033467270673015</v>
      </c>
      <c r="AW143" s="64"/>
      <c r="AX143" s="70"/>
    </row>
    <row r="144" spans="1:50">
      <c r="A144" s="124" t="s">
        <v>600</v>
      </c>
      <c r="B144" s="125" t="s">
        <v>70</v>
      </c>
      <c r="C144" s="124">
        <v>55278.315199999997</v>
      </c>
      <c r="D144" s="124" t="s">
        <v>119</v>
      </c>
      <c r="E144" s="11">
        <f>+(C144-C$7)/C$8</f>
        <v>23665.973968710936</v>
      </c>
      <c r="F144">
        <f>ROUND(2*E144,0)/2</f>
        <v>23666</v>
      </c>
      <c r="G144">
        <f>+C144-(C$7+F144*C$8)</f>
        <v>-3.2221876768744551E-2</v>
      </c>
      <c r="K144">
        <f>G144</f>
        <v>-3.2221876768744551E-2</v>
      </c>
      <c r="P144" s="103">
        <f>+D$11+D$12*F144+D$13*F144^2</f>
        <v>-2.8308756653698017E-2</v>
      </c>
      <c r="Q144" s="2">
        <f>+C144-15018.5</f>
        <v>40259.815199999997</v>
      </c>
      <c r="S144" s="5">
        <v>1</v>
      </c>
      <c r="Z144">
        <f>F144</f>
        <v>23666</v>
      </c>
      <c r="AA144" s="99">
        <f>AB$3+AB$4*Z144+AB$5*Z144^2+AH144</f>
        <v>-3.2744081899416674E-2</v>
      </c>
      <c r="AB144" s="99">
        <f>IF(S144&lt;&gt;0,G144-AH144, -9999)</f>
        <v>-2.7786551523025893E-2</v>
      </c>
      <c r="AC144" s="99">
        <f>+G144-P144</f>
        <v>-3.9131201150465339E-3</v>
      </c>
      <c r="AD144" s="99">
        <f>IF(S144&lt;&gt;0,G144-AA144, -9999)</f>
        <v>5.2220513067212371E-4</v>
      </c>
      <c r="AE144" s="99">
        <f>+(G144-AA144)^2*S144</f>
        <v>2.7269819850028982E-7</v>
      </c>
      <c r="AF144">
        <f>IF(S144&lt;&gt;0,G144-P144, -9999)</f>
        <v>-3.9131201150465339E-3</v>
      </c>
      <c r="AG144" s="100"/>
      <c r="AH144">
        <f>$AB$6*($AB$11/AI144*AJ144+$AB$12)</f>
        <v>-4.4353252457186593E-3</v>
      </c>
      <c r="AI144">
        <f>1+$AB$7*COS(AL144)</f>
        <v>1.113356899167474</v>
      </c>
      <c r="AJ144">
        <f>SIN(AL144+RADIANS($AB$9))</f>
        <v>-0.41563990401472545</v>
      </c>
      <c r="AK144">
        <f>$AB$7*SIN(AL144)</f>
        <v>-0.14966615331480207</v>
      </c>
      <c r="AL144">
        <f>2*ATAN(AM144)</f>
        <v>-0.92257705750531649</v>
      </c>
      <c r="AM144">
        <f>SQRT((1+$AB$7)/(1-$AB$7))*TAN(AN144/2)</f>
        <v>-0.49705461842162779</v>
      </c>
      <c r="AN144" s="99">
        <f>$AU144+$AB$7*SIN(AO144)</f>
        <v>80.901430060876052</v>
      </c>
      <c r="AO144" s="99">
        <f>$AU144+$AB$7*SIN(AP144)</f>
        <v>80.901430755504876</v>
      </c>
      <c r="AP144" s="99">
        <f>$AU144+$AB$7*SIN(AQ144)</f>
        <v>80.901435959627932</v>
      </c>
      <c r="AQ144" s="99">
        <f>$AU144+$AB$7*SIN(AR144)</f>
        <v>80.901474947796018</v>
      </c>
      <c r="AR144" s="99">
        <f>$AU144+$AB$7*SIN(AS144)</f>
        <v>80.901766990936963</v>
      </c>
      <c r="AS144" s="99">
        <f>$AU144+$AB$7*SIN(AT144)</f>
        <v>80.903951883448499</v>
      </c>
      <c r="AT144" s="99">
        <f>$AU144+$AB$7*SIN(AU144)</f>
        <v>80.920151915207242</v>
      </c>
      <c r="AU144" s="99">
        <f>RADIANS($AB$9)+$AB$18*(F144-AB$15)</f>
        <v>81.033467270673015</v>
      </c>
      <c r="AW144" s="64"/>
      <c r="AX144" s="70"/>
    </row>
    <row r="145" spans="1:50">
      <c r="A145" s="41" t="s">
        <v>98</v>
      </c>
      <c r="B145" s="34" t="s">
        <v>70</v>
      </c>
      <c r="C145" s="35">
        <v>55278.31523</v>
      </c>
      <c r="D145" s="35">
        <v>6.9999999999999999E-4</v>
      </c>
      <c r="E145" s="11">
        <f>+(C145-C$7)/C$8</f>
        <v>23665.973992947223</v>
      </c>
      <c r="F145">
        <f>ROUND(2*E145,0)/2</f>
        <v>23666</v>
      </c>
      <c r="G145">
        <f>+C145-(C$7+F145*C$8)</f>
        <v>-3.2191876765864436E-2</v>
      </c>
      <c r="K145">
        <f>G145</f>
        <v>-3.2191876765864436E-2</v>
      </c>
      <c r="P145" s="103">
        <f>+D$11+D$12*F145+D$13*F145^2</f>
        <v>-2.8308756653698017E-2</v>
      </c>
      <c r="Q145" s="2">
        <f>+C145-15018.5</f>
        <v>40259.81523</v>
      </c>
      <c r="S145" s="5">
        <v>1</v>
      </c>
      <c r="Z145">
        <f>F145</f>
        <v>23666</v>
      </c>
      <c r="AA145" s="99">
        <f>AB$3+AB$4*Z145+AB$5*Z145^2+AH145</f>
        <v>-3.2744081899416674E-2</v>
      </c>
      <c r="AB145" s="99">
        <f>IF(S145&lt;&gt;0,G145-AH145, -9999)</f>
        <v>-2.7756551520145778E-2</v>
      </c>
      <c r="AC145" s="99">
        <f>+G145-P145</f>
        <v>-3.8831201121664188E-3</v>
      </c>
      <c r="AD145" s="99">
        <f>IF(S145&lt;&gt;0,G145-AA145, -9999)</f>
        <v>5.5220513355223877E-4</v>
      </c>
      <c r="AE145" s="99">
        <f>+(G145-AA145)^2*S145</f>
        <v>3.0493050952144588E-7</v>
      </c>
      <c r="AF145">
        <f>IF(S145&lt;&gt;0,G145-P145, -9999)</f>
        <v>-3.8831201121664188E-3</v>
      </c>
      <c r="AG145" s="100"/>
      <c r="AH145">
        <f>$AB$6*($AB$11/AI145*AJ145+$AB$12)</f>
        <v>-4.4353252457186593E-3</v>
      </c>
      <c r="AI145">
        <f>1+$AB$7*COS(AL145)</f>
        <v>1.113356899167474</v>
      </c>
      <c r="AJ145">
        <f>SIN(AL145+RADIANS($AB$9))</f>
        <v>-0.41563990401472545</v>
      </c>
      <c r="AK145">
        <f>$AB$7*SIN(AL145)</f>
        <v>-0.14966615331480207</v>
      </c>
      <c r="AL145">
        <f>2*ATAN(AM145)</f>
        <v>-0.92257705750531649</v>
      </c>
      <c r="AM145">
        <f>SQRT((1+$AB$7)/(1-$AB$7))*TAN(AN145/2)</f>
        <v>-0.49705461842162779</v>
      </c>
      <c r="AN145" s="99">
        <f>$AU145+$AB$7*SIN(AO145)</f>
        <v>80.901430060876052</v>
      </c>
      <c r="AO145" s="99">
        <f>$AU145+$AB$7*SIN(AP145)</f>
        <v>80.901430755504876</v>
      </c>
      <c r="AP145" s="99">
        <f>$AU145+$AB$7*SIN(AQ145)</f>
        <v>80.901435959627932</v>
      </c>
      <c r="AQ145" s="99">
        <f>$AU145+$AB$7*SIN(AR145)</f>
        <v>80.901474947796018</v>
      </c>
      <c r="AR145" s="99">
        <f>$AU145+$AB$7*SIN(AS145)</f>
        <v>80.901766990936963</v>
      </c>
      <c r="AS145" s="99">
        <f>$AU145+$AB$7*SIN(AT145)</f>
        <v>80.903951883448499</v>
      </c>
      <c r="AT145" s="99">
        <f>$AU145+$AB$7*SIN(AU145)</f>
        <v>80.920151915207242</v>
      </c>
      <c r="AU145" s="99">
        <f>RADIANS($AB$9)+$AB$18*(F145-AB$15)</f>
        <v>81.033467270673015</v>
      </c>
      <c r="AW145" s="64"/>
      <c r="AX145" s="70"/>
    </row>
    <row r="146" spans="1:50">
      <c r="A146" s="124" t="s">
        <v>600</v>
      </c>
      <c r="B146" s="125" t="s">
        <v>70</v>
      </c>
      <c r="C146" s="124">
        <v>55278.315600000002</v>
      </c>
      <c r="D146" s="124" t="s">
        <v>119</v>
      </c>
      <c r="E146" s="11">
        <f>+(C146-C$7)/C$8</f>
        <v>23665.974291861439</v>
      </c>
      <c r="F146">
        <f>ROUND(2*E146,0)/2</f>
        <v>23666</v>
      </c>
      <c r="G146">
        <f>+C146-(C$7+F146*C$8)</f>
        <v>-3.1821876764297485E-2</v>
      </c>
      <c r="K146">
        <f>G146</f>
        <v>-3.1821876764297485E-2</v>
      </c>
      <c r="P146" s="103">
        <f>+D$11+D$12*F146+D$13*F146^2</f>
        <v>-2.8308756653698017E-2</v>
      </c>
      <c r="Q146" s="2">
        <f>+C146-15018.5</f>
        <v>40259.815600000002</v>
      </c>
      <c r="S146" s="5">
        <v>1</v>
      </c>
      <c r="Z146">
        <f>F146</f>
        <v>23666</v>
      </c>
      <c r="AA146" s="99">
        <f>AB$3+AB$4*Z146+AB$5*Z146^2+AH146</f>
        <v>-3.2744081899416674E-2</v>
      </c>
      <c r="AB146" s="99">
        <f>IF(S146&lt;&gt;0,G146-AH146, -9999)</f>
        <v>-2.7386551518578828E-2</v>
      </c>
      <c r="AC146" s="99">
        <f>+G146-P146</f>
        <v>-3.5131201105994686E-3</v>
      </c>
      <c r="AD146" s="99">
        <f>IF(S146&lt;&gt;0,G146-AA146, -9999)</f>
        <v>9.22205135119189E-4</v>
      </c>
      <c r="AE146" s="99">
        <f>+(G146-AA146)^2*S146</f>
        <v>8.5046231124020163E-7</v>
      </c>
      <c r="AF146">
        <f>IF(S146&lt;&gt;0,G146-P146, -9999)</f>
        <v>-3.5131201105994686E-3</v>
      </c>
      <c r="AG146" s="100"/>
      <c r="AH146">
        <f>$AB$6*($AB$11/AI146*AJ146+$AB$12)</f>
        <v>-4.4353252457186593E-3</v>
      </c>
      <c r="AI146">
        <f>1+$AB$7*COS(AL146)</f>
        <v>1.113356899167474</v>
      </c>
      <c r="AJ146">
        <f>SIN(AL146+RADIANS($AB$9))</f>
        <v>-0.41563990401472545</v>
      </c>
      <c r="AK146">
        <f>$AB$7*SIN(AL146)</f>
        <v>-0.14966615331480207</v>
      </c>
      <c r="AL146">
        <f>2*ATAN(AM146)</f>
        <v>-0.92257705750531649</v>
      </c>
      <c r="AM146">
        <f>SQRT((1+$AB$7)/(1-$AB$7))*TAN(AN146/2)</f>
        <v>-0.49705461842162779</v>
      </c>
      <c r="AN146" s="99">
        <f>$AU146+$AB$7*SIN(AO146)</f>
        <v>80.901430060876052</v>
      </c>
      <c r="AO146" s="99">
        <f>$AU146+$AB$7*SIN(AP146)</f>
        <v>80.901430755504876</v>
      </c>
      <c r="AP146" s="99">
        <f>$AU146+$AB$7*SIN(AQ146)</f>
        <v>80.901435959627932</v>
      </c>
      <c r="AQ146" s="99">
        <f>$AU146+$AB$7*SIN(AR146)</f>
        <v>80.901474947796018</v>
      </c>
      <c r="AR146" s="99">
        <f>$AU146+$AB$7*SIN(AS146)</f>
        <v>80.901766990936963</v>
      </c>
      <c r="AS146" s="99">
        <f>$AU146+$AB$7*SIN(AT146)</f>
        <v>80.903951883448499</v>
      </c>
      <c r="AT146" s="99">
        <f>$AU146+$AB$7*SIN(AU146)</f>
        <v>80.920151915207242</v>
      </c>
      <c r="AU146" s="99">
        <f>RADIANS($AB$9)+$AB$18*(F146-AB$15)</f>
        <v>81.033467270673015</v>
      </c>
      <c r="AW146" s="64"/>
      <c r="AX146" s="70"/>
    </row>
    <row r="147" spans="1:50">
      <c r="A147" s="41" t="s">
        <v>98</v>
      </c>
      <c r="B147" s="34" t="s">
        <v>70</v>
      </c>
      <c r="C147" s="35">
        <v>55278.315629999997</v>
      </c>
      <c r="D147" s="35">
        <v>4.0000000000000002E-4</v>
      </c>
      <c r="E147" s="11">
        <f>+(C147-C$7)/C$8</f>
        <v>23665.974316097723</v>
      </c>
      <c r="F147">
        <f>ROUND(2*E147,0)/2</f>
        <v>23666</v>
      </c>
      <c r="G147">
        <f>+C147-(C$7+F147*C$8)</f>
        <v>-3.1791876768693328E-2</v>
      </c>
      <c r="K147">
        <f>G147</f>
        <v>-3.1791876768693328E-2</v>
      </c>
      <c r="P147" s="103">
        <f>+D$11+D$12*F147+D$13*F147^2</f>
        <v>-2.8308756653698017E-2</v>
      </c>
      <c r="Q147" s="2">
        <f>+C147-15018.5</f>
        <v>40259.815629999997</v>
      </c>
      <c r="S147" s="5">
        <v>1</v>
      </c>
      <c r="Z147">
        <f>F147</f>
        <v>23666</v>
      </c>
      <c r="AA147" s="99">
        <f>AB$3+AB$4*Z147+AB$5*Z147^2+AH147</f>
        <v>-3.2744081899416674E-2</v>
      </c>
      <c r="AB147" s="99">
        <f>IF(S147&lt;&gt;0,G147-AH147, -9999)</f>
        <v>-2.735655152297467E-2</v>
      </c>
      <c r="AC147" s="99">
        <f>+G147-P147</f>
        <v>-3.4831201149953112E-3</v>
      </c>
      <c r="AD147" s="99">
        <f>IF(S147&lt;&gt;0,G147-AA147, -9999)</f>
        <v>9.5220513072334645E-4</v>
      </c>
      <c r="AE147" s="99">
        <f>+(G147-AA147)^2*S147</f>
        <v>9.0669461097586525E-7</v>
      </c>
      <c r="AF147">
        <f>IF(S147&lt;&gt;0,G147-P147, -9999)</f>
        <v>-3.4831201149953112E-3</v>
      </c>
      <c r="AG147" s="100"/>
      <c r="AH147">
        <f>$AB$6*($AB$11/AI147*AJ147+$AB$12)</f>
        <v>-4.4353252457186593E-3</v>
      </c>
      <c r="AI147">
        <f>1+$AB$7*COS(AL147)</f>
        <v>1.113356899167474</v>
      </c>
      <c r="AJ147">
        <f>SIN(AL147+RADIANS($AB$9))</f>
        <v>-0.41563990401472545</v>
      </c>
      <c r="AK147">
        <f>$AB$7*SIN(AL147)</f>
        <v>-0.14966615331480207</v>
      </c>
      <c r="AL147">
        <f>2*ATAN(AM147)</f>
        <v>-0.92257705750531649</v>
      </c>
      <c r="AM147">
        <f>SQRT((1+$AB$7)/(1-$AB$7))*TAN(AN147/2)</f>
        <v>-0.49705461842162779</v>
      </c>
      <c r="AN147" s="99">
        <f>$AU147+$AB$7*SIN(AO147)</f>
        <v>80.901430060876052</v>
      </c>
      <c r="AO147" s="99">
        <f>$AU147+$AB$7*SIN(AP147)</f>
        <v>80.901430755504876</v>
      </c>
      <c r="AP147" s="99">
        <f>$AU147+$AB$7*SIN(AQ147)</f>
        <v>80.901435959627932</v>
      </c>
      <c r="AQ147" s="99">
        <f>$AU147+$AB$7*SIN(AR147)</f>
        <v>80.901474947796018</v>
      </c>
      <c r="AR147" s="99">
        <f>$AU147+$AB$7*SIN(AS147)</f>
        <v>80.901766990936963</v>
      </c>
      <c r="AS147" s="99">
        <f>$AU147+$AB$7*SIN(AT147)</f>
        <v>80.903951883448499</v>
      </c>
      <c r="AT147" s="99">
        <f>$AU147+$AB$7*SIN(AU147)</f>
        <v>80.920151915207242</v>
      </c>
      <c r="AU147" s="99">
        <f>RADIANS($AB$9)+$AB$18*(F147-AB$15)</f>
        <v>81.033467270673015</v>
      </c>
      <c r="AW147" s="64"/>
      <c r="AX147" s="70"/>
    </row>
    <row r="148" spans="1:50">
      <c r="A148" s="41" t="s">
        <v>97</v>
      </c>
      <c r="B148" s="34" t="s">
        <v>68</v>
      </c>
      <c r="C148" s="35">
        <v>55538.8724</v>
      </c>
      <c r="D148" s="35">
        <v>5.0000000000000001E-4</v>
      </c>
      <c r="E148" s="11">
        <f>+(C148-C$7)/C$8</f>
        <v>23876.471943094024</v>
      </c>
      <c r="F148">
        <f>ROUND(2*E148,0)/2</f>
        <v>23876.5</v>
      </c>
      <c r="G148">
        <f>+C148-(C$7+F148*C$8)</f>
        <v>-3.4729212398815434E-2</v>
      </c>
      <c r="K148">
        <f>G148</f>
        <v>-3.4729212398815434E-2</v>
      </c>
      <c r="O148">
        <f ca="1">+C$11+C$12*F148</f>
        <v>-2.4627607938800575E-2</v>
      </c>
      <c r="P148" s="103">
        <f>+D$11+D$12*F148+D$13*F148^2</f>
        <v>-2.843868994733164E-2</v>
      </c>
      <c r="Q148" s="2">
        <f>+C148-15018.5</f>
        <v>40520.3724</v>
      </c>
      <c r="S148" s="5">
        <v>1</v>
      </c>
      <c r="Z148">
        <f>F148</f>
        <v>23876.5</v>
      </c>
      <c r="AA148" s="99">
        <f>AB$3+AB$4*Z148+AB$5*Z148^2+AH148</f>
        <v>-3.6154851317815748E-2</v>
      </c>
      <c r="AB148" s="99">
        <f>IF(S148&lt;&gt;0,G148-AH148, -9999)</f>
        <v>-2.7013051028331327E-2</v>
      </c>
      <c r="AC148" s="99">
        <f>+G148-P148</f>
        <v>-6.2905224514837946E-3</v>
      </c>
      <c r="AD148" s="99">
        <f>IF(S148&lt;&gt;0,G148-AA148, -9999)</f>
        <v>1.4256389190003133E-3</v>
      </c>
      <c r="AE148" s="99">
        <f>+(G148-AA148)^2*S148</f>
        <v>2.0324463273683817E-6</v>
      </c>
      <c r="AF148">
        <f>IF(S148&lt;&gt;0,G148-P148, -9999)</f>
        <v>-6.2905224514837946E-3</v>
      </c>
      <c r="AG148" s="100"/>
      <c r="AH148">
        <f>$AB$6*($AB$11/AI148*AJ148+$AB$12)</f>
        <v>-7.716161370484107E-3</v>
      </c>
      <c r="AI148">
        <f>1+$AB$7*COS(AL148)</f>
        <v>1.1859738759633758</v>
      </c>
      <c r="AJ148">
        <f>SIN(AL148+RADIANS($AB$9))</f>
        <v>-0.93687972377448325</v>
      </c>
      <c r="AK148">
        <f>$AB$7*SIN(AL148)</f>
        <v>-2.5757746331416649E-2</v>
      </c>
      <c r="AL148">
        <f>2*ATAN(AM148)</f>
        <v>-0.13762639743191685</v>
      </c>
      <c r="AM148">
        <f>SQRT((1+$AB$7)/(1-$AB$7))*TAN(AN148/2)</f>
        <v>-6.8922020885603244E-2</v>
      </c>
      <c r="AN148" s="99">
        <f>$AU148+$AB$7*SIN(AO148)</f>
        <v>81.567541144893298</v>
      </c>
      <c r="AO148" s="99">
        <f>$AU148+$AB$7*SIN(AP148)</f>
        <v>81.567541876934797</v>
      </c>
      <c r="AP148" s="99">
        <f>$AU148+$AB$7*SIN(AQ148)</f>
        <v>81.56754580138832</v>
      </c>
      <c r="AQ148" s="99">
        <f>$AU148+$AB$7*SIN(AR148)</f>
        <v>81.567566840241611</v>
      </c>
      <c r="AR148" s="99">
        <f>$AU148+$AB$7*SIN(AS148)</f>
        <v>81.567679627909754</v>
      </c>
      <c r="AS148" s="99">
        <f>$AU148+$AB$7*SIN(AT148)</f>
        <v>81.56828424915355</v>
      </c>
      <c r="AT148" s="99">
        <f>$AU148+$AB$7*SIN(AU148)</f>
        <v>81.571524742009586</v>
      </c>
      <c r="AU148" s="99">
        <f>RADIANS($AB$9)+$AB$18*(F148-AB$15)</f>
        <v>81.58887343152287</v>
      </c>
      <c r="AW148" s="64"/>
      <c r="AX148" s="70"/>
    </row>
    <row r="149" spans="1:50">
      <c r="A149" s="124" t="s">
        <v>600</v>
      </c>
      <c r="B149" s="125" t="s">
        <v>70</v>
      </c>
      <c r="C149" s="124">
        <v>55554.344100000002</v>
      </c>
      <c r="D149" s="124" t="s">
        <v>119</v>
      </c>
      <c r="E149" s="11">
        <f>+(C149-C$7)/C$8</f>
        <v>23888.971162114885</v>
      </c>
      <c r="F149">
        <f>ROUND(2*E149,0)/2</f>
        <v>23889</v>
      </c>
      <c r="G149">
        <f>+C149-(C$7+F149*C$8)</f>
        <v>-3.5695918792043813E-2</v>
      </c>
      <c r="K149">
        <f>G149</f>
        <v>-3.5695918792043813E-2</v>
      </c>
      <c r="O149">
        <f ca="1">+C$11+C$12*F149</f>
        <v>-2.4666365546575142E-2</v>
      </c>
      <c r="P149" s="103">
        <f>+D$11+D$12*F149+D$13*F149^2</f>
        <v>-2.8446440071371041E-2</v>
      </c>
      <c r="Q149" s="2">
        <f>+C149-15018.5</f>
        <v>40535.844100000002</v>
      </c>
      <c r="S149" s="5">
        <v>1</v>
      </c>
      <c r="Z149">
        <f>F149</f>
        <v>23889</v>
      </c>
      <c r="AA149" s="99">
        <f>AB$3+AB$4*Z149+AB$5*Z149^2+AH149</f>
        <v>-3.626331268989099E-2</v>
      </c>
      <c r="AB149" s="99">
        <f>IF(S149&lt;&gt;0,G149-AH149, -9999)</f>
        <v>-2.787904617352386E-2</v>
      </c>
      <c r="AC149" s="99">
        <f>+G149-P149</f>
        <v>-7.2494787206727716E-3</v>
      </c>
      <c r="AD149" s="99">
        <f>IF(S149&lt;&gt;0,G149-AA149, -9999)</f>
        <v>5.6739389784717792E-4</v>
      </c>
      <c r="AE149" s="99">
        <f>+(G149-AA149)^2*S149</f>
        <v>3.2193583531421377E-7</v>
      </c>
      <c r="AF149">
        <f>IF(S149&lt;&gt;0,G149-P149, -9999)</f>
        <v>-7.2494787206727716E-3</v>
      </c>
      <c r="AG149" s="100"/>
      <c r="AH149">
        <f>$AB$6*($AB$11/AI149*AJ149+$AB$12)</f>
        <v>-7.8168726185199513E-3</v>
      </c>
      <c r="AI149">
        <f>1+$AB$7*COS(AL149)</f>
        <v>1.1870122971099075</v>
      </c>
      <c r="AJ149">
        <f>SIN(AL149+RADIANS($AB$9))</f>
        <v>-0.95288155513352701</v>
      </c>
      <c r="AK149">
        <f>$AB$7*SIN(AL149)</f>
        <v>-1.6617604117030626E-2</v>
      </c>
      <c r="AL149">
        <f>2*ATAN(AM149)</f>
        <v>-8.8625582120626434E-2</v>
      </c>
      <c r="AM149">
        <f>SQRT((1+$AB$7)/(1-$AB$7))*TAN(AN149/2)</f>
        <v>-4.4341818405279843E-2</v>
      </c>
      <c r="AN149" s="99">
        <f>$AU149+$AB$7*SIN(AO149)</f>
        <v>81.60810431712477</v>
      </c>
      <c r="AO149" s="99">
        <f>$AU149+$AB$7*SIN(AP149)</f>
        <v>81.608104799069253</v>
      </c>
      <c r="AP149" s="99">
        <f>$AU149+$AB$7*SIN(AQ149)</f>
        <v>81.608107372940808</v>
      </c>
      <c r="AQ149" s="99">
        <f>$AU149+$AB$7*SIN(AR149)</f>
        <v>81.608121118945064</v>
      </c>
      <c r="AR149" s="99">
        <f>$AU149+$AB$7*SIN(AS149)</f>
        <v>81.608194530544822</v>
      </c>
      <c r="AS149" s="99">
        <f>$AU149+$AB$7*SIN(AT149)</f>
        <v>81.608586584193063</v>
      </c>
      <c r="AT149" s="99">
        <f>$AU149+$AB$7*SIN(AU149)</f>
        <v>81.610680153019658</v>
      </c>
      <c r="AU149" s="99">
        <f>RADIANS($AB$9)+$AB$18*(F149-AB$15)</f>
        <v>81.621854794993766</v>
      </c>
      <c r="AW149" s="64"/>
      <c r="AX149" s="70"/>
    </row>
    <row r="150" spans="1:50">
      <c r="A150" s="41" t="s">
        <v>98</v>
      </c>
      <c r="B150" s="34" t="s">
        <v>70</v>
      </c>
      <c r="C150" s="35">
        <v>55554.344169999997</v>
      </c>
      <c r="D150" s="35">
        <v>5.0000000000000001E-4</v>
      </c>
      <c r="E150" s="11">
        <f>+(C150-C$7)/C$8</f>
        <v>23888.971218666222</v>
      </c>
      <c r="F150">
        <f>ROUND(2*E150,0)/2</f>
        <v>23889</v>
      </c>
      <c r="G150">
        <f>+C150-(C$7+F150*C$8)</f>
        <v>-3.562591879745014E-2</v>
      </c>
      <c r="K150">
        <f>G150</f>
        <v>-3.562591879745014E-2</v>
      </c>
      <c r="O150">
        <f ca="1">+C$11+C$12*F150</f>
        <v>-2.4666365546575142E-2</v>
      </c>
      <c r="P150" s="103">
        <f>+D$11+D$12*F150+D$13*F150^2</f>
        <v>-2.8446440071371041E-2</v>
      </c>
      <c r="Q150" s="2">
        <f>+C150-15018.5</f>
        <v>40535.844169999997</v>
      </c>
      <c r="S150" s="5">
        <v>1</v>
      </c>
      <c r="Z150">
        <f>F150</f>
        <v>23889</v>
      </c>
      <c r="AA150" s="99">
        <f>AB$3+AB$4*Z150+AB$5*Z150^2+AH150</f>
        <v>-3.626331268989099E-2</v>
      </c>
      <c r="AB150" s="99">
        <f>IF(S150&lt;&gt;0,G150-AH150, -9999)</f>
        <v>-2.7809046178930187E-2</v>
      </c>
      <c r="AC150" s="99">
        <f>+G150-P150</f>
        <v>-7.1794787260790992E-3</v>
      </c>
      <c r="AD150" s="99">
        <f>IF(S150&lt;&gt;0,G150-AA150, -9999)</f>
        <v>6.3739389244085037E-4</v>
      </c>
      <c r="AE150" s="99">
        <f>+(G150-AA150)^2*S150</f>
        <v>4.0627097412089832E-7</v>
      </c>
      <c r="AF150">
        <f>IF(S150&lt;&gt;0,G150-P150, -9999)</f>
        <v>-7.1794787260790992E-3</v>
      </c>
      <c r="AG150" s="100"/>
      <c r="AH150">
        <f>$AB$6*($AB$11/AI150*AJ150+$AB$12)</f>
        <v>-7.8168726185199513E-3</v>
      </c>
      <c r="AI150">
        <f>1+$AB$7*COS(AL150)</f>
        <v>1.1870122971099075</v>
      </c>
      <c r="AJ150">
        <f>SIN(AL150+RADIANS($AB$9))</f>
        <v>-0.95288155513352701</v>
      </c>
      <c r="AK150">
        <f>$AB$7*SIN(AL150)</f>
        <v>-1.6617604117030626E-2</v>
      </c>
      <c r="AL150">
        <f>2*ATAN(AM150)</f>
        <v>-8.8625582120626434E-2</v>
      </c>
      <c r="AM150">
        <f>SQRT((1+$AB$7)/(1-$AB$7))*TAN(AN150/2)</f>
        <v>-4.4341818405279843E-2</v>
      </c>
      <c r="AN150" s="99">
        <f>$AU150+$AB$7*SIN(AO150)</f>
        <v>81.60810431712477</v>
      </c>
      <c r="AO150" s="99">
        <f>$AU150+$AB$7*SIN(AP150)</f>
        <v>81.608104799069253</v>
      </c>
      <c r="AP150" s="99">
        <f>$AU150+$AB$7*SIN(AQ150)</f>
        <v>81.608107372940808</v>
      </c>
      <c r="AQ150" s="99">
        <f>$AU150+$AB$7*SIN(AR150)</f>
        <v>81.608121118945064</v>
      </c>
      <c r="AR150" s="99">
        <f>$AU150+$AB$7*SIN(AS150)</f>
        <v>81.608194530544822</v>
      </c>
      <c r="AS150" s="99">
        <f>$AU150+$AB$7*SIN(AT150)</f>
        <v>81.608586584193063</v>
      </c>
      <c r="AT150" s="99">
        <f>$AU150+$AB$7*SIN(AU150)</f>
        <v>81.610680153019658</v>
      </c>
      <c r="AU150" s="99">
        <f>RADIANS($AB$9)+$AB$18*(F150-AB$15)</f>
        <v>81.621854794993766</v>
      </c>
      <c r="AW150" s="64"/>
      <c r="AX150" s="70"/>
    </row>
    <row r="151" spans="1:50">
      <c r="A151" s="35" t="s">
        <v>106</v>
      </c>
      <c r="B151" s="34" t="s">
        <v>68</v>
      </c>
      <c r="C151" s="35">
        <v>55602.617899999997</v>
      </c>
      <c r="D151" s="35">
        <v>2.0000000000000001E-4</v>
      </c>
      <c r="E151" s="11">
        <f>+(C151-C$7)/C$8</f>
        <v>23927.9704187686</v>
      </c>
      <c r="F151">
        <f>ROUND(2*E151,0)/2</f>
        <v>23928</v>
      </c>
      <c r="G151">
        <f>+C151-(C$7+F151*C$8)</f>
        <v>-3.6616042736568488E-2</v>
      </c>
      <c r="K151">
        <f>G151</f>
        <v>-3.6616042736568488E-2</v>
      </c>
      <c r="O151">
        <f ca="1">+C$11+C$12*F151</f>
        <v>-2.4787289282831818E-2</v>
      </c>
      <c r="P151" s="103">
        <f>+D$11+D$12*F151+D$13*F151^2</f>
        <v>-2.8470645223456874E-2</v>
      </c>
      <c r="Q151" s="2">
        <f>+C151-15018.5</f>
        <v>40584.117899999997</v>
      </c>
      <c r="S151" s="5">
        <v>1</v>
      </c>
      <c r="Z151">
        <f>F151</f>
        <v>23928</v>
      </c>
      <c r="AA151" s="99">
        <f>AB$3+AB$4*Z151+AB$5*Z151^2+AH151</f>
        <v>-3.6518598384579687E-2</v>
      </c>
      <c r="AB151" s="99">
        <f>IF(S151&lt;&gt;0,G151-AH151, -9999)</f>
        <v>-2.8568089575445679E-2</v>
      </c>
      <c r="AC151" s="99">
        <f>+G151-P151</f>
        <v>-8.1453975131116144E-3</v>
      </c>
      <c r="AD151" s="99">
        <f>IF(S151&lt;&gt;0,G151-AA151, -9999)</f>
        <v>-9.7444351988801303E-5</v>
      </c>
      <c r="AE151" s="99">
        <f>+(G151-AA151)^2*S151</f>
        <v>9.4954017345174039E-9</v>
      </c>
      <c r="AF151">
        <f>IF(S151&lt;&gt;0,G151-P151, -9999)</f>
        <v>-8.1453975131116144E-3</v>
      </c>
      <c r="AG151" s="100"/>
      <c r="AH151">
        <f>$AB$6*($AB$11/AI151*AJ151+$AB$12)</f>
        <v>-8.0479531611228096E-3</v>
      </c>
      <c r="AI151">
        <f>1+$AB$7*COS(AL151)</f>
        <v>1.1873584991143782</v>
      </c>
      <c r="AJ151">
        <f>SIN(AL151+RADIANS($AB$9))</f>
        <v>-0.98800339946899229</v>
      </c>
      <c r="AK151">
        <f>$AB$7*SIN(AL151)</f>
        <v>1.2105240457018031E-2</v>
      </c>
      <c r="AL151">
        <f>2*ATAN(AM151)</f>
        <v>6.4520362340529588E-2</v>
      </c>
      <c r="AM151">
        <f>SQRT((1+$AB$7)/(1-$AB$7))*TAN(AN151/2)</f>
        <v>3.227137709528561E-2</v>
      </c>
      <c r="AN151" s="99">
        <f>$AU151+$AB$7*SIN(AO151)</f>
        <v>81.73477038491086</v>
      </c>
      <c r="AO151" s="99">
        <f>$AU151+$AB$7*SIN(AP151)</f>
        <v>81.73477003146381</v>
      </c>
      <c r="AP151" s="99">
        <f>$AU151+$AB$7*SIN(AQ151)</f>
        <v>81.734768146231147</v>
      </c>
      <c r="AQ151" s="99">
        <f>$AU151+$AB$7*SIN(AR151)</f>
        <v>81.734758090690889</v>
      </c>
      <c r="AR151" s="99">
        <f>$AU151+$AB$7*SIN(AS151)</f>
        <v>81.734704456081104</v>
      </c>
      <c r="AS151" s="99">
        <f>$AU151+$AB$7*SIN(AT151)</f>
        <v>81.734418380418788</v>
      </c>
      <c r="AT151" s="99">
        <f>$AU151+$AB$7*SIN(AU151)</f>
        <v>81.732892586125971</v>
      </c>
      <c r="AU151" s="99">
        <f>RADIANS($AB$9)+$AB$18*(F151-AB$15)</f>
        <v>81.724756649022964</v>
      </c>
      <c r="AW151" s="64"/>
      <c r="AX151" s="70"/>
    </row>
    <row r="152" spans="1:50">
      <c r="A152" s="146" t="s">
        <v>684</v>
      </c>
      <c r="B152" s="146" t="s">
        <v>34</v>
      </c>
      <c r="C152" s="147">
        <v>55858.846030000001</v>
      </c>
      <c r="D152" s="147">
        <v>2.0000000000000001E-4</v>
      </c>
      <c r="E152" s="11">
        <f>+(C152-C$7)/C$8</f>
        <v>24134.971040301865</v>
      </c>
      <c r="F152">
        <f>ROUND(2*E152,0)/2</f>
        <v>24135</v>
      </c>
      <c r="G152">
        <f>+C152-(C$7+F152*C$8)</f>
        <v>-3.5846700571710244E-2</v>
      </c>
      <c r="K152">
        <f>G152</f>
        <v>-3.5846700571710244E-2</v>
      </c>
      <c r="O152">
        <f ca="1">+C$11+C$12*F152</f>
        <v>-2.5429115267578753E-2</v>
      </c>
      <c r="P152" s="103">
        <f>+D$11+D$12*F152+D$13*F152^2</f>
        <v>-2.859974659829501E-2</v>
      </c>
      <c r="Q152" s="2">
        <f>+C152-15018.5</f>
        <v>40840.346030000001</v>
      </c>
      <c r="S152" s="5">
        <v>1</v>
      </c>
      <c r="Z152">
        <f>F152</f>
        <v>24135</v>
      </c>
      <c r="AA152" s="99">
        <f>AB$3+AB$4*Z152+AB$5*Z152^2+AH152</f>
        <v>-3.5770621996086882E-2</v>
      </c>
      <c r="AB152" s="99">
        <f>IF(S152&lt;&gt;0,G152-AH152, -9999)</f>
        <v>-2.8675825173918371E-2</v>
      </c>
      <c r="AC152" s="99">
        <f>+G152-P152</f>
        <v>-7.2469539734152343E-3</v>
      </c>
      <c r="AD152" s="99">
        <f>IF(S152&lt;&gt;0,G152-AA152, -9999)</f>
        <v>-7.6078575623361733E-5</v>
      </c>
      <c r="AE152" s="99">
        <f>+(G152-AA152)^2*S152</f>
        <v>5.7879496688795702E-9</v>
      </c>
      <c r="AF152">
        <f>IF(S152&lt;&gt;0,G152-P152, -9999)</f>
        <v>-7.2469539734152343E-3</v>
      </c>
      <c r="AG152" s="100"/>
      <c r="AH152">
        <f>$AB$6*($AB$11/AI152*AJ152+$AB$12)</f>
        <v>-7.1708753977918734E-3</v>
      </c>
      <c r="AI152">
        <f>1+$AB$7*COS(AL152)</f>
        <v>1.1245621739140583</v>
      </c>
      <c r="AJ152">
        <f>SIN(AL152+RADIANS($AB$9))</f>
        <v>-0.81049303656144822</v>
      </c>
      <c r="AK152">
        <f>$AB$7*SIN(AL152)</f>
        <v>0.14047778780546988</v>
      </c>
      <c r="AL152">
        <f>2*ATAN(AM152)</f>
        <v>0.84537600438970473</v>
      </c>
      <c r="AM152">
        <f>SQRT((1+$AB$7)/(1-$AB$7))*TAN(AN152/2)</f>
        <v>0.44980049135908462</v>
      </c>
      <c r="AN152" s="99">
        <f>$AU152+$AB$7*SIN(AO152)</f>
        <v>82.393624246348082</v>
      </c>
      <c r="AO152" s="99">
        <f>$AU152+$AB$7*SIN(AP152)</f>
        <v>82.393623327301654</v>
      </c>
      <c r="AP152" s="99">
        <f>$AU152+$AB$7*SIN(AQ152)</f>
        <v>82.39361686019231</v>
      </c>
      <c r="AQ152" s="99">
        <f>$AU152+$AB$7*SIN(AR152)</f>
        <v>82.393571353715771</v>
      </c>
      <c r="AR152" s="99">
        <f>$AU152+$AB$7*SIN(AS152)</f>
        <v>82.393251193267034</v>
      </c>
      <c r="AS152" s="99">
        <f>$AU152+$AB$7*SIN(AT152)</f>
        <v>82.391001200025499</v>
      </c>
      <c r="AT152" s="99">
        <f>$AU152+$AB$7*SIN(AU152)</f>
        <v>82.375309291600502</v>
      </c>
      <c r="AU152" s="99">
        <f>RADIANS($AB$9)+$AB$18*(F152-AB$15)</f>
        <v>82.270928028100968</v>
      </c>
      <c r="AW152" s="64"/>
      <c r="AX152" s="70"/>
    </row>
    <row r="153" spans="1:50">
      <c r="A153" s="41" t="s">
        <v>103</v>
      </c>
      <c r="B153" s="34" t="s">
        <v>70</v>
      </c>
      <c r="C153" s="35">
        <v>55858.846100000002</v>
      </c>
      <c r="D153" s="35">
        <v>2.9999999999999997E-4</v>
      </c>
      <c r="E153" s="11">
        <f>+(C153-C$7)/C$8</f>
        <v>24134.971096853202</v>
      </c>
      <c r="F153">
        <f>ROUND(2*E153,0)/2</f>
        <v>24135</v>
      </c>
      <c r="G153">
        <f>+C153-(C$7+F153*C$8)</f>
        <v>-3.5776700569840614E-2</v>
      </c>
      <c r="K153">
        <f>G153</f>
        <v>-3.5776700569840614E-2</v>
      </c>
      <c r="O153">
        <f ca="1">+C$11+C$12*F153</f>
        <v>-2.5429115267578753E-2</v>
      </c>
      <c r="P153" s="103">
        <f>+D$11+D$12*F153+D$13*F153^2</f>
        <v>-2.859974659829501E-2</v>
      </c>
      <c r="Q153" s="2">
        <f>+C153-15018.5</f>
        <v>40840.346100000002</v>
      </c>
      <c r="S153" s="5">
        <v>1</v>
      </c>
      <c r="Z153">
        <f>F153</f>
        <v>24135</v>
      </c>
      <c r="AA153" s="99">
        <f>AB$3+AB$4*Z153+AB$5*Z153^2+AH153</f>
        <v>-3.5770621996086882E-2</v>
      </c>
      <c r="AB153" s="99">
        <f>IF(S153&lt;&gt;0,G153-AH153, -9999)</f>
        <v>-2.8605825172048741E-2</v>
      </c>
      <c r="AC153" s="99">
        <f>+G153-P153</f>
        <v>-7.1769539715456042E-3</v>
      </c>
      <c r="AD153" s="99">
        <f>IF(S153&lt;&gt;0,G153-AA153, -9999)</f>
        <v>-6.0785737537316642E-6</v>
      </c>
      <c r="AE153" s="99">
        <f>+(G153-AA153)^2*S153</f>
        <v>3.6949058879555458E-11</v>
      </c>
      <c r="AF153">
        <f>IF(S153&lt;&gt;0,G153-P153, -9999)</f>
        <v>-7.1769539715456042E-3</v>
      </c>
      <c r="AG153" s="100"/>
      <c r="AH153">
        <f>$AB$6*($AB$11/AI153*AJ153+$AB$12)</f>
        <v>-7.1708753977918734E-3</v>
      </c>
      <c r="AI153">
        <f>1+$AB$7*COS(AL153)</f>
        <v>1.1245621739140583</v>
      </c>
      <c r="AJ153">
        <f>SIN(AL153+RADIANS($AB$9))</f>
        <v>-0.81049303656144822</v>
      </c>
      <c r="AK153">
        <f>$AB$7*SIN(AL153)</f>
        <v>0.14047778780546988</v>
      </c>
      <c r="AL153">
        <f>2*ATAN(AM153)</f>
        <v>0.84537600438970473</v>
      </c>
      <c r="AM153">
        <f>SQRT((1+$AB$7)/(1-$AB$7))*TAN(AN153/2)</f>
        <v>0.44980049135908462</v>
      </c>
      <c r="AN153" s="99">
        <f>$AU153+$AB$7*SIN(AO153)</f>
        <v>82.393624246348082</v>
      </c>
      <c r="AO153" s="99">
        <f>$AU153+$AB$7*SIN(AP153)</f>
        <v>82.393623327301654</v>
      </c>
      <c r="AP153" s="99">
        <f>$AU153+$AB$7*SIN(AQ153)</f>
        <v>82.39361686019231</v>
      </c>
      <c r="AQ153" s="99">
        <f>$AU153+$AB$7*SIN(AR153)</f>
        <v>82.393571353715771</v>
      </c>
      <c r="AR153" s="99">
        <f>$AU153+$AB$7*SIN(AS153)</f>
        <v>82.393251193267034</v>
      </c>
      <c r="AS153" s="99">
        <f>$AU153+$AB$7*SIN(AT153)</f>
        <v>82.391001200025499</v>
      </c>
      <c r="AT153" s="99">
        <f>$AU153+$AB$7*SIN(AU153)</f>
        <v>82.375309291600502</v>
      </c>
      <c r="AU153" s="99">
        <f>RADIANS($AB$9)+$AB$18*(F153-AB$15)</f>
        <v>82.270928028100968</v>
      </c>
      <c r="AW153" s="64"/>
      <c r="AX153" s="70"/>
    </row>
    <row r="154" spans="1:50">
      <c r="A154" s="41" t="s">
        <v>112</v>
      </c>
      <c r="B154" s="34" t="s">
        <v>70</v>
      </c>
      <c r="C154" s="35">
        <v>55858.846100000002</v>
      </c>
      <c r="D154" s="35">
        <v>2.9999999999999997E-4</v>
      </c>
      <c r="E154" s="11">
        <f>+(C154-C$7)/C$8</f>
        <v>24134.971096853202</v>
      </c>
      <c r="F154">
        <f>ROUND(2*E154,0)/2</f>
        <v>24135</v>
      </c>
      <c r="G154">
        <f>+C154-(C$7+F154*C$8)</f>
        <v>-3.5776700569840614E-2</v>
      </c>
      <c r="K154">
        <f>G154</f>
        <v>-3.5776700569840614E-2</v>
      </c>
      <c r="O154">
        <f ca="1">+C$11+C$12*F154</f>
        <v>-2.5429115267578753E-2</v>
      </c>
      <c r="P154" s="103">
        <f>+D$11+D$12*F154+D$13*F154^2</f>
        <v>-2.859974659829501E-2</v>
      </c>
      <c r="Q154" s="2">
        <f>+C154-15018.5</f>
        <v>40840.346100000002</v>
      </c>
      <c r="S154" s="5">
        <v>1</v>
      </c>
      <c r="Z154">
        <f>F154</f>
        <v>24135</v>
      </c>
      <c r="AA154" s="99">
        <f>AB$3+AB$4*Z154+AB$5*Z154^2+AH154</f>
        <v>-3.5770621996086882E-2</v>
      </c>
      <c r="AB154" s="99">
        <f>IF(S154&lt;&gt;0,G154-AH154, -9999)</f>
        <v>-2.8605825172048741E-2</v>
      </c>
      <c r="AC154" s="99">
        <f>+G154-P154</f>
        <v>-7.1769539715456042E-3</v>
      </c>
      <c r="AD154" s="99">
        <f>IF(S154&lt;&gt;0,G154-AA154, -9999)</f>
        <v>-6.0785737537316642E-6</v>
      </c>
      <c r="AE154" s="99">
        <f>+(G154-AA154)^2*S154</f>
        <v>3.6949058879555458E-11</v>
      </c>
      <c r="AF154">
        <f>IF(S154&lt;&gt;0,G154-P154, -9999)</f>
        <v>-7.1769539715456042E-3</v>
      </c>
      <c r="AG154" s="100"/>
      <c r="AH154">
        <f>$AB$6*($AB$11/AI154*AJ154+$AB$12)</f>
        <v>-7.1708753977918734E-3</v>
      </c>
      <c r="AI154">
        <f>1+$AB$7*COS(AL154)</f>
        <v>1.1245621739140583</v>
      </c>
      <c r="AJ154">
        <f>SIN(AL154+RADIANS($AB$9))</f>
        <v>-0.81049303656144822</v>
      </c>
      <c r="AK154">
        <f>$AB$7*SIN(AL154)</f>
        <v>0.14047778780546988</v>
      </c>
      <c r="AL154">
        <f>2*ATAN(AM154)</f>
        <v>0.84537600438970473</v>
      </c>
      <c r="AM154">
        <f>SQRT((1+$AB$7)/(1-$AB$7))*TAN(AN154/2)</f>
        <v>0.44980049135908462</v>
      </c>
      <c r="AN154" s="99">
        <f>$AU154+$AB$7*SIN(AO154)</f>
        <v>82.393624246348082</v>
      </c>
      <c r="AO154" s="99">
        <f>$AU154+$AB$7*SIN(AP154)</f>
        <v>82.393623327301654</v>
      </c>
      <c r="AP154" s="99">
        <f>$AU154+$AB$7*SIN(AQ154)</f>
        <v>82.39361686019231</v>
      </c>
      <c r="AQ154" s="99">
        <f>$AU154+$AB$7*SIN(AR154)</f>
        <v>82.393571353715771</v>
      </c>
      <c r="AR154" s="99">
        <f>$AU154+$AB$7*SIN(AS154)</f>
        <v>82.393251193267034</v>
      </c>
      <c r="AS154" s="99">
        <f>$AU154+$AB$7*SIN(AT154)</f>
        <v>82.391001200025499</v>
      </c>
      <c r="AT154" s="99">
        <f>$AU154+$AB$7*SIN(AU154)</f>
        <v>82.375309291600502</v>
      </c>
      <c r="AU154" s="99">
        <f>RADIANS($AB$9)+$AB$18*(F154-AB$15)</f>
        <v>82.270928028100968</v>
      </c>
      <c r="AW154" s="64"/>
      <c r="AX154" s="70"/>
    </row>
    <row r="155" spans="1:50">
      <c r="A155" s="41" t="s">
        <v>110</v>
      </c>
      <c r="B155" s="34" t="s">
        <v>70</v>
      </c>
      <c r="C155" s="35">
        <v>55936.828500000003</v>
      </c>
      <c r="D155" s="35">
        <v>1E-4</v>
      </c>
      <c r="E155" s="11">
        <f>+(C155-C$7)/C$8</f>
        <v>24197.971225951656</v>
      </c>
      <c r="F155">
        <f>ROUND(2*E155,0)/2</f>
        <v>24198</v>
      </c>
      <c r="G155">
        <f>+C155-(C$7+F155*C$8)</f>
        <v>-3.5616900786408223E-2</v>
      </c>
      <c r="K155">
        <f>G155</f>
        <v>-3.5616900786408223E-2</v>
      </c>
      <c r="O155">
        <f ca="1">+C$11+C$12*F155</f>
        <v>-2.5624453610762599E-2</v>
      </c>
      <c r="P155" s="103">
        <f>+D$11+D$12*F155+D$13*F155^2</f>
        <v>-2.8639248056725363E-2</v>
      </c>
      <c r="Q155" s="2">
        <f>+C155-15018.5</f>
        <v>40918.328500000003</v>
      </c>
      <c r="S155" s="5">
        <v>1</v>
      </c>
      <c r="Z155">
        <f>F155</f>
        <v>24198</v>
      </c>
      <c r="AA155" s="99">
        <f>AB$3+AB$4*Z155+AB$5*Z155^2+AH155</f>
        <v>-3.4942487305272163E-2</v>
      </c>
      <c r="AB155" s="99">
        <f>IF(S155&lt;&gt;0,G155-AH155, -9999)</f>
        <v>-2.9313661537861423E-2</v>
      </c>
      <c r="AC155" s="99">
        <f>+G155-P155</f>
        <v>-6.9776527296828601E-3</v>
      </c>
      <c r="AD155" s="99">
        <f>IF(S155&lt;&gt;0,G155-AA155, -9999)</f>
        <v>-6.7441348113606026E-4</v>
      </c>
      <c r="AE155" s="99">
        <f>+(G155-AA155)^2*S155</f>
        <v>4.5483354353805909E-7</v>
      </c>
      <c r="AF155">
        <f>IF(S155&lt;&gt;0,G155-P155, -9999)</f>
        <v>-6.9776527296828601E-3</v>
      </c>
      <c r="AG155" s="100"/>
      <c r="AH155">
        <f>$AB$6*($AB$11/AI155*AJ155+$AB$12)</f>
        <v>-6.303239248546799E-3</v>
      </c>
      <c r="AI155">
        <f>1+$AB$7*COS(AL155)</f>
        <v>1.0916400251108596</v>
      </c>
      <c r="AJ155">
        <f>SIN(AL155+RADIANS($AB$9))</f>
        <v>-0.66648389262782415</v>
      </c>
      <c r="AK155">
        <f>$AB$7*SIN(AL155)</f>
        <v>0.16386534055313748</v>
      </c>
      <c r="AL155">
        <f>2*ATAN(AM155)</f>
        <v>1.0608868849390531</v>
      </c>
      <c r="AM155">
        <f>SQRT((1+$AB$7)/(1-$AB$7))*TAN(AN155/2)</f>
        <v>0.5865128431595964</v>
      </c>
      <c r="AN155" s="99">
        <f>$AU155+$AB$7*SIN(AO155)</f>
        <v>82.584593985126972</v>
      </c>
      <c r="AO155" s="99">
        <f>$AU155+$AB$7*SIN(AP155)</f>
        <v>82.584593630214812</v>
      </c>
      <c r="AP155" s="99">
        <f>$AU155+$AB$7*SIN(AQ155)</f>
        <v>82.584590576892239</v>
      </c>
      <c r="AQ155" s="99">
        <f>$AU155+$AB$7*SIN(AR155)</f>
        <v>82.584564309532624</v>
      </c>
      <c r="AR155" s="99">
        <f>$AU155+$AB$7*SIN(AS155)</f>
        <v>82.584338370795891</v>
      </c>
      <c r="AS155" s="99">
        <f>$AU155+$AB$7*SIN(AT155)</f>
        <v>82.582397623036343</v>
      </c>
      <c r="AT155" s="99">
        <f>$AU155+$AB$7*SIN(AU155)</f>
        <v>82.56591831080766</v>
      </c>
      <c r="AU155" s="99">
        <f>RADIANS($AB$9)+$AB$18*(F155-AB$15)</f>
        <v>82.437154099994288</v>
      </c>
      <c r="AW155" s="64"/>
      <c r="AX155" s="70"/>
    </row>
    <row r="156" spans="1:50">
      <c r="A156" s="35" t="s">
        <v>107</v>
      </c>
      <c r="B156" s="34" t="s">
        <v>68</v>
      </c>
      <c r="C156" s="35">
        <v>55959.729099999997</v>
      </c>
      <c r="D156" s="35">
        <v>5.9999999999999995E-4</v>
      </c>
      <c r="E156" s="11">
        <f>+(C156-C$7)/C$8</f>
        <v>24216.47207686714</v>
      </c>
      <c r="F156">
        <f>ROUND(2*E156,0)/2</f>
        <v>24216.5</v>
      </c>
      <c r="G156">
        <f>+C156-(C$7+F156*C$8)</f>
        <v>-3.4563626250019297E-2</v>
      </c>
      <c r="K156">
        <f>G156</f>
        <v>-3.4563626250019297E-2</v>
      </c>
      <c r="O156">
        <f ca="1">+C$11+C$12*F156</f>
        <v>-2.5681814870268979E-2</v>
      </c>
      <c r="P156" s="103">
        <f>+D$11+D$12*F156+D$13*F156^2</f>
        <v>-2.8650866282109912E-2</v>
      </c>
      <c r="Q156" s="2">
        <f>+C156-15018.5</f>
        <v>40941.229099999997</v>
      </c>
      <c r="S156" s="5">
        <v>1</v>
      </c>
      <c r="Z156">
        <f>F156</f>
        <v>24216.5</v>
      </c>
      <c r="AA156" s="99">
        <f>AB$3+AB$4*Z156+AB$5*Z156^2+AH156</f>
        <v>-3.4660234167314632E-2</v>
      </c>
      <c r="AB156" s="99">
        <f>IF(S156&lt;&gt;0,G156-AH156, -9999)</f>
        <v>-2.8554258364814577E-2</v>
      </c>
      <c r="AC156" s="99">
        <f>+G156-P156</f>
        <v>-5.9127599679093847E-3</v>
      </c>
      <c r="AD156" s="99">
        <f>IF(S156&lt;&gt;0,G156-AA156, -9999)</f>
        <v>9.6607917295335466E-5</v>
      </c>
      <c r="AE156" s="99">
        <f>+(G156-AA156)^2*S156</f>
        <v>9.3330896841423773E-9</v>
      </c>
      <c r="AF156">
        <f>IF(S156&lt;&gt;0,G156-P156, -9999)</f>
        <v>-5.9127599679093847E-3</v>
      </c>
      <c r="AG156" s="100"/>
      <c r="AH156">
        <f>$AB$6*($AB$11/AI156*AJ156+$AB$12)</f>
        <v>-6.009367885204721E-3</v>
      </c>
      <c r="AI156">
        <f>1+$AB$7*COS(AL156)</f>
        <v>1.0815105987633005</v>
      </c>
      <c r="AJ156">
        <f>SIN(AL156+RADIANS($AB$9))</f>
        <v>-0.61993778495466956</v>
      </c>
      <c r="AK156">
        <f>$AB$7*SIN(AL156)</f>
        <v>0.16913239289433274</v>
      </c>
      <c r="AL156">
        <f>2*ATAN(AM156)</f>
        <v>1.1217059403147223</v>
      </c>
      <c r="AM156">
        <f>SQRT((1+$AB$7)/(1-$AB$7))*TAN(AN156/2)</f>
        <v>0.62813841460322117</v>
      </c>
      <c r="AN156" s="99">
        <f>$AU156+$AB$7*SIN(AO156)</f>
        <v>82.639570823922014</v>
      </c>
      <c r="AO156" s="99">
        <f>$AU156+$AB$7*SIN(AP156)</f>
        <v>82.63957058065499</v>
      </c>
      <c r="AP156" s="99">
        <f>$AU156+$AB$7*SIN(AQ156)</f>
        <v>82.639568327361118</v>
      </c>
      <c r="AQ156" s="99">
        <f>$AU156+$AB$7*SIN(AR156)</f>
        <v>82.639547456264864</v>
      </c>
      <c r="AR156" s="99">
        <f>$AU156+$AB$7*SIN(AS156)</f>
        <v>82.63935416753452</v>
      </c>
      <c r="AS156" s="99">
        <f>$AU156+$AB$7*SIN(AT156)</f>
        <v>82.637566623796332</v>
      </c>
      <c r="AT156" s="99">
        <f>$AU156+$AB$7*SIN(AU156)</f>
        <v>82.621244266779769</v>
      </c>
      <c r="AU156" s="99">
        <f>RADIANS($AB$9)+$AB$18*(F156-AB$15)</f>
        <v>82.485966517931203</v>
      </c>
      <c r="AW156" s="64"/>
      <c r="AX156" s="70"/>
    </row>
    <row r="157" spans="1:50">
      <c r="A157" s="41" t="s">
        <v>108</v>
      </c>
      <c r="B157" s="34" t="s">
        <v>70</v>
      </c>
      <c r="C157" s="35">
        <v>56007.385799999996</v>
      </c>
      <c r="D157" s="35">
        <v>6.9999999999999999E-4</v>
      </c>
      <c r="E157" s="11">
        <f>+(C157-C$7)/C$8</f>
        <v>24254.972793085239</v>
      </c>
      <c r="F157">
        <f>ROUND(2*E157,0)/2</f>
        <v>24255</v>
      </c>
      <c r="G157">
        <f>+C157-(C$7+F157*C$8)</f>
        <v>-3.3677081934001762E-2</v>
      </c>
      <c r="J157">
        <f>G157</f>
        <v>-3.3677081934001762E-2</v>
      </c>
      <c r="O157">
        <f ca="1">+C$11+C$12*F157</f>
        <v>-2.5801188302214659E-2</v>
      </c>
      <c r="P157" s="103">
        <f>+D$11+D$12*F157+D$13*F157^2</f>
        <v>-2.8675071809642075E-2</v>
      </c>
      <c r="Q157" s="2">
        <f>+C157-15018.5</f>
        <v>40988.885799999996</v>
      </c>
      <c r="S157" s="5">
        <v>1</v>
      </c>
      <c r="Z157">
        <f>F157</f>
        <v>24255</v>
      </c>
      <c r="AA157" s="99">
        <f>AB$3+AB$4*Z157+AB$5*Z157^2+AH157</f>
        <v>-3.4025948225224804E-2</v>
      </c>
      <c r="AB157" s="99">
        <f>IF(S157&lt;&gt;0,G157-AH157, -9999)</f>
        <v>-2.8326205518419037E-2</v>
      </c>
      <c r="AC157" s="99">
        <f>+G157-P157</f>
        <v>-5.0020101243596869E-3</v>
      </c>
      <c r="AD157" s="99">
        <f>IF(S157&lt;&gt;0,G157-AA157, -9999)</f>
        <v>3.4886629122304197E-4</v>
      </c>
      <c r="AE157" s="99">
        <f>+(G157-AA157)^2*S157</f>
        <v>1.2170768915172033E-7</v>
      </c>
      <c r="AF157">
        <f>IF(S157&lt;&gt;0,G157-P157, -9999)</f>
        <v>-5.0020101243596869E-3</v>
      </c>
      <c r="AG157" s="100"/>
      <c r="AH157">
        <f>$AB$6*($AB$11/AI157*AJ157+$AB$12)</f>
        <v>-5.3508764155827263E-3</v>
      </c>
      <c r="AI157">
        <f>1+$AB$7*COS(AL157)</f>
        <v>1.0601557626649858</v>
      </c>
      <c r="AJ157">
        <f>SIN(AL157+RADIANS($AB$9))</f>
        <v>-0.51904219157350595</v>
      </c>
      <c r="AK157">
        <f>$AB$7*SIN(AL157)</f>
        <v>0.17785114071916605</v>
      </c>
      <c r="AL157">
        <f>2*ATAN(AM157)</f>
        <v>1.2446393552322474</v>
      </c>
      <c r="AM157">
        <f>SQRT((1+$AB$7)/(1-$AB$7))*TAN(AN157/2)</f>
        <v>0.71741676051707148</v>
      </c>
      <c r="AN157" s="99">
        <f>$AU157+$AB$7*SIN(AO157)</f>
        <v>82.752325288120872</v>
      </c>
      <c r="AO157" s="99">
        <f>$AU157+$AB$7*SIN(AP157)</f>
        <v>82.752325195287099</v>
      </c>
      <c r="AP157" s="99">
        <f>$AU157+$AB$7*SIN(AQ157)</f>
        <v>82.752324163709787</v>
      </c>
      <c r="AQ157" s="99">
        <f>$AU157+$AB$7*SIN(AR157)</f>
        <v>82.752312700861012</v>
      </c>
      <c r="AR157" s="99">
        <f>$AU157+$AB$7*SIN(AS157)</f>
        <v>82.752185342295661</v>
      </c>
      <c r="AS157" s="99">
        <f>$AU157+$AB$7*SIN(AT157)</f>
        <v>82.750772310278123</v>
      </c>
      <c r="AT157" s="99">
        <f>$AU157+$AB$7*SIN(AU157)</f>
        <v>82.735331897425368</v>
      </c>
      <c r="AU157" s="99">
        <f>RADIANS($AB$9)+$AB$18*(F157-AB$15)</f>
        <v>82.58754911742156</v>
      </c>
      <c r="AW157" s="64"/>
      <c r="AX157" s="70"/>
    </row>
    <row r="158" spans="1:50">
      <c r="A158" s="41" t="s">
        <v>108</v>
      </c>
      <c r="B158" s="34" t="s">
        <v>68</v>
      </c>
      <c r="C158" s="35">
        <v>56015.4323</v>
      </c>
      <c r="D158" s="35">
        <v>1.5E-3</v>
      </c>
      <c r="E158" s="11">
        <f>+(C158-C$7)/C$8</f>
        <v>24261.473369353615</v>
      </c>
      <c r="F158">
        <f>ROUND(2*E158,0)/2</f>
        <v>24261.5</v>
      </c>
      <c r="G158">
        <f>+C158-(C$7+F158*C$8)</f>
        <v>-3.2963769255729858E-2</v>
      </c>
      <c r="J158">
        <f>G158</f>
        <v>-3.2963769255729858E-2</v>
      </c>
      <c r="O158">
        <f ca="1">+C$11+C$12*F158</f>
        <v>-2.582134225825744E-2</v>
      </c>
      <c r="P158" s="103">
        <f>+D$11+D$12*F158+D$13*F158^2</f>
        <v>-2.8679162063712973E-2</v>
      </c>
      <c r="Q158" s="2">
        <f>+C158-15018.5</f>
        <v>40996.9323</v>
      </c>
      <c r="S158" s="5">
        <v>1</v>
      </c>
      <c r="Z158">
        <f>F158</f>
        <v>24261.5</v>
      </c>
      <c r="AA158" s="99">
        <f>AB$3+AB$4*Z158+AB$5*Z158^2+AH158</f>
        <v>-3.3913307822170106E-2</v>
      </c>
      <c r="AB158" s="99">
        <f>IF(S158&lt;&gt;0,G158-AH158, -9999)</f>
        <v>-2.7729623497272725E-2</v>
      </c>
      <c r="AC158" s="99">
        <f>+G158-P158</f>
        <v>-4.2846071920168843E-3</v>
      </c>
      <c r="AD158" s="99">
        <f>IF(S158&lt;&gt;0,G158-AA158, -9999)</f>
        <v>9.4953856644024864E-4</v>
      </c>
      <c r="AE158" s="99">
        <f>+(G158-AA158)^2*S158</f>
        <v>9.0162348915740249E-7</v>
      </c>
      <c r="AF158">
        <f>IF(S158&lt;&gt;0,G158-P158, -9999)</f>
        <v>-4.2846071920168843E-3</v>
      </c>
      <c r="AG158" s="100"/>
      <c r="AH158">
        <f>$AB$6*($AB$11/AI158*AJ158+$AB$12)</f>
        <v>-5.2341457584571338E-3</v>
      </c>
      <c r="AI158">
        <f>1+$AB$7*COS(AL158)</f>
        <v>1.0565381712548803</v>
      </c>
      <c r="AJ158">
        <f>SIN(AL158+RADIANS($AB$9))</f>
        <v>-0.50160888105300161</v>
      </c>
      <c r="AK158">
        <f>$AB$7*SIN(AL158)</f>
        <v>0.17903401695786345</v>
      </c>
      <c r="AL158">
        <f>2*ATAN(AM158)</f>
        <v>1.2649118010729214</v>
      </c>
      <c r="AM158">
        <f>SQRT((1+$AB$7)/(1-$AB$7))*TAN(AN158/2)</f>
        <v>0.73288296195687019</v>
      </c>
      <c r="AN158" s="99">
        <f>$AU158+$AB$7*SIN(AO158)</f>
        <v>82.77113946113208</v>
      </c>
      <c r="AO158" s="99">
        <f>$AU158+$AB$7*SIN(AP158)</f>
        <v>82.771139384376923</v>
      </c>
      <c r="AP158" s="99">
        <f>$AU158+$AB$7*SIN(AQ158)</f>
        <v>82.771138500876347</v>
      </c>
      <c r="AQ158" s="99">
        <f>$AU158+$AB$7*SIN(AR158)</f>
        <v>82.771128331331937</v>
      </c>
      <c r="AR158" s="99">
        <f>$AU158+$AB$7*SIN(AS158)</f>
        <v>82.771011288927212</v>
      </c>
      <c r="AS158" s="99">
        <f>$AU158+$AB$7*SIN(AT158)</f>
        <v>82.769666118392195</v>
      </c>
      <c r="AT158" s="99">
        <f>$AU158+$AB$7*SIN(AU158)</f>
        <v>82.75444640769588</v>
      </c>
      <c r="AU158" s="99">
        <f>RADIANS($AB$9)+$AB$18*(F158-AB$15)</f>
        <v>82.604699426426421</v>
      </c>
      <c r="AW158" s="64"/>
      <c r="AX158" s="70"/>
    </row>
    <row r="159" spans="1:50">
      <c r="A159" s="41" t="s">
        <v>110</v>
      </c>
      <c r="B159" s="34" t="s">
        <v>70</v>
      </c>
      <c r="C159" s="35">
        <v>56258.665800000002</v>
      </c>
      <c r="D159" s="35">
        <v>2.0000000000000001E-4</v>
      </c>
      <c r="E159" s="11">
        <f>+(C159-C$7)/C$8</f>
        <v>24457.975937895604</v>
      </c>
      <c r="F159">
        <f>ROUND(2*E159,0)/2</f>
        <v>24458</v>
      </c>
      <c r="G159">
        <f>+C159-(C$7+F159*C$8)</f>
        <v>-2.9784393729642034E-2</v>
      </c>
      <c r="K159">
        <f>G159</f>
        <v>-2.9784393729642034E-2</v>
      </c>
      <c r="O159">
        <f ca="1">+C$11+C$12*F159</f>
        <v>-2.6430611852473737E-2</v>
      </c>
      <c r="P159" s="103">
        <f>+D$11+D$12*F159+D$13*F159^2</f>
        <v>-2.880330543367975E-2</v>
      </c>
      <c r="Q159" s="2">
        <f>+C159-15018.5</f>
        <v>41240.165800000002</v>
      </c>
      <c r="S159" s="5">
        <v>1</v>
      </c>
      <c r="Z159">
        <f>F159</f>
        <v>24458</v>
      </c>
      <c r="AA159" s="99">
        <f>AB$3+AB$4*Z159+AB$5*Z159^2+AH159</f>
        <v>-3.0081648635199711E-2</v>
      </c>
      <c r="AB159" s="99">
        <f>IF(S159&lt;&gt;0,G159-AH159, -9999)</f>
        <v>-2.8506050528122072E-2</v>
      </c>
      <c r="AC159" s="99">
        <f>+G159-P159</f>
        <v>-9.8108829596228395E-4</v>
      </c>
      <c r="AD159" s="99">
        <f>IF(S159&lt;&gt;0,G159-AA159, -9999)</f>
        <v>2.9725490555767772E-4</v>
      </c>
      <c r="AE159" s="99">
        <f>+(G159-AA159)^2*S159</f>
        <v>8.8360478878103908E-8</v>
      </c>
      <c r="AF159">
        <f>IF(S159&lt;&gt;0,G159-P159, -9999)</f>
        <v>-9.8108829596228395E-4</v>
      </c>
      <c r="AG159" s="100"/>
      <c r="AH159">
        <f>$AB$6*($AB$11/AI159*AJ159+$AB$12)</f>
        <v>-1.2783432015199608E-3</v>
      </c>
      <c r="AI159">
        <f>1+$AB$7*COS(AL159)</f>
        <v>0.95429452282988347</v>
      </c>
      <c r="AJ159">
        <f>SIN(AL159+RADIANS($AB$9))</f>
        <v>2.6333943015391232E-2</v>
      </c>
      <c r="AK159">
        <f>$AB$7*SIN(AL159)</f>
        <v>0.18210094286841752</v>
      </c>
      <c r="AL159">
        <f>2*ATAN(AM159)</f>
        <v>1.8167063385716498</v>
      </c>
      <c r="AM159">
        <f>SQRT((1+$AB$7)/(1-$AB$7))*TAN(AN159/2)</f>
        <v>1.2820067012656928</v>
      </c>
      <c r="AN159" s="99">
        <f>$AU159+$AB$7*SIN(AO159)</f>
        <v>83.310595644216875</v>
      </c>
      <c r="AO159" s="99">
        <f>$AU159+$AB$7*SIN(AP159)</f>
        <v>83.310595644217074</v>
      </c>
      <c r="AP159" s="99">
        <f>$AU159+$AB$7*SIN(AQ159)</f>
        <v>83.310595644199182</v>
      </c>
      <c r="AQ159" s="99">
        <f>$AU159+$AB$7*SIN(AR159)</f>
        <v>83.310595645831967</v>
      </c>
      <c r="AR159" s="99">
        <f>$AU159+$AB$7*SIN(AS159)</f>
        <v>83.310595496808659</v>
      </c>
      <c r="AS159" s="99">
        <f>$AU159+$AB$7*SIN(AT159)</f>
        <v>83.310609096613959</v>
      </c>
      <c r="AT159" s="99">
        <f>$AU159+$AB$7*SIN(AU159)</f>
        <v>83.309354671691864</v>
      </c>
      <c r="AU159" s="99">
        <f>RADIANS($AB$9)+$AB$18*(F159-AB$15)</f>
        <v>83.123166460188884</v>
      </c>
      <c r="AW159" s="64"/>
      <c r="AX159" s="70"/>
    </row>
    <row r="160" spans="1:50">
      <c r="A160" s="146" t="s">
        <v>684</v>
      </c>
      <c r="B160" s="146" t="s">
        <v>34</v>
      </c>
      <c r="C160" s="147">
        <v>56258.665910000003</v>
      </c>
      <c r="D160" s="147">
        <v>1.7000000000000001E-4</v>
      </c>
      <c r="E160" s="11">
        <f>+(C160-C$7)/C$8</f>
        <v>24457.976026761993</v>
      </c>
      <c r="F160">
        <f>ROUND(2*E160,0)/2</f>
        <v>24458</v>
      </c>
      <c r="G160">
        <f>+C160-(C$7+F160*C$8)</f>
        <v>-2.9674393728782889E-2</v>
      </c>
      <c r="K160">
        <f>G160</f>
        <v>-2.9674393728782889E-2</v>
      </c>
      <c r="O160">
        <f ca="1">+C$11+C$12*F160</f>
        <v>-2.6430611852473737E-2</v>
      </c>
      <c r="P160" s="103">
        <f>+D$11+D$12*F160+D$13*F160^2</f>
        <v>-2.880330543367975E-2</v>
      </c>
      <c r="Q160" s="2">
        <f>+C160-15018.5</f>
        <v>41240.165910000003</v>
      </c>
      <c r="S160" s="5">
        <v>1</v>
      </c>
      <c r="Z160">
        <f>F160</f>
        <v>24458</v>
      </c>
      <c r="AA160" s="99">
        <f>AB$3+AB$4*Z160+AB$5*Z160^2+AH160</f>
        <v>-3.0081648635199711E-2</v>
      </c>
      <c r="AB160" s="99">
        <f>IF(S160&lt;&gt;0,G160-AH160, -9999)</f>
        <v>-2.8396050527262927E-2</v>
      </c>
      <c r="AC160" s="99">
        <f>+G160-P160</f>
        <v>-8.7108829510313887E-4</v>
      </c>
      <c r="AD160" s="99">
        <f>IF(S160&lt;&gt;0,G160-AA160, -9999)</f>
        <v>4.072549064168228E-4</v>
      </c>
      <c r="AE160" s="99">
        <f>+(G160-AA160)^2*S160</f>
        <v>1.6585655880057511E-7</v>
      </c>
      <c r="AF160">
        <f>IF(S160&lt;&gt;0,G160-P160, -9999)</f>
        <v>-8.7108829510313887E-4</v>
      </c>
      <c r="AG160" s="100"/>
      <c r="AH160">
        <f>$AB$6*($AB$11/AI160*AJ160+$AB$12)</f>
        <v>-1.2783432015199608E-3</v>
      </c>
      <c r="AI160">
        <f>1+$AB$7*COS(AL160)</f>
        <v>0.95429452282988347</v>
      </c>
      <c r="AJ160">
        <f>SIN(AL160+RADIANS($AB$9))</f>
        <v>2.6333943015391232E-2</v>
      </c>
      <c r="AK160">
        <f>$AB$7*SIN(AL160)</f>
        <v>0.18210094286841752</v>
      </c>
      <c r="AL160">
        <f>2*ATAN(AM160)</f>
        <v>1.8167063385716498</v>
      </c>
      <c r="AM160">
        <f>SQRT((1+$AB$7)/(1-$AB$7))*TAN(AN160/2)</f>
        <v>1.2820067012656928</v>
      </c>
      <c r="AN160" s="99">
        <f>$AU160+$AB$7*SIN(AO160)</f>
        <v>83.310595644216875</v>
      </c>
      <c r="AO160" s="99">
        <f>$AU160+$AB$7*SIN(AP160)</f>
        <v>83.310595644217074</v>
      </c>
      <c r="AP160" s="99">
        <f>$AU160+$AB$7*SIN(AQ160)</f>
        <v>83.310595644199182</v>
      </c>
      <c r="AQ160" s="99">
        <f>$AU160+$AB$7*SIN(AR160)</f>
        <v>83.310595645831967</v>
      </c>
      <c r="AR160" s="99">
        <f>$AU160+$AB$7*SIN(AS160)</f>
        <v>83.310595496808659</v>
      </c>
      <c r="AS160" s="99">
        <f>$AU160+$AB$7*SIN(AT160)</f>
        <v>83.310609096613959</v>
      </c>
      <c r="AT160" s="99">
        <f>$AU160+$AB$7*SIN(AU160)</f>
        <v>83.309354671691864</v>
      </c>
      <c r="AU160" s="99">
        <f>RADIANS($AB$9)+$AB$18*(F160-AB$15)</f>
        <v>83.123166460188884</v>
      </c>
      <c r="AW160" s="64"/>
      <c r="AX160" s="70"/>
    </row>
    <row r="161" spans="1:50">
      <c r="A161" s="41" t="s">
        <v>111</v>
      </c>
      <c r="B161" s="34" t="s">
        <v>70</v>
      </c>
      <c r="C161" s="35">
        <v>56274.758399999999</v>
      </c>
      <c r="D161" s="35">
        <v>1E-4</v>
      </c>
      <c r="E161" s="11">
        <f>+(C161-C$7)/C$8</f>
        <v>24470.976767281842</v>
      </c>
      <c r="F161">
        <f>ROUND(2*E161,0)/2</f>
        <v>24471</v>
      </c>
      <c r="G161">
        <f>+C161-(C$7+F161*C$8)</f>
        <v>-2.875776837754529E-2</v>
      </c>
      <c r="K161">
        <f>G161</f>
        <v>-2.875776837754529E-2</v>
      </c>
      <c r="O161">
        <f ca="1">+C$11+C$12*F161</f>
        <v>-2.6470919764559286E-2</v>
      </c>
      <c r="P161" s="103">
        <f>+D$11+D$12*F161+D$13*F161^2</f>
        <v>-2.8811552062188515E-2</v>
      </c>
      <c r="Q161" s="2">
        <f>+C161-15018.5</f>
        <v>41256.258399999999</v>
      </c>
      <c r="S161" s="5">
        <v>1</v>
      </c>
      <c r="Z161">
        <f>F161</f>
        <v>24471</v>
      </c>
      <c r="AA161" s="99">
        <f>AB$3+AB$4*Z161+AB$5*Z161^2+AH161</f>
        <v>-2.9816789994291461E-2</v>
      </c>
      <c r="AB161" s="99">
        <f>IF(S161&lt;&gt;0,G161-AH161, -9999)</f>
        <v>-2.7752530445442344E-2</v>
      </c>
      <c r="AC161" s="99">
        <f>+G161-P161</f>
        <v>5.3783684643225749E-5</v>
      </c>
      <c r="AD161" s="99">
        <f>IF(S161&lt;&gt;0,G161-AA161, -9999)</f>
        <v>1.0590216167461718E-3</v>
      </c>
      <c r="AE161" s="99">
        <f>+(G161-AA161)^2*S161</f>
        <v>1.1215267847356756E-6</v>
      </c>
      <c r="AF161">
        <f>IF(S161&lt;&gt;0,G161-P161, -9999)</f>
        <v>5.3783684643225749E-5</v>
      </c>
      <c r="AG161" s="100"/>
      <c r="AH161">
        <f>$AB$6*($AB$11/AI161*AJ161+$AB$12)</f>
        <v>-1.0052379321029475E-3</v>
      </c>
      <c r="AI161">
        <f>1+$AB$7*COS(AL161)</f>
        <v>0.94835469161993824</v>
      </c>
      <c r="AJ161">
        <f>SIN(AL161+RADIANS($AB$9))</f>
        <v>5.9061461564817147E-2</v>
      </c>
      <c r="AK161">
        <f>$AB$7*SIN(AL161)</f>
        <v>0.18050624964040174</v>
      </c>
      <c r="AL161">
        <f>2*ATAN(AM161)</f>
        <v>1.8494652034388812</v>
      </c>
      <c r="AM161">
        <f>SQRT((1+$AB$7)/(1-$AB$7))*TAN(AN161/2)</f>
        <v>1.3262391787041767</v>
      </c>
      <c r="AN161" s="99">
        <f>$AU161+$AB$7*SIN(AO161)</f>
        <v>83.344418553725419</v>
      </c>
      <c r="AO161" s="99">
        <f>$AU161+$AB$7*SIN(AP161)</f>
        <v>83.34441855372549</v>
      </c>
      <c r="AP161" s="99">
        <f>$AU161+$AB$7*SIN(AQ161)</f>
        <v>83.344418553721468</v>
      </c>
      <c r="AQ161" s="99">
        <f>$AU161+$AB$7*SIN(AR161)</f>
        <v>83.344418553954014</v>
      </c>
      <c r="AR161" s="99">
        <f>$AU161+$AB$7*SIN(AS161)</f>
        <v>83.344418540502843</v>
      </c>
      <c r="AS161" s="99">
        <f>$AU161+$AB$7*SIN(AT161)</f>
        <v>83.344419318544297</v>
      </c>
      <c r="AT161" s="99">
        <f>$AU161+$AB$7*SIN(AU161)</f>
        <v>83.344374304370376</v>
      </c>
      <c r="AU161" s="99">
        <f>RADIANS($AB$9)+$AB$18*(F161-AB$15)</f>
        <v>83.157467078198621</v>
      </c>
      <c r="AW161" s="64"/>
      <c r="AX161" s="70"/>
    </row>
    <row r="162" spans="1:50">
      <c r="A162" s="146" t="s">
        <v>684</v>
      </c>
      <c r="B162" s="146" t="s">
        <v>34</v>
      </c>
      <c r="C162" s="147">
        <v>56274.758410000002</v>
      </c>
      <c r="D162" s="147">
        <v>1.1E-4</v>
      </c>
      <c r="E162" s="11">
        <f>+(C162-C$7)/C$8</f>
        <v>24470.97677536061</v>
      </c>
      <c r="F162">
        <f>ROUND(2*E162,0)/2</f>
        <v>24471</v>
      </c>
      <c r="G162">
        <f>+C162-(C$7+F162*C$8)</f>
        <v>-2.8747768374159932E-2</v>
      </c>
      <c r="K162">
        <f>G162</f>
        <v>-2.8747768374159932E-2</v>
      </c>
      <c r="O162">
        <f ca="1">+C$11+C$12*F162</f>
        <v>-2.6470919764559286E-2</v>
      </c>
      <c r="P162" s="103">
        <f>+D$11+D$12*F162+D$13*F162^2</f>
        <v>-2.8811552062188515E-2</v>
      </c>
      <c r="Q162" s="2">
        <f>+C162-15018.5</f>
        <v>41256.258410000002</v>
      </c>
      <c r="S162" s="5">
        <v>1</v>
      </c>
      <c r="Z162">
        <f>F162</f>
        <v>24471</v>
      </c>
      <c r="AA162" s="99">
        <f>AB$3+AB$4*Z162+AB$5*Z162^2+AH162</f>
        <v>-2.9816789994291461E-2</v>
      </c>
      <c r="AB162" s="99">
        <f>IF(S162&lt;&gt;0,G162-AH162, -9999)</f>
        <v>-2.7742530442056986E-2</v>
      </c>
      <c r="AC162" s="99">
        <f>+G162-P162</f>
        <v>6.3783688028583307E-5</v>
      </c>
      <c r="AD162" s="99">
        <f>IF(S162&lt;&gt;0,G162-AA162, -9999)</f>
        <v>1.0690216201315293E-3</v>
      </c>
      <c r="AE162" s="99">
        <f>+(G162-AA162)^2*S162</f>
        <v>1.1428072243086398E-6</v>
      </c>
      <c r="AF162">
        <f>IF(S162&lt;&gt;0,G162-P162, -9999)</f>
        <v>6.3783688028583307E-5</v>
      </c>
      <c r="AG162" s="100"/>
      <c r="AH162">
        <f>$AB$6*($AB$11/AI162*AJ162+$AB$12)</f>
        <v>-1.0052379321029475E-3</v>
      </c>
      <c r="AI162">
        <f>1+$AB$7*COS(AL162)</f>
        <v>0.94835469161993824</v>
      </c>
      <c r="AJ162">
        <f>SIN(AL162+RADIANS($AB$9))</f>
        <v>5.9061461564817147E-2</v>
      </c>
      <c r="AK162">
        <f>$AB$7*SIN(AL162)</f>
        <v>0.18050624964040174</v>
      </c>
      <c r="AL162">
        <f>2*ATAN(AM162)</f>
        <v>1.8494652034388812</v>
      </c>
      <c r="AM162">
        <f>SQRT((1+$AB$7)/(1-$AB$7))*TAN(AN162/2)</f>
        <v>1.3262391787041767</v>
      </c>
      <c r="AN162" s="99">
        <f>$AU162+$AB$7*SIN(AO162)</f>
        <v>83.344418553725419</v>
      </c>
      <c r="AO162" s="99">
        <f>$AU162+$AB$7*SIN(AP162)</f>
        <v>83.34441855372549</v>
      </c>
      <c r="AP162" s="99">
        <f>$AU162+$AB$7*SIN(AQ162)</f>
        <v>83.344418553721468</v>
      </c>
      <c r="AQ162" s="99">
        <f>$AU162+$AB$7*SIN(AR162)</f>
        <v>83.344418553954014</v>
      </c>
      <c r="AR162" s="99">
        <f>$AU162+$AB$7*SIN(AS162)</f>
        <v>83.344418540502843</v>
      </c>
      <c r="AS162" s="99">
        <f>$AU162+$AB$7*SIN(AT162)</f>
        <v>83.344419318544297</v>
      </c>
      <c r="AT162" s="99">
        <f>$AU162+$AB$7*SIN(AU162)</f>
        <v>83.344374304370376</v>
      </c>
      <c r="AU162" s="99">
        <f>RADIANS($AB$9)+$AB$18*(F162-AB$15)</f>
        <v>83.157467078198621</v>
      </c>
      <c r="AW162" s="64"/>
      <c r="AX162" s="70"/>
    </row>
    <row r="163" spans="1:50">
      <c r="A163" s="126" t="s">
        <v>109</v>
      </c>
      <c r="B163" s="127" t="s">
        <v>70</v>
      </c>
      <c r="C163" s="128">
        <v>56293.321660000001</v>
      </c>
      <c r="D163" s="128">
        <v>2.0000000000000001E-4</v>
      </c>
      <c r="E163" s="11">
        <f>+(C163-C$7)/C$8</f>
        <v>24485.973584210897</v>
      </c>
      <c r="F163">
        <f>ROUND(2*E163,0)/2</f>
        <v>24486</v>
      </c>
      <c r="G163">
        <f>+C163-(C$7+F163*C$8)</f>
        <v>-3.2697816044674255E-2</v>
      </c>
      <c r="K163">
        <f>G163</f>
        <v>-3.2697816044674255E-2</v>
      </c>
      <c r="O163">
        <f ca="1">+C$11+C$12*F163</f>
        <v>-2.6517428893888778E-2</v>
      </c>
      <c r="P163" s="103">
        <f>+D$11+D$12*F163+D$13*F163^2</f>
        <v>-2.8821072581433665E-2</v>
      </c>
      <c r="Q163" s="2">
        <f>+C163-15018.5</f>
        <v>41274.821660000001</v>
      </c>
      <c r="S163" s="5">
        <v>1</v>
      </c>
      <c r="Z163">
        <f>F163</f>
        <v>24486</v>
      </c>
      <c r="AA163" s="99">
        <f>AB$3+AB$4*Z163+AB$5*Z163^2+AH163</f>
        <v>-2.9511887433575721E-2</v>
      </c>
      <c r="AB163" s="99">
        <f>IF(S163&lt;&gt;0,G163-AH163, -9999)</f>
        <v>-3.2007001192532199E-2</v>
      </c>
      <c r="AC163" s="99">
        <f>+G163-P163</f>
        <v>-3.8767434632405902E-3</v>
      </c>
      <c r="AD163" s="99">
        <f>IF(S163&lt;&gt;0,G163-AA163, -9999)</f>
        <v>-3.185928611098534E-3</v>
      </c>
      <c r="AE163" s="99">
        <f>+(G163-AA163)^2*S163</f>
        <v>1.0150141115016234E-5</v>
      </c>
      <c r="AF163">
        <f>IF(S163&lt;&gt;0,G163-P163, -9999)</f>
        <v>-3.8767434632405902E-3</v>
      </c>
      <c r="AG163" s="100"/>
      <c r="AH163">
        <f>$AB$6*($AB$11/AI163*AJ163+$AB$12)</f>
        <v>-6.9081485214205613E-4</v>
      </c>
      <c r="AI163">
        <f>1+$AB$7*COS(AL163)</f>
        <v>0.9416596362319144</v>
      </c>
      <c r="AJ163">
        <f>SIN(AL163+RADIANS($AB$9))</f>
        <v>9.6244715706963066E-2</v>
      </c>
      <c r="AK163">
        <f>$AB$7*SIN(AL163)</f>
        <v>0.17845488503350684</v>
      </c>
      <c r="AL163">
        <f>2*ATAN(AM163)</f>
        <v>1.8867632759782869</v>
      </c>
      <c r="AM163">
        <f>SQRT((1+$AB$7)/(1-$AB$7))*TAN(AN163/2)</f>
        <v>1.3790012843631345</v>
      </c>
      <c r="AN163" s="99">
        <f>$AU163+$AB$7*SIN(AO163)</f>
        <v>83.383185669083701</v>
      </c>
      <c r="AO163" s="99">
        <f>$AU163+$AB$7*SIN(AP163)</f>
        <v>83.383185669071622</v>
      </c>
      <c r="AP163" s="99">
        <f>$AU163+$AB$7*SIN(AQ163)</f>
        <v>83.383185669563957</v>
      </c>
      <c r="AQ163" s="99">
        <f>$AU163+$AB$7*SIN(AR163)</f>
        <v>83.383185649486478</v>
      </c>
      <c r="AR163" s="99">
        <f>$AU163+$AB$7*SIN(AS163)</f>
        <v>83.383186468264483</v>
      </c>
      <c r="AS163" s="99">
        <f>$AU163+$AB$7*SIN(AT163)</f>
        <v>83.383153073610316</v>
      </c>
      <c r="AT163" s="99">
        <f>$AU163+$AB$7*SIN(AU163)</f>
        <v>83.384508307212954</v>
      </c>
      <c r="AU163" s="99">
        <f>RADIANS($AB$9)+$AB$18*(F163-AB$15)</f>
        <v>83.197044714363699</v>
      </c>
      <c r="AW163" s="64"/>
      <c r="AX163" s="70"/>
    </row>
    <row r="164" spans="1:50">
      <c r="A164" s="128" t="s">
        <v>116</v>
      </c>
      <c r="B164" s="127"/>
      <c r="C164" s="128">
        <v>56293.322970000001</v>
      </c>
      <c r="D164" s="128">
        <v>1.9000000000000001E-4</v>
      </c>
      <c r="E164" s="11">
        <f>+(C164-C$7)/C$8</f>
        <v>24485.974642528789</v>
      </c>
      <c r="F164">
        <f>ROUND(2*E164,0)/2</f>
        <v>24486</v>
      </c>
      <c r="G164">
        <f>+C164-(C$7+F164*C$8)</f>
        <v>-3.1387816045025829E-2</v>
      </c>
      <c r="K164">
        <f>G164</f>
        <v>-3.1387816045025829E-2</v>
      </c>
      <c r="O164">
        <f ca="1">+C$11+C$12*F164</f>
        <v>-2.6517428893888778E-2</v>
      </c>
      <c r="P164" s="103">
        <f>+D$11+D$12*F164+D$13*F164^2</f>
        <v>-2.8821072581433665E-2</v>
      </c>
      <c r="Q164" s="2">
        <f>+C164-15018.5</f>
        <v>41274.822970000001</v>
      </c>
      <c r="S164" s="5">
        <v>1</v>
      </c>
      <c r="Z164">
        <f>F164</f>
        <v>24486</v>
      </c>
      <c r="AA164" s="99">
        <f>AB$3+AB$4*Z164+AB$5*Z164^2+AH164</f>
        <v>-2.9511887433575721E-2</v>
      </c>
      <c r="AB164" s="99">
        <f>IF(S164&lt;&gt;0,G164-AH164, -9999)</f>
        <v>-3.0697001192883773E-2</v>
      </c>
      <c r="AC164" s="99">
        <f>+G164-P164</f>
        <v>-2.5667434635921645E-3</v>
      </c>
      <c r="AD164" s="99">
        <f>IF(S164&lt;&gt;0,G164-AA164, -9999)</f>
        <v>-1.8759286114501082E-3</v>
      </c>
      <c r="AE164" s="99">
        <f>+(G164-AA164)^2*S164</f>
        <v>3.5191081552571312E-6</v>
      </c>
      <c r="AF164">
        <f>IF(S164&lt;&gt;0,G164-P164, -9999)</f>
        <v>-2.5667434635921645E-3</v>
      </c>
      <c r="AG164" s="100"/>
      <c r="AH164">
        <f>$AB$6*($AB$11/AI164*AJ164+$AB$12)</f>
        <v>-6.9081485214205613E-4</v>
      </c>
      <c r="AI164">
        <f>1+$AB$7*COS(AL164)</f>
        <v>0.9416596362319144</v>
      </c>
      <c r="AJ164">
        <f>SIN(AL164+RADIANS($AB$9))</f>
        <v>9.6244715706963066E-2</v>
      </c>
      <c r="AK164">
        <f>$AB$7*SIN(AL164)</f>
        <v>0.17845488503350684</v>
      </c>
      <c r="AL164">
        <f>2*ATAN(AM164)</f>
        <v>1.8867632759782869</v>
      </c>
      <c r="AM164">
        <f>SQRT((1+$AB$7)/(1-$AB$7))*TAN(AN164/2)</f>
        <v>1.3790012843631345</v>
      </c>
      <c r="AN164" s="99">
        <f>$AU164+$AB$7*SIN(AO164)</f>
        <v>83.383185669083701</v>
      </c>
      <c r="AO164" s="99">
        <f>$AU164+$AB$7*SIN(AP164)</f>
        <v>83.383185669071622</v>
      </c>
      <c r="AP164" s="99">
        <f>$AU164+$AB$7*SIN(AQ164)</f>
        <v>83.383185669563957</v>
      </c>
      <c r="AQ164" s="99">
        <f>$AU164+$AB$7*SIN(AR164)</f>
        <v>83.383185649486478</v>
      </c>
      <c r="AR164" s="99">
        <f>$AU164+$AB$7*SIN(AS164)</f>
        <v>83.383186468264483</v>
      </c>
      <c r="AS164" s="99">
        <f>$AU164+$AB$7*SIN(AT164)</f>
        <v>83.383153073610316</v>
      </c>
      <c r="AT164" s="99">
        <f>$AU164+$AB$7*SIN(AU164)</f>
        <v>83.384508307212954</v>
      </c>
      <c r="AU164" s="99">
        <f>RADIANS($AB$9)+$AB$18*(F164-AB$15)</f>
        <v>83.197044714363699</v>
      </c>
      <c r="AW164" s="64"/>
      <c r="AX164" s="70"/>
    </row>
    <row r="165" spans="1:50">
      <c r="A165" s="128" t="s">
        <v>652</v>
      </c>
      <c r="B165" s="127" t="s">
        <v>70</v>
      </c>
      <c r="C165" s="128">
        <v>56353.978499999997</v>
      </c>
      <c r="D165" s="128" t="s">
        <v>119</v>
      </c>
      <c r="E165" s="11">
        <f>+(C165-C$7)/C$8</f>
        <v>24534.97680481842</v>
      </c>
      <c r="F165">
        <f>ROUND(2*E165,0)/2</f>
        <v>24535</v>
      </c>
      <c r="G165">
        <f>+C165-(C$7+F165*C$8)</f>
        <v>-2.871130510175135E-2</v>
      </c>
      <c r="K165">
        <f>G165</f>
        <v>-2.871130510175135E-2</v>
      </c>
      <c r="O165">
        <f ca="1">+C$11+C$12*F165</f>
        <v>-2.666935871636511E-2</v>
      </c>
      <c r="P165" s="103">
        <f>+D$11+D$12*F165+D$13*F165^2</f>
        <v>-2.8852211611615049E-2</v>
      </c>
      <c r="Q165" s="2">
        <f>+C165-15018.5</f>
        <v>41335.478499999997</v>
      </c>
      <c r="S165" s="5">
        <v>1</v>
      </c>
      <c r="Z165">
        <f>F165</f>
        <v>24535</v>
      </c>
      <c r="AA165" s="99">
        <f>AB$3+AB$4*Z165+AB$5*Z165^2+AH165</f>
        <v>-2.852626273006292E-2</v>
      </c>
      <c r="AB165" s="99">
        <f>IF(S165&lt;&gt;0,G165-AH165, -9999)</f>
        <v>-2.9037253983303479E-2</v>
      </c>
      <c r="AC165" s="99">
        <f>+G165-P165</f>
        <v>1.4090650986369954E-4</v>
      </c>
      <c r="AD165" s="99">
        <f>IF(S165&lt;&gt;0,G165-AA165, -9999)</f>
        <v>-1.8504237168842988E-4</v>
      </c>
      <c r="AE165" s="99">
        <f>+(G165-AA165)^2*S165</f>
        <v>3.4240679320079036E-8</v>
      </c>
      <c r="AF165">
        <f>IF(S165&lt;&gt;0,G165-P165, -9999)</f>
        <v>1.4090650986369954E-4</v>
      </c>
      <c r="AG165" s="100"/>
      <c r="AH165">
        <f>$AB$6*($AB$11/AI165*AJ165+$AB$12)</f>
        <v>3.259488815521291E-4</v>
      </c>
      <c r="AI165">
        <f>1+$AB$7*COS(AL165)</f>
        <v>0.92100407742141088</v>
      </c>
      <c r="AJ165">
        <f>SIN(AL165+RADIANS($AB$9))</f>
        <v>0.21305590843898892</v>
      </c>
      <c r="AK165">
        <f>$AB$7*SIN(AL165)</f>
        <v>0.17032142628827487</v>
      </c>
      <c r="AL165">
        <f>2*ATAN(AM165)</f>
        <v>2.0050709707880658</v>
      </c>
      <c r="AM165">
        <f>SQRT((1+$AB$7)/(1-$AB$7))*TAN(AN165/2)</f>
        <v>1.566127528905904</v>
      </c>
      <c r="AN165" s="99">
        <f>$AU165+$AB$7*SIN(AO165)</f>
        <v>83.507973202717793</v>
      </c>
      <c r="AO165" s="99">
        <f>$AU165+$AB$7*SIN(AP165)</f>
        <v>83.507973201287186</v>
      </c>
      <c r="AP165" s="99">
        <f>$AU165+$AB$7*SIN(AQ165)</f>
        <v>83.507973231406226</v>
      </c>
      <c r="AQ165" s="99">
        <f>$AU165+$AB$7*SIN(AR165)</f>
        <v>83.507972597298675</v>
      </c>
      <c r="AR165" s="99">
        <f>$AU165+$AB$7*SIN(AS165)</f>
        <v>83.507985947083853</v>
      </c>
      <c r="AS165" s="99">
        <f>$AU165+$AB$7*SIN(AT165)</f>
        <v>83.507704751752087</v>
      </c>
      <c r="AT165" s="99">
        <f>$AU165+$AB$7*SIN(AU165)</f>
        <v>83.513565233248059</v>
      </c>
      <c r="AU165" s="99">
        <f>RADIANS($AB$9)+$AB$18*(F165-AB$15)</f>
        <v>83.326331659169597</v>
      </c>
      <c r="AW165" s="64"/>
      <c r="AX165" s="70"/>
    </row>
    <row r="166" spans="1:50">
      <c r="A166" s="128" t="s">
        <v>117</v>
      </c>
      <c r="B166" s="127" t="s">
        <v>68</v>
      </c>
      <c r="C166" s="129">
        <v>56629.395620000003</v>
      </c>
      <c r="D166" s="128">
        <v>2.9999999999999997E-4</v>
      </c>
      <c r="E166" s="11">
        <f>+(C166-C$7)/C$8</f>
        <v>24757.479755688419</v>
      </c>
      <c r="F166">
        <f>ROUND(2*E166,0)/2</f>
        <v>24757.5</v>
      </c>
      <c r="G166">
        <f>+C166-(C$7+F166*C$8)</f>
        <v>-2.5058678867935669E-2</v>
      </c>
      <c r="K166">
        <f>G166</f>
        <v>-2.5058678867935669E-2</v>
      </c>
      <c r="O166">
        <f ca="1">+C$11+C$12*F166</f>
        <v>-2.7359244134752519E-2</v>
      </c>
      <c r="P166" s="103">
        <f>+D$11+D$12*F166+D$13*F166^2</f>
        <v>-2.8994353076500758E-2</v>
      </c>
      <c r="Q166" s="2">
        <f>+C166-15018.5</f>
        <v>41610.895620000003</v>
      </c>
      <c r="S166" s="5">
        <v>1</v>
      </c>
      <c r="Z166">
        <f>F166</f>
        <v>24757.5</v>
      </c>
      <c r="AA166" s="99">
        <f>AB$3+AB$4*Z166+AB$5*Z166^2+AH166</f>
        <v>-2.4544460614241662E-2</v>
      </c>
      <c r="AB166" s="99">
        <f>IF(S166&lt;&gt;0,G166-AH166, -9999)</f>
        <v>-2.9508571330194765E-2</v>
      </c>
      <c r="AC166" s="99">
        <f>+G166-P166</f>
        <v>3.9356742085650889E-3</v>
      </c>
      <c r="AD166" s="99">
        <f>IF(S166&lt;&gt;0,G166-AA166, -9999)</f>
        <v>-5.1421825369400709E-4</v>
      </c>
      <c r="AE166" s="99">
        <f>+(G166-AA166)^2*S166</f>
        <v>2.6442041243211422E-7</v>
      </c>
      <c r="AF166">
        <f>IF(S166&lt;&gt;0,G166-P166, -9999)</f>
        <v>3.9356742085650889E-3</v>
      </c>
      <c r="AG166" s="100"/>
      <c r="AH166">
        <f>$AB$6*($AB$11/AI166*AJ166+$AB$12)</f>
        <v>4.449892462259096E-3</v>
      </c>
      <c r="AI166">
        <f>1+$AB$7*COS(AL166)</f>
        <v>0.85093202649524824</v>
      </c>
      <c r="AJ166">
        <f>SIN(AL166+RADIANS($AB$9))</f>
        <v>0.64249156554592979</v>
      </c>
      <c r="AK166">
        <f>$AB$7*SIN(AL166)</f>
        <v>0.11414238175235938</v>
      </c>
      <c r="AL166">
        <f>2*ATAN(AM166)</f>
        <v>2.4881146561924607</v>
      </c>
      <c r="AM166">
        <f>SQRT((1+$AB$7)/(1-$AB$7))*TAN(AN166/2)</f>
        <v>2.9508506851512708</v>
      </c>
      <c r="AN166" s="99">
        <f>$AU166+$AB$7*SIN(AO166)</f>
        <v>84.045152732835547</v>
      </c>
      <c r="AO166" s="99">
        <f>$AU166+$AB$7*SIN(AP166)</f>
        <v>84.045151929669288</v>
      </c>
      <c r="AP166" s="99">
        <f>$AU166+$AB$7*SIN(AQ166)</f>
        <v>84.045157934317317</v>
      </c>
      <c r="AQ166" s="99">
        <f>$AU166+$AB$7*SIN(AR166)</f>
        <v>84.045113041384596</v>
      </c>
      <c r="AR166" s="99">
        <f>$AU166+$AB$7*SIN(AS166)</f>
        <v>84.045448629235565</v>
      </c>
      <c r="AS166" s="99">
        <f>$AU166+$AB$7*SIN(AT166)</f>
        <v>84.042937319073459</v>
      </c>
      <c r="AT166" s="99">
        <f>$AU166+$AB$7*SIN(AU166)</f>
        <v>84.061582680604872</v>
      </c>
      <c r="AU166" s="99">
        <f>RADIANS($AB$9)+$AB$18*(F166-AB$15)</f>
        <v>83.91339992895152</v>
      </c>
      <c r="AW166" s="64"/>
      <c r="AX166" s="70"/>
    </row>
    <row r="167" spans="1:50">
      <c r="A167" s="128" t="s">
        <v>117</v>
      </c>
      <c r="B167" s="127" t="s">
        <v>68</v>
      </c>
      <c r="C167" s="129">
        <v>56629.395709999997</v>
      </c>
      <c r="D167" s="128">
        <v>4.0000000000000002E-4</v>
      </c>
      <c r="E167" s="11">
        <f>+(C167-C$7)/C$8</f>
        <v>24757.479828397274</v>
      </c>
      <c r="F167">
        <f>ROUND(2*E167,0)/2</f>
        <v>24757.5</v>
      </c>
      <c r="G167">
        <f>+C167-(C$7+F167*C$8)</f>
        <v>-2.4968678873847239E-2</v>
      </c>
      <c r="K167">
        <f>G167</f>
        <v>-2.4968678873847239E-2</v>
      </c>
      <c r="O167">
        <f ca="1">+C$11+C$12*F167</f>
        <v>-2.7359244134752519E-2</v>
      </c>
      <c r="P167" s="103">
        <f>+D$11+D$12*F167+D$13*F167^2</f>
        <v>-2.8994353076500758E-2</v>
      </c>
      <c r="Q167" s="2">
        <f>+C167-15018.5</f>
        <v>41610.895709999997</v>
      </c>
      <c r="S167" s="5">
        <v>1</v>
      </c>
      <c r="Z167">
        <f>F167</f>
        <v>24757.5</v>
      </c>
      <c r="AA167" s="99">
        <f>AB$3+AB$4*Z167+AB$5*Z167^2+AH167</f>
        <v>-2.4544460614241662E-2</v>
      </c>
      <c r="AB167" s="99">
        <f>IF(S167&lt;&gt;0,G167-AH167, -9999)</f>
        <v>-2.9418571336106335E-2</v>
      </c>
      <c r="AC167" s="99">
        <f>+G167-P167</f>
        <v>4.0256742026535189E-3</v>
      </c>
      <c r="AD167" s="99">
        <f>IF(S167&lt;&gt;0,G167-AA167, -9999)</f>
        <v>-4.2421825960557713E-4</v>
      </c>
      <c r="AE167" s="99">
        <f>+(G167-AA167)^2*S167</f>
        <v>1.7996113178278484E-7</v>
      </c>
      <c r="AF167">
        <f>IF(S167&lt;&gt;0,G167-P167, -9999)</f>
        <v>4.0256742026535189E-3</v>
      </c>
      <c r="AG167" s="100"/>
      <c r="AH167">
        <f>$AB$6*($AB$11/AI167*AJ167+$AB$12)</f>
        <v>4.449892462259096E-3</v>
      </c>
      <c r="AI167">
        <f>1+$AB$7*COS(AL167)</f>
        <v>0.85093202649524824</v>
      </c>
      <c r="AJ167">
        <f>SIN(AL167+RADIANS($AB$9))</f>
        <v>0.64249156554592979</v>
      </c>
      <c r="AK167">
        <f>$AB$7*SIN(AL167)</f>
        <v>0.11414238175235938</v>
      </c>
      <c r="AL167">
        <f>2*ATAN(AM167)</f>
        <v>2.4881146561924607</v>
      </c>
      <c r="AM167">
        <f>SQRT((1+$AB$7)/(1-$AB$7))*TAN(AN167/2)</f>
        <v>2.9508506851512708</v>
      </c>
      <c r="AN167" s="99">
        <f>$AU167+$AB$7*SIN(AO167)</f>
        <v>84.045152732835547</v>
      </c>
      <c r="AO167" s="99">
        <f>$AU167+$AB$7*SIN(AP167)</f>
        <v>84.045151929669288</v>
      </c>
      <c r="AP167" s="99">
        <f>$AU167+$AB$7*SIN(AQ167)</f>
        <v>84.045157934317317</v>
      </c>
      <c r="AQ167" s="99">
        <f>$AU167+$AB$7*SIN(AR167)</f>
        <v>84.045113041384596</v>
      </c>
      <c r="AR167" s="99">
        <f>$AU167+$AB$7*SIN(AS167)</f>
        <v>84.045448629235565</v>
      </c>
      <c r="AS167" s="99">
        <f>$AU167+$AB$7*SIN(AT167)</f>
        <v>84.042937319073459</v>
      </c>
      <c r="AT167" s="99">
        <f>$AU167+$AB$7*SIN(AU167)</f>
        <v>84.061582680604872</v>
      </c>
      <c r="AU167" s="99">
        <f>RADIANS($AB$9)+$AB$18*(F167-AB$15)</f>
        <v>83.91339992895152</v>
      </c>
      <c r="AW167" s="64"/>
      <c r="AX167" s="70"/>
    </row>
    <row r="168" spans="1:50">
      <c r="A168" s="128" t="s">
        <v>117</v>
      </c>
      <c r="B168" s="127" t="s">
        <v>68</v>
      </c>
      <c r="C168" s="129">
        <v>56629.397689999998</v>
      </c>
      <c r="D168" s="128">
        <v>4.0000000000000002E-4</v>
      </c>
      <c r="E168" s="11">
        <f>+(C168-C$7)/C$8</f>
        <v>24757.481427992258</v>
      </c>
      <c r="F168">
        <f>ROUND(2*E168,0)/2</f>
        <v>24757.5</v>
      </c>
      <c r="G168">
        <f>+C168-(C$7+F168*C$8)</f>
        <v>-2.2988678872934543E-2</v>
      </c>
      <c r="K168">
        <f>G168</f>
        <v>-2.2988678872934543E-2</v>
      </c>
      <c r="O168">
        <f ca="1">+C$11+C$12*F168</f>
        <v>-2.7359244134752519E-2</v>
      </c>
      <c r="P168" s="103">
        <f>+D$11+D$12*F168+D$13*F168^2</f>
        <v>-2.8994353076500758E-2</v>
      </c>
      <c r="Q168" s="2">
        <f>+C168-15018.5</f>
        <v>41610.897689999998</v>
      </c>
      <c r="S168" s="5">
        <v>1</v>
      </c>
      <c r="Z168">
        <f>F168</f>
        <v>24757.5</v>
      </c>
      <c r="AA168" s="99">
        <f>AB$3+AB$4*Z168+AB$5*Z168^2+AH168</f>
        <v>-2.4544460614241662E-2</v>
      </c>
      <c r="AB168" s="99">
        <f>IF(S168&lt;&gt;0,G168-AH168, -9999)</f>
        <v>-2.7438571335193639E-2</v>
      </c>
      <c r="AC168" s="99">
        <f>+G168-P168</f>
        <v>6.005674203566215E-3</v>
      </c>
      <c r="AD168" s="99">
        <f>IF(S168&lt;&gt;0,G168-AA168, -9999)</f>
        <v>1.555781741307119E-3</v>
      </c>
      <c r="AE168" s="99">
        <f>+(G168-AA168)^2*S168</f>
        <v>2.4204568265846114E-6</v>
      </c>
      <c r="AF168">
        <f>IF(S168&lt;&gt;0,G168-P168, -9999)</f>
        <v>6.005674203566215E-3</v>
      </c>
      <c r="AG168" s="100"/>
      <c r="AH168">
        <f>$AB$6*($AB$11/AI168*AJ168+$AB$12)</f>
        <v>4.449892462259096E-3</v>
      </c>
      <c r="AI168">
        <f>1+$AB$7*COS(AL168)</f>
        <v>0.85093202649524824</v>
      </c>
      <c r="AJ168">
        <f>SIN(AL168+RADIANS($AB$9))</f>
        <v>0.64249156554592979</v>
      </c>
      <c r="AK168">
        <f>$AB$7*SIN(AL168)</f>
        <v>0.11414238175235938</v>
      </c>
      <c r="AL168">
        <f>2*ATAN(AM168)</f>
        <v>2.4881146561924607</v>
      </c>
      <c r="AM168">
        <f>SQRT((1+$AB$7)/(1-$AB$7))*TAN(AN168/2)</f>
        <v>2.9508506851512708</v>
      </c>
      <c r="AN168" s="99">
        <f>$AU168+$AB$7*SIN(AO168)</f>
        <v>84.045152732835547</v>
      </c>
      <c r="AO168" s="99">
        <f>$AU168+$AB$7*SIN(AP168)</f>
        <v>84.045151929669288</v>
      </c>
      <c r="AP168" s="99">
        <f>$AU168+$AB$7*SIN(AQ168)</f>
        <v>84.045157934317317</v>
      </c>
      <c r="AQ168" s="99">
        <f>$AU168+$AB$7*SIN(AR168)</f>
        <v>84.045113041384596</v>
      </c>
      <c r="AR168" s="99">
        <f>$AU168+$AB$7*SIN(AS168)</f>
        <v>84.045448629235565</v>
      </c>
      <c r="AS168" s="99">
        <f>$AU168+$AB$7*SIN(AT168)</f>
        <v>84.042937319073459</v>
      </c>
      <c r="AT168" s="99">
        <f>$AU168+$AB$7*SIN(AU168)</f>
        <v>84.061582680604872</v>
      </c>
      <c r="AU168" s="99">
        <f>RADIANS($AB$9)+$AB$18*(F168-AB$15)</f>
        <v>83.91339992895152</v>
      </c>
      <c r="AW168" s="64"/>
      <c r="AX168" s="70"/>
    </row>
    <row r="169" spans="1:50">
      <c r="A169" s="130" t="s">
        <v>115</v>
      </c>
      <c r="B169" s="131" t="s">
        <v>70</v>
      </c>
      <c r="C169" s="130">
        <v>56689.432399999998</v>
      </c>
      <c r="D169" s="130">
        <v>2.0999999999999999E-3</v>
      </c>
      <c r="E169" s="11">
        <f>+(C169-C$7)/C$8</f>
        <v>24805.98204454661</v>
      </c>
      <c r="F169">
        <f>ROUND(2*E169,0)/2</f>
        <v>24806</v>
      </c>
      <c r="G169">
        <f>+C169-(C$7+F169*C$8)</f>
        <v>-2.2225499669730198E-2</v>
      </c>
      <c r="J169">
        <f>G169</f>
        <v>-2.2225499669730198E-2</v>
      </c>
      <c r="O169">
        <f ca="1">+C$11+C$12*F169</f>
        <v>-2.7509623652917856E-2</v>
      </c>
      <c r="P169" s="103">
        <f>+D$11+D$12*F169+D$13*F169^2</f>
        <v>-2.9025498782829173E-2</v>
      </c>
      <c r="Q169" s="2">
        <f>+C169-15018.5</f>
        <v>41670.932399999998</v>
      </c>
      <c r="S169" s="5">
        <v>1</v>
      </c>
      <c r="Z169">
        <f>F169</f>
        <v>24806</v>
      </c>
      <c r="AA169" s="99">
        <f>AB$3+AB$4*Z169+AB$5*Z169^2+AH169</f>
        <v>-2.3838590019057547E-2</v>
      </c>
      <c r="AB169" s="99">
        <f>IF(S169&lt;&gt;0,G169-AH169, -9999)</f>
        <v>-2.7412408433501824E-2</v>
      </c>
      <c r="AC169" s="99">
        <f>+G169-P169</f>
        <v>6.7999991130989756E-3</v>
      </c>
      <c r="AD169" s="99">
        <f>IF(S169&lt;&gt;0,G169-AA169, -9999)</f>
        <v>1.6130903493273493E-3</v>
      </c>
      <c r="AE169" s="99">
        <f>+(G169-AA169)^2*S169</f>
        <v>2.60206047509303E-6</v>
      </c>
      <c r="AF169">
        <f>IF(S169&lt;&gt;0,G169-P169, -9999)</f>
        <v>6.7999991130989756E-3</v>
      </c>
      <c r="AG169" s="100"/>
      <c r="AH169">
        <f>$AB$6*($AB$11/AI169*AJ169+$AB$12)</f>
        <v>5.1869087637716272E-3</v>
      </c>
      <c r="AI169">
        <f>1+$AB$7*COS(AL169)</f>
        <v>0.840620795214577</v>
      </c>
      <c r="AJ169">
        <f>SIN(AL169+RADIANS($AB$9))</f>
        <v>0.71338517427218717</v>
      </c>
      <c r="AK169">
        <f>$AB$7*SIN(AL169)</f>
        <v>9.923715593909814E-2</v>
      </c>
      <c r="AL169">
        <f>2*ATAN(AM169)</f>
        <v>2.5846863941819445</v>
      </c>
      <c r="AM169">
        <f>SQRT((1+$AB$7)/(1-$AB$7))*TAN(AN169/2)</f>
        <v>3.4979676049205963</v>
      </c>
      <c r="AN169" s="99">
        <f>$AU169+$AB$7*SIN(AO169)</f>
        <v>84.157320718617996</v>
      </c>
      <c r="AO169" s="99">
        <f>$AU169+$AB$7*SIN(AP169)</f>
        <v>84.157319397615836</v>
      </c>
      <c r="AP169" s="99">
        <f>$AU169+$AB$7*SIN(AQ169)</f>
        <v>84.15732834359153</v>
      </c>
      <c r="AQ169" s="99">
        <f>$AU169+$AB$7*SIN(AR169)</f>
        <v>84.15726775920642</v>
      </c>
      <c r="AR169" s="99">
        <f>$AU169+$AB$7*SIN(AS169)</f>
        <v>84.157677995505679</v>
      </c>
      <c r="AS169" s="99">
        <f>$AU169+$AB$7*SIN(AT169)</f>
        <v>84.154897564499166</v>
      </c>
      <c r="AT169" s="99">
        <f>$AU169+$AB$7*SIN(AU169)</f>
        <v>84.173625656600521</v>
      </c>
      <c r="AU169" s="99">
        <f>RADIANS($AB$9)+$AB$18*(F169-AB$15)</f>
        <v>84.04136761921859</v>
      </c>
      <c r="AV169" s="99"/>
      <c r="AW169" s="64"/>
      <c r="AX169" s="70"/>
    </row>
    <row r="170" spans="1:50">
      <c r="A170" s="130" t="s">
        <v>115</v>
      </c>
      <c r="B170" s="131" t="s">
        <v>70</v>
      </c>
      <c r="C170" s="130">
        <v>56725.329100000003</v>
      </c>
      <c r="D170" s="130">
        <v>3.2000000000000002E-3</v>
      </c>
      <c r="E170" s="11">
        <f>+(C170-C$7)/C$8</f>
        <v>24834.982136031467</v>
      </c>
      <c r="F170">
        <f>ROUND(2*E170,0)/2</f>
        <v>24835</v>
      </c>
      <c r="G170">
        <f>+C170-(C$7+F170*C$8)</f>
        <v>-2.2112258491688408E-2</v>
      </c>
      <c r="J170">
        <f>G170</f>
        <v>-2.2112258491688408E-2</v>
      </c>
      <c r="O170">
        <f ca="1">+C$11+C$12*F170</f>
        <v>-2.7599541302954875E-2</v>
      </c>
      <c r="P170" s="103">
        <f>+D$11+D$12*F170+D$13*F170^2</f>
        <v>-2.9044149700660996E-2</v>
      </c>
      <c r="Q170" s="2">
        <f>+C170-15018.5</f>
        <v>41706.829100000003</v>
      </c>
      <c r="S170" s="5">
        <v>1</v>
      </c>
      <c r="Z170">
        <f>F170</f>
        <v>24835</v>
      </c>
      <c r="AA170" s="99">
        <f>AB$3+AB$4*Z170+AB$5*Z170^2+AH170</f>
        <v>-2.3450780290701911E-2</v>
      </c>
      <c r="AB170" s="99">
        <f>IF(S170&lt;&gt;0,G170-AH170, -9999)</f>
        <v>-2.7705627901647493E-2</v>
      </c>
      <c r="AC170" s="99">
        <f>+G170-P170</f>
        <v>6.9318912089725883E-3</v>
      </c>
      <c r="AD170" s="99">
        <f>IF(S170&lt;&gt;0,G170-AA170, -9999)</f>
        <v>1.3385217990135034E-3</v>
      </c>
      <c r="AE170" s="99">
        <f>+(G170-AA170)^2*S170</f>
        <v>1.7916406064343456E-6</v>
      </c>
      <c r="AF170">
        <f>IF(S170&lt;&gt;0,G170-P170, -9999)</f>
        <v>6.9318912089725883E-3</v>
      </c>
      <c r="AG170" s="100"/>
      <c r="AH170">
        <f>$AB$6*($AB$11/AI170*AJ170+$AB$12)</f>
        <v>5.5933694099590849E-3</v>
      </c>
      <c r="AI170">
        <f>1+$AB$7*COS(AL170)</f>
        <v>0.83525406642286493</v>
      </c>
      <c r="AJ170">
        <f>SIN(AL170+RADIANS($AB$9))</f>
        <v>0.75194481379646949</v>
      </c>
      <c r="AK170">
        <f>$AB$7*SIN(AL170)</f>
        <v>9.0047328703926011E-2</v>
      </c>
      <c r="AL170">
        <f>2*ATAN(AM170)</f>
        <v>2.6413766340913725</v>
      </c>
      <c r="AM170">
        <f>SQRT((1+$AB$7)/(1-$AB$7))*TAN(AN170/2)</f>
        <v>3.9145534969741136</v>
      </c>
      <c r="AN170" s="99">
        <f>$AU170+$AB$7*SIN(AO170)</f>
        <v>84.223775792222156</v>
      </c>
      <c r="AO170" s="99">
        <f>$AU170+$AB$7*SIN(AP170)</f>
        <v>84.223774150633076</v>
      </c>
      <c r="AP170" s="99">
        <f>$AU170+$AB$7*SIN(AQ170)</f>
        <v>84.223784738902395</v>
      </c>
      <c r="AQ170" s="99">
        <f>$AU170+$AB$7*SIN(AR170)</f>
        <v>84.223716443091774</v>
      </c>
      <c r="AR170" s="99">
        <f>$AU170+$AB$7*SIN(AS170)</f>
        <v>84.224156904602367</v>
      </c>
      <c r="AS170" s="99">
        <f>$AU170+$AB$7*SIN(AT170)</f>
        <v>84.22131389275475</v>
      </c>
      <c r="AT170" s="99">
        <f>$AU170+$AB$7*SIN(AU170)</f>
        <v>84.239568951398113</v>
      </c>
      <c r="AU170" s="99">
        <f>RADIANS($AB$9)+$AB$18*(F170-AB$15)</f>
        <v>84.117884382471075</v>
      </c>
      <c r="AW170" s="64"/>
      <c r="AX170" s="70"/>
    </row>
    <row r="171" spans="1:50">
      <c r="A171" s="146" t="s">
        <v>684</v>
      </c>
      <c r="B171" s="146" t="s">
        <v>34</v>
      </c>
      <c r="C171" s="147">
        <v>56737.705589999998</v>
      </c>
      <c r="D171" s="147">
        <v>2.7E-4</v>
      </c>
      <c r="E171" s="11">
        <f>+(C171-C$7)/C$8</f>
        <v>24844.980808395812</v>
      </c>
      <c r="F171">
        <f>ROUND(2*E171,0)/2</f>
        <v>24845</v>
      </c>
      <c r="G171">
        <f>+C171-(C$7+F171*C$8)</f>
        <v>-2.3755623609758914E-2</v>
      </c>
      <c r="K171">
        <f>G171</f>
        <v>-2.3755623609758914E-2</v>
      </c>
      <c r="O171">
        <f ca="1">+C$11+C$12*F171</f>
        <v>-2.7630547389174531E-2</v>
      </c>
      <c r="P171" s="103">
        <f>+D$11+D$12*F171+D$13*F171^2</f>
        <v>-2.9050585860391449E-2</v>
      </c>
      <c r="Q171" s="2">
        <f>+C171-15018.5</f>
        <v>41719.205589999998</v>
      </c>
      <c r="S171" s="5">
        <v>1</v>
      </c>
      <c r="Z171">
        <f>F171</f>
        <v>24845</v>
      </c>
      <c r="AA171" s="99">
        <f>AB$3+AB$4*Z171+AB$5*Z171^2+AH171</f>
        <v>-2.3323250616637176E-2</v>
      </c>
      <c r="AB171" s="99">
        <f>IF(S171&lt;&gt;0,G171-AH171, -9999)</f>
        <v>-2.9482958853513187E-2</v>
      </c>
      <c r="AC171" s="99">
        <f>+G171-P171</f>
        <v>5.2949622506325358E-3</v>
      </c>
      <c r="AD171" s="99">
        <f>IF(S171&lt;&gt;0,G171-AA171, -9999)</f>
        <v>-4.3237299312173794E-4</v>
      </c>
      <c r="AE171" s="99">
        <f>+(G171-AA171)^2*S171</f>
        <v>1.8694640518105043E-7</v>
      </c>
      <c r="AF171">
        <f>IF(S171&lt;&gt;0,G171-P171, -9999)</f>
        <v>5.2949622506325358E-3</v>
      </c>
      <c r="AG171" s="100"/>
      <c r="AH171">
        <f>$AB$6*($AB$11/AI171*AJ171+$AB$12)</f>
        <v>5.7273352437542755E-3</v>
      </c>
      <c r="AI171">
        <f>1+$AB$7*COS(AL171)</f>
        <v>0.83353952187308022</v>
      </c>
      <c r="AJ171">
        <f>SIN(AL171+RADIANS($AB$9))</f>
        <v>0.76458212525682612</v>
      </c>
      <c r="AK171">
        <f>$AB$7*SIN(AL171)</f>
        <v>8.6836934876076646E-2</v>
      </c>
      <c r="AL171">
        <f>2*ATAN(AM171)</f>
        <v>2.6607620878510887</v>
      </c>
      <c r="AM171">
        <f>SQRT((1+$AB$7)/(1-$AB$7))*TAN(AN171/2)</f>
        <v>4.0790204136799773</v>
      </c>
      <c r="AN171" s="99">
        <f>$AU171+$AB$7*SIN(AO171)</f>
        <v>84.246595687534921</v>
      </c>
      <c r="AO171" s="99">
        <f>$AU171+$AB$7*SIN(AP171)</f>
        <v>84.246593941136652</v>
      </c>
      <c r="AP171" s="99">
        <f>$AU171+$AB$7*SIN(AQ171)</f>
        <v>84.246605035414817</v>
      </c>
      <c r="AQ171" s="99">
        <f>$AU171+$AB$7*SIN(AR171)</f>
        <v>84.246534555853557</v>
      </c>
      <c r="AR171" s="99">
        <f>$AU171+$AB$7*SIN(AS171)</f>
        <v>84.246982242458046</v>
      </c>
      <c r="AS171" s="99">
        <f>$AU171+$AB$7*SIN(AT171)</f>
        <v>84.244136313867187</v>
      </c>
      <c r="AT171" s="99">
        <f>$AU171+$AB$7*SIN(AU171)</f>
        <v>84.262139647180163</v>
      </c>
      <c r="AU171" s="99">
        <f>RADIANS($AB$9)+$AB$18*(F171-AB$15)</f>
        <v>84.144269473247789</v>
      </c>
      <c r="AW171" s="64"/>
      <c r="AX171" s="70"/>
    </row>
    <row r="172" spans="1:50">
      <c r="A172" s="126" t="s">
        <v>113</v>
      </c>
      <c r="B172" s="127" t="s">
        <v>70</v>
      </c>
      <c r="C172" s="128">
        <v>56737.7065</v>
      </c>
      <c r="D172" s="128">
        <v>2.9999999999999997E-4</v>
      </c>
      <c r="E172" s="11">
        <f>+(C172-C$7)/C$8</f>
        <v>24844.981543563204</v>
      </c>
      <c r="F172">
        <f>ROUND(2*E172,0)/2</f>
        <v>24845</v>
      </c>
      <c r="G172">
        <f>+C172-(C$7+F172*C$8)</f>
        <v>-2.2845623607281595E-2</v>
      </c>
      <c r="K172">
        <f>G172</f>
        <v>-2.2845623607281595E-2</v>
      </c>
      <c r="O172">
        <f ca="1">+C$11+C$12*F172</f>
        <v>-2.7630547389174531E-2</v>
      </c>
      <c r="P172" s="103">
        <f>+D$11+D$12*F172+D$13*F172^2</f>
        <v>-2.9050585860391449E-2</v>
      </c>
      <c r="Q172" s="2">
        <f>+C172-15018.5</f>
        <v>41719.2065</v>
      </c>
      <c r="S172" s="5">
        <v>1</v>
      </c>
      <c r="Z172">
        <f>F172</f>
        <v>24845</v>
      </c>
      <c r="AA172" s="99">
        <f>AB$3+AB$4*Z172+AB$5*Z172^2+AH172</f>
        <v>-2.3323250616637176E-2</v>
      </c>
      <c r="AB172" s="99">
        <f>IF(S172&lt;&gt;0,G172-AH172, -9999)</f>
        <v>-2.8572958851035869E-2</v>
      </c>
      <c r="AC172" s="99">
        <f>+G172-P172</f>
        <v>6.2049622531098539E-3</v>
      </c>
      <c r="AD172" s="99">
        <f>IF(S172&lt;&gt;0,G172-AA172, -9999)</f>
        <v>4.7762700935558011E-4</v>
      </c>
      <c r="AE172" s="99">
        <f>+(G172-AA172)^2*S172</f>
        <v>2.2812756006595542E-7</v>
      </c>
      <c r="AF172">
        <f>IF(S172&lt;&gt;0,G172-P172, -9999)</f>
        <v>6.2049622531098539E-3</v>
      </c>
      <c r="AG172" s="100"/>
      <c r="AH172">
        <f>$AB$6*($AB$11/AI172*AJ172+$AB$12)</f>
        <v>5.7273352437542755E-3</v>
      </c>
      <c r="AI172">
        <f>1+$AB$7*COS(AL172)</f>
        <v>0.83353952187308022</v>
      </c>
      <c r="AJ172">
        <f>SIN(AL172+RADIANS($AB$9))</f>
        <v>0.76458212525682612</v>
      </c>
      <c r="AK172">
        <f>$AB$7*SIN(AL172)</f>
        <v>8.6836934876076646E-2</v>
      </c>
      <c r="AL172">
        <f>2*ATAN(AM172)</f>
        <v>2.6607620878510887</v>
      </c>
      <c r="AM172">
        <f>SQRT((1+$AB$7)/(1-$AB$7))*TAN(AN172/2)</f>
        <v>4.0790204136799773</v>
      </c>
      <c r="AN172" s="99">
        <f>$AU172+$AB$7*SIN(AO172)</f>
        <v>84.246595687534921</v>
      </c>
      <c r="AO172" s="99">
        <f>$AU172+$AB$7*SIN(AP172)</f>
        <v>84.246593941136652</v>
      </c>
      <c r="AP172" s="99">
        <f>$AU172+$AB$7*SIN(AQ172)</f>
        <v>84.246605035414817</v>
      </c>
      <c r="AQ172" s="99">
        <f>$AU172+$AB$7*SIN(AR172)</f>
        <v>84.246534555853557</v>
      </c>
      <c r="AR172" s="99">
        <f>$AU172+$AB$7*SIN(AS172)</f>
        <v>84.246982242458046</v>
      </c>
      <c r="AS172" s="99">
        <f>$AU172+$AB$7*SIN(AT172)</f>
        <v>84.244136313867187</v>
      </c>
      <c r="AT172" s="99">
        <f>$AU172+$AB$7*SIN(AU172)</f>
        <v>84.262139647180163</v>
      </c>
      <c r="AU172" s="99">
        <f>RADIANS($AB$9)+$AB$18*(F172-AB$15)</f>
        <v>84.144269473247789</v>
      </c>
      <c r="AV172" s="99"/>
      <c r="AW172" s="64"/>
      <c r="AX172" s="70"/>
    </row>
    <row r="173" spans="1:50">
      <c r="A173" s="128" t="s">
        <v>161</v>
      </c>
      <c r="B173" s="127"/>
      <c r="C173" s="128">
        <v>57074.3946</v>
      </c>
      <c r="D173" s="128">
        <v>2.9999999999999997E-4</v>
      </c>
      <c r="E173" s="11">
        <f>+(C173-C$7)/C$8</f>
        <v>25116.983864162634</v>
      </c>
      <c r="F173">
        <f>ROUND(2*E173,0)/2</f>
        <v>25117</v>
      </c>
      <c r="G173">
        <f>+C173-(C$7+F173*C$8)</f>
        <v>-1.9973154689068906E-2</v>
      </c>
      <c r="H173">
        <f>G173</f>
        <v>-1.9973154689068906E-2</v>
      </c>
      <c r="O173">
        <f ca="1">+C$11+C$12*F173</f>
        <v>-2.8473912934349255E-2</v>
      </c>
      <c r="P173" s="103">
        <f>+D$11+D$12*F173+D$13*F173^2</f>
        <v>-2.9226595175992635E-2</v>
      </c>
      <c r="Q173" s="2">
        <f>+C173-15018.5</f>
        <v>42055.8946</v>
      </c>
      <c r="S173" s="5">
        <v>1</v>
      </c>
      <c r="Z173">
        <f>F173</f>
        <v>25117</v>
      </c>
      <c r="AA173" s="99">
        <f>AB$3+AB$4*Z173+AB$5*Z173^2+AH173</f>
        <v>-2.1207476826379079E-2</v>
      </c>
      <c r="AB173" s="99">
        <f>IF(S173&lt;&gt;0,G173-AH173, -9999)</f>
        <v>-2.7992273038682458E-2</v>
      </c>
      <c r="AC173" s="99">
        <f>+G173-P173</f>
        <v>9.2534404869237287E-3</v>
      </c>
      <c r="AD173" s="99">
        <f>IF(S173&lt;&gt;0,G173-AA173, -9999)</f>
        <v>1.2343221373101732E-3</v>
      </c>
      <c r="AE173" s="99">
        <f>+(G173-AA173)^2*S173</f>
        <v>1.523551138653954E-6</v>
      </c>
      <c r="AF173">
        <f>IF(S173&lt;&gt;0,G173-P173, -9999)</f>
        <v>9.2534404869237287E-3</v>
      </c>
      <c r="AG173" s="100"/>
      <c r="AH173">
        <f>$AB$6*($AB$11/AI173*AJ173+$AB$12)</f>
        <v>8.0191183496135538E-3</v>
      </c>
      <c r="AI173">
        <f>1+$AB$7*COS(AL173)</f>
        <v>0.81231986069565532</v>
      </c>
      <c r="AJ173">
        <f>SIN(AL173+RADIANS($AB$9))</f>
        <v>0.98153697600035295</v>
      </c>
      <c r="AK173">
        <f>$AB$7*SIN(AL173)</f>
        <v>-5.0901225541711498E-3</v>
      </c>
      <c r="AL173">
        <f>2*ATAN(AM173)</f>
        <v>-3.1144780367295928</v>
      </c>
      <c r="AM173">
        <f>SQRT((1+$AB$7)/(1-$AB$7))*TAN(AN173/2)</f>
        <v>-73.75643458538903</v>
      </c>
      <c r="AN173" s="99">
        <f>$AU173+$AB$7*SIN(AO173)</f>
        <v>84.855789157983409</v>
      </c>
      <c r="AO173" s="99">
        <f>$AU173+$AB$7*SIN(AP173)</f>
        <v>84.855789477081629</v>
      </c>
      <c r="AP173" s="99">
        <f>$AU173+$AB$7*SIN(AQ173)</f>
        <v>84.85578777656896</v>
      </c>
      <c r="AQ173" s="99">
        <f>$AU173+$AB$7*SIN(AR173)</f>
        <v>84.855796838805901</v>
      </c>
      <c r="AR173" s="99">
        <f>$AU173+$AB$7*SIN(AS173)</f>
        <v>84.855748545084268</v>
      </c>
      <c r="AS173" s="99">
        <f>$AU173+$AB$7*SIN(AT173)</f>
        <v>84.85600590886493</v>
      </c>
      <c r="AT173" s="99">
        <f>$AU173+$AB$7*SIN(AU173)</f>
        <v>84.854634407245726</v>
      </c>
      <c r="AU173" s="99">
        <f>RADIANS($AB$9)+$AB$18*(F173-AB$15)</f>
        <v>84.861943942374452</v>
      </c>
      <c r="AW173" s="64"/>
      <c r="AX173" s="70"/>
    </row>
    <row r="174" spans="1:50">
      <c r="A174" s="146" t="s">
        <v>684</v>
      </c>
      <c r="B174" s="146" t="s">
        <v>34</v>
      </c>
      <c r="C174" s="147">
        <v>57096.673889999998</v>
      </c>
      <c r="D174" s="147">
        <v>2.3000000000000001E-4</v>
      </c>
      <c r="E174" s="11">
        <f>+(C174-C$7)/C$8</f>
        <v>25134.98277348348</v>
      </c>
      <c r="F174">
        <f>ROUND(2*E174,0)/2</f>
        <v>25135</v>
      </c>
      <c r="G174">
        <f>+C174-(C$7+F174*C$8)</f>
        <v>-2.1323211891285609E-2</v>
      </c>
      <c r="K174">
        <f>G174</f>
        <v>-2.1323211891285609E-2</v>
      </c>
      <c r="O174">
        <f ca="1">+C$11+C$12*F174</f>
        <v>-2.8529723889544639E-2</v>
      </c>
      <c r="P174" s="103">
        <f>+D$11+D$12*F174+D$13*F174^2</f>
        <v>-2.9238307214612021E-2</v>
      </c>
      <c r="Q174" s="2">
        <f>+C174-15018.5</f>
        <v>42078.173889999998</v>
      </c>
      <c r="S174" s="5">
        <v>1</v>
      </c>
      <c r="Z174">
        <f>F174</f>
        <v>25135</v>
      </c>
      <c r="AA174" s="99">
        <f>AB$3+AB$4*Z174+AB$5*Z174^2+AH174</f>
        <v>-2.1166260155764016E-2</v>
      </c>
      <c r="AB174" s="99">
        <f>IF(S174&lt;&gt;0,G174-AH174, -9999)</f>
        <v>-2.9395258950133615E-2</v>
      </c>
      <c r="AC174" s="99">
        <f>+G174-P174</f>
        <v>7.9150953233264112E-3</v>
      </c>
      <c r="AD174" s="99">
        <f>IF(S174&lt;&gt;0,G174-AA174, -9999)</f>
        <v>-1.5695173552159394E-4</v>
      </c>
      <c r="AE174" s="99">
        <f>+(G174-AA174)^2*S174</f>
        <v>2.4633847283240375E-8</v>
      </c>
      <c r="AF174">
        <f>IF(S174&lt;&gt;0,G174-P174, -9999)</f>
        <v>7.9150953233264112E-3</v>
      </c>
      <c r="AG174" s="100"/>
      <c r="AH174">
        <f>$AB$6*($AB$11/AI174*AJ174+$AB$12)</f>
        <v>8.0720470588480052E-3</v>
      </c>
      <c r="AI174">
        <f>1+$AB$7*COS(AL174)</f>
        <v>0.81259090986873184</v>
      </c>
      <c r="AJ174">
        <f>SIN(AL174+RADIANS($AB$9))</f>
        <v>0.98732640580958497</v>
      </c>
      <c r="AK174">
        <f>$AB$7*SIN(AL174)</f>
        <v>-1.1294997701855233E-2</v>
      </c>
      <c r="AL174">
        <f>2*ATAN(AM174)</f>
        <v>-3.081396259041612</v>
      </c>
      <c r="AM174">
        <f>SQRT((1+$AB$7)/(1-$AB$7))*TAN(AN174/2)</f>
        <v>-33.214547884648404</v>
      </c>
      <c r="AN174" s="99">
        <f>$AU174+$AB$7*SIN(AO174)</f>
        <v>84.895784177814349</v>
      </c>
      <c r="AO174" s="99">
        <f>$AU174+$AB$7*SIN(AP174)</f>
        <v>84.895784876254396</v>
      </c>
      <c r="AP174" s="99">
        <f>$AU174+$AB$7*SIN(AQ174)</f>
        <v>84.895781146309403</v>
      </c>
      <c r="AQ174" s="99">
        <f>$AU174+$AB$7*SIN(AR174)</f>
        <v>84.89580106569656</v>
      </c>
      <c r="AR174" s="99">
        <f>$AU174+$AB$7*SIN(AS174)</f>
        <v>84.895694688595668</v>
      </c>
      <c r="AS174" s="99">
        <f>$AU174+$AB$7*SIN(AT174)</f>
        <v>84.896262792340067</v>
      </c>
      <c r="AT174" s="99">
        <f>$AU174+$AB$7*SIN(AU174)</f>
        <v>84.893229121166542</v>
      </c>
      <c r="AU174" s="99">
        <f>RADIANS($AB$9)+$AB$18*(F174-AB$15)</f>
        <v>84.90943710577254</v>
      </c>
      <c r="AV174" s="99"/>
      <c r="AW174" s="64"/>
      <c r="AX174" s="70"/>
    </row>
    <row r="175" spans="1:50">
      <c r="A175" s="128" t="s">
        <v>674</v>
      </c>
      <c r="B175" s="127" t="s">
        <v>70</v>
      </c>
      <c r="C175" s="128">
        <v>57096.673900000002</v>
      </c>
      <c r="D175" s="128" t="s">
        <v>119</v>
      </c>
      <c r="E175" s="11">
        <f>+(C175-C$7)/C$8</f>
        <v>25134.982781562245</v>
      </c>
      <c r="F175">
        <f>ROUND(2*E175,0)/2</f>
        <v>25135</v>
      </c>
      <c r="G175">
        <f>+C175-(C$7+F175*C$8)</f>
        <v>-2.1313211887900252E-2</v>
      </c>
      <c r="K175">
        <f>G175</f>
        <v>-2.1313211887900252E-2</v>
      </c>
      <c r="O175">
        <f ca="1">+C$11+C$12*F175</f>
        <v>-2.8529723889544639E-2</v>
      </c>
      <c r="P175" s="103">
        <f>+D$11+D$12*F175+D$13*F175^2</f>
        <v>-2.9238307214612021E-2</v>
      </c>
      <c r="Q175" s="2">
        <f>+C175-15018.5</f>
        <v>42078.173900000002</v>
      </c>
      <c r="S175" s="5">
        <v>1</v>
      </c>
      <c r="Z175">
        <f>F175</f>
        <v>25135</v>
      </c>
      <c r="AA175" s="99">
        <f>AB$3+AB$4*Z175+AB$5*Z175^2+AH175</f>
        <v>-2.1166260155764016E-2</v>
      </c>
      <c r="AB175" s="99">
        <f>IF(S175&lt;&gt;0,G175-AH175, -9999)</f>
        <v>-2.9385258946748257E-2</v>
      </c>
      <c r="AC175" s="99">
        <f>+G175-P175</f>
        <v>7.9250953267117688E-3</v>
      </c>
      <c r="AD175" s="99">
        <f>IF(S175&lt;&gt;0,G175-AA175, -9999)</f>
        <v>-1.4695173213623638E-4</v>
      </c>
      <c r="AE175" s="99">
        <f>+(G175-AA175)^2*S175</f>
        <v>2.1594811577840171E-8</v>
      </c>
      <c r="AF175">
        <f>IF(S175&lt;&gt;0,G175-P175, -9999)</f>
        <v>7.9250953267117688E-3</v>
      </c>
      <c r="AG175" s="100"/>
      <c r="AH175">
        <f>$AB$6*($AB$11/AI175*AJ175+$AB$12)</f>
        <v>8.0720470588480052E-3</v>
      </c>
      <c r="AI175">
        <f>1+$AB$7*COS(AL175)</f>
        <v>0.81259090986873184</v>
      </c>
      <c r="AJ175">
        <f>SIN(AL175+RADIANS($AB$9))</f>
        <v>0.98732640580958497</v>
      </c>
      <c r="AK175">
        <f>$AB$7*SIN(AL175)</f>
        <v>-1.1294997701855233E-2</v>
      </c>
      <c r="AL175">
        <f>2*ATAN(AM175)</f>
        <v>-3.081396259041612</v>
      </c>
      <c r="AM175">
        <f>SQRT((1+$AB$7)/(1-$AB$7))*TAN(AN175/2)</f>
        <v>-33.214547884648404</v>
      </c>
      <c r="AN175" s="99">
        <f>$AU175+$AB$7*SIN(AO175)</f>
        <v>84.895784177814349</v>
      </c>
      <c r="AO175" s="99">
        <f>$AU175+$AB$7*SIN(AP175)</f>
        <v>84.895784876254396</v>
      </c>
      <c r="AP175" s="99">
        <f>$AU175+$AB$7*SIN(AQ175)</f>
        <v>84.895781146309403</v>
      </c>
      <c r="AQ175" s="99">
        <f>$AU175+$AB$7*SIN(AR175)</f>
        <v>84.89580106569656</v>
      </c>
      <c r="AR175" s="99">
        <f>$AU175+$AB$7*SIN(AS175)</f>
        <v>84.895694688595668</v>
      </c>
      <c r="AS175" s="99">
        <f>$AU175+$AB$7*SIN(AT175)</f>
        <v>84.896262792340067</v>
      </c>
      <c r="AT175" s="99">
        <f>$AU175+$AB$7*SIN(AU175)</f>
        <v>84.893229121166542</v>
      </c>
      <c r="AU175" s="99">
        <f>RADIANS($AB$9)+$AB$18*(F175-AB$15)</f>
        <v>84.90943710577254</v>
      </c>
      <c r="AW175" s="64"/>
      <c r="AX175" s="70"/>
    </row>
    <row r="176" spans="1:50">
      <c r="A176" s="133" t="s">
        <v>675</v>
      </c>
      <c r="B176" s="134" t="s">
        <v>70</v>
      </c>
      <c r="C176" s="135">
        <v>57096.673900000002</v>
      </c>
      <c r="D176" s="135">
        <v>2.0000000000000001E-4</v>
      </c>
      <c r="E176" s="11">
        <f>+(C176-C$7)/C$8</f>
        <v>25134.982781562245</v>
      </c>
      <c r="F176">
        <f>ROUND(2*E176,0)/2</f>
        <v>25135</v>
      </c>
      <c r="G176">
        <f>+C176-(C$7+F176*C$8)</f>
        <v>-2.1313211887900252E-2</v>
      </c>
      <c r="K176">
        <f>G176</f>
        <v>-2.1313211887900252E-2</v>
      </c>
      <c r="O176">
        <f ca="1">+C$11+C$12*F176</f>
        <v>-2.8529723889544639E-2</v>
      </c>
      <c r="P176" s="103">
        <f>+D$11+D$12*F176+D$13*F176^2</f>
        <v>-2.9238307214612021E-2</v>
      </c>
      <c r="Q176" s="2">
        <f>+C176-15018.5</f>
        <v>42078.173900000002</v>
      </c>
      <c r="S176" s="5">
        <v>1</v>
      </c>
      <c r="Z176">
        <f>F176</f>
        <v>25135</v>
      </c>
      <c r="AA176" s="99">
        <f>AB$3+AB$4*Z176+AB$5*Z176^2+AH176</f>
        <v>-2.1166260155764016E-2</v>
      </c>
      <c r="AB176" s="99">
        <f>IF(S176&lt;&gt;0,G176-AH176, -9999)</f>
        <v>-2.9385258946748257E-2</v>
      </c>
      <c r="AC176" s="99">
        <f>+G176-P176</f>
        <v>7.9250953267117688E-3</v>
      </c>
      <c r="AD176" s="99">
        <f>IF(S176&lt;&gt;0,G176-AA176, -9999)</f>
        <v>-1.4695173213623638E-4</v>
      </c>
      <c r="AE176" s="99">
        <f>+(G176-AA176)^2*S176</f>
        <v>2.1594811577840171E-8</v>
      </c>
      <c r="AF176">
        <f>IF(S176&lt;&gt;0,G176-P176, -9999)</f>
        <v>7.9250953267117688E-3</v>
      </c>
      <c r="AG176" s="100"/>
      <c r="AH176">
        <f>$AB$6*($AB$11/AI176*AJ176+$AB$12)</f>
        <v>8.0720470588480052E-3</v>
      </c>
      <c r="AI176">
        <f>1+$AB$7*COS(AL176)</f>
        <v>0.81259090986873184</v>
      </c>
      <c r="AJ176">
        <f>SIN(AL176+RADIANS($AB$9))</f>
        <v>0.98732640580958497</v>
      </c>
      <c r="AK176">
        <f>$AB$7*SIN(AL176)</f>
        <v>-1.1294997701855233E-2</v>
      </c>
      <c r="AL176">
        <f>2*ATAN(AM176)</f>
        <v>-3.081396259041612</v>
      </c>
      <c r="AM176">
        <f>SQRT((1+$AB$7)/(1-$AB$7))*TAN(AN176/2)</f>
        <v>-33.214547884648404</v>
      </c>
      <c r="AN176" s="99">
        <f>$AU176+$AB$7*SIN(AO176)</f>
        <v>84.895784177814349</v>
      </c>
      <c r="AO176" s="99">
        <f>$AU176+$AB$7*SIN(AP176)</f>
        <v>84.895784876254396</v>
      </c>
      <c r="AP176" s="99">
        <f>$AU176+$AB$7*SIN(AQ176)</f>
        <v>84.895781146309403</v>
      </c>
      <c r="AQ176" s="99">
        <f>$AU176+$AB$7*SIN(AR176)</f>
        <v>84.89580106569656</v>
      </c>
      <c r="AR176" s="99">
        <f>$AU176+$AB$7*SIN(AS176)</f>
        <v>84.895694688595668</v>
      </c>
      <c r="AS176" s="99">
        <f>$AU176+$AB$7*SIN(AT176)</f>
        <v>84.896262792340067</v>
      </c>
      <c r="AT176" s="99">
        <f>$AU176+$AB$7*SIN(AU176)</f>
        <v>84.893229121166542</v>
      </c>
      <c r="AU176" s="99">
        <f>RADIANS($AB$9)+$AB$18*(F176-AB$15)</f>
        <v>84.90943710577254</v>
      </c>
      <c r="AW176" s="64"/>
      <c r="AX176" s="70"/>
    </row>
    <row r="177" spans="1:50">
      <c r="A177" s="146" t="s">
        <v>684</v>
      </c>
      <c r="B177" s="146" t="s">
        <v>34</v>
      </c>
      <c r="C177" s="147">
        <v>57326.905030000002</v>
      </c>
      <c r="D177" s="147">
        <v>1.3999999999999999E-4</v>
      </c>
      <c r="E177" s="11">
        <f>+(C177-C$7)/C$8</f>
        <v>25320.981044150762</v>
      </c>
      <c r="F177">
        <f>ROUND(2*E177,0)/2</f>
        <v>25321</v>
      </c>
      <c r="G177">
        <f>+C177-(C$7+F177*C$8)</f>
        <v>-2.3463802986952942E-2</v>
      </c>
      <c r="K177">
        <f>G177</f>
        <v>-2.3463802986952942E-2</v>
      </c>
      <c r="O177">
        <f ca="1">+C$11+C$12*F177</f>
        <v>-2.9106437093230283E-2</v>
      </c>
      <c r="P177" s="103">
        <f>+D$11+D$12*F177+D$13*F177^2</f>
        <v>-2.9359799468448983E-2</v>
      </c>
      <c r="Q177" s="2">
        <f>+C177-15018.5</f>
        <v>42308.405030000002</v>
      </c>
      <c r="S177" s="5">
        <v>1</v>
      </c>
      <c r="Z177">
        <f>F177</f>
        <v>25321</v>
      </c>
      <c r="AA177" s="99">
        <f>AB$3+AB$4*Z177+AB$5*Z177^2+AH177</f>
        <v>-2.1506993187722305E-2</v>
      </c>
      <c r="AB177" s="99">
        <f>IF(S177&lt;&gt;0,G177-AH177, -9999)</f>
        <v>-3.1316609267679617E-2</v>
      </c>
      <c r="AC177" s="99">
        <f>+G177-P177</f>
        <v>5.8959964814960415E-3</v>
      </c>
      <c r="AD177" s="99">
        <f>IF(S177&lt;&gt;0,G177-AA177, -9999)</f>
        <v>-1.9568097992306369E-3</v>
      </c>
      <c r="AE177" s="99">
        <f>+(G177-AA177)^2*S177</f>
        <v>3.8291045903650452E-6</v>
      </c>
      <c r="AF177">
        <f>IF(S177&lt;&gt;0,G177-P177, -9999)</f>
        <v>5.8959964814960415E-3</v>
      </c>
      <c r="AG177" s="100"/>
      <c r="AH177">
        <f>$AB$6*($AB$11/AI177*AJ177+$AB$12)</f>
        <v>7.8528062807266766E-3</v>
      </c>
      <c r="AI177">
        <f>1+$AB$7*COS(AL177)</f>
        <v>0.82758241903543694</v>
      </c>
      <c r="AJ177">
        <f>SIN(AL177+RADIANS($AB$9))</f>
        <v>0.98249991734972031</v>
      </c>
      <c r="AK177">
        <f>$AB$7*SIN(AL177)</f>
        <v>-7.4309634713427622E-2</v>
      </c>
      <c r="AL177">
        <f>2*ATAN(AM177)</f>
        <v>-2.7346624072945351</v>
      </c>
      <c r="AM177">
        <f>SQRT((1+$AB$7)/(1-$AB$7))*TAN(AN177/2)</f>
        <v>-4.8468376173228238</v>
      </c>
      <c r="AN177" s="99">
        <f>$AU177+$AB$7*SIN(AO177)</f>
        <v>85.312004985281064</v>
      </c>
      <c r="AO177" s="99">
        <f>$AU177+$AB$7*SIN(AP177)</f>
        <v>85.312007070746759</v>
      </c>
      <c r="AP177" s="99">
        <f>$AU177+$AB$7*SIN(AQ177)</f>
        <v>85.311994488417554</v>
      </c>
      <c r="AQ177" s="99">
        <f>$AU177+$AB$7*SIN(AR177)</f>
        <v>85.312070403200792</v>
      </c>
      <c r="AR177" s="99">
        <f>$AU177+$AB$7*SIN(AS177)</f>
        <v>85.311612422124668</v>
      </c>
      <c r="AS177" s="99">
        <f>$AU177+$AB$7*SIN(AT177)</f>
        <v>85.314377043318885</v>
      </c>
      <c r="AT177" s="99">
        <f>$AU177+$AB$7*SIN(AU177)</f>
        <v>85.297749185547005</v>
      </c>
      <c r="AU177" s="99">
        <f>RADIANS($AB$9)+$AB$18*(F177-AB$15)</f>
        <v>85.400199794219446</v>
      </c>
      <c r="AW177" s="64"/>
      <c r="AX177" s="70"/>
    </row>
    <row r="178" spans="1:50">
      <c r="A178" s="133" t="s">
        <v>676</v>
      </c>
      <c r="B178" s="134" t="s">
        <v>70</v>
      </c>
      <c r="C178" s="135">
        <v>57326.905100000004</v>
      </c>
      <c r="D178" s="135">
        <v>2.0000000000000001E-4</v>
      </c>
      <c r="E178" s="11">
        <f>+(C178-C$7)/C$8</f>
        <v>25320.981100702102</v>
      </c>
      <c r="F178">
        <f>ROUND(2*E178,0)/2</f>
        <v>25321</v>
      </c>
      <c r="G178">
        <f>+C178-(C$7+F178*C$8)</f>
        <v>-2.3393802985083312E-2</v>
      </c>
      <c r="K178">
        <f>G178</f>
        <v>-2.3393802985083312E-2</v>
      </c>
      <c r="O178">
        <f ca="1">+C$11+C$12*F178</f>
        <v>-2.9106437093230283E-2</v>
      </c>
      <c r="P178" s="103">
        <f>+D$11+D$12*F178+D$13*F178^2</f>
        <v>-2.9359799468448983E-2</v>
      </c>
      <c r="Q178" s="2">
        <f>+C178-15018.5</f>
        <v>42308.405100000004</v>
      </c>
      <c r="S178" s="5">
        <v>1</v>
      </c>
      <c r="Z178">
        <f>F178</f>
        <v>25321</v>
      </c>
      <c r="AA178" s="99">
        <f>AB$3+AB$4*Z178+AB$5*Z178^2+AH178</f>
        <v>-2.1506993187722305E-2</v>
      </c>
      <c r="AB178" s="99">
        <f>IF(S178&lt;&gt;0,G178-AH178, -9999)</f>
        <v>-3.1246609265809987E-2</v>
      </c>
      <c r="AC178" s="99">
        <f>+G178-P178</f>
        <v>5.9659964833656716E-3</v>
      </c>
      <c r="AD178" s="99">
        <f>IF(S178&lt;&gt;0,G178-AA178, -9999)</f>
        <v>-1.8868097973610068E-3</v>
      </c>
      <c r="AE178" s="99">
        <f>+(G178-AA178)^2*S178</f>
        <v>3.5600512114174837E-6</v>
      </c>
      <c r="AF178">
        <f>IF(S178&lt;&gt;0,G178-P178, -9999)</f>
        <v>5.9659964833656716E-3</v>
      </c>
      <c r="AG178" s="100"/>
      <c r="AH178">
        <f>$AB$6*($AB$11/AI178*AJ178+$AB$12)</f>
        <v>7.8528062807266766E-3</v>
      </c>
      <c r="AI178">
        <f>1+$AB$7*COS(AL178)</f>
        <v>0.82758241903543694</v>
      </c>
      <c r="AJ178">
        <f>SIN(AL178+RADIANS($AB$9))</f>
        <v>0.98249991734972031</v>
      </c>
      <c r="AK178">
        <f>$AB$7*SIN(AL178)</f>
        <v>-7.4309634713427622E-2</v>
      </c>
      <c r="AL178">
        <f>2*ATAN(AM178)</f>
        <v>-2.7346624072945351</v>
      </c>
      <c r="AM178">
        <f>SQRT((1+$AB$7)/(1-$AB$7))*TAN(AN178/2)</f>
        <v>-4.8468376173228238</v>
      </c>
      <c r="AN178" s="99">
        <f>$AU178+$AB$7*SIN(AO178)</f>
        <v>85.312004985281064</v>
      </c>
      <c r="AO178" s="99">
        <f>$AU178+$AB$7*SIN(AP178)</f>
        <v>85.312007070746759</v>
      </c>
      <c r="AP178" s="99">
        <f>$AU178+$AB$7*SIN(AQ178)</f>
        <v>85.311994488417554</v>
      </c>
      <c r="AQ178" s="99">
        <f>$AU178+$AB$7*SIN(AR178)</f>
        <v>85.312070403200792</v>
      </c>
      <c r="AR178" s="99">
        <f>$AU178+$AB$7*SIN(AS178)</f>
        <v>85.311612422124668</v>
      </c>
      <c r="AS178" s="99">
        <f>$AU178+$AB$7*SIN(AT178)</f>
        <v>85.314377043318885</v>
      </c>
      <c r="AT178" s="99">
        <f>$AU178+$AB$7*SIN(AU178)</f>
        <v>85.297749185547005</v>
      </c>
      <c r="AU178" s="99">
        <f>RADIANS($AB$9)+$AB$18*(F178-AB$15)</f>
        <v>85.400199794219446</v>
      </c>
      <c r="AW178" s="64"/>
      <c r="AX178" s="70"/>
    </row>
    <row r="179" spans="1:50">
      <c r="A179" s="146" t="s">
        <v>684</v>
      </c>
      <c r="B179" s="146" t="s">
        <v>34</v>
      </c>
      <c r="C179" s="147">
        <v>57445.73386</v>
      </c>
      <c r="D179" s="147">
        <v>1.7000000000000001E-4</v>
      </c>
      <c r="E179" s="11">
        <f>+(C179-C$7)/C$8</f>
        <v>25416.980034058972</v>
      </c>
      <c r="F179">
        <f>ROUND(2*E179,0)/2</f>
        <v>25417</v>
      </c>
      <c r="G179">
        <f>+C179-(C$7+F179*C$8)</f>
        <v>-2.4714108083571773E-2</v>
      </c>
      <c r="K179">
        <f>G179</f>
        <v>-2.4714108083571773E-2</v>
      </c>
      <c r="O179">
        <f ca="1">+C$11+C$12*F179</f>
        <v>-2.9404095520939019E-2</v>
      </c>
      <c r="P179" s="103">
        <f>+D$11+D$12*F179+D$13*F179^2</f>
        <v>-2.9422838949354428E-2</v>
      </c>
      <c r="Q179" s="2">
        <f>+C179-15018.5</f>
        <v>42427.23386</v>
      </c>
      <c r="S179" s="5">
        <v>1</v>
      </c>
      <c r="Z179">
        <f>F179</f>
        <v>25417</v>
      </c>
      <c r="AA179" s="99">
        <f>AB$3+AB$4*Z179+AB$5*Z179^2+AH179</f>
        <v>-2.2236999213237539E-2</v>
      </c>
      <c r="AB179" s="99">
        <f>IF(S179&lt;&gt;0,G179-AH179, -9999)</f>
        <v>-3.1899947819688662E-2</v>
      </c>
      <c r="AC179" s="99">
        <f>+G179-P179</f>
        <v>4.7087308657826552E-3</v>
      </c>
      <c r="AD179" s="99">
        <f>IF(S179&lt;&gt;0,G179-AA179, -9999)</f>
        <v>-2.4771088703342339E-3</v>
      </c>
      <c r="AE179" s="99">
        <f>+(G179-AA179)^2*S179</f>
        <v>6.136068355488545E-6</v>
      </c>
      <c r="AF179">
        <f>IF(S179&lt;&gt;0,G179-P179, -9999)</f>
        <v>4.7087308657826552E-3</v>
      </c>
      <c r="AG179" s="100"/>
      <c r="AH179">
        <f>$AB$6*($AB$11/AI179*AJ179+$AB$12)</f>
        <v>7.1858397361168891E-3</v>
      </c>
      <c r="AI179">
        <f>1+$AB$7*COS(AL179)</f>
        <v>0.84435851859320521</v>
      </c>
      <c r="AJ179">
        <f>SIN(AL179+RADIANS($AB$9))</f>
        <v>0.93089880270412884</v>
      </c>
      <c r="AK179">
        <f>$AB$7*SIN(AL179)</f>
        <v>-0.10500225379682603</v>
      </c>
      <c r="AL179">
        <f>2*ATAN(AM179)</f>
        <v>-2.5480890871931945</v>
      </c>
      <c r="AM179">
        <f>SQRT((1+$AB$7)/(1-$AB$7))*TAN(AN179/2)</f>
        <v>-3.2703167873447168</v>
      </c>
      <c r="AN179" s="99">
        <f>$AU179+$AB$7*SIN(AO179)</f>
        <v>85.531350525342418</v>
      </c>
      <c r="AO179" s="99">
        <f>$AU179+$AB$7*SIN(AP179)</f>
        <v>85.531351640623484</v>
      </c>
      <c r="AP179" s="99">
        <f>$AU179+$AB$7*SIN(AQ179)</f>
        <v>85.531343818701231</v>
      </c>
      <c r="AQ179" s="99">
        <f>$AU179+$AB$7*SIN(AR179)</f>
        <v>85.53139867814653</v>
      </c>
      <c r="AR179" s="99">
        <f>$AU179+$AB$7*SIN(AS179)</f>
        <v>85.531013973013174</v>
      </c>
      <c r="AS179" s="99">
        <f>$AU179+$AB$7*SIN(AT179)</f>
        <v>85.533714421131307</v>
      </c>
      <c r="AT179" s="99">
        <f>$AU179+$AB$7*SIN(AU179)</f>
        <v>85.514887971056524</v>
      </c>
      <c r="AU179" s="99">
        <f>RADIANS($AB$9)+$AB$18*(F179-AB$15)</f>
        <v>85.653496665675917</v>
      </c>
      <c r="AW179" s="64"/>
      <c r="AX179" s="70"/>
    </row>
    <row r="180" spans="1:50">
      <c r="A180" s="133" t="s">
        <v>677</v>
      </c>
      <c r="B180" s="134" t="s">
        <v>70</v>
      </c>
      <c r="C180" s="135">
        <v>57445.733899999999</v>
      </c>
      <c r="D180" s="135">
        <v>2.0000000000000001E-4</v>
      </c>
      <c r="E180" s="11">
        <f>+(C180-C$7)/C$8</f>
        <v>25416.980066374021</v>
      </c>
      <c r="F180">
        <f>ROUND(2*E180,0)/2</f>
        <v>25417</v>
      </c>
      <c r="G180">
        <f>+C180-(C$7+F180*C$8)</f>
        <v>-2.4674108084582258E-2</v>
      </c>
      <c r="K180">
        <f>G180</f>
        <v>-2.4674108084582258E-2</v>
      </c>
      <c r="O180">
        <f ca="1">+C$11+C$12*F180</f>
        <v>-2.9404095520939019E-2</v>
      </c>
      <c r="P180" s="103">
        <f>+D$11+D$12*F180+D$13*F180^2</f>
        <v>-2.9422838949354428E-2</v>
      </c>
      <c r="Q180" s="2">
        <f>+C180-15018.5</f>
        <v>42427.233899999999</v>
      </c>
      <c r="S180" s="5">
        <v>1</v>
      </c>
      <c r="Z180">
        <f>F180</f>
        <v>25417</v>
      </c>
      <c r="AA180" s="99">
        <f>AB$3+AB$4*Z180+AB$5*Z180^2+AH180</f>
        <v>-2.2236999213237539E-2</v>
      </c>
      <c r="AB180" s="99">
        <f>IF(S180&lt;&gt;0,G180-AH180, -9999)</f>
        <v>-3.1859947820699147E-2</v>
      </c>
      <c r="AC180" s="99">
        <f>+G180-P180</f>
        <v>4.7487308647721702E-3</v>
      </c>
      <c r="AD180" s="99">
        <f>IF(S180&lt;&gt;0,G180-AA180, -9999)</f>
        <v>-2.4371088713447189E-3</v>
      </c>
      <c r="AE180" s="99">
        <f>+(G180-AA180)^2*S180</f>
        <v>5.9394996507871298E-6</v>
      </c>
      <c r="AF180">
        <f>IF(S180&lt;&gt;0,G180-P180, -9999)</f>
        <v>4.7487308647721702E-3</v>
      </c>
      <c r="AG180" s="100"/>
      <c r="AH180">
        <f>$AB$6*($AB$11/AI180*AJ180+$AB$12)</f>
        <v>7.1858397361168891E-3</v>
      </c>
      <c r="AI180">
        <f>1+$AB$7*COS(AL180)</f>
        <v>0.84435851859320521</v>
      </c>
      <c r="AJ180">
        <f>SIN(AL180+RADIANS($AB$9))</f>
        <v>0.93089880270412884</v>
      </c>
      <c r="AK180">
        <f>$AB$7*SIN(AL180)</f>
        <v>-0.10500225379682603</v>
      </c>
      <c r="AL180">
        <f>2*ATAN(AM180)</f>
        <v>-2.5480890871931945</v>
      </c>
      <c r="AM180">
        <f>SQRT((1+$AB$7)/(1-$AB$7))*TAN(AN180/2)</f>
        <v>-3.2703167873447168</v>
      </c>
      <c r="AN180" s="99">
        <f>$AU180+$AB$7*SIN(AO180)</f>
        <v>85.531350525342418</v>
      </c>
      <c r="AO180" s="99">
        <f>$AU180+$AB$7*SIN(AP180)</f>
        <v>85.531351640623484</v>
      </c>
      <c r="AP180" s="99">
        <f>$AU180+$AB$7*SIN(AQ180)</f>
        <v>85.531343818701231</v>
      </c>
      <c r="AQ180" s="99">
        <f>$AU180+$AB$7*SIN(AR180)</f>
        <v>85.53139867814653</v>
      </c>
      <c r="AR180" s="99">
        <f>$AU180+$AB$7*SIN(AS180)</f>
        <v>85.531013973013174</v>
      </c>
      <c r="AS180" s="99">
        <f>$AU180+$AB$7*SIN(AT180)</f>
        <v>85.533714421131307</v>
      </c>
      <c r="AT180" s="99">
        <f>$AU180+$AB$7*SIN(AU180)</f>
        <v>85.514887971056524</v>
      </c>
      <c r="AU180" s="99">
        <f>RADIANS($AB$9)+$AB$18*(F180-AB$15)</f>
        <v>85.653496665675917</v>
      </c>
      <c r="AW180" s="64"/>
      <c r="AX180" s="70"/>
    </row>
    <row r="181" spans="1:50">
      <c r="A181" s="146" t="s">
        <v>684</v>
      </c>
      <c r="B181" s="146" t="s">
        <v>34</v>
      </c>
      <c r="C181" s="147">
        <v>57701.958729999998</v>
      </c>
      <c r="D181" s="147">
        <v>1.6000000000000001E-4</v>
      </c>
      <c r="E181" s="11">
        <f>+(C181-C$7)/C$8</f>
        <v>25623.978021915646</v>
      </c>
      <c r="F181">
        <f>ROUND(2*E181,0)/2</f>
        <v>25624</v>
      </c>
      <c r="G181">
        <f>+C181-(C$7+F181*C$8)</f>
        <v>-2.7204765923670493E-2</v>
      </c>
      <c r="K181">
        <f>G181</f>
        <v>-2.7204765923670493E-2</v>
      </c>
      <c r="O181">
        <f ca="1">+C$11+C$12*F181</f>
        <v>-3.0045921505685955E-2</v>
      </c>
      <c r="P181" s="103">
        <f>+D$11+D$12*F181+D$13*F181^2</f>
        <v>-2.9559541188664967E-2</v>
      </c>
      <c r="Q181" s="2">
        <f>+C181-15018.5</f>
        <v>42683.458729999998</v>
      </c>
      <c r="S181" s="5">
        <v>1</v>
      </c>
      <c r="Z181">
        <f>F181</f>
        <v>25624</v>
      </c>
      <c r="AA181" s="99">
        <f>AB$3+AB$4*Z181+AB$5*Z181^2+AH181</f>
        <v>-2.5056085361020903E-2</v>
      </c>
      <c r="AB181" s="99">
        <f>IF(S181&lt;&gt;0,G181-AH181, -9999)</f>
        <v>-3.1708221751314561E-2</v>
      </c>
      <c r="AC181" s="99">
        <f>+G181-P181</f>
        <v>2.3547752649944742E-3</v>
      </c>
      <c r="AD181" s="99">
        <f>IF(S181&lt;&gt;0,G181-AA181, -9999)</f>
        <v>-2.1486805626495901E-3</v>
      </c>
      <c r="AE181" s="99">
        <f>+(G181-AA181)^2*S181</f>
        <v>4.6168281603081591E-6</v>
      </c>
      <c r="AF181">
        <f>IF(S181&lt;&gt;0,G181-P181, -9999)</f>
        <v>2.3547752649944742E-3</v>
      </c>
      <c r="AG181" s="100"/>
      <c r="AH181">
        <f>$AB$6*($AB$11/AI181*AJ181+$AB$12)</f>
        <v>4.5034558276440644E-3</v>
      </c>
      <c r="AI181">
        <f>1+$AB$7*COS(AL181)</f>
        <v>0.90352936320850774</v>
      </c>
      <c r="AJ181">
        <f>SIN(AL181+RADIANS($AB$9))</f>
        <v>0.68835088861435167</v>
      </c>
      <c r="AK181">
        <f>$AB$7*SIN(AL181)</f>
        <v>-0.16106880602388121</v>
      </c>
      <c r="AL181">
        <f>2*ATAN(AM181)</f>
        <v>-2.110436444273518</v>
      </c>
      <c r="AM181">
        <f>SQRT((1+$AB$7)/(1-$AB$7))*TAN(AN181/2)</f>
        <v>-1.7645861771853431</v>
      </c>
      <c r="AN181" s="99">
        <f>$AU181+$AB$7*SIN(AO181)</f>
        <v>86.024571884671772</v>
      </c>
      <c r="AO181" s="99">
        <f>$AU181+$AB$7*SIN(AP181)</f>
        <v>86.024571898742295</v>
      </c>
      <c r="AP181" s="99">
        <f>$AU181+$AB$7*SIN(AQ181)</f>
        <v>86.0245716910824</v>
      </c>
      <c r="AQ181" s="99">
        <f>$AU181+$AB$7*SIN(AR181)</f>
        <v>86.024574755844398</v>
      </c>
      <c r="AR181" s="99">
        <f>$AU181+$AB$7*SIN(AS181)</f>
        <v>86.024529526821027</v>
      </c>
      <c r="AS181" s="99">
        <f>$AU181+$AB$7*SIN(AT181)</f>
        <v>86.025197543472061</v>
      </c>
      <c r="AT181" s="99">
        <f>$AU181+$AB$7*SIN(AU181)</f>
        <v>86.015445593799356</v>
      </c>
      <c r="AU181" s="99">
        <f>RADIANS($AB$9)+$AB$18*(F181-AB$15)</f>
        <v>86.199668044753935</v>
      </c>
      <c r="AW181" s="64"/>
      <c r="AX181" s="70"/>
    </row>
    <row r="182" spans="1:50">
      <c r="A182" s="133" t="s">
        <v>679</v>
      </c>
      <c r="B182" s="134" t="s">
        <v>70</v>
      </c>
      <c r="C182" s="135">
        <v>57701.958899999998</v>
      </c>
      <c r="D182" s="135">
        <v>1E-4</v>
      </c>
      <c r="E182" s="11">
        <f>+(C182-C$7)/C$8</f>
        <v>25623.97815925461</v>
      </c>
      <c r="F182">
        <f>ROUND(2*E182,0)/2</f>
        <v>25624</v>
      </c>
      <c r="G182">
        <f>+C182-(C$7+F182*C$8)</f>
        <v>-2.7034765924327075E-2</v>
      </c>
      <c r="K182">
        <f>G182</f>
        <v>-2.7034765924327075E-2</v>
      </c>
      <c r="O182">
        <f ca="1">+C$11+C$12*F182</f>
        <v>-3.0045921505685955E-2</v>
      </c>
      <c r="P182" s="103">
        <f>+D$11+D$12*F182+D$13*F182^2</f>
        <v>-2.9559541188664967E-2</v>
      </c>
      <c r="Q182" s="2">
        <f>+C182-15018.5</f>
        <v>42683.458899999998</v>
      </c>
      <c r="S182" s="5">
        <v>1</v>
      </c>
      <c r="Z182">
        <f>F182</f>
        <v>25624</v>
      </c>
      <c r="AA182" s="99">
        <f>AB$3+AB$4*Z182+AB$5*Z182^2+AH182</f>
        <v>-2.5056085361020903E-2</v>
      </c>
      <c r="AB182" s="99">
        <f>IF(S182&lt;&gt;0,G182-AH182, -9999)</f>
        <v>-3.1538221751971143E-2</v>
      </c>
      <c r="AC182" s="99">
        <f>+G182-P182</f>
        <v>2.5247752643378918E-3</v>
      </c>
      <c r="AD182" s="99">
        <f>IF(S182&lt;&gt;0,G182-AA182, -9999)</f>
        <v>-1.9786805633061726E-3</v>
      </c>
      <c r="AE182" s="99">
        <f>+(G182-AA182)^2*S182</f>
        <v>3.9151767716056327E-6</v>
      </c>
      <c r="AF182">
        <f>IF(S182&lt;&gt;0,G182-P182, -9999)</f>
        <v>2.5247752643378918E-3</v>
      </c>
      <c r="AG182" s="100"/>
      <c r="AH182">
        <f>$AB$6*($AB$11/AI182*AJ182+$AB$12)</f>
        <v>4.5034558276440644E-3</v>
      </c>
      <c r="AI182">
        <f>1+$AB$7*COS(AL182)</f>
        <v>0.90352936320850774</v>
      </c>
      <c r="AJ182">
        <f>SIN(AL182+RADIANS($AB$9))</f>
        <v>0.68835088861435167</v>
      </c>
      <c r="AK182">
        <f>$AB$7*SIN(AL182)</f>
        <v>-0.16106880602388121</v>
      </c>
      <c r="AL182">
        <f>2*ATAN(AM182)</f>
        <v>-2.110436444273518</v>
      </c>
      <c r="AM182">
        <f>SQRT((1+$AB$7)/(1-$AB$7))*TAN(AN182/2)</f>
        <v>-1.7645861771853431</v>
      </c>
      <c r="AN182" s="99">
        <f>$AU182+$AB$7*SIN(AO182)</f>
        <v>86.024571884671772</v>
      </c>
      <c r="AO182" s="99">
        <f>$AU182+$AB$7*SIN(AP182)</f>
        <v>86.024571898742295</v>
      </c>
      <c r="AP182" s="99">
        <f>$AU182+$AB$7*SIN(AQ182)</f>
        <v>86.0245716910824</v>
      </c>
      <c r="AQ182" s="99">
        <f>$AU182+$AB$7*SIN(AR182)</f>
        <v>86.024574755844398</v>
      </c>
      <c r="AR182" s="99">
        <f>$AU182+$AB$7*SIN(AS182)</f>
        <v>86.024529526821027</v>
      </c>
      <c r="AS182" s="99">
        <f>$AU182+$AB$7*SIN(AT182)</f>
        <v>86.025197543472061</v>
      </c>
      <c r="AT182" s="99">
        <f>$AU182+$AB$7*SIN(AU182)</f>
        <v>86.015445593799356</v>
      </c>
      <c r="AU182" s="99">
        <f>RADIANS($AB$9)+$AB$18*(F182-AB$15)</f>
        <v>86.199668044753935</v>
      </c>
      <c r="AW182" s="64"/>
      <c r="AX182" s="70"/>
    </row>
    <row r="183" spans="1:50">
      <c r="A183" s="138" t="s">
        <v>681</v>
      </c>
      <c r="B183" s="139" t="s">
        <v>70</v>
      </c>
      <c r="C183" s="140">
        <v>57760.1348</v>
      </c>
      <c r="D183" s="141" t="s">
        <v>586</v>
      </c>
      <c r="E183" s="11">
        <f>+(C183-C$7)/C$8</f>
        <v>25670.977087351446</v>
      </c>
      <c r="F183">
        <f>ROUND(2*E183,0)/2</f>
        <v>25671</v>
      </c>
      <c r="G183">
        <f>+C183-(C$7+F183*C$8)</f>
        <v>-2.8361581949866377E-2</v>
      </c>
      <c r="K183">
        <f>G183</f>
        <v>-2.8361581949866377E-2</v>
      </c>
      <c r="O183">
        <f ca="1">+C$11+C$12*F183</f>
        <v>-3.0191650110918344E-2</v>
      </c>
      <c r="P183" s="103">
        <f>+D$11+D$12*F183+D$13*F183^2</f>
        <v>-2.9590727058550426E-2</v>
      </c>
      <c r="Q183" s="2">
        <f>+C183-15018.5</f>
        <v>42741.6348</v>
      </c>
      <c r="S183" s="5">
        <v>1</v>
      </c>
      <c r="Z183">
        <f>F183</f>
        <v>25671</v>
      </c>
      <c r="AA183" s="99">
        <f>AB$3+AB$4*Z183+AB$5*Z183^2+AH183</f>
        <v>-2.5913809215710189E-2</v>
      </c>
      <c r="AB183" s="99">
        <f>IF(S183&lt;&gt;0,G183-AH183, -9999)</f>
        <v>-3.2038499792706614E-2</v>
      </c>
      <c r="AC183" s="99">
        <f>+G183-P183</f>
        <v>1.2291451086840488E-3</v>
      </c>
      <c r="AD183" s="99">
        <f>IF(S183&lt;&gt;0,G183-AA183, -9999)</f>
        <v>-2.4477727341561881E-3</v>
      </c>
      <c r="AE183" s="99">
        <f>+(G183-AA183)^2*S183</f>
        <v>5.9915913580784604E-6</v>
      </c>
      <c r="AF183">
        <f>IF(S183&lt;&gt;0,G183-P183, -9999)</f>
        <v>1.2291451086840488E-3</v>
      </c>
      <c r="AG183" s="100"/>
      <c r="AH183">
        <f>$AB$6*($AB$11/AI183*AJ183+$AB$12)</f>
        <v>3.6769178428402351E-3</v>
      </c>
      <c r="AI183">
        <f>1+$AB$7*COS(AL183)</f>
        <v>0.92161581635632728</v>
      </c>
      <c r="AJ183">
        <f>SIN(AL183+RADIANS($AB$9))</f>
        <v>0.60539255016899007</v>
      </c>
      <c r="AK183">
        <f>$AB$7*SIN(AL183)</f>
        <v>-0.17060382115131448</v>
      </c>
      <c r="AL183">
        <f>2*ATAN(AM183)</f>
        <v>-2.0014822762987277</v>
      </c>
      <c r="AM183">
        <f>SQRT((1+$AB$7)/(1-$AB$7))*TAN(AN183/2)</f>
        <v>-1.5599494415873933</v>
      </c>
      <c r="AN183" s="99">
        <f>$AU183+$AB$7*SIN(AO183)</f>
        <v>86.141856031834152</v>
      </c>
      <c r="AO183" s="99">
        <f>$AU183+$AB$7*SIN(AP183)</f>
        <v>86.141856033132143</v>
      </c>
      <c r="AP183" s="99">
        <f>$AU183+$AB$7*SIN(AQ183)</f>
        <v>86.141856005399276</v>
      </c>
      <c r="AQ183" s="99">
        <f>$AU183+$AB$7*SIN(AR183)</f>
        <v>86.141856597943644</v>
      </c>
      <c r="AR183" s="99">
        <f>$AU183+$AB$7*SIN(AS183)</f>
        <v>86.141843937850354</v>
      </c>
      <c r="AS183" s="99">
        <f>$AU183+$AB$7*SIN(AT183)</f>
        <v>86.142114564530829</v>
      </c>
      <c r="AT183" s="99">
        <f>$AU183+$AB$7*SIN(AU183)</f>
        <v>86.1363901943201</v>
      </c>
      <c r="AU183" s="99">
        <f>RADIANS($AB$9)+$AB$18*(F183-AB$15)</f>
        <v>86.323677971404493</v>
      </c>
      <c r="AV183" s="99"/>
      <c r="AW183" s="64"/>
      <c r="AX183" s="70"/>
    </row>
    <row r="184" spans="1:50">
      <c r="A184" s="146" t="s">
        <v>684</v>
      </c>
      <c r="B184" s="146" t="s">
        <v>34</v>
      </c>
      <c r="C184" s="147">
        <v>57805.309990000002</v>
      </c>
      <c r="D184" s="147">
        <v>2.5000000000000001E-4</v>
      </c>
      <c r="E184" s="11">
        <f>+(C184-C$7)/C$8</f>
        <v>25707.473050569395</v>
      </c>
      <c r="F184">
        <f>ROUND(2*E184,0)/2</f>
        <v>25707.5</v>
      </c>
      <c r="G184">
        <f>+C184-(C$7+F184*C$8)</f>
        <v>-3.3358364620653447E-2</v>
      </c>
      <c r="K184">
        <f>G184</f>
        <v>-3.3358364620653447E-2</v>
      </c>
      <c r="O184">
        <f ca="1">+C$11+C$12*F184</f>
        <v>-3.0304822325620095E-2</v>
      </c>
      <c r="P184" s="103">
        <f>+D$11+D$12*F184+D$13*F184^2</f>
        <v>-2.9614983451576829E-2</v>
      </c>
      <c r="Q184" s="2">
        <f>+C184-15018.5</f>
        <v>42786.809990000002</v>
      </c>
      <c r="S184" s="5">
        <v>1</v>
      </c>
      <c r="Z184">
        <f>F184</f>
        <v>25707.5</v>
      </c>
      <c r="AA184" s="99">
        <f>AB$3+AB$4*Z184+AB$5*Z184^2+AH184</f>
        <v>-2.6628080302635946E-2</v>
      </c>
      <c r="AB184" s="99">
        <f>IF(S184&lt;&gt;0,G184-AH184, -9999)</f>
        <v>-3.6345267769594333E-2</v>
      </c>
      <c r="AC184" s="99">
        <f>+G184-P184</f>
        <v>-3.7433811690766178E-3</v>
      </c>
      <c r="AD184" s="99">
        <f>IF(S184&lt;&gt;0,G184-AA184, -9999)</f>
        <v>-6.7302843180175008E-3</v>
      </c>
      <c r="AE184" s="99">
        <f>+(G184-AA184)^2*S184</f>
        <v>4.5296727001352295E-5</v>
      </c>
      <c r="AF184">
        <f>IF(S184&lt;&gt;0,G184-P184, -9999)</f>
        <v>-3.7433811690766178E-3</v>
      </c>
      <c r="AG184" s="100"/>
      <c r="AH184">
        <f>$AB$6*($AB$11/AI184*AJ184+$AB$12)</f>
        <v>2.9869031489408835E-3</v>
      </c>
      <c r="AI184">
        <f>1+$AB$7*COS(AL184)</f>
        <v>0.93686752754196345</v>
      </c>
      <c r="AJ184">
        <f>SIN(AL184+RADIANS($AB$9))</f>
        <v>0.53331580076456986</v>
      </c>
      <c r="AK184">
        <f>$AB$7*SIN(AL184)</f>
        <v>-0.17681638769709659</v>
      </c>
      <c r="AL184">
        <f>2*ATAN(AM184)</f>
        <v>-1.9137388209251986</v>
      </c>
      <c r="AM184">
        <f>SQRT((1+$AB$7)/(1-$AB$7))*TAN(AN184/2)</f>
        <v>-1.4188821953642474</v>
      </c>
      <c r="AN184" s="99">
        <f>$AU184+$AB$7*SIN(AO184)</f>
        <v>86.234608290336354</v>
      </c>
      <c r="AO184" s="99">
        <f>$AU184+$AB$7*SIN(AP184)</f>
        <v>86.234608290392273</v>
      </c>
      <c r="AP184" s="99">
        <f>$AU184+$AB$7*SIN(AQ184)</f>
        <v>86.234608288513343</v>
      </c>
      <c r="AQ184" s="99">
        <f>$AU184+$AB$7*SIN(AR184)</f>
        <v>86.23460835164569</v>
      </c>
      <c r="AR184" s="99">
        <f>$AU184+$AB$7*SIN(AS184)</f>
        <v>86.234606230394476</v>
      </c>
      <c r="AS184" s="99">
        <f>$AU184+$AB$7*SIN(AT184)</f>
        <v>86.234677519945393</v>
      </c>
      <c r="AT184" s="99">
        <f>$AU184+$AB$7*SIN(AU184)</f>
        <v>86.232298765513804</v>
      </c>
      <c r="AU184" s="99">
        <f>RADIANS($AB$9)+$AB$18*(F184-AB$15)</f>
        <v>86.419983552739509</v>
      </c>
      <c r="AW184" s="64"/>
      <c r="AX184" s="70"/>
    </row>
    <row r="185" spans="1:50">
      <c r="A185" s="146" t="s">
        <v>684</v>
      </c>
      <c r="B185" s="146" t="s">
        <v>34</v>
      </c>
      <c r="C185" s="147">
        <v>57808.408470000002</v>
      </c>
      <c r="D185" s="147">
        <v>2.7E-4</v>
      </c>
      <c r="E185" s="11">
        <f>+(C185-C$7)/C$8</f>
        <v>25709.976238981253</v>
      </c>
      <c r="F185">
        <f>ROUND(2*E185,0)/2</f>
        <v>25710</v>
      </c>
      <c r="G185">
        <f>+C185-(C$7+F185*C$8)</f>
        <v>-2.9411705894744955E-2</v>
      </c>
      <c r="K185">
        <f>G185</f>
        <v>-2.9411705894744955E-2</v>
      </c>
      <c r="O185">
        <f ca="1">+C$11+C$12*F185</f>
        <v>-3.031257384717502E-2</v>
      </c>
      <c r="P185" s="103">
        <f>+D$11+D$12*F185+D$13*F185^2</f>
        <v>-2.9616646050547951E-2</v>
      </c>
      <c r="Q185" s="2">
        <f>+C185-15018.5</f>
        <v>42789.908470000002</v>
      </c>
      <c r="S185" s="5">
        <v>1</v>
      </c>
      <c r="Z185">
        <f>F185</f>
        <v>25710</v>
      </c>
      <c r="AA185" s="99">
        <f>AB$3+AB$4*Z185+AB$5*Z185^2+AH185</f>
        <v>-2.6678441935876658E-2</v>
      </c>
      <c r="AB185" s="99">
        <f>IF(S185&lt;&gt;0,G185-AH185, -9999)</f>
        <v>-3.2349910009416248E-2</v>
      </c>
      <c r="AC185" s="99">
        <f>+G185-P185</f>
        <v>2.0494015580299618E-4</v>
      </c>
      <c r="AD185" s="99">
        <f>IF(S185&lt;&gt;0,G185-AA185, -9999)</f>
        <v>-2.7332639588682969E-3</v>
      </c>
      <c r="AE185" s="99">
        <f>+(G185-AA185)^2*S185</f>
        <v>7.4707318688483953E-6</v>
      </c>
      <c r="AF185">
        <f>IF(S185&lt;&gt;0,G185-P185, -9999)</f>
        <v>2.0494015580299618E-4</v>
      </c>
      <c r="AG185" s="100"/>
      <c r="AH185">
        <f>$AB$6*($AB$11/AI185*AJ185+$AB$12)</f>
        <v>2.9382041146712922E-3</v>
      </c>
      <c r="AI185">
        <f>1+$AB$7*COS(AL185)</f>
        <v>0.93795027676207221</v>
      </c>
      <c r="AJ185">
        <f>SIN(AL185+RADIANS($AB$9))</f>
        <v>0.52813143856827482</v>
      </c>
      <c r="AK185">
        <f>$AB$7*SIN(AL185)</f>
        <v>-0.17719925474733597</v>
      </c>
      <c r="AL185">
        <f>2*ATAN(AM185)</f>
        <v>-1.9076218830603375</v>
      </c>
      <c r="AM185">
        <f>SQRT((1+$AB$7)/(1-$AB$7))*TAN(AN185/2)</f>
        <v>-1.4097061270833537</v>
      </c>
      <c r="AN185" s="99">
        <f>$AU185+$AB$7*SIN(AO185)</f>
        <v>86.241017619636366</v>
      </c>
      <c r="AO185" s="99">
        <f>$AU185+$AB$7*SIN(AP185)</f>
        <v>86.241017619677493</v>
      </c>
      <c r="AP185" s="99">
        <f>$AU185+$AB$7*SIN(AQ185)</f>
        <v>86.241017618237919</v>
      </c>
      <c r="AQ185" s="99">
        <f>$AU185+$AB$7*SIN(AR185)</f>
        <v>86.241017668620216</v>
      </c>
      <c r="AR185" s="99">
        <f>$AU185+$AB$7*SIN(AS185)</f>
        <v>86.241015905341868</v>
      </c>
      <c r="AS185" s="99">
        <f>$AU185+$AB$7*SIN(AT185)</f>
        <v>86.241077628544119</v>
      </c>
      <c r="AT185" s="99">
        <f>$AU185+$AB$7*SIN(AU185)</f>
        <v>86.238931546800032</v>
      </c>
      <c r="AU185" s="99">
        <f>RADIANS($AB$9)+$AB$18*(F185-AB$15)</f>
        <v>86.426579825433691</v>
      </c>
      <c r="AW185" s="64"/>
      <c r="AX185" s="70"/>
    </row>
    <row r="186" spans="1:50">
      <c r="A186" s="146" t="s">
        <v>684</v>
      </c>
      <c r="B186" s="146" t="s">
        <v>34</v>
      </c>
      <c r="C186" s="147">
        <v>57813.359519999998</v>
      </c>
      <c r="D186" s="147">
        <v>8.0000000000000007E-5</v>
      </c>
      <c r="E186" s="11">
        <f>+(C186-C$7)/C$8</f>
        <v>25713.976074702809</v>
      </c>
      <c r="F186">
        <f>ROUND(2*E186,0)/2</f>
        <v>25714</v>
      </c>
      <c r="G186">
        <f>+C186-(C$7+F186*C$8)</f>
        <v>-2.9615051942528225E-2</v>
      </c>
      <c r="K186">
        <f>G186</f>
        <v>-2.9615051942528225E-2</v>
      </c>
      <c r="O186">
        <f ca="1">+C$11+C$12*F186</f>
        <v>-3.0324976281662877E-2</v>
      </c>
      <c r="P186" s="103">
        <f>+D$11+D$12*F186+D$13*F186^2</f>
        <v>-2.9619306529485342E-2</v>
      </c>
      <c r="Q186" s="2">
        <f>+C186-15018.5</f>
        <v>42794.859519999998</v>
      </c>
      <c r="S186" s="5">
        <v>1</v>
      </c>
      <c r="Z186">
        <f>F186</f>
        <v>25714</v>
      </c>
      <c r="AA186" s="99">
        <f>AB$3+AB$4*Z186+AB$5*Z186^2+AH186</f>
        <v>-2.675938906154551E-2</v>
      </c>
      <c r="AB186" s="99">
        <f>IF(S186&lt;&gt;0,G186-AH186, -9999)</f>
        <v>-3.2474969410468055E-2</v>
      </c>
      <c r="AC186" s="99">
        <f>+G186-P186</f>
        <v>4.2545869571170014E-6</v>
      </c>
      <c r="AD186" s="99">
        <f>IF(S186&lt;&gt;0,G186-AA186, -9999)</f>
        <v>-2.8556628809827157E-3</v>
      </c>
      <c r="AE186" s="99">
        <f>+(G186-AA186)^2*S186</f>
        <v>8.1548104898225034E-6</v>
      </c>
      <c r="AF186">
        <f>IF(S186&lt;&gt;0,G186-P186, -9999)</f>
        <v>4.2545869571170014E-6</v>
      </c>
      <c r="AG186" s="100"/>
      <c r="AH186">
        <f>$AB$6*($AB$11/AI186*AJ186+$AB$12)</f>
        <v>2.8599174679398323E-3</v>
      </c>
      <c r="AI186">
        <f>1+$AB$7*COS(AL186)</f>
        <v>0.93969273420389032</v>
      </c>
      <c r="AJ186">
        <f>SIN(AL186+RADIANS($AB$9))</f>
        <v>0.51977022879565338</v>
      </c>
      <c r="AK186">
        <f>$AB$7*SIN(AL186)</f>
        <v>-0.17779982488493087</v>
      </c>
      <c r="AL186">
        <f>2*ATAN(AM186)</f>
        <v>-1.8978052747985614</v>
      </c>
      <c r="AM186">
        <f>SQRT((1+$AB$7)/(1-$AB$7))*TAN(AN186/2)</f>
        <v>-1.395144330713731</v>
      </c>
      <c r="AN186" s="99">
        <f>$AU186+$AB$7*SIN(AO186)</f>
        <v>86.251287993055328</v>
      </c>
      <c r="AO186" s="99">
        <f>$AU186+$AB$7*SIN(AP186)</f>
        <v>86.251287993079373</v>
      </c>
      <c r="AP186" s="99">
        <f>$AU186+$AB$7*SIN(AQ186)</f>
        <v>86.251287992177652</v>
      </c>
      <c r="AQ186" s="99">
        <f>$AU186+$AB$7*SIN(AR186)</f>
        <v>86.251288025993404</v>
      </c>
      <c r="AR186" s="99">
        <f>$AU186+$AB$7*SIN(AS186)</f>
        <v>86.251286757859717</v>
      </c>
      <c r="AS186" s="99">
        <f>$AU186+$AB$7*SIN(AT186)</f>
        <v>86.251334322152658</v>
      </c>
      <c r="AT186" s="99">
        <f>$AU186+$AB$7*SIN(AU186)</f>
        <v>86.249560978639408</v>
      </c>
      <c r="AU186" s="99">
        <f>RADIANS($AB$9)+$AB$18*(F186-AB$15)</f>
        <v>86.437133861744371</v>
      </c>
      <c r="AW186" s="64"/>
      <c r="AX186" s="70"/>
    </row>
    <row r="187" spans="1:50">
      <c r="A187" s="146" t="s">
        <v>684</v>
      </c>
      <c r="B187" s="146" t="s">
        <v>34</v>
      </c>
      <c r="C187" s="147">
        <v>57821.404929999997</v>
      </c>
      <c r="D187" s="147">
        <v>1.8000000000000001E-4</v>
      </c>
      <c r="E187" s="11">
        <f>+(C187-C$7)/C$8</f>
        <v>25720.475770386067</v>
      </c>
      <c r="F187">
        <f>ROUND(2*E187,0)/2</f>
        <v>25720.5</v>
      </c>
      <c r="G187">
        <f>+C187-(C$7+F187*C$8)</f>
        <v>-2.9991739262186456E-2</v>
      </c>
      <c r="K187">
        <f>G187</f>
        <v>-2.9991739262186456E-2</v>
      </c>
      <c r="O187">
        <f ca="1">+C$11+C$12*F187</f>
        <v>-3.0345130237705659E-2</v>
      </c>
      <c r="P187" s="103">
        <f>+D$11+D$12*F187+D$13*F187^2</f>
        <v>-2.9623630649290546E-2</v>
      </c>
      <c r="Q187" s="2">
        <f>+C187-15018.5</f>
        <v>42802.904929999997</v>
      </c>
      <c r="S187" s="5">
        <v>1</v>
      </c>
      <c r="Z187">
        <f>F187</f>
        <v>25720.5</v>
      </c>
      <c r="AA187" s="99">
        <f>AB$3+AB$4*Z187+AB$5*Z187^2+AH187</f>
        <v>-2.6891882659085316E-2</v>
      </c>
      <c r="AB187" s="99">
        <f>IF(S187&lt;&gt;0,G187-AH187, -9999)</f>
        <v>-3.2723487252391686E-2</v>
      </c>
      <c r="AC187" s="99">
        <f>+G187-P187</f>
        <v>-3.6810861289591004E-4</v>
      </c>
      <c r="AD187" s="99">
        <f>IF(S187&lt;&gt;0,G187-AA187, -9999)</f>
        <v>-3.09985660310114E-3</v>
      </c>
      <c r="AE187" s="99">
        <f>+(G187-AA187)^2*S187</f>
        <v>9.6091109597897393E-6</v>
      </c>
      <c r="AF187">
        <f>IF(S187&lt;&gt;0,G187-P187, -9999)</f>
        <v>-3.6810861289591004E-4</v>
      </c>
      <c r="AG187" s="100"/>
      <c r="AH187">
        <f>$AB$6*($AB$11/AI187*AJ187+$AB$12)</f>
        <v>2.7317479902052308E-3</v>
      </c>
      <c r="AI187">
        <f>1+$AB$7*COS(AL187)</f>
        <v>0.94255052722814492</v>
      </c>
      <c r="AJ187">
        <f>SIN(AL187+RADIANS($AB$9))</f>
        <v>0.50600933711895257</v>
      </c>
      <c r="AK187">
        <f>$AB$7*SIN(AL187)</f>
        <v>-0.17874367713334807</v>
      </c>
      <c r="AL187">
        <f>2*ATAN(AM187)</f>
        <v>-1.8817750747741628</v>
      </c>
      <c r="AM187">
        <f>SQRT((1+$AB$7)/(1-$AB$7))*TAN(AN187/2)</f>
        <v>-1.371789081428181</v>
      </c>
      <c r="AN187" s="99">
        <f>$AU187+$AB$7*SIN(AO187)</f>
        <v>86.268018209242967</v>
      </c>
      <c r="AO187" s="99">
        <f>$AU187+$AB$7*SIN(AP187)</f>
        <v>86.268018209251451</v>
      </c>
      <c r="AP187" s="99">
        <f>$AU187+$AB$7*SIN(AQ187)</f>
        <v>86.268018208890851</v>
      </c>
      <c r="AQ187" s="99">
        <f>$AU187+$AB$7*SIN(AR187)</f>
        <v>86.268018224201498</v>
      </c>
      <c r="AR187" s="99">
        <f>$AU187+$AB$7*SIN(AS187)</f>
        <v>86.26801757414708</v>
      </c>
      <c r="AS187" s="99">
        <f>$AU187+$AB$7*SIN(AT187)</f>
        <v>86.268045176869123</v>
      </c>
      <c r="AT187" s="99">
        <f>$AU187+$AB$7*SIN(AU187)</f>
        <v>86.266878361806121</v>
      </c>
      <c r="AU187" s="99">
        <f>RADIANS($AB$9)+$AB$18*(F187-AB$15)</f>
        <v>86.454284170749247</v>
      </c>
      <c r="AW187" s="64"/>
      <c r="AX187" s="70"/>
    </row>
    <row r="188" spans="1:50">
      <c r="A188" s="151" t="s">
        <v>688</v>
      </c>
      <c r="B188" s="143" t="s">
        <v>70</v>
      </c>
      <c r="C188" s="142">
        <v>57839.353959999979</v>
      </c>
      <c r="D188" s="142">
        <v>1E-4</v>
      </c>
      <c r="E188" s="11">
        <f>+(C188-C$7)/C$8</f>
        <v>25734.97636548433</v>
      </c>
      <c r="F188">
        <f>ROUND(2*E188,0)/2</f>
        <v>25735</v>
      </c>
      <c r="G188">
        <f>+C188-(C$7+F188*C$8)</f>
        <v>-2.9255118701257743E-2</v>
      </c>
      <c r="K188">
        <f>G188</f>
        <v>-2.9255118701257743E-2</v>
      </c>
      <c r="O188">
        <f ca="1">+C$11+C$12*F188</f>
        <v>-3.0390089062724168E-2</v>
      </c>
      <c r="P188" s="103">
        <f>+D$11+D$12*F188+D$13*F188^2</f>
        <v>-2.9633280517229285E-2</v>
      </c>
      <c r="Q188" s="2">
        <f>+C188-15018.5</f>
        <v>42820.853959999979</v>
      </c>
      <c r="S188" s="5">
        <v>1</v>
      </c>
      <c r="Z188">
        <f>F188</f>
        <v>25735</v>
      </c>
      <c r="AA188" s="99">
        <f>AB$3+AB$4*Z188+AB$5*Z188^2+AH188</f>
        <v>-2.7191590094937313E-2</v>
      </c>
      <c r="AB188" s="99">
        <f>IF(S188&lt;&gt;0,G188-AH188, -9999)</f>
        <v>-3.1696809123549712E-2</v>
      </c>
      <c r="AC188" s="99">
        <f>+G188-P188</f>
        <v>3.7816181597154219E-4</v>
      </c>
      <c r="AD188" s="99">
        <f>IF(S188&lt;&gt;0,G188-AA188, -9999)</f>
        <v>-2.0635286063204299E-3</v>
      </c>
      <c r="AE188" s="99">
        <f>+(G188-AA188)^2*S188</f>
        <v>4.258150309102736E-6</v>
      </c>
      <c r="AF188">
        <f>IF(S188&lt;&gt;0,G188-P188, -9999)</f>
        <v>3.7816181597154219E-4</v>
      </c>
      <c r="AG188" s="100"/>
      <c r="AH188">
        <f>$AB$6*($AB$11/AI188*AJ188+$AB$12)</f>
        <v>2.4416904222919716E-3</v>
      </c>
      <c r="AI188">
        <f>1+$AB$7*COS(AL188)</f>
        <v>0.94904193217801713</v>
      </c>
      <c r="AJ188">
        <f>SIN(AL188+RADIANS($AB$9))</f>
        <v>0.47453586134673487</v>
      </c>
      <c r="AK188">
        <f>$AB$7*SIN(AL188)</f>
        <v>-0.18070146474438134</v>
      </c>
      <c r="AL188">
        <f>2*ATAN(AM188)</f>
        <v>-1.8456599705966619</v>
      </c>
      <c r="AM188">
        <f>SQRT((1+$AB$7)/(1-$AB$7))*TAN(AN188/2)</f>
        <v>-1.3210032362142263</v>
      </c>
      <c r="AN188" s="99">
        <f>$AU188+$AB$7*SIN(AO188)</f>
        <v>86.305524417033837</v>
      </c>
      <c r="AO188" s="99">
        <f>$AU188+$AB$7*SIN(AP188)</f>
        <v>86.30552441703361</v>
      </c>
      <c r="AP188" s="99">
        <f>$AU188+$AB$7*SIN(AQ188)</f>
        <v>86.305524417047593</v>
      </c>
      <c r="AQ188" s="99">
        <f>$AU188+$AB$7*SIN(AR188)</f>
        <v>86.305524416202303</v>
      </c>
      <c r="AR188" s="99">
        <f>$AU188+$AB$7*SIN(AS188)</f>
        <v>86.305524467271724</v>
      </c>
      <c r="AS188" s="99">
        <f>$AU188+$AB$7*SIN(AT188)</f>
        <v>86.305521381888227</v>
      </c>
      <c r="AT188" s="99">
        <f>$AU188+$AB$7*SIN(AU188)</f>
        <v>86.305707980269801</v>
      </c>
      <c r="AU188" s="99">
        <f>RADIANS($AB$9)+$AB$18*(F188-AB$15)</f>
        <v>86.492542552375483</v>
      </c>
      <c r="AW188" s="64"/>
      <c r="AX188" s="70"/>
    </row>
    <row r="189" spans="1:50">
      <c r="A189" s="136" t="s">
        <v>680</v>
      </c>
      <c r="B189" s="137" t="s">
        <v>70</v>
      </c>
      <c r="C189" s="136">
        <v>58137.661599999999</v>
      </c>
      <c r="D189" s="136">
        <v>1E-4</v>
      </c>
      <c r="E189" s="11">
        <f>+(C189-C$7)/C$8</f>
        <v>25975.972023877199</v>
      </c>
      <c r="F189">
        <f>ROUND(2*E189,0)/2</f>
        <v>25976</v>
      </c>
      <c r="G189">
        <f>+C189-(C$7+F189*C$8)</f>
        <v>-3.4629217909241561E-2</v>
      </c>
      <c r="K189">
        <f>G189</f>
        <v>-3.4629217909241561E-2</v>
      </c>
      <c r="O189">
        <f ca="1">+C$11+C$12*F189</f>
        <v>-3.1137335740617944E-2</v>
      </c>
      <c r="P189" s="103">
        <f>+D$11+D$12*F189+D$13*F189^2</f>
        <v>-2.9794427211887138E-2</v>
      </c>
      <c r="Q189" s="2">
        <f>+C189-15018.5</f>
        <v>43119.161599999999</v>
      </c>
      <c r="S189" s="5">
        <v>1</v>
      </c>
      <c r="Z189">
        <f>F189</f>
        <v>25976</v>
      </c>
      <c r="AA189" s="99">
        <f>AB$3+AB$4*Z189+AB$5*Z189^2+AH189</f>
        <v>-3.2678878608351815E-2</v>
      </c>
      <c r="AB189" s="99">
        <f>IF(S189&lt;&gt;0,G189-AH189, -9999)</f>
        <v>-3.1744766512776884E-2</v>
      </c>
      <c r="AC189" s="99">
        <f>+G189-P189</f>
        <v>-4.8347906973544227E-3</v>
      </c>
      <c r="AD189" s="99">
        <f>IF(S189&lt;&gt;0,G189-AA189, -9999)</f>
        <v>-1.950339300889746E-3</v>
      </c>
      <c r="AE189" s="99">
        <f>+(G189-AA189)^2*S189</f>
        <v>3.8038233885951034E-6</v>
      </c>
      <c r="AF189">
        <f>IF(S189&lt;&gt;0,G189-P189, -9999)</f>
        <v>-4.8347906973544227E-3</v>
      </c>
      <c r="AG189" s="100"/>
      <c r="AH189">
        <f>$AB$6*($AB$11/AI189*AJ189+$AB$12)</f>
        <v>-2.8844513964646767E-3</v>
      </c>
      <c r="AI189">
        <f>1+$AB$7*COS(AL189)</f>
        <v>1.0748912938364654</v>
      </c>
      <c r="AJ189">
        <f>SIN(AL189+RADIANS($AB$9))</f>
        <v>-0.18957888247578511</v>
      </c>
      <c r="AK189">
        <f>$AB$7*SIN(AL189)</f>
        <v>-0.17216572871630084</v>
      </c>
      <c r="AL189">
        <f>2*ATAN(AM189)</f>
        <v>-1.1604900692173523</v>
      </c>
      <c r="AM189">
        <f>SQRT((1+$AB$7)/(1-$AB$7))*TAN(AN189/2)</f>
        <v>-0.65551871966052233</v>
      </c>
      <c r="AN189" s="99">
        <f>$AU189+$AB$7*SIN(AO189)</f>
        <v>86.971101203944116</v>
      </c>
      <c r="AO189" s="99">
        <f>$AU189+$AB$7*SIN(AP189)</f>
        <v>86.971101389211057</v>
      </c>
      <c r="AP189" s="99">
        <f>$AU189+$AB$7*SIN(AQ189)</f>
        <v>86.971103197269954</v>
      </c>
      <c r="AQ189" s="99">
        <f>$AU189+$AB$7*SIN(AR189)</f>
        <v>86.971120842232594</v>
      </c>
      <c r="AR189" s="99">
        <f>$AU189+$AB$7*SIN(AS189)</f>
        <v>86.971293015466244</v>
      </c>
      <c r="AS189" s="99">
        <f>$AU189+$AB$7*SIN(AT189)</f>
        <v>86.97297063947039</v>
      </c>
      <c r="AT189" s="99">
        <f>$AU189+$AB$7*SIN(AU189)</f>
        <v>86.989097975297881</v>
      </c>
      <c r="AU189" s="99">
        <f>RADIANS($AB$9)+$AB$18*(F189-AB$15)</f>
        <v>87.128423240094321</v>
      </c>
      <c r="AW189" s="64"/>
      <c r="AX189" s="70"/>
    </row>
    <row r="190" spans="1:50">
      <c r="A190" s="146" t="s">
        <v>684</v>
      </c>
      <c r="B190" s="146" t="s">
        <v>34</v>
      </c>
      <c r="C190" s="147">
        <v>58137.662069999998</v>
      </c>
      <c r="D190" s="147">
        <v>2.0000000000000001E-4</v>
      </c>
      <c r="E190" s="11">
        <f>+(C190-C$7)/C$8</f>
        <v>25975.972403579039</v>
      </c>
      <c r="F190">
        <f>ROUND(2*E190,0)/2</f>
        <v>25976</v>
      </c>
      <c r="G190">
        <f>+C190-(C$7+F190*C$8)</f>
        <v>-3.4159217910200823E-2</v>
      </c>
      <c r="K190">
        <f>G190</f>
        <v>-3.4159217910200823E-2</v>
      </c>
      <c r="O190">
        <f ca="1">+C$11+C$12*F190</f>
        <v>-3.1137335740617944E-2</v>
      </c>
      <c r="P190" s="103">
        <f>+D$11+D$12*F190+D$13*F190^2</f>
        <v>-2.9794427211887138E-2</v>
      </c>
      <c r="Q190" s="2">
        <f>+C190-15018.5</f>
        <v>43119.162069999998</v>
      </c>
      <c r="S190" s="5">
        <v>1</v>
      </c>
      <c r="Z190">
        <f>F190</f>
        <v>25976</v>
      </c>
      <c r="AA190" s="99">
        <f>AB$3+AB$4*Z190+AB$5*Z190^2+AH190</f>
        <v>-3.2678878608351815E-2</v>
      </c>
      <c r="AB190" s="99">
        <f>IF(S190&lt;&gt;0,G190-AH190, -9999)</f>
        <v>-3.1274766513736146E-2</v>
      </c>
      <c r="AC190" s="99">
        <f>+G190-P190</f>
        <v>-4.364790698313685E-3</v>
      </c>
      <c r="AD190" s="99">
        <f>IF(S190&lt;&gt;0,G190-AA190, -9999)</f>
        <v>-1.4803393018490082E-3</v>
      </c>
      <c r="AE190" s="99">
        <f>+(G190-AA190)^2*S190</f>
        <v>2.191404448598809E-6</v>
      </c>
      <c r="AF190">
        <f>IF(S190&lt;&gt;0,G190-P190, -9999)</f>
        <v>-4.364790698313685E-3</v>
      </c>
      <c r="AG190" s="100"/>
      <c r="AH190">
        <f>$AB$6*($AB$11/AI190*AJ190+$AB$12)</f>
        <v>-2.8844513964646767E-3</v>
      </c>
      <c r="AI190">
        <f>1+$AB$7*COS(AL190)</f>
        <v>1.0748912938364654</v>
      </c>
      <c r="AJ190">
        <f>SIN(AL190+RADIANS($AB$9))</f>
        <v>-0.18957888247578511</v>
      </c>
      <c r="AK190">
        <f>$AB$7*SIN(AL190)</f>
        <v>-0.17216572871630084</v>
      </c>
      <c r="AL190">
        <f>2*ATAN(AM190)</f>
        <v>-1.1604900692173523</v>
      </c>
      <c r="AM190">
        <f>SQRT((1+$AB$7)/(1-$AB$7))*TAN(AN190/2)</f>
        <v>-0.65551871966052233</v>
      </c>
      <c r="AN190" s="99">
        <f>$AU190+$AB$7*SIN(AO190)</f>
        <v>86.971101203944116</v>
      </c>
      <c r="AO190" s="99">
        <f>$AU190+$AB$7*SIN(AP190)</f>
        <v>86.971101389211057</v>
      </c>
      <c r="AP190" s="99">
        <f>$AU190+$AB$7*SIN(AQ190)</f>
        <v>86.971103197269954</v>
      </c>
      <c r="AQ190" s="99">
        <f>$AU190+$AB$7*SIN(AR190)</f>
        <v>86.971120842232594</v>
      </c>
      <c r="AR190" s="99">
        <f>$AU190+$AB$7*SIN(AS190)</f>
        <v>86.971293015466244</v>
      </c>
      <c r="AS190" s="99">
        <f>$AU190+$AB$7*SIN(AT190)</f>
        <v>86.97297063947039</v>
      </c>
      <c r="AT190" s="99">
        <f>$AU190+$AB$7*SIN(AU190)</f>
        <v>86.989097975297881</v>
      </c>
      <c r="AU190" s="99">
        <f>RADIANS($AB$9)+$AB$18*(F190-AB$15)</f>
        <v>87.128423240094321</v>
      </c>
      <c r="AV190" s="99"/>
      <c r="AW190" s="64"/>
      <c r="AX190" s="70"/>
    </row>
    <row r="191" spans="1:50">
      <c r="A191" s="132" t="s">
        <v>683</v>
      </c>
      <c r="B191" s="127"/>
      <c r="C191" s="128">
        <v>58158.7042</v>
      </c>
      <c r="D191" s="128">
        <v>2.9999999999999997E-4</v>
      </c>
      <c r="E191" s="11">
        <f>+(C191-C$7)/C$8</f>
        <v>25992.971840714938</v>
      </c>
      <c r="F191">
        <f>ROUND(2*E191,0)/2</f>
        <v>25993</v>
      </c>
      <c r="G191">
        <f>+C191-(C$7+F191*C$8)</f>
        <v>-3.485593859659275E-2</v>
      </c>
      <c r="K191">
        <f>G191</f>
        <v>-3.485593859659275E-2</v>
      </c>
      <c r="O191">
        <f ca="1">+C$11+C$12*F191</f>
        <v>-3.1190046087191364E-2</v>
      </c>
      <c r="P191" s="103">
        <f>+D$11+D$12*F191+D$13*F191^2</f>
        <v>-2.9805848486102966E-2</v>
      </c>
      <c r="Q191" s="2">
        <f>+C191-15018.5</f>
        <v>43140.2042</v>
      </c>
      <c r="S191" s="5">
        <v>1</v>
      </c>
      <c r="Z191">
        <f>F191</f>
        <v>25993</v>
      </c>
      <c r="AA191" s="99">
        <f>AB$3+AB$4*Z191+AB$5*Z191^2+AH191</f>
        <v>-3.3069393105045322E-2</v>
      </c>
      <c r="AB191" s="99">
        <f>IF(S191&lt;&gt;0,G191-AH191, -9999)</f>
        <v>-3.1592393977650395E-2</v>
      </c>
      <c r="AC191" s="99">
        <f>+G191-P191</f>
        <v>-5.0500901104897841E-3</v>
      </c>
      <c r="AD191" s="99">
        <f>IF(S191&lt;&gt;0,G191-AA191, -9999)</f>
        <v>-1.7865454915474283E-3</v>
      </c>
      <c r="AE191" s="99">
        <f>+(G191-AA191)^2*S191</f>
        <v>3.191744793368442E-6</v>
      </c>
      <c r="AF191">
        <f>IF(S191&lt;&gt;0,G191-P191, -9999)</f>
        <v>-5.0500901104897841E-3</v>
      </c>
      <c r="AG191" s="100"/>
      <c r="AH191">
        <f>$AB$6*($AB$11/AI191*AJ191+$AB$12)</f>
        <v>-3.2635446189423559E-3</v>
      </c>
      <c r="AI191">
        <f>1+$AB$7*COS(AL191)</f>
        <v>1.0842709328102174</v>
      </c>
      <c r="AJ191">
        <f>SIN(AL191+RADIANS($AB$9))</f>
        <v>-0.24343259542976933</v>
      </c>
      <c r="AK191">
        <f>$AB$7*SIN(AL191)</f>
        <v>-0.16777411576345894</v>
      </c>
      <c r="AL191">
        <f>2*ATAN(AM191)</f>
        <v>-1.1053199565885159</v>
      </c>
      <c r="AM191">
        <f>SQRT((1+$AB$7)/(1-$AB$7))*TAN(AN191/2)</f>
        <v>-0.61677105918811714</v>
      </c>
      <c r="AN191" s="99">
        <f>$AU191+$AB$7*SIN(AO191)</f>
        <v>87.021295070669979</v>
      </c>
      <c r="AO191" s="99">
        <f>$AU191+$AB$7*SIN(AP191)</f>
        <v>87.021295341524663</v>
      </c>
      <c r="AP191" s="99">
        <f>$AU191+$AB$7*SIN(AQ191)</f>
        <v>87.021297798666552</v>
      </c>
      <c r="AQ191" s="99">
        <f>$AU191+$AB$7*SIN(AR191)</f>
        <v>87.021320089006863</v>
      </c>
      <c r="AR191" s="99">
        <f>$AU191+$AB$7*SIN(AS191)</f>
        <v>87.021522267972088</v>
      </c>
      <c r="AS191" s="99">
        <f>$AU191+$AB$7*SIN(AT191)</f>
        <v>87.023353516609859</v>
      </c>
      <c r="AT191" s="99">
        <f>$AU191+$AB$7*SIN(AU191)</f>
        <v>87.039735827306259</v>
      </c>
      <c r="AU191" s="99">
        <f>RADIANS($AB$9)+$AB$18*(F191-AB$15)</f>
        <v>87.173277894414738</v>
      </c>
      <c r="AW191" s="64"/>
      <c r="AX191" s="70"/>
    </row>
    <row r="192" spans="1:50">
      <c r="A192" s="152" t="s">
        <v>691</v>
      </c>
      <c r="B192" s="153" t="s">
        <v>70</v>
      </c>
      <c r="C192" s="154">
        <v>58158.7042</v>
      </c>
      <c r="D192" s="152">
        <v>2.9999999999999997E-4</v>
      </c>
      <c r="E192" s="11">
        <f>+(C192-C$7)/C$8</f>
        <v>25992.971840714938</v>
      </c>
      <c r="F192">
        <f>ROUND(2*E192,0)/2</f>
        <v>25993</v>
      </c>
      <c r="G192">
        <f>+C192-(C$7+F192*C$8)</f>
        <v>-3.485593859659275E-2</v>
      </c>
      <c r="K192">
        <f>G192</f>
        <v>-3.485593859659275E-2</v>
      </c>
      <c r="O192">
        <f ca="1">+C$11+C$12*F192</f>
        <v>-3.1190046087191364E-2</v>
      </c>
      <c r="P192" s="103">
        <f>+D$11+D$12*F192+D$13*F192^2</f>
        <v>-2.9805848486102966E-2</v>
      </c>
      <c r="Q192" s="2">
        <f>+C192-15018.5</f>
        <v>43140.2042</v>
      </c>
      <c r="S192" s="5">
        <v>1</v>
      </c>
      <c r="Z192">
        <f>F192</f>
        <v>25993</v>
      </c>
      <c r="AA192" s="99">
        <f>AB$3+AB$4*Z192+AB$5*Z192^2+AH192</f>
        <v>-3.3069393105045322E-2</v>
      </c>
      <c r="AB192" s="99">
        <f>IF(S192&lt;&gt;0,G192-AH192, -9999)</f>
        <v>-3.1592393977650395E-2</v>
      </c>
      <c r="AC192" s="99">
        <f>+G192-P192</f>
        <v>-5.0500901104897841E-3</v>
      </c>
      <c r="AD192" s="99">
        <f>IF(S192&lt;&gt;0,G192-AA192, -9999)</f>
        <v>-1.7865454915474283E-3</v>
      </c>
      <c r="AE192" s="99">
        <f>+(G192-AA192)^2*S192</f>
        <v>3.191744793368442E-6</v>
      </c>
      <c r="AF192">
        <f>IF(S192&lt;&gt;0,G192-P192, -9999)</f>
        <v>-5.0500901104897841E-3</v>
      </c>
      <c r="AG192" s="100"/>
      <c r="AH192">
        <f>$AB$6*($AB$11/AI192*AJ192+$AB$12)</f>
        <v>-3.2635446189423559E-3</v>
      </c>
      <c r="AI192">
        <f>1+$AB$7*COS(AL192)</f>
        <v>1.0842709328102174</v>
      </c>
      <c r="AJ192">
        <f>SIN(AL192+RADIANS($AB$9))</f>
        <v>-0.24343259542976933</v>
      </c>
      <c r="AK192">
        <f>$AB$7*SIN(AL192)</f>
        <v>-0.16777411576345894</v>
      </c>
      <c r="AL192">
        <f>2*ATAN(AM192)</f>
        <v>-1.1053199565885159</v>
      </c>
      <c r="AM192">
        <f>SQRT((1+$AB$7)/(1-$AB$7))*TAN(AN192/2)</f>
        <v>-0.61677105918811714</v>
      </c>
      <c r="AN192" s="99">
        <f>$AU192+$AB$7*SIN(AO192)</f>
        <v>87.021295070669979</v>
      </c>
      <c r="AO192" s="99">
        <f>$AU192+$AB$7*SIN(AP192)</f>
        <v>87.021295341524663</v>
      </c>
      <c r="AP192" s="99">
        <f>$AU192+$AB$7*SIN(AQ192)</f>
        <v>87.021297798666552</v>
      </c>
      <c r="AQ192" s="99">
        <f>$AU192+$AB$7*SIN(AR192)</f>
        <v>87.021320089006863</v>
      </c>
      <c r="AR192" s="99">
        <f>$AU192+$AB$7*SIN(AS192)</f>
        <v>87.021522267972088</v>
      </c>
      <c r="AS192" s="99">
        <f>$AU192+$AB$7*SIN(AT192)</f>
        <v>87.023353516609859</v>
      </c>
      <c r="AT192" s="99">
        <f>$AU192+$AB$7*SIN(AU192)</f>
        <v>87.039735827306259</v>
      </c>
      <c r="AU192" s="99">
        <f>RADIANS($AB$9)+$AB$18*(F192-AB$15)</f>
        <v>87.173277894414738</v>
      </c>
      <c r="AW192" s="64"/>
      <c r="AX192" s="70"/>
    </row>
    <row r="193" spans="1:50">
      <c r="A193" s="142" t="s">
        <v>0</v>
      </c>
      <c r="B193" s="143" t="s">
        <v>70</v>
      </c>
      <c r="C193" s="142">
        <v>58461.965300000003</v>
      </c>
      <c r="D193" s="142">
        <v>1E-4</v>
      </c>
      <c r="E193" s="11">
        <f>+(C193-C$7)/C$8</f>
        <v>26237.969281811122</v>
      </c>
      <c r="F193">
        <f>ROUND(2*E193,0)/2</f>
        <v>26238</v>
      </c>
      <c r="G193">
        <f>+C193-(C$7+F193*C$8)</f>
        <v>-3.8023383865947835E-2</v>
      </c>
      <c r="K193">
        <f>G193</f>
        <v>-3.8023383865947835E-2</v>
      </c>
      <c r="O193">
        <f ca="1">+C$11+C$12*F193</f>
        <v>-3.1949695199572997E-2</v>
      </c>
      <c r="P193" s="103">
        <f>+D$11+D$12*F193+D$13*F193^2</f>
        <v>-2.9971240674324308E-2</v>
      </c>
      <c r="Q193" s="2">
        <f>+C193-15018.5</f>
        <v>43443.465300000003</v>
      </c>
      <c r="S193" s="5">
        <v>1</v>
      </c>
      <c r="Z193">
        <f>F193</f>
        <v>26238</v>
      </c>
      <c r="AA193" s="99">
        <f>AB$3+AB$4*Z193+AB$5*Z193^2+AH193</f>
        <v>-3.7501866646478907E-2</v>
      </c>
      <c r="AB193" s="99">
        <f>IF(S193&lt;&gt;0,G193-AH193, -9999)</f>
        <v>-3.0492757893793236E-2</v>
      </c>
      <c r="AC193" s="99">
        <f>+G193-P193</f>
        <v>-8.0521431916235273E-3</v>
      </c>
      <c r="AD193" s="99">
        <f>IF(S193&lt;&gt;0,G193-AA193, -9999)</f>
        <v>-5.2151721946892826E-4</v>
      </c>
      <c r="AE193" s="99">
        <f>+(G193-AA193)^2*S193</f>
        <v>2.7198021020260229E-7</v>
      </c>
      <c r="AF193">
        <f>IF(S193&lt;&gt;0,G193-P193, -9999)</f>
        <v>-8.0521431916235273E-3</v>
      </c>
      <c r="AG193" s="100"/>
      <c r="AH193">
        <f>$AB$6*($AB$11/AI193*AJ193+$AB$12)</f>
        <v>-7.530625972154599E-3</v>
      </c>
      <c r="AI193">
        <f>1+$AB$7*COS(AL193)</f>
        <v>1.1834196955571319</v>
      </c>
      <c r="AJ193">
        <f>SIN(AL193+RADIANS($AB$9))</f>
        <v>-0.90697849650800522</v>
      </c>
      <c r="AK193">
        <f>$AB$7*SIN(AL193)</f>
        <v>-4.0086897094234283E-2</v>
      </c>
      <c r="AL193">
        <f>2*ATAN(AM193)</f>
        <v>-0.21516954447501582</v>
      </c>
      <c r="AM193">
        <f>SQRT((1+$AB$7)/(1-$AB$7))*TAN(AN193/2)</f>
        <v>-0.10800178239503942</v>
      </c>
      <c r="AN193" s="99">
        <f>$AU193+$AB$7*SIN(AO193)</f>
        <v>87.786441416782807</v>
      </c>
      <c r="AO193" s="99">
        <f>$AU193+$AB$7*SIN(AP193)</f>
        <v>87.786442500098843</v>
      </c>
      <c r="AP193" s="99">
        <f>$AU193+$AB$7*SIN(AQ193)</f>
        <v>87.786448362905361</v>
      </c>
      <c r="AQ193" s="99">
        <f>$AU193+$AB$7*SIN(AR193)</f>
        <v>87.786480091766151</v>
      </c>
      <c r="AR193" s="99">
        <f>$AU193+$AB$7*SIN(AS193)</f>
        <v>87.786651801709908</v>
      </c>
      <c r="AS193" s="99">
        <f>$AU193+$AB$7*SIN(AT193)</f>
        <v>87.787580968079112</v>
      </c>
      <c r="AT193" s="99">
        <f>$AU193+$AB$7*SIN(AU193)</f>
        <v>87.792606268475112</v>
      </c>
      <c r="AU193" s="99">
        <f>RADIANS($AB$9)+$AB$18*(F193-AB$15)</f>
        <v>87.819712618444271</v>
      </c>
      <c r="AV193" s="99"/>
      <c r="AW193" s="64"/>
      <c r="AX193" s="70"/>
    </row>
    <row r="194" spans="1:50">
      <c r="A194" s="146" t="s">
        <v>684</v>
      </c>
      <c r="B194" s="146" t="s">
        <v>34</v>
      </c>
      <c r="C194" s="147">
        <v>58461.965479999999</v>
      </c>
      <c r="D194" s="147">
        <v>2.5999999999999998E-4</v>
      </c>
      <c r="E194" s="11">
        <f>+(C194-C$7)/C$8</f>
        <v>26237.969427228843</v>
      </c>
      <c r="F194">
        <f>ROUND(2*E194,0)/2</f>
        <v>26238</v>
      </c>
      <c r="G194">
        <f>+C194-(C$7+F194*C$8)</f>
        <v>-3.7843383870495018E-2</v>
      </c>
      <c r="K194">
        <f>G194</f>
        <v>-3.7843383870495018E-2</v>
      </c>
      <c r="O194">
        <f ca="1">+C$11+C$12*F194</f>
        <v>-3.1949695199572997E-2</v>
      </c>
      <c r="P194" s="103">
        <f>+D$11+D$12*F194+D$13*F194^2</f>
        <v>-2.9971240674324308E-2</v>
      </c>
      <c r="Q194" s="2">
        <f>+C194-15018.5</f>
        <v>43443.465479999999</v>
      </c>
      <c r="S194" s="5">
        <v>1</v>
      </c>
      <c r="Z194">
        <f>F194</f>
        <v>26238</v>
      </c>
      <c r="AA194" s="99">
        <f>AB$3+AB$4*Z194+AB$5*Z194^2+AH194</f>
        <v>-3.7501866646478907E-2</v>
      </c>
      <c r="AB194" s="99">
        <f>IF(S194&lt;&gt;0,G194-AH194, -9999)</f>
        <v>-3.0312757898340419E-2</v>
      </c>
      <c r="AC194" s="99">
        <f>+G194-P194</f>
        <v>-7.8721431961707097E-3</v>
      </c>
      <c r="AD194" s="99">
        <f>IF(S194&lt;&gt;0,G194-AA194, -9999)</f>
        <v>-3.4151722401611073E-4</v>
      </c>
      <c r="AE194" s="99">
        <f>+(G194-AA194)^2*S194</f>
        <v>1.1663401429967037E-7</v>
      </c>
      <c r="AF194">
        <f>IF(S194&lt;&gt;0,G194-P194, -9999)</f>
        <v>-7.8721431961707097E-3</v>
      </c>
      <c r="AG194" s="100"/>
      <c r="AH194">
        <f>$AB$6*($AB$11/AI194*AJ194+$AB$12)</f>
        <v>-7.530625972154599E-3</v>
      </c>
      <c r="AI194">
        <f>1+$AB$7*COS(AL194)</f>
        <v>1.1834196955571319</v>
      </c>
      <c r="AJ194">
        <f>SIN(AL194+RADIANS($AB$9))</f>
        <v>-0.90697849650800522</v>
      </c>
      <c r="AK194">
        <f>$AB$7*SIN(AL194)</f>
        <v>-4.0086897094234283E-2</v>
      </c>
      <c r="AL194">
        <f>2*ATAN(AM194)</f>
        <v>-0.21516954447501582</v>
      </c>
      <c r="AM194">
        <f>SQRT((1+$AB$7)/(1-$AB$7))*TAN(AN194/2)</f>
        <v>-0.10800178239503942</v>
      </c>
      <c r="AN194" s="99">
        <f>$AU194+$AB$7*SIN(AO194)</f>
        <v>87.786441416782807</v>
      </c>
      <c r="AO194" s="99">
        <f>$AU194+$AB$7*SIN(AP194)</f>
        <v>87.786442500098843</v>
      </c>
      <c r="AP194" s="99">
        <f>$AU194+$AB$7*SIN(AQ194)</f>
        <v>87.786448362905361</v>
      </c>
      <c r="AQ194" s="99">
        <f>$AU194+$AB$7*SIN(AR194)</f>
        <v>87.786480091766151</v>
      </c>
      <c r="AR194" s="99">
        <f>$AU194+$AB$7*SIN(AS194)</f>
        <v>87.786651801709908</v>
      </c>
      <c r="AS194" s="99">
        <f>$AU194+$AB$7*SIN(AT194)</f>
        <v>87.787580968079112</v>
      </c>
      <c r="AT194" s="99">
        <f>$AU194+$AB$7*SIN(AU194)</f>
        <v>87.792606268475112</v>
      </c>
      <c r="AU194" s="99">
        <f>RADIANS($AB$9)+$AB$18*(F194-AB$15)</f>
        <v>87.819712618444271</v>
      </c>
      <c r="AW194" s="64"/>
      <c r="AX194" s="70"/>
    </row>
    <row r="195" spans="1:50">
      <c r="A195" s="142" t="s">
        <v>0</v>
      </c>
      <c r="B195" s="143" t="s">
        <v>70</v>
      </c>
      <c r="C195" s="142">
        <v>58486.720600000001</v>
      </c>
      <c r="D195" s="142">
        <v>1E-4</v>
      </c>
      <c r="E195" s="11">
        <f>+(C195-C$7)/C$8</f>
        <v>26257.968500812727</v>
      </c>
      <c r="F195">
        <f>ROUND(2*E195,0)/2</f>
        <v>26258</v>
      </c>
      <c r="G195">
        <f>+C195-(C$7+F195*C$8)</f>
        <v>-3.8990114095213357E-2</v>
      </c>
      <c r="K195">
        <f>G195</f>
        <v>-3.8990114095213357E-2</v>
      </c>
      <c r="O195">
        <f ca="1">+C$11+C$12*F195</f>
        <v>-3.2011707372012324E-2</v>
      </c>
      <c r="P195" s="103">
        <f>+D$11+D$12*F195+D$13*F195^2</f>
        <v>-2.9984807427177733E-2</v>
      </c>
      <c r="Q195" s="2">
        <f>+C195-15018.5</f>
        <v>43468.220600000001</v>
      </c>
      <c r="S195" s="5">
        <v>1</v>
      </c>
      <c r="Z195">
        <f>F195</f>
        <v>26258</v>
      </c>
      <c r="AA195" s="99">
        <f>AB$3+AB$4*Z195+AB$5*Z195^2+AH195</f>
        <v>-3.7702344004355653E-2</v>
      </c>
      <c r="AB195" s="99">
        <f>IF(S195&lt;&gt;0,G195-AH195, -9999)</f>
        <v>-3.1272577518035437E-2</v>
      </c>
      <c r="AC195" s="99">
        <f>+G195-P195</f>
        <v>-9.0053066680356245E-3</v>
      </c>
      <c r="AD195" s="99">
        <f>IF(S195&lt;&gt;0,G195-AA195, -9999)</f>
        <v>-1.2877700908577039E-3</v>
      </c>
      <c r="AE195" s="99">
        <f>+(G195-AA195)^2*S195</f>
        <v>1.6583518069076589E-6</v>
      </c>
      <c r="AF195">
        <f>IF(S195&lt;&gt;0,G195-P195, -9999)</f>
        <v>-9.0053066680356245E-3</v>
      </c>
      <c r="AG195" s="100"/>
      <c r="AH195">
        <f>$AB$6*($AB$11/AI195*AJ195+$AB$12)</f>
        <v>-7.7175365771779197E-3</v>
      </c>
      <c r="AI195">
        <f>1+$AB$7*COS(AL195)</f>
        <v>1.1859900523572025</v>
      </c>
      <c r="AJ195">
        <f>SIN(AL195+RADIANS($AB$9))</f>
        <v>-0.93709962680881087</v>
      </c>
      <c r="AK195">
        <f>$AB$7*SIN(AL195)</f>
        <v>-2.5640679809235949E-2</v>
      </c>
      <c r="AL195">
        <f>2*ATAN(AM195)</f>
        <v>-0.13699694651260846</v>
      </c>
      <c r="AM195">
        <f>SQRT((1+$AB$7)/(1-$AB$7))*TAN(AN195/2)</f>
        <v>-6.8605807251631762E-2</v>
      </c>
      <c r="AN195" s="99">
        <f>$AU195+$AB$7*SIN(AO195)</f>
        <v>87.851247756288117</v>
      </c>
      <c r="AO195" s="99">
        <f>$AU195+$AB$7*SIN(AP195)</f>
        <v>87.851248485233299</v>
      </c>
      <c r="AP195" s="99">
        <f>$AU195+$AB$7*SIN(AQ195)</f>
        <v>87.85125239285523</v>
      </c>
      <c r="AQ195" s="99">
        <f>$AU195+$AB$7*SIN(AR195)</f>
        <v>87.851273340229284</v>
      </c>
      <c r="AR195" s="99">
        <f>$AU195+$AB$7*SIN(AS195)</f>
        <v>87.851385630814519</v>
      </c>
      <c r="AS195" s="99">
        <f>$AU195+$AB$7*SIN(AT195)</f>
        <v>87.851987551814588</v>
      </c>
      <c r="AT195" s="99">
        <f>$AU195+$AB$7*SIN(AU195)</f>
        <v>87.855213388559591</v>
      </c>
      <c r="AU195" s="99">
        <f>RADIANS($AB$9)+$AB$18*(F195-AB$15)</f>
        <v>87.872482799997712</v>
      </c>
      <c r="AW195" s="64"/>
      <c r="AX195" s="70"/>
    </row>
    <row r="196" spans="1:50">
      <c r="A196" s="146" t="s">
        <v>684</v>
      </c>
      <c r="B196" s="146" t="s">
        <v>34</v>
      </c>
      <c r="C196" s="147">
        <v>58486.720880000001</v>
      </c>
      <c r="D196" s="147">
        <v>1.2999999999999999E-4</v>
      </c>
      <c r="E196" s="11">
        <f>+(C196-C$7)/C$8</f>
        <v>26257.96872701808</v>
      </c>
      <c r="F196">
        <f>ROUND(2*E196,0)/2</f>
        <v>26258</v>
      </c>
      <c r="G196">
        <f>+C196-(C$7+F196*C$8)</f>
        <v>-3.8710114095010795E-2</v>
      </c>
      <c r="K196">
        <f>G196</f>
        <v>-3.8710114095010795E-2</v>
      </c>
      <c r="O196">
        <f ca="1">+C$11+C$12*F196</f>
        <v>-3.2011707372012324E-2</v>
      </c>
      <c r="P196" s="103">
        <f>+D$11+D$12*F196+D$13*F196^2</f>
        <v>-2.9984807427177733E-2</v>
      </c>
      <c r="Q196" s="2">
        <f>+C196-15018.5</f>
        <v>43468.220880000001</v>
      </c>
      <c r="S196" s="5">
        <v>1</v>
      </c>
      <c r="Z196">
        <f>F196</f>
        <v>26258</v>
      </c>
      <c r="AA196" s="99">
        <f>AB$3+AB$4*Z196+AB$5*Z196^2+AH196</f>
        <v>-3.7702344004355653E-2</v>
      </c>
      <c r="AB196" s="99">
        <f>IF(S196&lt;&gt;0,G196-AH196, -9999)</f>
        <v>-3.0992577517832874E-2</v>
      </c>
      <c r="AC196" s="99">
        <f>+G196-P196</f>
        <v>-8.7253066678330618E-3</v>
      </c>
      <c r="AD196" s="99">
        <f>IF(S196&lt;&gt;0,G196-AA196, -9999)</f>
        <v>-1.0077700906551412E-3</v>
      </c>
      <c r="AE196" s="99">
        <f>+(G196-AA196)^2*S196</f>
        <v>1.0156005556190715E-6</v>
      </c>
      <c r="AF196">
        <f>IF(S196&lt;&gt;0,G196-P196, -9999)</f>
        <v>-8.7253066678330618E-3</v>
      </c>
      <c r="AG196" s="100"/>
      <c r="AH196">
        <f>$AB$6*($AB$11/AI196*AJ196+$AB$12)</f>
        <v>-7.7175365771779197E-3</v>
      </c>
      <c r="AI196">
        <f>1+$AB$7*COS(AL196)</f>
        <v>1.1859900523572025</v>
      </c>
      <c r="AJ196">
        <f>SIN(AL196+RADIANS($AB$9))</f>
        <v>-0.93709962680881087</v>
      </c>
      <c r="AK196">
        <f>$AB$7*SIN(AL196)</f>
        <v>-2.5640679809235949E-2</v>
      </c>
      <c r="AL196">
        <f>2*ATAN(AM196)</f>
        <v>-0.13699694651260846</v>
      </c>
      <c r="AM196">
        <f>SQRT((1+$AB$7)/(1-$AB$7))*TAN(AN196/2)</f>
        <v>-6.8605807251631762E-2</v>
      </c>
      <c r="AN196" s="99">
        <f>$AU196+$AB$7*SIN(AO196)</f>
        <v>87.851247756288117</v>
      </c>
      <c r="AO196" s="99">
        <f>$AU196+$AB$7*SIN(AP196)</f>
        <v>87.851248485233299</v>
      </c>
      <c r="AP196" s="99">
        <f>$AU196+$AB$7*SIN(AQ196)</f>
        <v>87.85125239285523</v>
      </c>
      <c r="AQ196" s="99">
        <f>$AU196+$AB$7*SIN(AR196)</f>
        <v>87.851273340229284</v>
      </c>
      <c r="AR196" s="99">
        <f>$AU196+$AB$7*SIN(AS196)</f>
        <v>87.851385630814519</v>
      </c>
      <c r="AS196" s="99">
        <f>$AU196+$AB$7*SIN(AT196)</f>
        <v>87.851987551814588</v>
      </c>
      <c r="AT196" s="99">
        <f>$AU196+$AB$7*SIN(AU196)</f>
        <v>87.855213388559591</v>
      </c>
      <c r="AU196" s="99">
        <f>RADIANS($AB$9)+$AB$18*(F196-AB$15)</f>
        <v>87.872482799997712</v>
      </c>
      <c r="AW196" s="64"/>
      <c r="AX196" s="70"/>
    </row>
    <row r="197" spans="1:50">
      <c r="A197" s="146" t="s">
        <v>684</v>
      </c>
      <c r="B197" s="146" t="s">
        <v>34</v>
      </c>
      <c r="C197" s="147">
        <v>58490.435149999998</v>
      </c>
      <c r="D197" s="147">
        <v>1E-4</v>
      </c>
      <c r="E197" s="11">
        <f>+(C197-C$7)/C$8</f>
        <v>26260.969397547662</v>
      </c>
      <c r="F197">
        <f>ROUND(2*E197,0)/2</f>
        <v>26261</v>
      </c>
      <c r="G197">
        <f>+C197-(C$7+F197*C$8)</f>
        <v>-3.7880123629292939E-2</v>
      </c>
      <c r="K197">
        <f>G197</f>
        <v>-3.7880123629292939E-2</v>
      </c>
      <c r="O197">
        <f ca="1">+C$11+C$12*F197</f>
        <v>-3.2021009197878217E-2</v>
      </c>
      <c r="P197" s="103">
        <f>+D$11+D$12*F197+D$13*F197^2</f>
        <v>-2.9986843290885294E-2</v>
      </c>
      <c r="Q197" s="2">
        <f>+C197-15018.5</f>
        <v>43471.935149999998</v>
      </c>
      <c r="S197" s="5">
        <v>1</v>
      </c>
      <c r="Z197">
        <f>F197</f>
        <v>26261</v>
      </c>
      <c r="AA197" s="99">
        <f>AB$3+AB$4*Z197+AB$5*Z197^2+AH197</f>
        <v>-3.7729667372602471E-2</v>
      </c>
      <c r="AB197" s="99">
        <f>IF(S197&lt;&gt;0,G197-AH197, -9999)</f>
        <v>-3.0137299547575758E-2</v>
      </c>
      <c r="AC197" s="99">
        <f>+G197-P197</f>
        <v>-7.8932803384076447E-3</v>
      </c>
      <c r="AD197" s="99">
        <f>IF(S197&lt;&gt;0,G197-AA197, -9999)</f>
        <v>-1.5045625669046769E-4</v>
      </c>
      <c r="AE197" s="99">
        <f>+(G197-AA197)^2*S197</f>
        <v>2.2637085177307905E-8</v>
      </c>
      <c r="AF197">
        <f>IF(S197&lt;&gt;0,G197-P197, -9999)</f>
        <v>-7.8932803384076447E-3</v>
      </c>
      <c r="AG197" s="100"/>
      <c r="AH197">
        <f>$AB$6*($AB$11/AI197*AJ197+$AB$12)</f>
        <v>-7.7428240817171796E-3</v>
      </c>
      <c r="AI197">
        <f>1+$AB$7*COS(AL197)</f>
        <v>1.1862785404863114</v>
      </c>
      <c r="AJ197">
        <f>SIN(AL197+RADIANS($AB$9))</f>
        <v>-0.9411371305392221</v>
      </c>
      <c r="AK197">
        <f>$AB$7*SIN(AL197)</f>
        <v>-2.345313179949212E-2</v>
      </c>
      <c r="AL197">
        <f>2*ATAN(AM197)</f>
        <v>-0.1252445565806948</v>
      </c>
      <c r="AM197">
        <f>SQRT((1+$AB$7)/(1-$AB$7))*TAN(AN197/2)</f>
        <v>-6.2704265692833341E-2</v>
      </c>
      <c r="AN197" s="99">
        <f>$AU197+$AB$7*SIN(AO197)</f>
        <v>87.860979686768957</v>
      </c>
      <c r="AO197" s="99">
        <f>$AU197+$AB$7*SIN(AP197)</f>
        <v>87.860980357295929</v>
      </c>
      <c r="AP197" s="99">
        <f>$AU197+$AB$7*SIN(AQ197)</f>
        <v>87.860983947950601</v>
      </c>
      <c r="AQ197" s="99">
        <f>$AU197+$AB$7*SIN(AR197)</f>
        <v>87.8610031757907</v>
      </c>
      <c r="AR197" s="99">
        <f>$AU197+$AB$7*SIN(AS197)</f>
        <v>87.861106139601318</v>
      </c>
      <c r="AS197" s="99">
        <f>$AU197+$AB$7*SIN(AT197)</f>
        <v>87.861657485283146</v>
      </c>
      <c r="AT197" s="99">
        <f>$AU197+$AB$7*SIN(AU197)</f>
        <v>87.864609274758934</v>
      </c>
      <c r="AU197" s="99">
        <f>RADIANS($AB$9)+$AB$18*(F197-AB$15)</f>
        <v>87.880398327230722</v>
      </c>
      <c r="AW197" s="64"/>
      <c r="AX197" s="70"/>
    </row>
    <row r="198" spans="1:50">
      <c r="A198" s="146" t="s">
        <v>684</v>
      </c>
      <c r="B198" s="146" t="s">
        <v>34</v>
      </c>
      <c r="C198" s="147">
        <v>58521.377209999999</v>
      </c>
      <c r="D198" s="147">
        <v>6.9999999999999994E-5</v>
      </c>
      <c r="E198" s="11">
        <f>+(C198-C$7)/C$8</f>
        <v>26285.966753035213</v>
      </c>
      <c r="F198">
        <f>ROUND(2*E198,0)/2</f>
        <v>26286</v>
      </c>
      <c r="G198">
        <f>+C198-(C$7+F198*C$8)</f>
        <v>-4.1153536418278236E-2</v>
      </c>
      <c r="K198">
        <f>G198</f>
        <v>-4.1153536418278236E-2</v>
      </c>
      <c r="O198">
        <f ca="1">+C$11+C$12*F198</f>
        <v>-3.2098524413427365E-2</v>
      </c>
      <c r="P198" s="103">
        <f>+D$11+D$12*F198+D$13*F198^2</f>
        <v>-3.0003817452878487E-2</v>
      </c>
      <c r="Q198" s="2">
        <f>+C198-15018.5</f>
        <v>43502.877209999999</v>
      </c>
      <c r="S198" s="5">
        <v>1</v>
      </c>
      <c r="Z198">
        <f>F198</f>
        <v>26286</v>
      </c>
      <c r="AA198" s="99">
        <f>AB$3+AB$4*Z198+AB$5*Z198^2+AH198</f>
        <v>-3.7928772784814782E-2</v>
      </c>
      <c r="AB198" s="99">
        <f>IF(S198&lt;&gt;0,G198-AH198, -9999)</f>
        <v>-3.3228581086341941E-2</v>
      </c>
      <c r="AC198" s="99">
        <f>+G198-P198</f>
        <v>-1.1149718965399749E-2</v>
      </c>
      <c r="AD198" s="99">
        <f>IF(S198&lt;&gt;0,G198-AA198, -9999)</f>
        <v>-3.2247636334634538E-3</v>
      </c>
      <c r="AE198" s="99">
        <f>+(G198-AA198)^2*S198</f>
        <v>1.0399100491708416E-5</v>
      </c>
      <c r="AF198">
        <f>IF(S198&lt;&gt;0,G198-P198, -9999)</f>
        <v>-1.1149718965399749E-2</v>
      </c>
      <c r="AG198" s="100"/>
      <c r="AH198">
        <f>$AB$6*($AB$11/AI198*AJ198+$AB$12)</f>
        <v>-7.9249553319362988E-3</v>
      </c>
      <c r="AI198">
        <f>1+$AB$7*COS(AL198)</f>
        <v>1.1876799897462642</v>
      </c>
      <c r="AJ198">
        <f>SIN(AL198+RADIANS($AB$9))</f>
        <v>-0.96971942420094093</v>
      </c>
      <c r="AK198">
        <f>$AB$7*SIN(AL198)</f>
        <v>-5.0956339896891826E-3</v>
      </c>
      <c r="AL198">
        <f>2*ATAN(AM198)</f>
        <v>-2.7143982981378947E-2</v>
      </c>
      <c r="AM198">
        <f>SQRT((1+$AB$7)/(1-$AB$7))*TAN(AN198/2)</f>
        <v>-1.35728248676334E-2</v>
      </c>
      <c r="AN198" s="99">
        <f>$AU198+$AB$7*SIN(AO198)</f>
        <v>87.94214696868444</v>
      </c>
      <c r="AO198" s="99">
        <f>$AU198+$AB$7*SIN(AP198)</f>
        <v>87.942147118396818</v>
      </c>
      <c r="AP198" s="99">
        <f>$AU198+$AB$7*SIN(AQ198)</f>
        <v>87.942147916004089</v>
      </c>
      <c r="AQ198" s="99">
        <f>$AU198+$AB$7*SIN(AR198)</f>
        <v>87.942152165334704</v>
      </c>
      <c r="AR198" s="99">
        <f>$AU198+$AB$7*SIN(AS198)</f>
        <v>87.942174804051348</v>
      </c>
      <c r="AS198" s="99">
        <f>$AU198+$AB$7*SIN(AT198)</f>
        <v>87.942295413793275</v>
      </c>
      <c r="AT198" s="99">
        <f>$AU198+$AB$7*SIN(AU198)</f>
        <v>87.942937967311209</v>
      </c>
      <c r="AU198" s="99">
        <f>RADIANS($AB$9)+$AB$18*(F198-AB$15)</f>
        <v>87.946361054172513</v>
      </c>
      <c r="AW198" s="64"/>
      <c r="AX198" s="70"/>
    </row>
    <row r="199" spans="1:50">
      <c r="A199" s="148" t="s">
        <v>685</v>
      </c>
      <c r="B199" s="149" t="s">
        <v>70</v>
      </c>
      <c r="C199" s="150">
        <v>58521.378100000002</v>
      </c>
      <c r="D199" s="150">
        <v>1E-4</v>
      </c>
      <c r="E199" s="11">
        <f>+(C199-C$7)/C$8</f>
        <v>26285.967472045078</v>
      </c>
      <c r="F199">
        <f>ROUND(2*E199,0)/2</f>
        <v>26286</v>
      </c>
      <c r="G199">
        <f>+C199-(C$7+F199*C$8)</f>
        <v>-4.0263536415295675E-2</v>
      </c>
      <c r="K199">
        <f>G199</f>
        <v>-4.0263536415295675E-2</v>
      </c>
      <c r="O199">
        <f ca="1">+C$11+C$12*F199</f>
        <v>-3.2098524413427365E-2</v>
      </c>
      <c r="P199" s="103">
        <f>+D$11+D$12*F199+D$13*F199^2</f>
        <v>-3.0003817452878487E-2</v>
      </c>
      <c r="Q199" s="2">
        <f>+C199-15018.5</f>
        <v>43502.878100000002</v>
      </c>
      <c r="S199" s="5">
        <v>1</v>
      </c>
      <c r="Z199">
        <f>F199</f>
        <v>26286</v>
      </c>
      <c r="AA199" s="99">
        <f>AB$3+AB$4*Z199+AB$5*Z199^2+AH199</f>
        <v>-3.7928772784814782E-2</v>
      </c>
      <c r="AB199" s="99">
        <f>IF(S199&lt;&gt;0,G199-AH199, -9999)</f>
        <v>-3.233858108335938E-2</v>
      </c>
      <c r="AC199" s="99">
        <f>+G199-P199</f>
        <v>-1.0259718962417189E-2</v>
      </c>
      <c r="AD199" s="99">
        <f>IF(S199&lt;&gt;0,G199-AA199, -9999)</f>
        <v>-2.3347636304808933E-3</v>
      </c>
      <c r="AE199" s="99">
        <f>+(G199-AA199)^2*S199</f>
        <v>5.4511212102163211E-6</v>
      </c>
      <c r="AF199">
        <f>IF(S199&lt;&gt;0,G199-P199, -9999)</f>
        <v>-1.0259718962417189E-2</v>
      </c>
      <c r="AG199" s="100"/>
      <c r="AH199">
        <f>$AB$6*($AB$11/AI199*AJ199+$AB$12)</f>
        <v>-7.9249553319362988E-3</v>
      </c>
      <c r="AI199">
        <f>1+$AB$7*COS(AL199)</f>
        <v>1.1876799897462642</v>
      </c>
      <c r="AJ199">
        <f>SIN(AL199+RADIANS($AB$9))</f>
        <v>-0.96971942420094093</v>
      </c>
      <c r="AK199">
        <f>$AB$7*SIN(AL199)</f>
        <v>-5.0956339896891826E-3</v>
      </c>
      <c r="AL199">
        <f>2*ATAN(AM199)</f>
        <v>-2.7143982981378947E-2</v>
      </c>
      <c r="AM199">
        <f>SQRT((1+$AB$7)/(1-$AB$7))*TAN(AN199/2)</f>
        <v>-1.35728248676334E-2</v>
      </c>
      <c r="AN199" s="99">
        <f>$AU199+$AB$7*SIN(AO199)</f>
        <v>87.94214696868444</v>
      </c>
      <c r="AO199" s="99">
        <f>$AU199+$AB$7*SIN(AP199)</f>
        <v>87.942147118396818</v>
      </c>
      <c r="AP199" s="99">
        <f>$AU199+$AB$7*SIN(AQ199)</f>
        <v>87.942147916004089</v>
      </c>
      <c r="AQ199" s="99">
        <f>$AU199+$AB$7*SIN(AR199)</f>
        <v>87.942152165334704</v>
      </c>
      <c r="AR199" s="99">
        <f>$AU199+$AB$7*SIN(AS199)</f>
        <v>87.942174804051348</v>
      </c>
      <c r="AS199" s="99">
        <f>$AU199+$AB$7*SIN(AT199)</f>
        <v>87.942295413793275</v>
      </c>
      <c r="AT199" s="99">
        <f>$AU199+$AB$7*SIN(AU199)</f>
        <v>87.942937967311209</v>
      </c>
      <c r="AU199" s="99">
        <f>RADIANS($AB$9)+$AB$18*(F199-AB$15)</f>
        <v>87.946361054172513</v>
      </c>
      <c r="AW199" s="64"/>
      <c r="AX199" s="70"/>
    </row>
    <row r="200" spans="1:50">
      <c r="A200" s="151" t="s">
        <v>686</v>
      </c>
      <c r="B200" s="143" t="s">
        <v>70</v>
      </c>
      <c r="C200" s="142">
        <v>58747.899700000002</v>
      </c>
      <c r="D200" s="142">
        <v>1E-4</v>
      </c>
      <c r="E200" s="11">
        <f>+(C200-C$7)/C$8</f>
        <v>26468.968893437446</v>
      </c>
      <c r="F200">
        <f>ROUND(2*E200,0)/2</f>
        <v>26469</v>
      </c>
      <c r="G200">
        <f>+C200-(C$7+F200*C$8)</f>
        <v>-3.8504117976117413E-2</v>
      </c>
      <c r="K200">
        <f>G200</f>
        <v>-3.8504117976117413E-2</v>
      </c>
      <c r="O200">
        <f ca="1">+C$11+C$12*F200</f>
        <v>-3.2665935791247117E-2</v>
      </c>
      <c r="P200" s="103">
        <f>+D$11+D$12*F200+D$13*F200^2</f>
        <v>-3.0128537653055249E-2</v>
      </c>
      <c r="Q200" s="2">
        <f>+C200-15018.5</f>
        <v>43729.399700000002</v>
      </c>
      <c r="S200" s="5">
        <v>1</v>
      </c>
      <c r="Z200">
        <f>F200</f>
        <v>26469</v>
      </c>
      <c r="AA200" s="99">
        <f>AB$3+AB$4*Z200+AB$5*Z200^2+AH200</f>
        <v>-3.7791150167913526E-2</v>
      </c>
      <c r="AB200" s="99">
        <f>IF(S200&lt;&gt;0,G200-AH200, -9999)</f>
        <v>-3.0841505461259133E-2</v>
      </c>
      <c r="AC200" s="99">
        <f>+G200-P200</f>
        <v>-8.3755803230621644E-3</v>
      </c>
      <c r="AD200" s="99">
        <f>IF(S200&lt;&gt;0,G200-AA200, -9999)</f>
        <v>-7.1296780820388761E-4</v>
      </c>
      <c r="AE200" s="99">
        <f>+(G200-AA200)^2*S200</f>
        <v>5.0832309553505546E-7</v>
      </c>
      <c r="AF200">
        <f>IF(S200&lt;&gt;0,G200-P200, -9999)</f>
        <v>-8.3755803230621644E-3</v>
      </c>
      <c r="AG200" s="100"/>
      <c r="AH200">
        <f>$AB$6*($AB$11/AI200*AJ200+$AB$12)</f>
        <v>-7.6626125148582793E-3</v>
      </c>
      <c r="AI200">
        <f>1+$AB$7*COS(AL200)</f>
        <v>1.1465390124722497</v>
      </c>
      <c r="AJ200">
        <f>SIN(AL200+RADIANS($AB$9))</f>
        <v>-0.89793061871715174</v>
      </c>
      <c r="AK200">
        <f>$AB$7*SIN(AL200)</f>
        <v>0.11737146953400796</v>
      </c>
      <c r="AL200">
        <f>2*ATAN(AM200)</f>
        <v>0.6753242967568559</v>
      </c>
      <c r="AM200">
        <f>SQRT((1+$AB$7)/(1-$AB$7))*TAN(AN200/2)</f>
        <v>0.35110866026778015</v>
      </c>
      <c r="AN200" s="99">
        <f>$AU200+$AB$7*SIN(AO200)</f>
        <v>88.529757781860141</v>
      </c>
      <c r="AO200" s="99">
        <f>$AU200+$AB$7*SIN(AP200)</f>
        <v>88.529756388544797</v>
      </c>
      <c r="AP200" s="99">
        <f>$AU200+$AB$7*SIN(AQ200)</f>
        <v>88.529747600957748</v>
      </c>
      <c r="AQ200" s="99">
        <f>$AU200+$AB$7*SIN(AR200)</f>
        <v>88.529692179107244</v>
      </c>
      <c r="AR200" s="99">
        <f>$AU200+$AB$7*SIN(AS200)</f>
        <v>88.529342687569496</v>
      </c>
      <c r="AS200" s="99">
        <f>$AU200+$AB$7*SIN(AT200)</f>
        <v>88.527140563936257</v>
      </c>
      <c r="AT200" s="99">
        <f>$AU200+$AB$7*SIN(AU200)</f>
        <v>88.513334419191906</v>
      </c>
      <c r="AU200" s="99">
        <f>RADIANS($AB$9)+$AB$18*(F200-AB$15)</f>
        <v>88.42920821538641</v>
      </c>
      <c r="AW200" s="64"/>
      <c r="AX200" s="70"/>
    </row>
    <row r="201" spans="1:50">
      <c r="A201" s="151" t="s">
        <v>686</v>
      </c>
      <c r="B201" s="143" t="s">
        <v>70</v>
      </c>
      <c r="C201" s="142">
        <v>58799.888299999999</v>
      </c>
      <c r="D201" s="142">
        <v>1E-4</v>
      </c>
      <c r="E201" s="11">
        <f>+(C201-C$7)/C$8</f>
        <v>26510.969248795162</v>
      </c>
      <c r="F201">
        <f>ROUND(2*E201,0)/2</f>
        <v>26511</v>
      </c>
      <c r="G201">
        <f>+C201-(C$7+F201*C$8)</f>
        <v>-3.8064251457399223E-2</v>
      </c>
      <c r="K201">
        <f>G201</f>
        <v>-3.8064251457399223E-2</v>
      </c>
      <c r="O201">
        <f ca="1">+C$11+C$12*F201</f>
        <v>-3.2796161353369685E-2</v>
      </c>
      <c r="P201" s="103">
        <f>+D$11+D$12*F201+D$13*F201^2</f>
        <v>-3.0157278481100058E-2</v>
      </c>
      <c r="Q201" s="2">
        <f>+C201-15018.5</f>
        <v>43781.388299999999</v>
      </c>
      <c r="S201" s="5">
        <v>1</v>
      </c>
      <c r="Z201">
        <f>F201</f>
        <v>26511</v>
      </c>
      <c r="AA201" s="99">
        <f>AB$3+AB$4*Z201+AB$5*Z201^2+AH201</f>
        <v>-3.7391041358788256E-2</v>
      </c>
      <c r="AB201" s="99">
        <f>IF(S201&lt;&gt;0,G201-AH201, -9999)</f>
        <v>-3.0830488579711025E-2</v>
      </c>
      <c r="AC201" s="99">
        <f>+G201-P201</f>
        <v>-7.9069729762991647E-3</v>
      </c>
      <c r="AD201" s="99">
        <f>IF(S201&lt;&gt;0,G201-AA201, -9999)</f>
        <v>-6.7321009861096709E-4</v>
      </c>
      <c r="AE201" s="99">
        <f>+(G201-AA201)^2*S201</f>
        <v>4.5321183687178802E-7</v>
      </c>
      <c r="AF201">
        <f>IF(S201&lt;&gt;0,G201-P201, -9999)</f>
        <v>-7.9069729762991647E-3</v>
      </c>
      <c r="AG201" s="100"/>
      <c r="AH201">
        <f>$AB$6*($AB$11/AI201*AJ201+$AB$12)</f>
        <v>-7.2337628776881976E-3</v>
      </c>
      <c r="AI201">
        <f>1+$AB$7*COS(AL201)</f>
        <v>1.1271872366413269</v>
      </c>
      <c r="AJ201">
        <f>SIN(AL201+RADIANS($AB$9))</f>
        <v>-0.82138703304895044</v>
      </c>
      <c r="AK201">
        <f>$AB$7*SIN(AL201)</f>
        <v>0.138105578715915</v>
      </c>
      <c r="AL201">
        <f>2*ATAN(AM201)</f>
        <v>0.82653076556447891</v>
      </c>
      <c r="AM201">
        <f>SQRT((1+$AB$7)/(1-$AB$7))*TAN(AN201/2)</f>
        <v>0.4385189636491475</v>
      </c>
      <c r="AN201" s="99">
        <f>$AU201+$AB$7*SIN(AO201)</f>
        <v>88.660368948552701</v>
      </c>
      <c r="AO201" s="99">
        <f>$AU201+$AB$7*SIN(AP201)</f>
        <v>88.660367973429047</v>
      </c>
      <c r="AP201" s="99">
        <f>$AU201+$AB$7*SIN(AQ201)</f>
        <v>88.660361206848421</v>
      </c>
      <c r="AQ201" s="99">
        <f>$AU201+$AB$7*SIN(AR201)</f>
        <v>88.660314253227057</v>
      </c>
      <c r="AR201" s="99">
        <f>$AU201+$AB$7*SIN(AS201)</f>
        <v>88.659988490525961</v>
      </c>
      <c r="AS201" s="99">
        <f>$AU201+$AB$7*SIN(AT201)</f>
        <v>88.657730791456657</v>
      </c>
      <c r="AT201" s="99">
        <f>$AU201+$AB$7*SIN(AU201)</f>
        <v>88.642198061873657</v>
      </c>
      <c r="AU201" s="99">
        <f>RADIANS($AB$9)+$AB$18*(F201-AB$15)</f>
        <v>88.540025596648618</v>
      </c>
      <c r="AW201" s="64"/>
      <c r="AX201" s="70"/>
    </row>
    <row r="202" spans="1:50">
      <c r="A202" s="151" t="s">
        <v>687</v>
      </c>
      <c r="B202" s="143" t="s">
        <v>70</v>
      </c>
      <c r="C202" s="142">
        <v>58907.580900000001</v>
      </c>
      <c r="D202" s="142">
        <v>2.9999999999999997E-4</v>
      </c>
      <c r="E202" s="11">
        <f>+(C202-C$7)/C$8</f>
        <v>26597.971542940362</v>
      </c>
      <c r="F202">
        <f>ROUND(2*E202,0)/2</f>
        <v>26598</v>
      </c>
      <c r="G202">
        <f>+C202-(C$7+F202*C$8)</f>
        <v>-3.5224527935497463E-2</v>
      </c>
      <c r="K202">
        <f>G202</f>
        <v>-3.5224527935497463E-2</v>
      </c>
      <c r="O202">
        <f ca="1">+C$11+C$12*F202</f>
        <v>-3.3065914303480715E-2</v>
      </c>
      <c r="P202" s="103">
        <f>+D$11+D$12*F202+D$13*F202^2</f>
        <v>-3.0216951434621414E-2</v>
      </c>
      <c r="Q202" s="2">
        <f>+C202-15018.5</f>
        <v>43889.080900000001</v>
      </c>
      <c r="S202" s="5">
        <v>1</v>
      </c>
      <c r="Z202">
        <f>F202</f>
        <v>26598</v>
      </c>
      <c r="AA202" s="99">
        <f>AB$3+AB$4*Z202+AB$5*Z202^2+AH202</f>
        <v>-3.6223697817994775E-2</v>
      </c>
      <c r="AB202" s="99">
        <f>IF(S202&lt;&gt;0,G202-AH202, -9999)</f>
        <v>-2.9217781552124102E-2</v>
      </c>
      <c r="AC202" s="99">
        <f>+G202-P202</f>
        <v>-5.0075765008760487E-3</v>
      </c>
      <c r="AD202" s="99">
        <f>IF(S202&lt;&gt;0,G202-AA202, -9999)</f>
        <v>9.9916988249731248E-4</v>
      </c>
      <c r="AE202" s="99">
        <f>+(G202-AA202)^2*S202</f>
        <v>9.983404540896932E-7</v>
      </c>
      <c r="AF202">
        <f>IF(S202&lt;&gt;0,G202-P202, -9999)</f>
        <v>-5.0075765008760487E-3</v>
      </c>
      <c r="AG202" s="100"/>
      <c r="AH202">
        <f>$AB$6*($AB$11/AI202*AJ202+$AB$12)</f>
        <v>-6.0067463833733611E-3</v>
      </c>
      <c r="AI202">
        <f>1+$AB$7*COS(AL202)</f>
        <v>1.0814220639765582</v>
      </c>
      <c r="AJ202">
        <f>SIN(AL202+RADIANS($AB$9))</f>
        <v>-0.6195270149868608</v>
      </c>
      <c r="AK202">
        <f>$AB$7*SIN(AL202)</f>
        <v>0.16917503224386263</v>
      </c>
      <c r="AL202">
        <f>2*ATAN(AM202)</f>
        <v>1.122229338727778</v>
      </c>
      <c r="AM202">
        <f>SQRT((1+$AB$7)/(1-$AB$7))*TAN(AN202/2)</f>
        <v>0.62850342930137026</v>
      </c>
      <c r="AN202" s="99">
        <f>$AU202+$AB$7*SIN(AO202)</f>
        <v>88.92323149571456</v>
      </c>
      <c r="AO202" s="99">
        <f>$AU202+$AB$7*SIN(AP202)</f>
        <v>88.923231253298354</v>
      </c>
      <c r="AP202" s="99">
        <f>$AU202+$AB$7*SIN(AQ202)</f>
        <v>88.92322900636546</v>
      </c>
      <c r="AQ202" s="99">
        <f>$AU202+$AB$7*SIN(AR202)</f>
        <v>88.923208180099095</v>
      </c>
      <c r="AR202" s="99">
        <f>$AU202+$AB$7*SIN(AS202)</f>
        <v>88.923015175963101</v>
      </c>
      <c r="AS202" s="99">
        <f>$AU202+$AB$7*SIN(AT202)</f>
        <v>88.921229056127729</v>
      </c>
      <c r="AT202" s="99">
        <f>$AU202+$AB$7*SIN(AU202)</f>
        <v>88.904908832018222</v>
      </c>
      <c r="AU202" s="99">
        <f>RADIANS($AB$9)+$AB$18*(F202-AB$15)</f>
        <v>88.769575886406045</v>
      </c>
      <c r="AW202" s="64"/>
      <c r="AX202" s="70"/>
    </row>
    <row r="203" spans="1:50">
      <c r="A203" s="38" t="s">
        <v>682</v>
      </c>
      <c r="B203" s="34"/>
      <c r="C203" s="35">
        <v>59181.7601</v>
      </c>
      <c r="D203" s="35">
        <v>5.9999999999999995E-4</v>
      </c>
      <c r="E203" s="11">
        <f>+(C203-C$7)/C$8</f>
        <v>26819.474407639456</v>
      </c>
      <c r="F203">
        <f>ROUND(2*E203,0)/2</f>
        <v>26819.5</v>
      </c>
      <c r="G203">
        <f>+C203-(C$7+F203*C$8)</f>
        <v>-3.1678565195761621E-2</v>
      </c>
      <c r="K203">
        <f>G203</f>
        <v>-3.1678565195761621E-2</v>
      </c>
      <c r="O203">
        <f ca="1">+C$11+C$12*F203</f>
        <v>-3.375269911324616E-2</v>
      </c>
      <c r="P203" s="103">
        <f>+D$11+D$12*F203+D$13*F203^2</f>
        <v>-3.0369719954756881E-2</v>
      </c>
      <c r="Q203" s="2">
        <f>+C203-15018.5</f>
        <v>44163.2601</v>
      </c>
      <c r="S203" s="5">
        <v>1</v>
      </c>
      <c r="Z203">
        <f>F203</f>
        <v>26819.5</v>
      </c>
      <c r="AA203" s="99">
        <f>AB$3+AB$4*Z203+AB$5*Z203^2+AH203</f>
        <v>-3.2065218563764146E-2</v>
      </c>
      <c r="AB203" s="99">
        <f>IF(S203&lt;&gt;0,G203-AH203, -9999)</f>
        <v>-2.9983066586754356E-2</v>
      </c>
      <c r="AC203" s="99">
        <f>+G203-P203</f>
        <v>-1.3088452410047399E-3</v>
      </c>
      <c r="AD203" s="99">
        <f>IF(S203&lt;&gt;0,G203-AA203, -9999)</f>
        <v>3.8665336800252498E-4</v>
      </c>
      <c r="AE203" s="99">
        <f>+(G203-AA203)^2*S203</f>
        <v>1.4950082698769602E-7</v>
      </c>
      <c r="AF203">
        <f>IF(S203&lt;&gt;0,G203-P203, -9999)</f>
        <v>-1.3088452410047399E-3</v>
      </c>
      <c r="AG203" s="100"/>
      <c r="AH203">
        <f>$AB$6*($AB$11/AI203*AJ203+$AB$12)</f>
        <v>-1.6954986090072662E-3</v>
      </c>
      <c r="AI203">
        <f>1+$AB$7*COS(AL203)</f>
        <v>0.96359957662533402</v>
      </c>
      <c r="AJ203">
        <f>SIN(AL203+RADIANS($AB$9))</f>
        <v>-2.4457002064038821E-2</v>
      </c>
      <c r="AK203">
        <f>$AB$7*SIN(AL203)</f>
        <v>0.18418673463379434</v>
      </c>
      <c r="AL203">
        <f>2*ATAN(AM203)</f>
        <v>1.7659099100847879</v>
      </c>
      <c r="AM203">
        <f>SQRT((1+$AB$7)/(1-$AB$7))*TAN(AN203/2)</f>
        <v>1.2169691574929256</v>
      </c>
      <c r="AN203" s="99">
        <f>$AU203+$AB$7*SIN(AO203)</f>
        <v>89.541751001381343</v>
      </c>
      <c r="AO203" s="99">
        <f>$AU203+$AB$7*SIN(AP203)</f>
        <v>89.541751001381343</v>
      </c>
      <c r="AP203" s="99">
        <f>$AU203+$AB$7*SIN(AQ203)</f>
        <v>89.541751001381343</v>
      </c>
      <c r="AQ203" s="99">
        <f>$AU203+$AB$7*SIN(AR203)</f>
        <v>89.541751001385322</v>
      </c>
      <c r="AR203" s="99">
        <f>$AU203+$AB$7*SIN(AS203)</f>
        <v>89.541750998054738</v>
      </c>
      <c r="AS203" s="99">
        <f>$AU203+$AB$7*SIN(AT203)</f>
        <v>89.54175378653315</v>
      </c>
      <c r="AT203" s="99">
        <f>$AU203+$AB$7*SIN(AU203)</f>
        <v>89.538674736028767</v>
      </c>
      <c r="AU203" s="99">
        <f>RADIANS($AB$9)+$AB$18*(F203-AB$15)</f>
        <v>89.354005647110284</v>
      </c>
      <c r="AW203" s="64"/>
      <c r="AX203" s="70"/>
    </row>
    <row r="204" spans="1:50">
      <c r="A204" s="148" t="s">
        <v>689</v>
      </c>
      <c r="B204" s="149" t="s">
        <v>70</v>
      </c>
      <c r="C204" s="150">
        <v>59215.802900000002</v>
      </c>
      <c r="D204" s="150">
        <v>2.0000000000000001E-4</v>
      </c>
      <c r="E204" s="11">
        <f>+(C204-C$7)/C$8</f>
        <v>26846.97677733919</v>
      </c>
      <c r="F204">
        <f>ROUND(2*E204,0)/2</f>
        <v>26847</v>
      </c>
      <c r="G204">
        <f>+C204-(C$7+F204*C$8)</f>
        <v>-2.874531925044721E-2</v>
      </c>
      <c r="K204">
        <f>G204</f>
        <v>-2.874531925044721E-2</v>
      </c>
      <c r="O204">
        <f ca="1">+C$11+C$12*F204</f>
        <v>-3.3837965850350218E-2</v>
      </c>
      <c r="P204" s="103">
        <f>+D$11+D$12*F204+D$13*F204^2</f>
        <v>-3.0388771131671523E-2</v>
      </c>
      <c r="Q204" s="2">
        <f>+C204-15018.5</f>
        <v>44197.302900000002</v>
      </c>
      <c r="S204" s="5">
        <v>1</v>
      </c>
      <c r="Z204">
        <f>F204</f>
        <v>26847</v>
      </c>
      <c r="AA204" s="99">
        <f>AB$3+AB$4*Z204+AB$5*Z204^2+AH204</f>
        <v>-3.1506127816200123E-2</v>
      </c>
      <c r="AB204" s="99">
        <f>IF(S204&lt;&gt;0,G204-AH204, -9999)</f>
        <v>-2.7627962565918613E-2</v>
      </c>
      <c r="AC204" s="99">
        <f>+G204-P204</f>
        <v>1.6434518812243129E-3</v>
      </c>
      <c r="AD204" s="99">
        <f>IF(S204&lt;&gt;0,G204-AA204, -9999)</f>
        <v>2.7608085657529133E-3</v>
      </c>
      <c r="AE204" s="99">
        <f>+(G204-AA204)^2*S204</f>
        <v>7.6220639367346578E-6</v>
      </c>
      <c r="AF204">
        <f>IF(S204&lt;&gt;0,G204-P204, -9999)</f>
        <v>1.6434518812243129E-3</v>
      </c>
      <c r="AG204" s="100"/>
      <c r="AH204">
        <f>$AB$6*($AB$11/AI204*AJ204+$AB$12)</f>
        <v>-1.1173566845285973E-3</v>
      </c>
      <c r="AI204">
        <f>1+$AB$7*COS(AL204)</f>
        <v>0.95077895549329838</v>
      </c>
      <c r="AJ204">
        <f>SIN(AL204+RADIANS($AB$9))</f>
        <v>4.567490147794899E-2</v>
      </c>
      <c r="AK204">
        <f>$AB$7*SIN(AL204)</f>
        <v>0.1811823192659372</v>
      </c>
      <c r="AL204">
        <f>2*ATAN(AM204)</f>
        <v>1.8360601484871055</v>
      </c>
      <c r="AM204">
        <f>SQRT((1+$AB$7)/(1-$AB$7))*TAN(AN204/2)</f>
        <v>1.307910161216534</v>
      </c>
      <c r="AN204" s="99">
        <f>$AU204+$AB$7*SIN(AO204)</f>
        <v>89.613737864011398</v>
      </c>
      <c r="AO204" s="99">
        <f>$AU204+$AB$7*SIN(AP204)</f>
        <v>89.613737864011767</v>
      </c>
      <c r="AP204" s="99">
        <f>$AU204+$AB$7*SIN(AQ204)</f>
        <v>89.613737863986557</v>
      </c>
      <c r="AQ204" s="99">
        <f>$AU204+$AB$7*SIN(AR204)</f>
        <v>89.613737865702419</v>
      </c>
      <c r="AR204" s="99">
        <f>$AU204+$AB$7*SIN(AS204)</f>
        <v>89.613737748933374</v>
      </c>
      <c r="AS204" s="99">
        <f>$AU204+$AB$7*SIN(AT204)</f>
        <v>89.613745694944186</v>
      </c>
      <c r="AT204" s="99">
        <f>$AU204+$AB$7*SIN(AU204)</f>
        <v>89.613203130004322</v>
      </c>
      <c r="AU204" s="99">
        <f>RADIANS($AB$9)+$AB$18*(F204-AB$15)</f>
        <v>89.426564646746257</v>
      </c>
      <c r="AV204" s="99"/>
      <c r="AW204" s="64"/>
      <c r="AX204" s="70"/>
    </row>
    <row r="205" spans="1:50">
      <c r="A205" s="148" t="s">
        <v>690</v>
      </c>
      <c r="B205" s="149" t="s">
        <v>70</v>
      </c>
      <c r="C205" s="150">
        <v>59281.409299999999</v>
      </c>
      <c r="D205" s="150">
        <v>2.9999999999999997E-4</v>
      </c>
      <c r="E205" s="11">
        <f>+(C205-C$7)/C$8</f>
        <v>26899.978629932659</v>
      </c>
      <c r="F205">
        <f>ROUND(2*E205,0)/2</f>
        <v>26900</v>
      </c>
      <c r="G205">
        <f>+C205-(C$7+F205*C$8)</f>
        <v>-2.6452154357684776E-2</v>
      </c>
      <c r="K205">
        <f>G205</f>
        <v>-2.6452154357684776E-2</v>
      </c>
      <c r="O205">
        <f ca="1">+C$11+C$12*F205</f>
        <v>-3.4002298107314421E-2</v>
      </c>
      <c r="P205" s="103">
        <f>+D$11+D$12*F205+D$13*F205^2</f>
        <v>-3.0425540551896883E-2</v>
      </c>
      <c r="Q205" s="2">
        <f>+C205-15018.5</f>
        <v>44262.909299999999</v>
      </c>
      <c r="S205" s="5">
        <v>1</v>
      </c>
      <c r="Z205">
        <f>F205</f>
        <v>26900</v>
      </c>
      <c r="AA205" s="99">
        <f>AB$3+AB$4*Z205+AB$5*Z205^2+AH205</f>
        <v>-3.0436358616865358E-2</v>
      </c>
      <c r="AB205" s="99">
        <f>IF(S205&lt;&gt;0,G205-AH205, -9999)</f>
        <v>-2.6441336292716302E-2</v>
      </c>
      <c r="AC205" s="99">
        <f>+G205-P205</f>
        <v>3.9733861942121071E-3</v>
      </c>
      <c r="AD205" s="99">
        <f>IF(S205&lt;&gt;0,G205-AA205, -9999)</f>
        <v>3.9842042591805814E-3</v>
      </c>
      <c r="AE205" s="99">
        <f>+(G205-AA205)^2*S205</f>
        <v>1.5873883578872685E-5</v>
      </c>
      <c r="AF205">
        <f>IF(S205&lt;&gt;0,G205-P205, -9999)</f>
        <v>3.9733861942121071E-3</v>
      </c>
      <c r="AG205" s="100"/>
      <c r="AH205">
        <f>$AB$6*($AB$11/AI205*AJ205+$AB$12)</f>
        <v>-1.0818064968474699E-5</v>
      </c>
      <c r="AI205">
        <f>1+$AB$7*COS(AL205)</f>
        <v>0.92768257586929725</v>
      </c>
      <c r="AJ205">
        <f>SIN(AL205+RADIANS($AB$9))</f>
        <v>0.17492641274125456</v>
      </c>
      <c r="AK205">
        <f>$AB$7*SIN(AL205)</f>
        <v>0.17326261629103595</v>
      </c>
      <c r="AL205">
        <f>2*ATAN(AM205)</f>
        <v>1.9662003789804665</v>
      </c>
      <c r="AM205">
        <f>SQRT((1+$AB$7)/(1-$AB$7))*TAN(AN205/2)</f>
        <v>1.5009964733988232</v>
      </c>
      <c r="AN205" s="99">
        <f>$AU205+$AB$7*SIN(AO205)</f>
        <v>89.749853601846667</v>
      </c>
      <c r="AO205" s="99">
        <f>$AU205+$AB$7*SIN(AP205)</f>
        <v>89.749853601396481</v>
      </c>
      <c r="AP205" s="99">
        <f>$AU205+$AB$7*SIN(AQ205)</f>
        <v>89.749853612662918</v>
      </c>
      <c r="AQ205" s="99">
        <f>$AU205+$AB$7*SIN(AR205)</f>
        <v>89.749853330700802</v>
      </c>
      <c r="AR205" s="99">
        <f>$AU205+$AB$7*SIN(AS205)</f>
        <v>89.749860387183446</v>
      </c>
      <c r="AS205" s="99">
        <f>$AU205+$AB$7*SIN(AT205)</f>
        <v>89.749683720400213</v>
      </c>
      <c r="AT205" s="99">
        <f>$AU205+$AB$7*SIN(AU205)</f>
        <v>89.754064486200022</v>
      </c>
      <c r="AU205" s="99">
        <f>RADIANS($AB$9)+$AB$18*(F205-AB$15)</f>
        <v>89.566405627862849</v>
      </c>
      <c r="AV205" s="99"/>
      <c r="AW205" s="64"/>
      <c r="AX205" s="70"/>
    </row>
    <row r="206" spans="1:50">
      <c r="A206" s="155" t="s">
        <v>692</v>
      </c>
      <c r="B206" s="153" t="s">
        <v>70</v>
      </c>
      <c r="C206" s="154">
        <v>59486.887699999999</v>
      </c>
      <c r="D206" s="152">
        <v>2.9999999999999997E-4</v>
      </c>
      <c r="E206" s="11">
        <f>+(C206-C$7)/C$8</f>
        <v>27065.979749761533</v>
      </c>
      <c r="F206">
        <f>ROUND(2*E206,0)/2</f>
        <v>27066</v>
      </c>
      <c r="G206">
        <f>+C206-(C$7+F206*C$8)</f>
        <v>-2.506601524510188E-2</v>
      </c>
      <c r="K206">
        <f>G206</f>
        <v>-2.506601524510188E-2</v>
      </c>
      <c r="O206">
        <f ca="1">+C$11+C$12*F206</f>
        <v>-3.4516999138560753E-2</v>
      </c>
      <c r="P206" s="103">
        <f>+D$11+D$12*F206+D$13*F206^2</f>
        <v>-3.054115340094329E-2</v>
      </c>
      <c r="Q206" s="2">
        <f>+C206-15018.5</f>
        <v>44468.387699999999</v>
      </c>
      <c r="S206" s="5">
        <v>1</v>
      </c>
      <c r="Z206">
        <f>F206</f>
        <v>27066</v>
      </c>
      <c r="AA206" s="99">
        <f>AB$3+AB$4*Z206+AB$5*Z206^2+AH206</f>
        <v>-2.7321483940676419E-2</v>
      </c>
      <c r="AB206" s="99">
        <f>IF(S206&lt;&gt;0,G206-AH206, -9999)</f>
        <v>-2.8285684705368751E-2</v>
      </c>
      <c r="AC206" s="99">
        <f>+G206-P206</f>
        <v>5.4751381558414101E-3</v>
      </c>
      <c r="AD206" s="99">
        <f>IF(S206&lt;&gt;0,G206-AA206, -9999)</f>
        <v>2.255468695574539E-3</v>
      </c>
      <c r="AE206" s="99">
        <f>+(G206-AA206)^2*S206</f>
        <v>5.0871390367167124E-6</v>
      </c>
      <c r="AF206">
        <f>IF(S206&lt;&gt;0,G206-P206, -9999)</f>
        <v>5.4751381558414101E-3</v>
      </c>
      <c r="AG206" s="100"/>
      <c r="AH206">
        <f>$AB$6*($AB$11/AI206*AJ206+$AB$12)</f>
        <v>3.2196694602668724E-3</v>
      </c>
      <c r="AI206">
        <f>1+$AB$7*COS(AL206)</f>
        <v>0.86966272039722992</v>
      </c>
      <c r="AJ206">
        <f>SIN(AL206+RADIANS($AB$9))</f>
        <v>0.52076626604326837</v>
      </c>
      <c r="AK206">
        <f>$AB$7*SIN(AL206)</f>
        <v>0.13513673661393499</v>
      </c>
      <c r="AL206">
        <f>2*ATAN(AM206)</f>
        <v>2.338117639240052</v>
      </c>
      <c r="AM206">
        <f>SQRT((1+$AB$7)/(1-$AB$7))*TAN(AN206/2)</f>
        <v>2.3538116981875201</v>
      </c>
      <c r="AN206" s="99">
        <f>$AU206+$AB$7*SIN(AO206)</f>
        <v>90.157024691067363</v>
      </c>
      <c r="AO206" s="99">
        <f>$AU206+$AB$7*SIN(AP206)</f>
        <v>90.157024431268553</v>
      </c>
      <c r="AP206" s="99">
        <f>$AU206+$AB$7*SIN(AQ206)</f>
        <v>90.15702680736392</v>
      </c>
      <c r="AQ206" s="99">
        <f>$AU206+$AB$7*SIN(AR206)</f>
        <v>90.15700507552711</v>
      </c>
      <c r="AR206" s="99">
        <f>$AU206+$AB$7*SIN(AS206)</f>
        <v>90.157203810982054</v>
      </c>
      <c r="AS206" s="99">
        <f>$AU206+$AB$7*SIN(AT206)</f>
        <v>90.155384336606559</v>
      </c>
      <c r="AT206" s="99">
        <f>$AU206+$AB$7*SIN(AU206)</f>
        <v>90.171873632928239</v>
      </c>
      <c r="AU206" s="99">
        <f>RADIANS($AB$9)+$AB$18*(F206-AB$15)</f>
        <v>90.004398134756329</v>
      </c>
      <c r="AW206" s="64"/>
      <c r="AX206" s="70"/>
    </row>
    <row r="207" spans="1:50">
      <c r="A207" s="152" t="s">
        <v>693</v>
      </c>
      <c r="B207" s="153" t="s">
        <v>68</v>
      </c>
      <c r="C207" s="154">
        <v>59495.547500000001</v>
      </c>
      <c r="D207" s="152">
        <v>4.0000000000000002E-4</v>
      </c>
      <c r="E207" s="11">
        <f>+(C207-C$7)/C$8</f>
        <v>27072.975796535771</v>
      </c>
      <c r="F207">
        <f>ROUND(2*E207,0)/2</f>
        <v>27073</v>
      </c>
      <c r="G207">
        <f>+C207-(C$7+F207*C$8)</f>
        <v>-2.9959370818687603E-2</v>
      </c>
      <c r="K207">
        <f>G207</f>
        <v>-2.9959370818687603E-2</v>
      </c>
      <c r="O207">
        <f ca="1">+C$11+C$12*F207</f>
        <v>-3.4538703398914516E-2</v>
      </c>
      <c r="P207" s="103">
        <f>+D$11+D$12*F207+D$13*F207^2</f>
        <v>-3.0546043573363289E-2</v>
      </c>
      <c r="Q207" s="2">
        <f>+C207-15018.5</f>
        <v>44477.047500000001</v>
      </c>
      <c r="S207" s="5">
        <v>1</v>
      </c>
      <c r="Z207">
        <f>F207</f>
        <v>27073</v>
      </c>
      <c r="AA207" s="99">
        <f>AB$3+AB$4*Z207+AB$5*Z207^2+AH207</f>
        <v>-2.7202217515534886E-2</v>
      </c>
      <c r="AB207" s="99">
        <f>IF(S207&lt;&gt;0,G207-AH207, -9999)</f>
        <v>-3.3303196876516006E-2</v>
      </c>
      <c r="AC207" s="99">
        <f>+G207-P207</f>
        <v>5.8667275467568641E-4</v>
      </c>
      <c r="AD207" s="99">
        <f>IF(S207&lt;&gt;0,G207-AA207, -9999)</f>
        <v>-2.7571533031527165E-3</v>
      </c>
      <c r="AE207" s="99">
        <f>+(G207-AA207)^2*S207</f>
        <v>7.6018943370859358E-6</v>
      </c>
      <c r="AF207">
        <f>IF(S207&lt;&gt;0,G207-P207, -9999)</f>
        <v>5.8667275467568641E-4</v>
      </c>
      <c r="AG207" s="100"/>
      <c r="AH207">
        <f>$AB$6*($AB$11/AI207*AJ207+$AB$12)</f>
        <v>3.3438260578284016E-3</v>
      </c>
      <c r="AI207">
        <f>1+$AB$7*COS(AL207)</f>
        <v>0.86768932757170214</v>
      </c>
      <c r="AJ207">
        <f>SIN(AL207+RADIANS($AB$9))</f>
        <v>0.53326551035727365</v>
      </c>
      <c r="AK207">
        <f>$AB$7*SIN(AL207)</f>
        <v>0.1332052176098458</v>
      </c>
      <c r="AL207">
        <f>2*ATAN(AM207)</f>
        <v>2.35282541952443</v>
      </c>
      <c r="AM207">
        <f>SQRT((1+$AB$7)/(1-$AB$7))*TAN(AN207/2)</f>
        <v>2.402757414951564</v>
      </c>
      <c r="AN207" s="99">
        <f>$AU207+$AB$7*SIN(AO207)</f>
        <v>90.173654915878188</v>
      </c>
      <c r="AO207" s="99">
        <f>$AU207+$AB$7*SIN(AP207)</f>
        <v>90.173654619298816</v>
      </c>
      <c r="AP207" s="99">
        <f>$AU207+$AB$7*SIN(AQ207)</f>
        <v>90.173657270606611</v>
      </c>
      <c r="AQ207" s="99">
        <f>$AU207+$AB$7*SIN(AR207)</f>
        <v>90.173633568577756</v>
      </c>
      <c r="AR207" s="99">
        <f>$AU207+$AB$7*SIN(AS207)</f>
        <v>90.173845431922729</v>
      </c>
      <c r="AS207" s="99">
        <f>$AU207+$AB$7*SIN(AT207)</f>
        <v>90.171949514232253</v>
      </c>
      <c r="AT207" s="99">
        <f>$AU207+$AB$7*SIN(AU207)</f>
        <v>90.188747341764483</v>
      </c>
      <c r="AU207" s="99">
        <f>RADIANS($AB$9)+$AB$18*(F207-AB$15)</f>
        <v>90.022867698300033</v>
      </c>
      <c r="AW207" s="64"/>
      <c r="AX207" s="70"/>
    </row>
    <row r="208" spans="1:50">
      <c r="A208" s="152" t="s">
        <v>694</v>
      </c>
      <c r="B208" s="153" t="s">
        <v>70</v>
      </c>
      <c r="C208" s="154">
        <v>59666.372100000001</v>
      </c>
      <c r="D208" s="152">
        <v>2.0000000000000001E-4</v>
      </c>
      <c r="E208" s="11">
        <f>+(C208-C$7)/C$8</f>
        <v>27210.98093427443</v>
      </c>
      <c r="F208">
        <f>ROUND(2*E208,0)/2</f>
        <v>27211</v>
      </c>
      <c r="G208">
        <f>+C208-(C$7+F208*C$8)</f>
        <v>-2.3599809377628844E-2</v>
      </c>
      <c r="K208">
        <f>G208</f>
        <v>-2.3599809377628844E-2</v>
      </c>
      <c r="O208">
        <f ca="1">+C$11+C$12*F208</f>
        <v>-3.4966587388745807E-2</v>
      </c>
      <c r="P208" s="103">
        <f>+D$11+D$12*F208+D$13*F208^2</f>
        <v>-3.0642696555711793E-2</v>
      </c>
      <c r="Q208" s="2">
        <f>+C208-15018.5</f>
        <v>44647.872100000001</v>
      </c>
      <c r="S208" s="5">
        <v>1</v>
      </c>
      <c r="Z208">
        <f>F208</f>
        <v>27211</v>
      </c>
      <c r="AA208" s="99">
        <f>AB$3+AB$4*Z208+AB$5*Z208^2+AH208</f>
        <v>-2.5122169349558927E-2</v>
      </c>
      <c r="AB208" s="99">
        <f>IF(S208&lt;&gt;0,G208-AH208, -9999)</f>
        <v>-2.9120336583781711E-2</v>
      </c>
      <c r="AC208" s="99">
        <f>+G208-P208</f>
        <v>7.0428871780829488E-3</v>
      </c>
      <c r="AD208" s="99">
        <f>IF(S208&lt;&gt;0,G208-AA208, -9999)</f>
        <v>1.5223599719300825E-3</v>
      </c>
      <c r="AE208" s="99">
        <f>+(G208-AA208)^2*S208</f>
        <v>2.3175798841349615E-6</v>
      </c>
      <c r="AF208">
        <f>IF(S208&lt;&gt;0,G208-P208, -9999)</f>
        <v>7.0428871780829488E-3</v>
      </c>
      <c r="AG208" s="100"/>
      <c r="AH208">
        <f>$AB$6*($AB$11/AI208*AJ208+$AB$12)</f>
        <v>5.5205272061528672E-3</v>
      </c>
      <c r="AI208">
        <f>1+$AB$7*COS(AL208)</f>
        <v>0.83619794083778953</v>
      </c>
      <c r="AJ208">
        <f>SIN(AL208+RADIANS($AB$9))</f>
        <v>0.74505930062534764</v>
      </c>
      <c r="AK208">
        <f>$AB$7*SIN(AL208)</f>
        <v>9.1753089599938734E-2</v>
      </c>
      <c r="AL208">
        <f>2*ATAN(AM208)</f>
        <v>2.6309930943485158</v>
      </c>
      <c r="AM208">
        <f>SQRT((1+$AB$7)/(1-$AB$7))*TAN(AN208/2)</f>
        <v>3.8314918068594515</v>
      </c>
      <c r="AN208" s="99">
        <f>$AU208+$AB$7*SIN(AO208)</f>
        <v>90.494757448422575</v>
      </c>
      <c r="AO208" s="99">
        <f>$AU208+$AB$7*SIN(AP208)</f>
        <v>90.494755864480382</v>
      </c>
      <c r="AP208" s="99">
        <f>$AU208+$AB$7*SIN(AQ208)</f>
        <v>90.49476616756894</v>
      </c>
      <c r="AQ208" s="99">
        <f>$AU208+$AB$7*SIN(AR208)</f>
        <v>90.494699147607719</v>
      </c>
      <c r="AR208" s="99">
        <f>$AU208+$AB$7*SIN(AS208)</f>
        <v>90.495135045499495</v>
      </c>
      <c r="AS208" s="99">
        <f>$AU208+$AB$7*SIN(AT208)</f>
        <v>90.492297574421002</v>
      </c>
      <c r="AT208" s="99">
        <f>$AU208+$AB$7*SIN(AU208)</f>
        <v>90.510668610322881</v>
      </c>
      <c r="AU208" s="99">
        <f>RADIANS($AB$9)+$AB$18*(F208-AB$15)</f>
        <v>90.386981951018711</v>
      </c>
      <c r="AW208" s="64"/>
      <c r="AX208" s="70"/>
    </row>
    <row r="209" spans="1:50">
      <c r="A209" s="11"/>
      <c r="B209" s="34"/>
      <c r="C209" s="11"/>
      <c r="D209" s="11"/>
      <c r="E209" s="11"/>
      <c r="AA209" s="99"/>
      <c r="AB209" s="99"/>
      <c r="AC209" s="99"/>
      <c r="AD209" s="99"/>
      <c r="AE209" s="99"/>
      <c r="AG209" s="100"/>
      <c r="AN209" s="99"/>
      <c r="AO209" s="99"/>
      <c r="AP209" s="99"/>
      <c r="AQ209" s="99"/>
      <c r="AR209" s="99"/>
      <c r="AS209" s="99"/>
      <c r="AT209" s="99"/>
      <c r="AU209" s="99"/>
      <c r="AW209" s="64"/>
      <c r="AX209" s="70"/>
    </row>
    <row r="210" spans="1:50">
      <c r="A210" s="11"/>
      <c r="B210" s="34"/>
      <c r="C210" s="11"/>
      <c r="D210" s="11"/>
      <c r="E210" s="11"/>
      <c r="AA210" s="99"/>
      <c r="AB210" s="99"/>
      <c r="AC210" s="99"/>
      <c r="AD210" s="99"/>
      <c r="AE210" s="99"/>
      <c r="AG210" s="100"/>
      <c r="AN210" s="99"/>
      <c r="AO210" s="99"/>
      <c r="AP210" s="99"/>
      <c r="AQ210" s="99"/>
      <c r="AR210" s="99"/>
      <c r="AS210" s="99"/>
      <c r="AT210" s="99"/>
      <c r="AU210" s="99"/>
      <c r="AW210" s="64"/>
      <c r="AX210" s="70"/>
    </row>
    <row r="211" spans="1:50">
      <c r="A211" s="11"/>
      <c r="B211" s="34"/>
      <c r="C211" s="11"/>
      <c r="D211" s="11"/>
      <c r="E211" s="11"/>
      <c r="AA211" s="99"/>
      <c r="AB211" s="99"/>
      <c r="AC211" s="99"/>
      <c r="AD211" s="99"/>
      <c r="AE211" s="99"/>
      <c r="AG211" s="100"/>
      <c r="AN211" s="99"/>
      <c r="AO211" s="99"/>
      <c r="AP211" s="99"/>
      <c r="AQ211" s="99"/>
      <c r="AR211" s="99"/>
      <c r="AS211" s="99"/>
      <c r="AT211" s="99"/>
      <c r="AU211" s="99"/>
      <c r="AW211" s="64"/>
      <c r="AX211" s="70"/>
    </row>
    <row r="212" spans="1:50">
      <c r="A212" s="11"/>
      <c r="B212" s="34"/>
      <c r="C212" s="11"/>
      <c r="D212" s="11"/>
      <c r="E212" s="11"/>
      <c r="AA212" s="99"/>
      <c r="AB212" s="99"/>
      <c r="AC212" s="99"/>
      <c r="AD212" s="99"/>
      <c r="AE212" s="99"/>
      <c r="AG212" s="100"/>
      <c r="AN212" s="99"/>
      <c r="AO212" s="99"/>
      <c r="AP212" s="99"/>
      <c r="AQ212" s="99"/>
      <c r="AR212" s="99"/>
      <c r="AS212" s="99"/>
      <c r="AT212" s="99"/>
      <c r="AU212" s="99"/>
      <c r="AW212" s="64"/>
      <c r="AX212" s="70"/>
    </row>
    <row r="213" spans="1:50">
      <c r="A213" s="11"/>
      <c r="B213" s="34"/>
      <c r="C213" s="11"/>
      <c r="D213" s="11"/>
      <c r="E213" s="11"/>
      <c r="AA213" s="99"/>
      <c r="AB213" s="99"/>
      <c r="AC213" s="99"/>
      <c r="AD213" s="99"/>
      <c r="AE213" s="99"/>
      <c r="AG213" s="100"/>
      <c r="AN213" s="99"/>
      <c r="AO213" s="99"/>
      <c r="AP213" s="99"/>
      <c r="AQ213" s="99"/>
      <c r="AR213" s="99"/>
      <c r="AS213" s="99"/>
      <c r="AT213" s="99"/>
      <c r="AU213" s="99"/>
      <c r="AW213" s="64"/>
      <c r="AX213" s="70"/>
    </row>
    <row r="214" spans="1:50">
      <c r="A214" s="11"/>
      <c r="B214" s="34"/>
      <c r="C214" s="11"/>
      <c r="D214" s="11"/>
      <c r="E214" s="11"/>
      <c r="AA214" s="99"/>
      <c r="AB214" s="99"/>
      <c r="AC214" s="99"/>
      <c r="AD214" s="99"/>
      <c r="AE214" s="99"/>
      <c r="AG214" s="100"/>
      <c r="AN214" s="99"/>
      <c r="AO214" s="99"/>
      <c r="AP214" s="99"/>
      <c r="AQ214" s="99"/>
      <c r="AR214" s="99"/>
      <c r="AS214" s="99"/>
      <c r="AT214" s="99"/>
      <c r="AU214" s="99"/>
      <c r="AW214" s="64"/>
      <c r="AX214" s="70"/>
    </row>
    <row r="215" spans="1:50">
      <c r="A215" s="11"/>
      <c r="B215" s="34"/>
      <c r="C215" s="11"/>
      <c r="D215" s="11"/>
      <c r="E215" s="11"/>
      <c r="AA215" s="99"/>
      <c r="AB215" s="99"/>
      <c r="AC215" s="99"/>
      <c r="AD215" s="99"/>
      <c r="AE215" s="99"/>
      <c r="AG215" s="100"/>
      <c r="AN215" s="99"/>
      <c r="AO215" s="99"/>
      <c r="AP215" s="99"/>
      <c r="AQ215" s="99"/>
      <c r="AR215" s="99"/>
      <c r="AS215" s="99"/>
      <c r="AT215" s="99"/>
      <c r="AU215" s="99"/>
      <c r="AW215" s="64"/>
      <c r="AX215" s="70"/>
    </row>
    <row r="216" spans="1:50">
      <c r="A216" s="11"/>
      <c r="B216" s="34"/>
      <c r="C216" s="11"/>
      <c r="D216" s="11"/>
      <c r="E216" s="11"/>
      <c r="AA216" s="99"/>
      <c r="AB216" s="99"/>
      <c r="AC216" s="99"/>
      <c r="AD216" s="99"/>
      <c r="AE216" s="99"/>
      <c r="AG216" s="100"/>
      <c r="AN216" s="99"/>
      <c r="AO216" s="99"/>
      <c r="AP216" s="99"/>
      <c r="AQ216" s="99"/>
      <c r="AR216" s="99"/>
      <c r="AS216" s="99"/>
      <c r="AT216" s="99"/>
      <c r="AU216" s="99"/>
      <c r="AW216" s="64"/>
      <c r="AX216" s="70"/>
    </row>
    <row r="217" spans="1:50">
      <c r="A217" s="11"/>
      <c r="B217" s="34"/>
      <c r="C217" s="11"/>
      <c r="D217" s="11"/>
      <c r="E217" s="11"/>
      <c r="AA217" s="99"/>
      <c r="AB217" s="99"/>
      <c r="AC217" s="99"/>
      <c r="AD217" s="99"/>
      <c r="AE217" s="99"/>
      <c r="AG217" s="100"/>
      <c r="AN217" s="99"/>
      <c r="AO217" s="99"/>
      <c r="AP217" s="99"/>
      <c r="AQ217" s="99"/>
      <c r="AR217" s="99"/>
      <c r="AS217" s="99"/>
      <c r="AT217" s="99"/>
      <c r="AU217" s="99"/>
      <c r="AW217" s="64"/>
      <c r="AX217" s="70"/>
    </row>
    <row r="218" spans="1:50">
      <c r="A218" s="11"/>
      <c r="B218" s="34"/>
      <c r="C218" s="11"/>
      <c r="D218" s="11"/>
      <c r="E218" s="11"/>
      <c r="AA218" s="99"/>
      <c r="AB218" s="99"/>
      <c r="AC218" s="99"/>
      <c r="AD218" s="99"/>
      <c r="AE218" s="99"/>
      <c r="AG218" s="100"/>
      <c r="AN218" s="99"/>
      <c r="AO218" s="99"/>
      <c r="AP218" s="99"/>
      <c r="AQ218" s="99"/>
      <c r="AR218" s="99"/>
      <c r="AS218" s="99"/>
      <c r="AT218" s="99"/>
      <c r="AU218" s="99"/>
      <c r="AW218" s="64"/>
      <c r="AX218" s="70"/>
    </row>
    <row r="219" spans="1:50">
      <c r="A219" s="11"/>
      <c r="B219" s="34"/>
      <c r="C219" s="11"/>
      <c r="D219" s="11"/>
      <c r="E219" s="11"/>
      <c r="AA219" s="99"/>
      <c r="AB219" s="99"/>
      <c r="AC219" s="99"/>
      <c r="AD219" s="99"/>
      <c r="AE219" s="99"/>
      <c r="AG219" s="100"/>
      <c r="AN219" s="99"/>
      <c r="AO219" s="99"/>
      <c r="AP219" s="99"/>
      <c r="AQ219" s="99"/>
      <c r="AR219" s="99"/>
      <c r="AS219" s="99"/>
      <c r="AT219" s="99"/>
      <c r="AU219" s="99"/>
      <c r="AW219" s="64"/>
      <c r="AX219" s="70"/>
    </row>
    <row r="220" spans="1:50">
      <c r="A220" s="11"/>
      <c r="B220" s="34"/>
      <c r="C220" s="11"/>
      <c r="D220" s="11"/>
      <c r="E220" s="11"/>
      <c r="AA220" s="99"/>
      <c r="AB220" s="99"/>
      <c r="AC220" s="99"/>
      <c r="AD220" s="99"/>
      <c r="AE220" s="99"/>
      <c r="AG220" s="100"/>
      <c r="AN220" s="99"/>
      <c r="AO220" s="99"/>
      <c r="AP220" s="99"/>
      <c r="AQ220" s="99"/>
      <c r="AR220" s="99"/>
      <c r="AS220" s="99"/>
      <c r="AT220" s="99"/>
      <c r="AU220" s="99"/>
      <c r="AW220" s="64"/>
      <c r="AX220" s="70"/>
    </row>
    <row r="221" spans="1:50">
      <c r="A221" s="11"/>
      <c r="B221" s="34"/>
      <c r="C221" s="11"/>
      <c r="D221" s="11"/>
      <c r="E221" s="11"/>
      <c r="AA221" s="99"/>
      <c r="AB221" s="99"/>
      <c r="AC221" s="99"/>
      <c r="AD221" s="99"/>
      <c r="AE221" s="99"/>
      <c r="AG221" s="100"/>
      <c r="AN221" s="99"/>
      <c r="AO221" s="99"/>
      <c r="AP221" s="99"/>
      <c r="AQ221" s="99"/>
      <c r="AR221" s="99"/>
      <c r="AS221" s="99"/>
      <c r="AT221" s="99"/>
      <c r="AU221" s="99"/>
      <c r="AW221" s="64"/>
      <c r="AX221" s="70"/>
    </row>
    <row r="222" spans="1:50">
      <c r="A222" s="11"/>
      <c r="B222" s="34"/>
      <c r="C222" s="11"/>
      <c r="D222" s="11"/>
      <c r="E222" s="11"/>
      <c r="AA222" s="99"/>
      <c r="AB222" s="99"/>
      <c r="AC222" s="99"/>
      <c r="AD222" s="99"/>
      <c r="AE222" s="99"/>
      <c r="AG222" s="100"/>
      <c r="AN222" s="99"/>
      <c r="AO222" s="99"/>
      <c r="AP222" s="99"/>
      <c r="AQ222" s="99"/>
      <c r="AR222" s="99"/>
      <c r="AS222" s="99"/>
      <c r="AT222" s="99"/>
      <c r="AU222" s="99"/>
      <c r="AW222" s="64"/>
      <c r="AX222" s="70"/>
    </row>
    <row r="223" spans="1:50">
      <c r="A223" s="11"/>
      <c r="B223" s="34"/>
      <c r="C223" s="11"/>
      <c r="D223" s="11"/>
      <c r="E223" s="11"/>
      <c r="AA223" s="99"/>
      <c r="AB223" s="99"/>
      <c r="AC223" s="99"/>
      <c r="AD223" s="99"/>
      <c r="AE223" s="99"/>
      <c r="AG223" s="100"/>
      <c r="AN223" s="99"/>
      <c r="AO223" s="99"/>
      <c r="AP223" s="99"/>
      <c r="AQ223" s="99"/>
      <c r="AR223" s="99"/>
      <c r="AS223" s="99"/>
      <c r="AT223" s="99"/>
      <c r="AU223" s="99"/>
      <c r="AW223" s="64"/>
      <c r="AX223" s="70"/>
    </row>
    <row r="224" spans="1:50">
      <c r="A224" s="11"/>
      <c r="B224" s="34"/>
      <c r="C224" s="11"/>
      <c r="D224" s="11"/>
      <c r="E224" s="11"/>
      <c r="AA224" s="99"/>
      <c r="AB224" s="99"/>
      <c r="AC224" s="99"/>
      <c r="AD224" s="99"/>
      <c r="AE224" s="99"/>
      <c r="AG224" s="100"/>
      <c r="AN224" s="99"/>
      <c r="AO224" s="99"/>
      <c r="AP224" s="99"/>
      <c r="AQ224" s="99"/>
      <c r="AR224" s="99"/>
      <c r="AS224" s="99"/>
      <c r="AT224" s="99"/>
      <c r="AU224" s="99"/>
      <c r="AW224" s="64"/>
      <c r="AX224" s="70"/>
    </row>
    <row r="225" spans="1:50">
      <c r="A225" s="11"/>
      <c r="B225" s="34"/>
      <c r="C225" s="11"/>
      <c r="D225" s="11"/>
      <c r="E225" s="11"/>
      <c r="AA225" s="99"/>
      <c r="AB225" s="99"/>
      <c r="AC225" s="99"/>
      <c r="AD225" s="99"/>
      <c r="AE225" s="99"/>
      <c r="AG225" s="100"/>
      <c r="AN225" s="99"/>
      <c r="AO225" s="99"/>
      <c r="AP225" s="99"/>
      <c r="AQ225" s="99"/>
      <c r="AR225" s="99"/>
      <c r="AS225" s="99"/>
      <c r="AT225" s="99"/>
      <c r="AU225" s="99"/>
      <c r="AW225" s="64"/>
      <c r="AX225" s="70"/>
    </row>
    <row r="226" spans="1:50">
      <c r="A226" s="11"/>
      <c r="B226" s="34"/>
      <c r="C226" s="11"/>
      <c r="D226" s="11"/>
      <c r="E226" s="11"/>
      <c r="AA226" s="99"/>
      <c r="AB226" s="99"/>
      <c r="AC226" s="99"/>
      <c r="AD226" s="99"/>
      <c r="AE226" s="99"/>
      <c r="AG226" s="100"/>
      <c r="AN226" s="99"/>
      <c r="AO226" s="99"/>
      <c r="AP226" s="99"/>
      <c r="AQ226" s="99"/>
      <c r="AR226" s="99"/>
      <c r="AS226" s="99"/>
      <c r="AT226" s="99"/>
      <c r="AU226" s="99"/>
      <c r="AV226" s="99"/>
      <c r="AW226" s="64"/>
      <c r="AX226" s="70"/>
    </row>
    <row r="227" spans="1:50">
      <c r="A227" s="11"/>
      <c r="B227" s="34"/>
      <c r="C227" s="11"/>
      <c r="D227" s="11"/>
      <c r="E227" s="11"/>
      <c r="AA227" s="99"/>
      <c r="AB227" s="99"/>
      <c r="AC227" s="99"/>
      <c r="AD227" s="99"/>
      <c r="AE227" s="99"/>
      <c r="AG227" s="100"/>
      <c r="AN227" s="99"/>
      <c r="AO227" s="99"/>
      <c r="AP227" s="99"/>
      <c r="AQ227" s="99"/>
      <c r="AR227" s="99"/>
      <c r="AS227" s="99"/>
      <c r="AT227" s="99"/>
      <c r="AU227" s="99"/>
      <c r="AW227" s="64"/>
      <c r="AX227" s="70"/>
    </row>
    <row r="228" spans="1:50">
      <c r="A228" s="11"/>
      <c r="B228" s="34"/>
      <c r="C228" s="11"/>
      <c r="D228" s="11"/>
      <c r="E228" s="11"/>
      <c r="AA228" s="99"/>
      <c r="AB228" s="99"/>
      <c r="AC228" s="99"/>
      <c r="AD228" s="99"/>
      <c r="AE228" s="99"/>
      <c r="AG228" s="100"/>
      <c r="AN228" s="99"/>
      <c r="AO228" s="99"/>
      <c r="AP228" s="99"/>
      <c r="AQ228" s="99"/>
      <c r="AR228" s="99"/>
      <c r="AS228" s="99"/>
      <c r="AT228" s="99"/>
      <c r="AU228" s="99"/>
      <c r="AW228" s="64"/>
      <c r="AX228" s="70"/>
    </row>
    <row r="229" spans="1:50">
      <c r="A229" s="11"/>
      <c r="B229" s="34"/>
      <c r="C229" s="11"/>
      <c r="D229" s="11"/>
      <c r="E229" s="11"/>
      <c r="AA229" s="99"/>
      <c r="AB229" s="99"/>
      <c r="AC229" s="99"/>
      <c r="AD229" s="99"/>
      <c r="AE229" s="99"/>
      <c r="AG229" s="100"/>
      <c r="AN229" s="99"/>
      <c r="AO229" s="99"/>
      <c r="AP229" s="99"/>
      <c r="AQ229" s="99"/>
      <c r="AR229" s="99"/>
      <c r="AS229" s="99"/>
      <c r="AT229" s="99"/>
      <c r="AU229" s="99"/>
      <c r="AW229" s="64"/>
      <c r="AX229" s="70"/>
    </row>
    <row r="230" spans="1:50">
      <c r="A230" s="11"/>
      <c r="B230" s="34"/>
      <c r="C230" s="11"/>
      <c r="D230" s="11"/>
      <c r="E230" s="11"/>
      <c r="AA230" s="99"/>
      <c r="AB230" s="99"/>
      <c r="AC230" s="99"/>
      <c r="AD230" s="99"/>
      <c r="AE230" s="99"/>
      <c r="AG230" s="100"/>
      <c r="AN230" s="99"/>
      <c r="AO230" s="99"/>
      <c r="AP230" s="99"/>
      <c r="AQ230" s="99"/>
      <c r="AR230" s="99"/>
      <c r="AS230" s="99"/>
      <c r="AT230" s="99"/>
      <c r="AU230" s="99"/>
      <c r="AW230" s="64"/>
      <c r="AX230" s="70"/>
    </row>
    <row r="231" spans="1:50">
      <c r="A231" s="11"/>
      <c r="B231" s="34"/>
      <c r="C231" s="11"/>
      <c r="D231" s="11"/>
      <c r="E231" s="11"/>
      <c r="AA231" s="99"/>
      <c r="AB231" s="99"/>
      <c r="AC231" s="99"/>
      <c r="AD231" s="99"/>
      <c r="AE231" s="99"/>
      <c r="AG231" s="100"/>
      <c r="AN231" s="99"/>
      <c r="AO231" s="99"/>
      <c r="AP231" s="99"/>
      <c r="AQ231" s="99"/>
      <c r="AR231" s="99"/>
      <c r="AS231" s="99"/>
      <c r="AT231" s="99"/>
      <c r="AU231" s="99"/>
      <c r="AW231" s="64"/>
      <c r="AX231" s="70"/>
    </row>
    <row r="232" spans="1:50">
      <c r="A232" s="11"/>
      <c r="B232" s="34"/>
      <c r="C232" s="11"/>
      <c r="D232" s="11"/>
      <c r="E232" s="11"/>
      <c r="AA232" s="99"/>
      <c r="AB232" s="99"/>
      <c r="AC232" s="99"/>
      <c r="AD232" s="99"/>
      <c r="AE232" s="99"/>
      <c r="AG232" s="100"/>
      <c r="AN232" s="99"/>
      <c r="AO232" s="99"/>
      <c r="AP232" s="99"/>
      <c r="AQ232" s="99"/>
      <c r="AR232" s="99"/>
      <c r="AS232" s="99"/>
      <c r="AT232" s="99"/>
      <c r="AU232" s="99"/>
      <c r="AW232" s="64"/>
      <c r="AX232" s="70"/>
    </row>
    <row r="233" spans="1:50">
      <c r="A233" s="11"/>
      <c r="B233" s="34"/>
      <c r="C233" s="11"/>
      <c r="D233" s="11"/>
      <c r="E233" s="11"/>
      <c r="AA233" s="99"/>
      <c r="AB233" s="99"/>
      <c r="AC233" s="99"/>
      <c r="AD233" s="99"/>
      <c r="AE233" s="99"/>
      <c r="AG233" s="100"/>
      <c r="AN233" s="99"/>
      <c r="AO233" s="99"/>
      <c r="AP233" s="99"/>
      <c r="AQ233" s="99"/>
      <c r="AR233" s="99"/>
      <c r="AS233" s="99"/>
      <c r="AT233" s="99"/>
      <c r="AU233" s="99"/>
      <c r="AW233" s="64"/>
      <c r="AX233" s="70"/>
    </row>
    <row r="234" spans="1:50">
      <c r="A234" s="11"/>
      <c r="B234" s="34"/>
      <c r="C234" s="11"/>
      <c r="D234" s="11"/>
      <c r="E234" s="11"/>
      <c r="AA234" s="99"/>
      <c r="AB234" s="99"/>
      <c r="AC234" s="99"/>
      <c r="AD234" s="99"/>
      <c r="AE234" s="99"/>
      <c r="AG234" s="100"/>
      <c r="AN234" s="99"/>
      <c r="AO234" s="99"/>
      <c r="AP234" s="99"/>
      <c r="AQ234" s="99"/>
      <c r="AR234" s="99"/>
      <c r="AS234" s="99"/>
      <c r="AT234" s="99"/>
      <c r="AU234" s="99"/>
      <c r="AW234" s="64"/>
      <c r="AX234" s="70"/>
    </row>
    <row r="235" spans="1:50">
      <c r="A235" s="11"/>
      <c r="B235" s="34"/>
      <c r="C235" s="11"/>
      <c r="D235" s="11"/>
      <c r="E235" s="11"/>
      <c r="AA235" s="99"/>
      <c r="AB235" s="99"/>
      <c r="AC235" s="99"/>
      <c r="AD235" s="99"/>
      <c r="AE235" s="99"/>
      <c r="AG235" s="100"/>
      <c r="AN235" s="99"/>
      <c r="AO235" s="99"/>
      <c r="AP235" s="99"/>
      <c r="AQ235" s="99"/>
      <c r="AR235" s="99"/>
      <c r="AS235" s="99"/>
      <c r="AT235" s="99"/>
      <c r="AU235" s="99"/>
      <c r="AW235" s="64"/>
      <c r="AX235" s="70"/>
    </row>
    <row r="236" spans="1:50">
      <c r="A236" s="11"/>
      <c r="B236" s="34"/>
      <c r="C236" s="11"/>
      <c r="D236" s="11"/>
      <c r="E236" s="11"/>
      <c r="AA236" s="99"/>
      <c r="AB236" s="99"/>
      <c r="AC236" s="99"/>
      <c r="AD236" s="99"/>
      <c r="AE236" s="99"/>
      <c r="AG236" s="100"/>
      <c r="AN236" s="99"/>
      <c r="AO236" s="99"/>
      <c r="AP236" s="99"/>
      <c r="AQ236" s="99"/>
      <c r="AR236" s="99"/>
      <c r="AS236" s="99"/>
      <c r="AT236" s="99"/>
      <c r="AU236" s="99"/>
      <c r="AW236" s="64"/>
      <c r="AX236" s="70"/>
    </row>
    <row r="237" spans="1:50">
      <c r="A237" s="11"/>
      <c r="B237" s="34"/>
      <c r="C237" s="11"/>
      <c r="D237" s="11"/>
      <c r="E237" s="11"/>
      <c r="AA237" s="99"/>
      <c r="AB237" s="99"/>
      <c r="AC237" s="99"/>
      <c r="AD237" s="99"/>
      <c r="AE237" s="99"/>
      <c r="AG237" s="100"/>
      <c r="AN237" s="99"/>
      <c r="AO237" s="99"/>
      <c r="AP237" s="99"/>
      <c r="AQ237" s="99"/>
      <c r="AR237" s="99"/>
      <c r="AS237" s="99"/>
      <c r="AT237" s="99"/>
      <c r="AU237" s="99"/>
      <c r="AW237" s="64"/>
      <c r="AX237" s="70"/>
    </row>
    <row r="238" spans="1:50">
      <c r="A238" s="11"/>
      <c r="B238" s="34"/>
      <c r="C238" s="11"/>
      <c r="D238" s="11"/>
      <c r="E238" s="11"/>
      <c r="AA238" s="99"/>
      <c r="AB238" s="99"/>
      <c r="AC238" s="99"/>
      <c r="AD238" s="99"/>
      <c r="AE238" s="99"/>
      <c r="AG238" s="100"/>
      <c r="AN238" s="99"/>
      <c r="AO238" s="99"/>
      <c r="AP238" s="99"/>
      <c r="AQ238" s="99"/>
      <c r="AR238" s="99"/>
      <c r="AS238" s="99"/>
      <c r="AT238" s="99"/>
      <c r="AU238" s="99"/>
      <c r="AW238" s="64"/>
      <c r="AX238" s="70"/>
    </row>
    <row r="239" spans="1:50">
      <c r="A239" s="11"/>
      <c r="B239" s="34"/>
      <c r="C239" s="11"/>
      <c r="D239" s="11"/>
      <c r="E239" s="11"/>
      <c r="AA239" s="99"/>
      <c r="AB239" s="99"/>
      <c r="AC239" s="99"/>
      <c r="AD239" s="99"/>
      <c r="AE239" s="99"/>
      <c r="AG239" s="100"/>
      <c r="AN239" s="99"/>
      <c r="AO239" s="99"/>
      <c r="AP239" s="99"/>
      <c r="AQ239" s="99"/>
      <c r="AR239" s="99"/>
      <c r="AS239" s="99"/>
      <c r="AT239" s="99"/>
      <c r="AU239" s="99"/>
      <c r="AW239" s="64"/>
      <c r="AX239" s="70"/>
    </row>
    <row r="240" spans="1:50">
      <c r="A240" s="11"/>
      <c r="B240" s="34"/>
      <c r="C240" s="11"/>
      <c r="D240" s="11"/>
      <c r="E240" s="11"/>
      <c r="AA240" s="99"/>
      <c r="AB240" s="99"/>
      <c r="AC240" s="99"/>
      <c r="AD240" s="99"/>
      <c r="AE240" s="99"/>
      <c r="AG240" s="100"/>
      <c r="AN240" s="99"/>
      <c r="AO240" s="99"/>
      <c r="AP240" s="99"/>
      <c r="AQ240" s="99"/>
      <c r="AR240" s="99"/>
      <c r="AS240" s="99"/>
      <c r="AT240" s="99"/>
      <c r="AU240" s="99"/>
      <c r="AW240" s="64"/>
      <c r="AX240" s="70"/>
    </row>
    <row r="241" spans="1:50">
      <c r="A241" s="11"/>
      <c r="B241" s="34"/>
      <c r="C241" s="11"/>
      <c r="D241" s="11"/>
      <c r="E241" s="11"/>
      <c r="AA241" s="99"/>
      <c r="AB241" s="99"/>
      <c r="AC241" s="99"/>
      <c r="AD241" s="99"/>
      <c r="AE241" s="99"/>
      <c r="AG241" s="100"/>
      <c r="AN241" s="99"/>
      <c r="AO241" s="99"/>
      <c r="AP241" s="99"/>
      <c r="AQ241" s="99"/>
      <c r="AR241" s="99"/>
      <c r="AS241" s="99"/>
      <c r="AT241" s="99"/>
      <c r="AU241" s="99"/>
      <c r="AW241" s="64"/>
      <c r="AX241" s="70"/>
    </row>
    <row r="242" spans="1:50">
      <c r="A242" s="11"/>
      <c r="B242" s="34"/>
      <c r="C242" s="11"/>
      <c r="D242" s="11"/>
      <c r="E242" s="11"/>
      <c r="AA242" s="99"/>
      <c r="AB242" s="99"/>
      <c r="AC242" s="99"/>
      <c r="AD242" s="99"/>
      <c r="AE242" s="99"/>
      <c r="AG242" s="100"/>
      <c r="AN242" s="99"/>
      <c r="AO242" s="99"/>
      <c r="AP242" s="99"/>
      <c r="AQ242" s="99"/>
      <c r="AR242" s="99"/>
      <c r="AS242" s="99"/>
      <c r="AT242" s="99"/>
      <c r="AU242" s="99"/>
      <c r="AW242" s="64"/>
      <c r="AX242" s="70"/>
    </row>
    <row r="243" spans="1:50">
      <c r="A243" s="11"/>
      <c r="B243" s="34"/>
      <c r="C243" s="11"/>
      <c r="D243" s="11"/>
      <c r="E243" s="11"/>
      <c r="AA243" s="99"/>
      <c r="AB243" s="99"/>
      <c r="AC243" s="99"/>
      <c r="AD243" s="99"/>
      <c r="AE243" s="99"/>
      <c r="AG243" s="100"/>
      <c r="AN243" s="99"/>
      <c r="AO243" s="99"/>
      <c r="AP243" s="99"/>
      <c r="AQ243" s="99"/>
      <c r="AR243" s="99"/>
      <c r="AS243" s="99"/>
      <c r="AT243" s="99"/>
      <c r="AU243" s="99"/>
      <c r="AW243" s="64"/>
      <c r="AX243" s="70"/>
    </row>
    <row r="244" spans="1:50">
      <c r="A244" s="11"/>
      <c r="B244" s="34"/>
      <c r="C244" s="11"/>
      <c r="D244" s="11"/>
      <c r="E244" s="11"/>
      <c r="AA244" s="99"/>
      <c r="AB244" s="99"/>
      <c r="AC244" s="99"/>
      <c r="AD244" s="99"/>
      <c r="AE244" s="99"/>
      <c r="AG244" s="100"/>
      <c r="AN244" s="99"/>
      <c r="AO244" s="99"/>
      <c r="AP244" s="99"/>
      <c r="AQ244" s="99"/>
      <c r="AR244" s="99"/>
      <c r="AS244" s="99"/>
      <c r="AT244" s="99"/>
      <c r="AU244" s="99"/>
      <c r="AW244" s="64"/>
      <c r="AX244" s="70"/>
    </row>
    <row r="245" spans="1:50">
      <c r="A245" s="11"/>
      <c r="B245" s="34"/>
      <c r="C245" s="11"/>
      <c r="D245" s="11"/>
      <c r="E245" s="11"/>
      <c r="AA245" s="99"/>
      <c r="AB245" s="99"/>
      <c r="AC245" s="99"/>
      <c r="AD245" s="99"/>
      <c r="AE245" s="99"/>
      <c r="AG245" s="100"/>
      <c r="AN245" s="99"/>
      <c r="AO245" s="99"/>
      <c r="AP245" s="99"/>
      <c r="AQ245" s="99"/>
      <c r="AR245" s="99"/>
      <c r="AS245" s="99"/>
      <c r="AT245" s="99"/>
      <c r="AU245" s="99"/>
      <c r="AW245" s="64"/>
      <c r="AX245" s="70"/>
    </row>
    <row r="246" spans="1:50">
      <c r="A246" s="11"/>
      <c r="B246" s="34"/>
      <c r="C246" s="11"/>
      <c r="D246" s="11"/>
      <c r="E246" s="11"/>
      <c r="AA246" s="99"/>
      <c r="AB246" s="99"/>
      <c r="AC246" s="99"/>
      <c r="AD246" s="99"/>
      <c r="AE246" s="99"/>
      <c r="AG246" s="100"/>
      <c r="AN246" s="99"/>
      <c r="AO246" s="99"/>
      <c r="AP246" s="99"/>
      <c r="AQ246" s="99"/>
      <c r="AR246" s="99"/>
      <c r="AS246" s="99"/>
      <c r="AT246" s="99"/>
      <c r="AU246" s="99"/>
      <c r="AW246" s="64"/>
      <c r="AX246" s="70"/>
    </row>
    <row r="247" spans="1:50">
      <c r="A247" s="11"/>
      <c r="B247" s="34"/>
      <c r="C247" s="11"/>
      <c r="D247" s="11"/>
      <c r="E247" s="11"/>
      <c r="AA247" s="99"/>
      <c r="AB247" s="99"/>
      <c r="AC247" s="99"/>
      <c r="AD247" s="99"/>
      <c r="AE247" s="99"/>
      <c r="AG247" s="100"/>
      <c r="AN247" s="99"/>
      <c r="AO247" s="99"/>
      <c r="AP247" s="99"/>
      <c r="AQ247" s="99"/>
      <c r="AR247" s="99"/>
      <c r="AS247" s="99"/>
      <c r="AT247" s="99"/>
      <c r="AU247" s="99"/>
      <c r="AV247" s="99"/>
      <c r="AW247" s="64"/>
      <c r="AX247" s="70"/>
    </row>
    <row r="248" spans="1:50">
      <c r="A248" s="11"/>
      <c r="B248" s="34"/>
      <c r="C248" s="11"/>
      <c r="D248" s="11"/>
      <c r="E248" s="11"/>
      <c r="AA248" s="99"/>
      <c r="AB248" s="99"/>
      <c r="AC248" s="99"/>
      <c r="AD248" s="99"/>
      <c r="AE248" s="99"/>
      <c r="AG248" s="100"/>
      <c r="AN248" s="99"/>
      <c r="AO248" s="99"/>
      <c r="AP248" s="99"/>
      <c r="AQ248" s="99"/>
      <c r="AR248" s="99"/>
      <c r="AS248" s="99"/>
      <c r="AT248" s="99"/>
      <c r="AU248" s="99"/>
      <c r="AW248" s="64"/>
      <c r="AX248" s="70"/>
    </row>
    <row r="249" spans="1:50">
      <c r="A249" s="11"/>
      <c r="B249" s="34"/>
      <c r="C249" s="11"/>
      <c r="D249" s="11"/>
      <c r="E249" s="11"/>
      <c r="AA249" s="99"/>
      <c r="AB249" s="99"/>
      <c r="AC249" s="99"/>
      <c r="AD249" s="99"/>
      <c r="AE249" s="99"/>
      <c r="AG249" s="100"/>
      <c r="AN249" s="99"/>
      <c r="AO249" s="99"/>
      <c r="AP249" s="99"/>
      <c r="AQ249" s="99"/>
      <c r="AR249" s="99"/>
      <c r="AS249" s="99"/>
      <c r="AT249" s="99"/>
      <c r="AU249" s="99"/>
      <c r="AV249" s="99"/>
      <c r="AW249" s="64"/>
      <c r="AX249" s="70"/>
    </row>
    <row r="250" spans="1:50">
      <c r="A250" s="11"/>
      <c r="B250" s="34"/>
      <c r="C250" s="11"/>
      <c r="D250" s="11"/>
      <c r="E250" s="11"/>
      <c r="AA250" s="99"/>
      <c r="AB250" s="99"/>
      <c r="AC250" s="99"/>
      <c r="AD250" s="99"/>
      <c r="AE250" s="99"/>
      <c r="AG250" s="100"/>
      <c r="AN250" s="99"/>
      <c r="AO250" s="99"/>
      <c r="AP250" s="99"/>
      <c r="AQ250" s="99"/>
      <c r="AR250" s="99"/>
      <c r="AS250" s="99"/>
      <c r="AT250" s="99"/>
      <c r="AU250" s="99"/>
      <c r="AW250" s="64"/>
      <c r="AX250" s="70"/>
    </row>
    <row r="251" spans="1:50">
      <c r="A251" s="11"/>
      <c r="B251" s="34"/>
      <c r="C251" s="11"/>
      <c r="D251" s="11"/>
      <c r="E251" s="11"/>
      <c r="AA251" s="99"/>
      <c r="AB251" s="99"/>
      <c r="AC251" s="99"/>
      <c r="AD251" s="99"/>
      <c r="AE251" s="99"/>
      <c r="AG251" s="100"/>
      <c r="AN251" s="99"/>
      <c r="AO251" s="99"/>
      <c r="AP251" s="99"/>
      <c r="AQ251" s="99"/>
      <c r="AR251" s="99"/>
      <c r="AS251" s="99"/>
      <c r="AT251" s="99"/>
      <c r="AU251" s="99"/>
      <c r="AV251" s="99"/>
      <c r="AW251" s="64"/>
      <c r="AX251" s="70"/>
    </row>
    <row r="252" spans="1:50">
      <c r="B252" s="5"/>
      <c r="AA252" s="99"/>
      <c r="AB252" s="99"/>
      <c r="AC252" s="99"/>
      <c r="AD252" s="99"/>
      <c r="AE252" s="99"/>
      <c r="AG252" s="100"/>
      <c r="AN252" s="99"/>
      <c r="AO252" s="99"/>
      <c r="AP252" s="99"/>
      <c r="AQ252" s="99"/>
      <c r="AR252" s="99"/>
      <c r="AS252" s="99"/>
      <c r="AT252" s="99"/>
      <c r="AU252" s="99"/>
      <c r="AV252" s="99"/>
      <c r="AW252" s="64"/>
      <c r="AX252" s="70"/>
    </row>
    <row r="253" spans="1:50">
      <c r="B253" s="5"/>
      <c r="AA253" s="99"/>
      <c r="AB253" s="99"/>
      <c r="AC253" s="99"/>
      <c r="AD253" s="99"/>
      <c r="AE253" s="99"/>
      <c r="AG253" s="100"/>
      <c r="AN253" s="99"/>
      <c r="AO253" s="99"/>
      <c r="AP253" s="99"/>
      <c r="AQ253" s="99"/>
      <c r="AR253" s="99"/>
      <c r="AS253" s="99"/>
      <c r="AT253" s="99"/>
      <c r="AU253" s="99"/>
      <c r="AW253" s="64"/>
      <c r="AX253" s="70"/>
    </row>
    <row r="254" spans="1:50">
      <c r="B254" s="5"/>
      <c r="AA254" s="99"/>
      <c r="AB254" s="99"/>
      <c r="AC254" s="99"/>
      <c r="AD254" s="99"/>
      <c r="AE254" s="99"/>
      <c r="AG254" s="100"/>
      <c r="AN254" s="99"/>
      <c r="AO254" s="99"/>
      <c r="AP254" s="99"/>
      <c r="AQ254" s="99"/>
      <c r="AR254" s="99"/>
      <c r="AS254" s="99"/>
      <c r="AT254" s="99"/>
      <c r="AU254" s="99"/>
      <c r="AV254" s="99"/>
      <c r="AW254" s="64"/>
      <c r="AX254" s="70"/>
    </row>
    <row r="255" spans="1:50">
      <c r="B255" s="5"/>
      <c r="AA255" s="99"/>
      <c r="AB255" s="99"/>
      <c r="AC255" s="99"/>
      <c r="AD255" s="99"/>
      <c r="AE255" s="99"/>
      <c r="AG255" s="100"/>
      <c r="AN255" s="99"/>
      <c r="AO255" s="99"/>
      <c r="AP255" s="99"/>
      <c r="AQ255" s="99"/>
      <c r="AR255" s="99"/>
      <c r="AS255" s="99"/>
      <c r="AT255" s="99"/>
      <c r="AU255" s="99"/>
      <c r="AV255" s="99"/>
      <c r="AW255" s="64"/>
      <c r="AX255" s="70"/>
    </row>
    <row r="256" spans="1:50">
      <c r="B256" s="5"/>
      <c r="AA256" s="99"/>
      <c r="AB256" s="99"/>
      <c r="AC256" s="99"/>
      <c r="AD256" s="99"/>
      <c r="AE256" s="99"/>
      <c r="AG256" s="100"/>
      <c r="AN256" s="99"/>
      <c r="AO256" s="99"/>
      <c r="AP256" s="99"/>
      <c r="AQ256" s="99"/>
      <c r="AR256" s="99"/>
      <c r="AS256" s="99"/>
      <c r="AT256" s="99"/>
      <c r="AU256" s="99"/>
      <c r="AW256" s="64"/>
      <c r="AX256" s="70"/>
    </row>
    <row r="257" spans="2:50">
      <c r="B257" s="5"/>
      <c r="AA257" s="99"/>
      <c r="AB257" s="99"/>
      <c r="AC257" s="99"/>
      <c r="AD257" s="99"/>
      <c r="AE257" s="99"/>
      <c r="AG257" s="100"/>
      <c r="AN257" s="99"/>
      <c r="AO257" s="99"/>
      <c r="AP257" s="99"/>
      <c r="AQ257" s="99"/>
      <c r="AR257" s="99"/>
      <c r="AS257" s="99"/>
      <c r="AT257" s="99"/>
      <c r="AU257" s="99"/>
      <c r="AV257" s="99"/>
      <c r="AW257" s="64"/>
      <c r="AX257" s="70"/>
    </row>
    <row r="258" spans="2:50">
      <c r="B258" s="5"/>
      <c r="AA258" s="99"/>
      <c r="AB258" s="99"/>
      <c r="AC258" s="99"/>
      <c r="AD258" s="99"/>
      <c r="AE258" s="99"/>
      <c r="AG258" s="100"/>
      <c r="AN258" s="99"/>
      <c r="AO258" s="99"/>
      <c r="AP258" s="99"/>
      <c r="AQ258" s="99"/>
      <c r="AR258" s="99"/>
      <c r="AS258" s="99"/>
      <c r="AT258" s="99"/>
      <c r="AU258" s="99"/>
      <c r="AV258" s="99"/>
      <c r="AW258" s="64"/>
      <c r="AX258" s="70"/>
    </row>
    <row r="259" spans="2:50">
      <c r="B259" s="5"/>
      <c r="AA259" s="99"/>
      <c r="AB259" s="99"/>
      <c r="AC259" s="99"/>
      <c r="AD259" s="99"/>
      <c r="AE259" s="99"/>
      <c r="AG259" s="100"/>
      <c r="AN259" s="99"/>
      <c r="AO259" s="99"/>
      <c r="AP259" s="99"/>
      <c r="AQ259" s="99"/>
      <c r="AR259" s="99"/>
      <c r="AS259" s="99"/>
      <c r="AT259" s="99"/>
      <c r="AU259" s="99"/>
      <c r="AV259" s="99"/>
      <c r="AW259" s="64"/>
      <c r="AX259" s="70"/>
    </row>
    <row r="260" spans="2:50">
      <c r="B260" s="5"/>
      <c r="AA260" s="99"/>
      <c r="AB260" s="99"/>
      <c r="AC260" s="99"/>
      <c r="AD260" s="99"/>
      <c r="AE260" s="99"/>
      <c r="AG260" s="100"/>
      <c r="AN260" s="99"/>
      <c r="AO260" s="99"/>
      <c r="AP260" s="99"/>
      <c r="AQ260" s="99"/>
      <c r="AR260" s="99"/>
      <c r="AS260" s="99"/>
      <c r="AT260" s="99"/>
      <c r="AU260" s="99"/>
      <c r="AV260" s="99"/>
      <c r="AW260" s="64"/>
      <c r="AX260" s="70"/>
    </row>
    <row r="261" spans="2:50">
      <c r="B261" s="5"/>
      <c r="AA261" s="99"/>
      <c r="AB261" s="99"/>
      <c r="AC261" s="99"/>
      <c r="AD261" s="99"/>
      <c r="AE261" s="99"/>
      <c r="AG261" s="100"/>
      <c r="AN261" s="99"/>
      <c r="AO261" s="99"/>
      <c r="AP261" s="99"/>
      <c r="AQ261" s="99"/>
      <c r="AR261" s="99"/>
      <c r="AS261" s="99"/>
      <c r="AT261" s="99"/>
      <c r="AU261" s="99"/>
      <c r="AW261" s="64"/>
      <c r="AX261" s="70"/>
    </row>
    <row r="262" spans="2:50">
      <c r="B262" s="5"/>
      <c r="AA262" s="99"/>
      <c r="AB262" s="99"/>
      <c r="AC262" s="99"/>
      <c r="AD262" s="99"/>
      <c r="AE262" s="99"/>
      <c r="AG262" s="100"/>
      <c r="AN262" s="99"/>
      <c r="AO262" s="99"/>
      <c r="AP262" s="99"/>
      <c r="AQ262" s="99"/>
      <c r="AR262" s="99"/>
      <c r="AS262" s="99"/>
      <c r="AT262" s="99"/>
      <c r="AU262" s="99"/>
      <c r="AV262" s="99"/>
      <c r="AW262" s="64"/>
      <c r="AX262" s="70"/>
    </row>
    <row r="263" spans="2:50">
      <c r="B263" s="5"/>
      <c r="AA263" s="99"/>
      <c r="AB263" s="99"/>
      <c r="AC263" s="99"/>
      <c r="AD263" s="99"/>
      <c r="AE263" s="99"/>
      <c r="AG263" s="100"/>
      <c r="AN263" s="99"/>
      <c r="AO263" s="99"/>
      <c r="AP263" s="99"/>
      <c r="AQ263" s="99"/>
      <c r="AR263" s="99"/>
      <c r="AS263" s="99"/>
      <c r="AT263" s="99"/>
      <c r="AU263" s="99"/>
      <c r="AW263" s="64"/>
      <c r="AX263" s="70"/>
    </row>
    <row r="264" spans="2:50">
      <c r="B264" s="5"/>
      <c r="AA264" s="99"/>
      <c r="AB264" s="99"/>
      <c r="AC264" s="99"/>
      <c r="AD264" s="99"/>
      <c r="AE264" s="99"/>
      <c r="AG264" s="100"/>
      <c r="AN264" s="99"/>
      <c r="AO264" s="99"/>
      <c r="AP264" s="99"/>
      <c r="AQ264" s="99"/>
      <c r="AR264" s="99"/>
      <c r="AS264" s="99"/>
      <c r="AT264" s="99"/>
      <c r="AU264" s="99"/>
      <c r="AW264" s="64"/>
      <c r="AX264" s="70"/>
    </row>
    <row r="265" spans="2:50">
      <c r="B265" s="5"/>
      <c r="AA265" s="99"/>
      <c r="AB265" s="99"/>
      <c r="AC265" s="99"/>
      <c r="AD265" s="99"/>
      <c r="AE265" s="99"/>
      <c r="AG265" s="100"/>
      <c r="AN265" s="99"/>
      <c r="AO265" s="99"/>
      <c r="AP265" s="99"/>
      <c r="AQ265" s="99"/>
      <c r="AR265" s="99"/>
      <c r="AS265" s="99"/>
      <c r="AT265" s="99"/>
      <c r="AU265" s="99"/>
      <c r="AW265" s="64"/>
      <c r="AX265" s="70"/>
    </row>
    <row r="266" spans="2:50">
      <c r="B266" s="5"/>
      <c r="AA266" s="99"/>
      <c r="AB266" s="99"/>
      <c r="AC266" s="99"/>
      <c r="AD266" s="99"/>
      <c r="AE266" s="99"/>
      <c r="AG266" s="100"/>
      <c r="AN266" s="99"/>
      <c r="AO266" s="99"/>
      <c r="AP266" s="99"/>
      <c r="AQ266" s="99"/>
      <c r="AR266" s="99"/>
      <c r="AS266" s="99"/>
      <c r="AT266" s="99"/>
      <c r="AU266" s="99"/>
      <c r="AW266" s="64"/>
      <c r="AX266" s="70"/>
    </row>
    <row r="267" spans="2:50">
      <c r="B267" s="5"/>
      <c r="AA267" s="99"/>
      <c r="AB267" s="99"/>
      <c r="AC267" s="99"/>
      <c r="AD267" s="99"/>
      <c r="AE267" s="99"/>
      <c r="AG267" s="100"/>
      <c r="AN267" s="99"/>
      <c r="AO267" s="99"/>
      <c r="AP267" s="99"/>
      <c r="AQ267" s="99"/>
      <c r="AR267" s="99"/>
      <c r="AS267" s="99"/>
      <c r="AT267" s="99"/>
      <c r="AU267" s="99"/>
      <c r="AW267" s="64"/>
      <c r="AX267" s="70"/>
    </row>
    <row r="268" spans="2:50">
      <c r="B268" s="5"/>
      <c r="AA268" s="99"/>
      <c r="AB268" s="99"/>
      <c r="AC268" s="99"/>
      <c r="AD268" s="99"/>
      <c r="AE268" s="99"/>
      <c r="AG268" s="100"/>
      <c r="AN268" s="99"/>
      <c r="AO268" s="99"/>
      <c r="AP268" s="99"/>
      <c r="AQ268" s="99"/>
      <c r="AR268" s="99"/>
      <c r="AS268" s="99"/>
      <c r="AT268" s="99"/>
      <c r="AU268" s="99"/>
      <c r="AW268" s="64"/>
      <c r="AX268" s="70"/>
    </row>
    <row r="269" spans="2:50">
      <c r="B269" s="5"/>
      <c r="AA269" s="99"/>
      <c r="AB269" s="99"/>
      <c r="AC269" s="99"/>
      <c r="AD269" s="99"/>
      <c r="AE269" s="99"/>
      <c r="AG269" s="100"/>
      <c r="AN269" s="99"/>
      <c r="AO269" s="99"/>
      <c r="AP269" s="99"/>
      <c r="AQ269" s="99"/>
      <c r="AR269" s="99"/>
      <c r="AS269" s="99"/>
      <c r="AT269" s="99"/>
      <c r="AU269" s="99"/>
      <c r="AW269" s="64"/>
      <c r="AX269" s="70"/>
    </row>
    <row r="270" spans="2:50">
      <c r="B270" s="5"/>
      <c r="AA270" s="99"/>
      <c r="AB270" s="99"/>
      <c r="AC270" s="99"/>
      <c r="AD270" s="99"/>
      <c r="AE270" s="99"/>
      <c r="AG270" s="100"/>
      <c r="AN270" s="99"/>
      <c r="AO270" s="99"/>
      <c r="AP270" s="99"/>
      <c r="AQ270" s="99"/>
      <c r="AR270" s="99"/>
      <c r="AS270" s="99"/>
      <c r="AT270" s="99"/>
      <c r="AU270" s="99"/>
      <c r="AV270" s="99"/>
      <c r="AW270" s="64"/>
      <c r="AX270" s="70"/>
    </row>
    <row r="271" spans="2:50">
      <c r="B271" s="5"/>
      <c r="AA271" s="99"/>
      <c r="AB271" s="99"/>
      <c r="AC271" s="99"/>
      <c r="AD271" s="99"/>
      <c r="AE271" s="99"/>
      <c r="AG271" s="100"/>
      <c r="AN271" s="99"/>
      <c r="AO271" s="99"/>
      <c r="AP271" s="99"/>
      <c r="AQ271" s="99"/>
      <c r="AR271" s="99"/>
      <c r="AS271" s="99"/>
      <c r="AT271" s="99"/>
      <c r="AU271" s="99"/>
      <c r="AW271" s="64"/>
      <c r="AX271" s="70"/>
    </row>
    <row r="272" spans="2:50">
      <c r="B272" s="5"/>
      <c r="AA272" s="99"/>
      <c r="AB272" s="99"/>
      <c r="AC272" s="99"/>
      <c r="AD272" s="99"/>
      <c r="AE272" s="99"/>
      <c r="AG272" s="100"/>
      <c r="AN272" s="99"/>
      <c r="AO272" s="99"/>
      <c r="AP272" s="99"/>
      <c r="AQ272" s="99"/>
      <c r="AR272" s="99"/>
      <c r="AS272" s="99"/>
      <c r="AT272" s="99"/>
      <c r="AU272" s="99"/>
      <c r="AW272" s="64"/>
      <c r="AX272" s="70"/>
    </row>
    <row r="273" spans="2:50">
      <c r="B273" s="5"/>
      <c r="AA273" s="99"/>
      <c r="AB273" s="99"/>
      <c r="AC273" s="99"/>
      <c r="AD273" s="99"/>
      <c r="AE273" s="99"/>
      <c r="AG273" s="100"/>
      <c r="AN273" s="99"/>
      <c r="AO273" s="99"/>
      <c r="AP273" s="99"/>
      <c r="AQ273" s="99"/>
      <c r="AR273" s="99"/>
      <c r="AS273" s="99"/>
      <c r="AT273" s="99"/>
      <c r="AU273" s="99"/>
      <c r="AW273" s="64"/>
      <c r="AX273" s="70"/>
    </row>
    <row r="274" spans="2:50">
      <c r="B274" s="5"/>
      <c r="AA274" s="99"/>
      <c r="AB274" s="99"/>
      <c r="AC274" s="99"/>
      <c r="AD274" s="99"/>
      <c r="AE274" s="99"/>
      <c r="AG274" s="100"/>
      <c r="AN274" s="99"/>
      <c r="AO274" s="99"/>
      <c r="AP274" s="99"/>
      <c r="AQ274" s="99"/>
      <c r="AR274" s="99"/>
      <c r="AS274" s="99"/>
      <c r="AT274" s="99"/>
      <c r="AU274" s="99"/>
      <c r="AW274" s="64"/>
      <c r="AX274" s="70"/>
    </row>
    <row r="275" spans="2:50">
      <c r="B275" s="5"/>
      <c r="AA275" s="99"/>
      <c r="AB275" s="99"/>
      <c r="AC275" s="99"/>
      <c r="AD275" s="99"/>
      <c r="AE275" s="99"/>
      <c r="AG275" s="100"/>
      <c r="AN275" s="99"/>
      <c r="AO275" s="99"/>
      <c r="AP275" s="99"/>
      <c r="AQ275" s="99"/>
      <c r="AR275" s="99"/>
      <c r="AS275" s="99"/>
      <c r="AT275" s="99"/>
      <c r="AU275" s="99"/>
      <c r="AV275" s="99"/>
      <c r="AW275" s="64"/>
      <c r="AX275" s="70"/>
    </row>
    <row r="276" spans="2:50">
      <c r="B276" s="5"/>
      <c r="AA276" s="99"/>
      <c r="AB276" s="99"/>
      <c r="AC276" s="99"/>
      <c r="AD276" s="99"/>
      <c r="AE276" s="99"/>
      <c r="AG276" s="100"/>
      <c r="AN276" s="99"/>
      <c r="AO276" s="99"/>
      <c r="AP276" s="99"/>
      <c r="AQ276" s="99"/>
      <c r="AR276" s="99"/>
      <c r="AS276" s="99"/>
      <c r="AT276" s="99"/>
      <c r="AU276" s="99"/>
      <c r="AV276" s="99"/>
      <c r="AW276" s="64"/>
      <c r="AX276" s="70"/>
    </row>
    <row r="277" spans="2:50">
      <c r="B277" s="5"/>
      <c r="AA277" s="99"/>
      <c r="AB277" s="99"/>
      <c r="AC277" s="99"/>
      <c r="AD277" s="99"/>
      <c r="AE277" s="99"/>
      <c r="AG277" s="100"/>
      <c r="AN277" s="99"/>
      <c r="AO277" s="99"/>
      <c r="AP277" s="99"/>
      <c r="AQ277" s="99"/>
      <c r="AR277" s="99"/>
      <c r="AS277" s="99"/>
      <c r="AT277" s="99"/>
      <c r="AU277" s="99"/>
      <c r="AW277" s="64"/>
      <c r="AX277" s="70"/>
    </row>
    <row r="278" spans="2:50">
      <c r="B278" s="5"/>
      <c r="AA278" s="99"/>
      <c r="AB278" s="99"/>
      <c r="AC278" s="99"/>
      <c r="AD278" s="99"/>
      <c r="AE278" s="99"/>
      <c r="AG278" s="100"/>
      <c r="AN278" s="99"/>
      <c r="AO278" s="99"/>
      <c r="AP278" s="99"/>
      <c r="AQ278" s="99"/>
      <c r="AR278" s="99"/>
      <c r="AS278" s="99"/>
      <c r="AT278" s="99"/>
      <c r="AU278" s="99"/>
      <c r="AW278" s="64"/>
      <c r="AX278" s="70"/>
    </row>
    <row r="279" spans="2:50">
      <c r="B279" s="5"/>
      <c r="AA279" s="99"/>
      <c r="AB279" s="99"/>
      <c r="AC279" s="99"/>
      <c r="AD279" s="99"/>
      <c r="AE279" s="99"/>
      <c r="AG279" s="100"/>
      <c r="AN279" s="99"/>
      <c r="AO279" s="99"/>
      <c r="AP279" s="99"/>
      <c r="AQ279" s="99"/>
      <c r="AR279" s="99"/>
      <c r="AS279" s="99"/>
      <c r="AT279" s="99"/>
      <c r="AU279" s="99"/>
      <c r="AW279" s="64"/>
      <c r="AX279" s="70"/>
    </row>
    <row r="280" spans="2:50">
      <c r="B280" s="5"/>
      <c r="AA280" s="99"/>
      <c r="AB280" s="99"/>
      <c r="AC280" s="99"/>
      <c r="AD280" s="99"/>
      <c r="AE280" s="99"/>
      <c r="AG280" s="100"/>
      <c r="AN280" s="99"/>
      <c r="AO280" s="99"/>
      <c r="AP280" s="99"/>
      <c r="AQ280" s="99"/>
      <c r="AR280" s="99"/>
      <c r="AS280" s="99"/>
      <c r="AT280" s="99"/>
      <c r="AU280" s="99"/>
      <c r="AW280" s="64"/>
      <c r="AX280" s="70"/>
    </row>
    <row r="281" spans="2:50">
      <c r="B281" s="5"/>
      <c r="AA281" s="99"/>
      <c r="AB281" s="99"/>
      <c r="AC281" s="99"/>
      <c r="AD281" s="99"/>
      <c r="AE281" s="99"/>
      <c r="AG281" s="100"/>
      <c r="AN281" s="99"/>
      <c r="AO281" s="99"/>
      <c r="AP281" s="99"/>
      <c r="AQ281" s="99"/>
      <c r="AR281" s="99"/>
      <c r="AS281" s="99"/>
      <c r="AT281" s="99"/>
      <c r="AU281" s="99"/>
      <c r="AV281" s="99"/>
      <c r="AW281" s="64"/>
      <c r="AX281" s="70"/>
    </row>
    <row r="282" spans="2:50">
      <c r="B282" s="5"/>
      <c r="AA282" s="99"/>
      <c r="AB282" s="99"/>
      <c r="AC282" s="99"/>
      <c r="AD282" s="99"/>
      <c r="AE282" s="99"/>
      <c r="AG282" s="100"/>
      <c r="AN282" s="99"/>
      <c r="AO282" s="99"/>
      <c r="AP282" s="99"/>
      <c r="AQ282" s="99"/>
      <c r="AR282" s="99"/>
      <c r="AS282" s="99"/>
      <c r="AT282" s="99"/>
      <c r="AU282" s="99"/>
      <c r="AV282" s="99"/>
      <c r="AW282" s="64"/>
      <c r="AX282" s="70"/>
    </row>
    <row r="283" spans="2:50">
      <c r="B283" s="5"/>
      <c r="AA283" s="99"/>
      <c r="AB283" s="99"/>
      <c r="AC283" s="99"/>
      <c r="AD283" s="99"/>
      <c r="AE283" s="99"/>
      <c r="AG283" s="100"/>
      <c r="AN283" s="99"/>
      <c r="AO283" s="99"/>
      <c r="AP283" s="99"/>
      <c r="AQ283" s="99"/>
      <c r="AR283" s="99"/>
      <c r="AS283" s="99"/>
      <c r="AT283" s="99"/>
      <c r="AU283" s="99"/>
      <c r="AW283" s="64"/>
      <c r="AX283" s="70"/>
    </row>
    <row r="284" spans="2:50">
      <c r="B284" s="5"/>
      <c r="AA284" s="99"/>
      <c r="AB284" s="99"/>
      <c r="AC284" s="99"/>
      <c r="AD284" s="99"/>
      <c r="AE284" s="99"/>
      <c r="AG284" s="100"/>
      <c r="AN284" s="99"/>
      <c r="AO284" s="99"/>
      <c r="AP284" s="99"/>
      <c r="AQ284" s="99"/>
      <c r="AR284" s="99"/>
      <c r="AS284" s="99"/>
      <c r="AT284" s="99"/>
      <c r="AU284" s="99"/>
      <c r="AW284" s="64"/>
      <c r="AX284" s="70"/>
    </row>
    <row r="285" spans="2:50">
      <c r="B285" s="5"/>
      <c r="AA285" s="99"/>
      <c r="AB285" s="99"/>
      <c r="AC285" s="99"/>
      <c r="AD285" s="99"/>
      <c r="AE285" s="99"/>
      <c r="AG285" s="100"/>
      <c r="AN285" s="99"/>
      <c r="AO285" s="99"/>
      <c r="AP285" s="99"/>
      <c r="AQ285" s="99"/>
      <c r="AR285" s="99"/>
      <c r="AS285" s="99"/>
      <c r="AT285" s="99"/>
      <c r="AU285" s="99"/>
      <c r="AW285" s="64"/>
      <c r="AX285" s="70"/>
    </row>
    <row r="286" spans="2:50">
      <c r="B286" s="5"/>
      <c r="AA286" s="99"/>
      <c r="AB286" s="99"/>
      <c r="AC286" s="99"/>
      <c r="AD286" s="99"/>
      <c r="AE286" s="99"/>
      <c r="AG286" s="100"/>
      <c r="AN286" s="99"/>
      <c r="AO286" s="99"/>
      <c r="AP286" s="99"/>
      <c r="AQ286" s="99"/>
      <c r="AR286" s="99"/>
      <c r="AS286" s="99"/>
      <c r="AT286" s="99"/>
      <c r="AU286" s="99"/>
      <c r="AW286" s="64"/>
      <c r="AX286" s="70"/>
    </row>
    <row r="287" spans="2:50">
      <c r="B287" s="5"/>
      <c r="AA287" s="99"/>
      <c r="AB287" s="99"/>
      <c r="AC287" s="99"/>
      <c r="AD287" s="99"/>
      <c r="AE287" s="99"/>
      <c r="AG287" s="100"/>
      <c r="AN287" s="99"/>
      <c r="AO287" s="99"/>
      <c r="AP287" s="99"/>
      <c r="AQ287" s="99"/>
      <c r="AR287" s="99"/>
      <c r="AS287" s="99"/>
      <c r="AT287" s="99"/>
      <c r="AU287" s="99"/>
      <c r="AW287" s="64"/>
      <c r="AX287" s="70"/>
    </row>
    <row r="288" spans="2:50">
      <c r="B288" s="5"/>
      <c r="AA288" s="99"/>
      <c r="AB288" s="99"/>
      <c r="AC288" s="99"/>
      <c r="AD288" s="99"/>
      <c r="AE288" s="99"/>
      <c r="AG288" s="100"/>
      <c r="AN288" s="99"/>
      <c r="AO288" s="99"/>
      <c r="AP288" s="99"/>
      <c r="AQ288" s="99"/>
      <c r="AR288" s="99"/>
      <c r="AS288" s="99"/>
      <c r="AT288" s="99"/>
      <c r="AU288" s="99"/>
      <c r="AW288" s="64"/>
      <c r="AX288" s="70"/>
    </row>
    <row r="289" spans="2:50">
      <c r="B289" s="5"/>
      <c r="AA289" s="99"/>
      <c r="AB289" s="99"/>
      <c r="AC289" s="99"/>
      <c r="AD289" s="99"/>
      <c r="AE289" s="99"/>
      <c r="AG289" s="100"/>
      <c r="AN289" s="99"/>
      <c r="AO289" s="99"/>
      <c r="AP289" s="99"/>
      <c r="AQ289" s="99"/>
      <c r="AR289" s="99"/>
      <c r="AS289" s="99"/>
      <c r="AT289" s="99"/>
      <c r="AU289" s="99"/>
      <c r="AV289" s="99"/>
      <c r="AW289" s="64"/>
      <c r="AX289" s="70"/>
    </row>
    <row r="290" spans="2:50">
      <c r="B290" s="5"/>
      <c r="AA290" s="99"/>
      <c r="AB290" s="99"/>
      <c r="AC290" s="99"/>
      <c r="AD290" s="99"/>
      <c r="AE290" s="99"/>
      <c r="AG290" s="100"/>
      <c r="AN290" s="99"/>
      <c r="AO290" s="99"/>
      <c r="AP290" s="99"/>
      <c r="AQ290" s="99"/>
      <c r="AR290" s="99"/>
      <c r="AS290" s="99"/>
      <c r="AT290" s="99"/>
      <c r="AU290" s="99"/>
      <c r="AV290" s="99"/>
      <c r="AW290" s="64"/>
      <c r="AX290" s="70"/>
    </row>
    <row r="291" spans="2:50">
      <c r="B291" s="5"/>
      <c r="AA291" s="99"/>
      <c r="AB291" s="99"/>
      <c r="AC291" s="99"/>
      <c r="AD291" s="99"/>
      <c r="AE291" s="99"/>
      <c r="AG291" s="100"/>
      <c r="AN291" s="99"/>
      <c r="AO291" s="99"/>
      <c r="AP291" s="99"/>
      <c r="AQ291" s="99"/>
      <c r="AR291" s="99"/>
      <c r="AS291" s="99"/>
      <c r="AT291" s="99"/>
      <c r="AU291" s="99"/>
      <c r="AV291" s="99"/>
      <c r="AW291" s="64"/>
      <c r="AX291" s="70"/>
    </row>
    <row r="292" spans="2:50">
      <c r="B292" s="5"/>
      <c r="AA292" s="99"/>
      <c r="AB292" s="99"/>
      <c r="AC292" s="99"/>
      <c r="AD292" s="99"/>
      <c r="AE292" s="99"/>
      <c r="AG292" s="100"/>
      <c r="AN292" s="99"/>
      <c r="AO292" s="99"/>
      <c r="AP292" s="99"/>
      <c r="AQ292" s="99"/>
      <c r="AR292" s="99"/>
      <c r="AS292" s="99"/>
      <c r="AT292" s="99"/>
      <c r="AU292" s="99"/>
      <c r="AW292" s="64"/>
      <c r="AX292" s="70"/>
    </row>
    <row r="293" spans="2:50">
      <c r="B293" s="5"/>
      <c r="AA293" s="99"/>
      <c r="AB293" s="99"/>
      <c r="AC293" s="99"/>
      <c r="AD293" s="99"/>
      <c r="AE293" s="99"/>
      <c r="AG293" s="100"/>
      <c r="AN293" s="99"/>
      <c r="AO293" s="99"/>
      <c r="AP293" s="99"/>
      <c r="AQ293" s="99"/>
      <c r="AR293" s="99"/>
      <c r="AS293" s="99"/>
      <c r="AT293" s="99"/>
      <c r="AU293" s="99"/>
      <c r="AW293" s="64"/>
      <c r="AX293" s="70"/>
    </row>
    <row r="294" spans="2:50">
      <c r="B294" s="5"/>
      <c r="AA294" s="99"/>
      <c r="AB294" s="99"/>
      <c r="AC294" s="99"/>
      <c r="AD294" s="99"/>
      <c r="AE294" s="99"/>
      <c r="AG294" s="100"/>
      <c r="AN294" s="99"/>
      <c r="AO294" s="99"/>
      <c r="AP294" s="99"/>
      <c r="AQ294" s="99"/>
      <c r="AR294" s="99"/>
      <c r="AS294" s="99"/>
      <c r="AT294" s="99"/>
      <c r="AU294" s="99"/>
      <c r="AW294" s="64"/>
      <c r="AX294" s="70"/>
    </row>
    <row r="295" spans="2:50">
      <c r="B295" s="5"/>
      <c r="AA295" s="99"/>
      <c r="AB295" s="99"/>
      <c r="AC295" s="99"/>
      <c r="AD295" s="99"/>
      <c r="AE295" s="99"/>
      <c r="AG295" s="100"/>
      <c r="AN295" s="99"/>
      <c r="AO295" s="99"/>
      <c r="AP295" s="99"/>
      <c r="AQ295" s="99"/>
      <c r="AR295" s="99"/>
      <c r="AS295" s="99"/>
      <c r="AT295" s="99"/>
      <c r="AU295" s="99"/>
      <c r="AW295" s="64"/>
      <c r="AX295" s="70"/>
    </row>
    <row r="296" spans="2:50">
      <c r="B296" s="5"/>
      <c r="AA296" s="99"/>
      <c r="AB296" s="99"/>
      <c r="AC296" s="99"/>
      <c r="AD296" s="99"/>
      <c r="AE296" s="99"/>
      <c r="AG296" s="100"/>
      <c r="AN296" s="99"/>
      <c r="AO296" s="99"/>
      <c r="AP296" s="99"/>
      <c r="AQ296" s="99"/>
      <c r="AR296" s="99"/>
      <c r="AS296" s="99"/>
      <c r="AT296" s="99"/>
      <c r="AU296" s="99"/>
      <c r="AW296" s="64"/>
      <c r="AX296" s="70"/>
    </row>
    <row r="297" spans="2:50">
      <c r="B297" s="5"/>
      <c r="AA297" s="99"/>
      <c r="AB297" s="99"/>
      <c r="AC297" s="99"/>
      <c r="AD297" s="99"/>
      <c r="AE297" s="99"/>
      <c r="AG297" s="100"/>
      <c r="AN297" s="99"/>
      <c r="AO297" s="99"/>
      <c r="AP297" s="99"/>
      <c r="AQ297" s="99"/>
      <c r="AR297" s="99"/>
      <c r="AS297" s="99"/>
      <c r="AT297" s="99"/>
      <c r="AU297" s="99"/>
      <c r="AW297" s="64"/>
      <c r="AX297" s="70"/>
    </row>
    <row r="298" spans="2:50">
      <c r="B298" s="5"/>
      <c r="AA298" s="99"/>
      <c r="AB298" s="99"/>
      <c r="AC298" s="99"/>
      <c r="AD298" s="99"/>
      <c r="AE298" s="99"/>
      <c r="AG298" s="100"/>
      <c r="AN298" s="99"/>
      <c r="AO298" s="99"/>
      <c r="AP298" s="99"/>
      <c r="AQ298" s="99"/>
      <c r="AR298" s="99"/>
      <c r="AS298" s="99"/>
      <c r="AT298" s="99"/>
      <c r="AU298" s="99"/>
      <c r="AW298" s="64"/>
      <c r="AX298" s="70"/>
    </row>
    <row r="299" spans="2:50">
      <c r="B299" s="5"/>
      <c r="AA299" s="99"/>
      <c r="AB299" s="99"/>
      <c r="AC299" s="99"/>
      <c r="AD299" s="99"/>
      <c r="AE299" s="99"/>
      <c r="AG299" s="100"/>
      <c r="AN299" s="99"/>
      <c r="AO299" s="99"/>
      <c r="AP299" s="99"/>
      <c r="AQ299" s="99"/>
      <c r="AR299" s="99"/>
      <c r="AS299" s="99"/>
      <c r="AT299" s="99"/>
      <c r="AU299" s="99"/>
      <c r="AV299" s="99"/>
      <c r="AW299" s="64"/>
      <c r="AX299" s="70"/>
    </row>
    <row r="300" spans="2:50">
      <c r="B300" s="5"/>
      <c r="AA300" s="99"/>
      <c r="AB300" s="99"/>
      <c r="AC300" s="99"/>
      <c r="AD300" s="99"/>
      <c r="AE300" s="99"/>
      <c r="AG300" s="100"/>
      <c r="AN300" s="99"/>
      <c r="AO300" s="99"/>
      <c r="AP300" s="99"/>
      <c r="AQ300" s="99"/>
      <c r="AR300" s="99"/>
      <c r="AS300" s="99"/>
      <c r="AT300" s="99"/>
      <c r="AU300" s="99"/>
      <c r="AV300" s="99"/>
      <c r="AW300" s="64"/>
      <c r="AX300" s="70"/>
    </row>
    <row r="301" spans="2:50">
      <c r="B301" s="5"/>
      <c r="AA301" s="99"/>
      <c r="AB301" s="99"/>
      <c r="AC301" s="99"/>
      <c r="AD301" s="99"/>
      <c r="AE301" s="99"/>
      <c r="AG301" s="100"/>
      <c r="AN301" s="99"/>
      <c r="AO301" s="99"/>
      <c r="AP301" s="99"/>
      <c r="AQ301" s="99"/>
      <c r="AR301" s="99"/>
      <c r="AS301" s="99"/>
      <c r="AT301" s="99"/>
      <c r="AU301" s="99"/>
      <c r="AV301" s="99"/>
      <c r="AW301" s="64"/>
      <c r="AX301" s="70"/>
    </row>
    <row r="302" spans="2:50">
      <c r="B302" s="5"/>
      <c r="AA302" s="99"/>
      <c r="AB302" s="99"/>
      <c r="AC302" s="99"/>
      <c r="AD302" s="99"/>
      <c r="AE302" s="99"/>
      <c r="AG302" s="100"/>
      <c r="AN302" s="99"/>
      <c r="AO302" s="99"/>
      <c r="AP302" s="99"/>
      <c r="AQ302" s="99"/>
      <c r="AR302" s="99"/>
      <c r="AS302" s="99"/>
      <c r="AT302" s="99"/>
      <c r="AU302" s="99"/>
      <c r="AW302" s="64"/>
      <c r="AX302" s="70"/>
    </row>
    <row r="303" spans="2:50">
      <c r="B303" s="5"/>
      <c r="AA303" s="99"/>
      <c r="AB303" s="99"/>
      <c r="AC303" s="99"/>
      <c r="AD303" s="99"/>
      <c r="AE303" s="99"/>
      <c r="AG303" s="100"/>
      <c r="AN303" s="99"/>
      <c r="AO303" s="99"/>
      <c r="AP303" s="99"/>
      <c r="AQ303" s="99"/>
      <c r="AR303" s="99"/>
      <c r="AS303" s="99"/>
      <c r="AT303" s="99"/>
      <c r="AU303" s="99"/>
      <c r="AW303" s="64"/>
      <c r="AX303" s="70"/>
    </row>
    <row r="304" spans="2:50">
      <c r="B304" s="5"/>
      <c r="AA304" s="99"/>
      <c r="AB304" s="99"/>
      <c r="AC304" s="99"/>
      <c r="AD304" s="99"/>
      <c r="AE304" s="99"/>
      <c r="AG304" s="100"/>
      <c r="AN304" s="99"/>
      <c r="AO304" s="99"/>
      <c r="AP304" s="99"/>
      <c r="AQ304" s="99"/>
      <c r="AR304" s="99"/>
      <c r="AS304" s="99"/>
      <c r="AT304" s="99"/>
      <c r="AU304" s="99"/>
      <c r="AW304" s="64"/>
      <c r="AX304" s="70"/>
    </row>
    <row r="305" spans="2:50">
      <c r="B305" s="5"/>
      <c r="AA305" s="99"/>
      <c r="AB305" s="99"/>
      <c r="AC305" s="99"/>
      <c r="AD305" s="99"/>
      <c r="AE305" s="99"/>
      <c r="AG305" s="100"/>
      <c r="AN305" s="99"/>
      <c r="AO305" s="99"/>
      <c r="AP305" s="99"/>
      <c r="AQ305" s="99"/>
      <c r="AR305" s="99"/>
      <c r="AS305" s="99"/>
      <c r="AT305" s="99"/>
      <c r="AU305" s="99"/>
      <c r="AW305" s="64"/>
      <c r="AX305" s="70"/>
    </row>
    <row r="306" spans="2:50">
      <c r="B306" s="5"/>
      <c r="AA306" s="99"/>
      <c r="AB306" s="99"/>
      <c r="AC306" s="99"/>
      <c r="AD306" s="99"/>
      <c r="AE306" s="99"/>
      <c r="AG306" s="100"/>
      <c r="AN306" s="99"/>
      <c r="AO306" s="99"/>
      <c r="AP306" s="99"/>
      <c r="AQ306" s="99"/>
      <c r="AR306" s="99"/>
      <c r="AS306" s="99"/>
      <c r="AT306" s="99"/>
      <c r="AU306" s="99"/>
      <c r="AW306" s="64"/>
      <c r="AX306" s="70"/>
    </row>
    <row r="307" spans="2:50">
      <c r="B307" s="5"/>
      <c r="AA307" s="99"/>
      <c r="AB307" s="99"/>
      <c r="AC307" s="99"/>
      <c r="AD307" s="99"/>
      <c r="AE307" s="99"/>
      <c r="AG307" s="100"/>
      <c r="AN307" s="99"/>
      <c r="AO307" s="99"/>
      <c r="AP307" s="99"/>
      <c r="AQ307" s="99"/>
      <c r="AR307" s="99"/>
      <c r="AS307" s="99"/>
      <c r="AT307" s="99"/>
      <c r="AU307" s="99"/>
      <c r="AW307" s="64"/>
      <c r="AX307" s="70"/>
    </row>
    <row r="308" spans="2:50">
      <c r="B308" s="5"/>
      <c r="AA308" s="99"/>
      <c r="AB308" s="99"/>
      <c r="AC308" s="99"/>
      <c r="AD308" s="99"/>
      <c r="AE308" s="99"/>
      <c r="AG308" s="100"/>
      <c r="AN308" s="99"/>
      <c r="AO308" s="99"/>
      <c r="AP308" s="99"/>
      <c r="AQ308" s="99"/>
      <c r="AR308" s="99"/>
      <c r="AS308" s="99"/>
      <c r="AT308" s="99"/>
      <c r="AU308" s="99"/>
      <c r="AW308" s="64"/>
      <c r="AX308" s="70"/>
    </row>
    <row r="309" spans="2:50">
      <c r="B309" s="5"/>
      <c r="AA309" s="99"/>
      <c r="AB309" s="99"/>
      <c r="AC309" s="99"/>
      <c r="AD309" s="99"/>
      <c r="AE309" s="99"/>
      <c r="AG309" s="100"/>
      <c r="AN309" s="99"/>
      <c r="AO309" s="99"/>
      <c r="AP309" s="99"/>
      <c r="AQ309" s="99"/>
      <c r="AR309" s="99"/>
      <c r="AS309" s="99"/>
      <c r="AT309" s="99"/>
      <c r="AU309" s="99"/>
      <c r="AW309" s="64"/>
      <c r="AX309" s="70"/>
    </row>
    <row r="310" spans="2:50">
      <c r="B310" s="5"/>
      <c r="AA310" s="99"/>
      <c r="AB310" s="99"/>
      <c r="AC310" s="99"/>
      <c r="AD310" s="99"/>
      <c r="AE310" s="99"/>
      <c r="AG310" s="100"/>
      <c r="AN310" s="99"/>
      <c r="AO310" s="99"/>
      <c r="AP310" s="99"/>
      <c r="AQ310" s="99"/>
      <c r="AR310" s="99"/>
      <c r="AS310" s="99"/>
      <c r="AT310" s="99"/>
      <c r="AU310" s="99"/>
      <c r="AW310" s="64"/>
      <c r="AX310" s="70"/>
    </row>
    <row r="311" spans="2:50">
      <c r="B311" s="5"/>
      <c r="AA311" s="99"/>
      <c r="AB311" s="99"/>
      <c r="AC311" s="99"/>
      <c r="AD311" s="99"/>
      <c r="AE311" s="99"/>
      <c r="AG311" s="100"/>
      <c r="AN311" s="99"/>
      <c r="AO311" s="99"/>
      <c r="AP311" s="99"/>
      <c r="AQ311" s="99"/>
      <c r="AR311" s="99"/>
      <c r="AS311" s="99"/>
      <c r="AT311" s="99"/>
      <c r="AU311" s="99"/>
      <c r="AW311" s="64"/>
      <c r="AX311" s="70"/>
    </row>
    <row r="312" spans="2:50">
      <c r="B312" s="5"/>
      <c r="AA312" s="99"/>
      <c r="AB312" s="99"/>
      <c r="AC312" s="99"/>
      <c r="AD312" s="99"/>
      <c r="AE312" s="99"/>
      <c r="AG312" s="100"/>
      <c r="AN312" s="99"/>
      <c r="AO312" s="99"/>
      <c r="AP312" s="99"/>
      <c r="AQ312" s="99"/>
      <c r="AR312" s="99"/>
      <c r="AS312" s="99"/>
      <c r="AT312" s="99"/>
      <c r="AU312" s="99"/>
      <c r="AW312" s="64"/>
      <c r="AX312" s="70"/>
    </row>
    <row r="313" spans="2:50">
      <c r="B313" s="5"/>
      <c r="AA313" s="99"/>
      <c r="AB313" s="99"/>
      <c r="AC313" s="99"/>
      <c r="AD313" s="99"/>
      <c r="AE313" s="99"/>
      <c r="AG313" s="100"/>
      <c r="AN313" s="99"/>
      <c r="AO313" s="99"/>
      <c r="AP313" s="99"/>
      <c r="AQ313" s="99"/>
      <c r="AR313" s="99"/>
      <c r="AS313" s="99"/>
      <c r="AT313" s="99"/>
      <c r="AU313" s="99"/>
      <c r="AW313" s="64"/>
      <c r="AX313" s="70"/>
    </row>
    <row r="314" spans="2:50">
      <c r="B314" s="5"/>
      <c r="AA314" s="99"/>
      <c r="AB314" s="99"/>
      <c r="AC314" s="99"/>
      <c r="AD314" s="99"/>
      <c r="AE314" s="99"/>
      <c r="AG314" s="100"/>
      <c r="AN314" s="99"/>
      <c r="AO314" s="99"/>
      <c r="AP314" s="99"/>
      <c r="AQ314" s="99"/>
      <c r="AR314" s="99"/>
      <c r="AS314" s="99"/>
      <c r="AT314" s="99"/>
      <c r="AU314" s="99"/>
      <c r="AW314" s="64"/>
      <c r="AX314" s="70"/>
    </row>
    <row r="315" spans="2:50">
      <c r="B315" s="5"/>
      <c r="AA315" s="99"/>
      <c r="AB315" s="99"/>
      <c r="AC315" s="99"/>
      <c r="AD315" s="99"/>
      <c r="AE315" s="99"/>
      <c r="AG315" s="100"/>
      <c r="AN315" s="99"/>
      <c r="AO315" s="99"/>
      <c r="AP315" s="99"/>
      <c r="AQ315" s="99"/>
      <c r="AR315" s="99"/>
      <c r="AS315" s="99"/>
      <c r="AT315" s="99"/>
      <c r="AU315" s="99"/>
      <c r="AW315" s="64"/>
      <c r="AX315" s="70"/>
    </row>
    <row r="316" spans="2:50">
      <c r="B316" s="5"/>
      <c r="AA316" s="99"/>
      <c r="AB316" s="99"/>
      <c r="AC316" s="99"/>
      <c r="AD316" s="99"/>
      <c r="AE316" s="99"/>
      <c r="AG316" s="100"/>
      <c r="AN316" s="99"/>
      <c r="AO316" s="99"/>
      <c r="AP316" s="99"/>
      <c r="AQ316" s="99"/>
      <c r="AR316" s="99"/>
      <c r="AS316" s="99"/>
      <c r="AT316" s="99"/>
      <c r="AU316" s="99"/>
      <c r="AW316" s="64"/>
      <c r="AX316" s="70"/>
    </row>
    <row r="317" spans="2:50">
      <c r="B317" s="5"/>
      <c r="AA317" s="99"/>
      <c r="AB317" s="99"/>
      <c r="AC317" s="99"/>
      <c r="AD317" s="99"/>
      <c r="AE317" s="99"/>
      <c r="AG317" s="100"/>
      <c r="AN317" s="99"/>
      <c r="AO317" s="99"/>
      <c r="AP317" s="99"/>
      <c r="AQ317" s="99"/>
      <c r="AR317" s="99"/>
      <c r="AS317" s="99"/>
      <c r="AT317" s="99"/>
      <c r="AU317" s="99"/>
      <c r="AV317" s="99"/>
      <c r="AW317" s="64"/>
      <c r="AX317" s="70"/>
    </row>
    <row r="318" spans="2:50">
      <c r="B318" s="5"/>
      <c r="AA318" s="99"/>
      <c r="AB318" s="99"/>
      <c r="AC318" s="99"/>
      <c r="AD318" s="99"/>
      <c r="AE318" s="99"/>
      <c r="AG318" s="100"/>
      <c r="AN318" s="99"/>
      <c r="AO318" s="99"/>
      <c r="AP318" s="99"/>
      <c r="AQ318" s="99"/>
      <c r="AR318" s="99"/>
      <c r="AS318" s="99"/>
      <c r="AT318" s="99"/>
      <c r="AU318" s="99"/>
      <c r="AW318" s="64"/>
      <c r="AX318" s="70"/>
    </row>
    <row r="319" spans="2:50">
      <c r="B319" s="5"/>
      <c r="AA319" s="99"/>
      <c r="AB319" s="99"/>
      <c r="AC319" s="99"/>
      <c r="AD319" s="99"/>
      <c r="AE319" s="99"/>
      <c r="AG319" s="100"/>
      <c r="AN319" s="99"/>
      <c r="AO319" s="99"/>
      <c r="AP319" s="99"/>
      <c r="AQ319" s="99"/>
      <c r="AR319" s="99"/>
      <c r="AS319" s="99"/>
      <c r="AT319" s="99"/>
      <c r="AU319" s="99"/>
      <c r="AW319" s="64"/>
      <c r="AX319" s="70"/>
    </row>
    <row r="320" spans="2:50">
      <c r="B320" s="5"/>
      <c r="AA320" s="99"/>
      <c r="AB320" s="99"/>
      <c r="AC320" s="99"/>
      <c r="AD320" s="99"/>
      <c r="AE320" s="99"/>
      <c r="AG320" s="100"/>
      <c r="AN320" s="99"/>
      <c r="AO320" s="99"/>
      <c r="AP320" s="99"/>
      <c r="AQ320" s="99"/>
      <c r="AR320" s="99"/>
      <c r="AS320" s="99"/>
      <c r="AT320" s="99"/>
      <c r="AU320" s="99"/>
      <c r="AW320" s="64"/>
      <c r="AX320" s="70"/>
    </row>
    <row r="321" spans="2:50">
      <c r="B321" s="5"/>
      <c r="AA321" s="99"/>
      <c r="AB321" s="99"/>
      <c r="AC321" s="99"/>
      <c r="AD321" s="99"/>
      <c r="AE321" s="99"/>
      <c r="AG321" s="100"/>
      <c r="AN321" s="99"/>
      <c r="AO321" s="99"/>
      <c r="AP321" s="99"/>
      <c r="AQ321" s="99"/>
      <c r="AR321" s="99"/>
      <c r="AS321" s="99"/>
      <c r="AT321" s="99"/>
      <c r="AU321" s="99"/>
      <c r="AW321" s="64"/>
      <c r="AX321" s="70"/>
    </row>
    <row r="322" spans="2:50">
      <c r="B322" s="5"/>
      <c r="AA322" s="99"/>
      <c r="AB322" s="99"/>
      <c r="AC322" s="99"/>
      <c r="AD322" s="99"/>
      <c r="AE322" s="99"/>
      <c r="AG322" s="100"/>
      <c r="AN322" s="99"/>
      <c r="AO322" s="99"/>
      <c r="AP322" s="99"/>
      <c r="AQ322" s="99"/>
      <c r="AR322" s="99"/>
      <c r="AS322" s="99"/>
      <c r="AT322" s="99"/>
      <c r="AU322" s="99"/>
      <c r="AW322" s="64"/>
      <c r="AX322" s="70"/>
    </row>
    <row r="323" spans="2:50">
      <c r="B323" s="5"/>
      <c r="AA323" s="99"/>
      <c r="AB323" s="99"/>
      <c r="AC323" s="99"/>
      <c r="AD323" s="99"/>
      <c r="AE323" s="99"/>
      <c r="AG323" s="100"/>
      <c r="AN323" s="99"/>
      <c r="AO323" s="99"/>
      <c r="AP323" s="99"/>
      <c r="AQ323" s="99"/>
      <c r="AR323" s="99"/>
      <c r="AS323" s="99"/>
      <c r="AT323" s="99"/>
      <c r="AU323" s="99"/>
      <c r="AW323" s="64"/>
      <c r="AX323" s="70"/>
    </row>
    <row r="324" spans="2:50">
      <c r="B324" s="5"/>
      <c r="AA324" s="99"/>
      <c r="AB324" s="99"/>
      <c r="AC324" s="99"/>
      <c r="AD324" s="99"/>
      <c r="AE324" s="99"/>
      <c r="AG324" s="100"/>
      <c r="AN324" s="99"/>
      <c r="AO324" s="99"/>
      <c r="AP324" s="99"/>
      <c r="AQ324" s="99"/>
      <c r="AR324" s="99"/>
      <c r="AS324" s="99"/>
      <c r="AT324" s="99"/>
      <c r="AU324" s="99"/>
      <c r="AW324" s="64"/>
      <c r="AX324" s="70"/>
    </row>
    <row r="325" spans="2:50">
      <c r="B325" s="5"/>
      <c r="AA325" s="99"/>
      <c r="AB325" s="99"/>
      <c r="AC325" s="99"/>
      <c r="AD325" s="99"/>
      <c r="AE325" s="99"/>
      <c r="AG325" s="100"/>
      <c r="AN325" s="99"/>
      <c r="AO325" s="99"/>
      <c r="AP325" s="99"/>
      <c r="AQ325" s="99"/>
      <c r="AR325" s="99"/>
      <c r="AS325" s="99"/>
      <c r="AT325" s="99"/>
      <c r="AU325" s="99"/>
      <c r="AW325" s="64"/>
      <c r="AX325" s="70"/>
    </row>
    <row r="326" spans="2:50">
      <c r="B326" s="5"/>
      <c r="AA326" s="99"/>
      <c r="AB326" s="99"/>
      <c r="AC326" s="99"/>
      <c r="AD326" s="99"/>
      <c r="AE326" s="99"/>
      <c r="AG326" s="100"/>
      <c r="AN326" s="99"/>
      <c r="AO326" s="99"/>
      <c r="AP326" s="99"/>
      <c r="AQ326" s="99"/>
      <c r="AR326" s="99"/>
      <c r="AS326" s="99"/>
      <c r="AT326" s="99"/>
      <c r="AU326" s="99"/>
      <c r="AW326" s="64"/>
      <c r="AX326" s="70"/>
    </row>
    <row r="327" spans="2:50">
      <c r="B327" s="5"/>
      <c r="AA327" s="99"/>
      <c r="AB327" s="99"/>
      <c r="AC327" s="99"/>
      <c r="AD327" s="99"/>
      <c r="AE327" s="99"/>
      <c r="AG327" s="100"/>
      <c r="AN327" s="99"/>
      <c r="AO327" s="99"/>
      <c r="AP327" s="99"/>
      <c r="AQ327" s="99"/>
      <c r="AR327" s="99"/>
      <c r="AS327" s="99"/>
      <c r="AT327" s="99"/>
      <c r="AU327" s="99"/>
      <c r="AW327" s="64"/>
      <c r="AX327" s="70"/>
    </row>
    <row r="328" spans="2:50">
      <c r="B328" s="5"/>
      <c r="AA328" s="99"/>
      <c r="AB328" s="99"/>
      <c r="AC328" s="99"/>
      <c r="AD328" s="99"/>
      <c r="AE328" s="99"/>
      <c r="AG328" s="100"/>
      <c r="AN328" s="99"/>
      <c r="AO328" s="99"/>
      <c r="AP328" s="99"/>
      <c r="AQ328" s="99"/>
      <c r="AR328" s="99"/>
      <c r="AS328" s="99"/>
      <c r="AT328" s="99"/>
      <c r="AU328" s="99"/>
      <c r="AW328" s="64"/>
      <c r="AX328" s="70"/>
    </row>
    <row r="329" spans="2:50">
      <c r="B329" s="5"/>
      <c r="AA329" s="99"/>
      <c r="AB329" s="99"/>
      <c r="AC329" s="99"/>
      <c r="AD329" s="99"/>
      <c r="AE329" s="99"/>
      <c r="AG329" s="100"/>
      <c r="AN329" s="99"/>
      <c r="AO329" s="99"/>
      <c r="AP329" s="99"/>
      <c r="AQ329" s="99"/>
      <c r="AR329" s="99"/>
      <c r="AS329" s="99"/>
      <c r="AT329" s="99"/>
      <c r="AU329" s="99"/>
      <c r="AW329" s="64"/>
      <c r="AX329" s="70"/>
    </row>
    <row r="330" spans="2:50">
      <c r="B330" s="5"/>
      <c r="AA330" s="99"/>
      <c r="AB330" s="99"/>
      <c r="AC330" s="99"/>
      <c r="AD330" s="99"/>
      <c r="AE330" s="99"/>
      <c r="AG330" s="100"/>
      <c r="AN330" s="99"/>
      <c r="AO330" s="99"/>
      <c r="AP330" s="99"/>
      <c r="AQ330" s="99"/>
      <c r="AR330" s="99"/>
      <c r="AS330" s="99"/>
      <c r="AT330" s="99"/>
      <c r="AU330" s="99"/>
      <c r="AW330" s="64"/>
      <c r="AX330" s="70"/>
    </row>
    <row r="331" spans="2:50">
      <c r="B331" s="5"/>
      <c r="AA331" s="99"/>
      <c r="AB331" s="99"/>
      <c r="AC331" s="99"/>
      <c r="AD331" s="99"/>
      <c r="AE331" s="99"/>
      <c r="AG331" s="100"/>
      <c r="AN331" s="99"/>
      <c r="AO331" s="99"/>
      <c r="AP331" s="99"/>
      <c r="AQ331" s="99"/>
      <c r="AR331" s="99"/>
      <c r="AS331" s="99"/>
      <c r="AT331" s="99"/>
      <c r="AU331" s="99"/>
      <c r="AV331" s="99"/>
      <c r="AW331" s="64"/>
      <c r="AX331" s="70"/>
    </row>
    <row r="332" spans="2:50">
      <c r="B332" s="5"/>
      <c r="AA332" s="99"/>
      <c r="AB332" s="99"/>
      <c r="AC332" s="99"/>
      <c r="AD332" s="99"/>
      <c r="AE332" s="99"/>
      <c r="AG332" s="100"/>
      <c r="AN332" s="99"/>
      <c r="AO332" s="99"/>
      <c r="AP332" s="99"/>
      <c r="AQ332" s="99"/>
      <c r="AR332" s="99"/>
      <c r="AS332" s="99"/>
      <c r="AT332" s="99"/>
      <c r="AU332" s="99"/>
      <c r="AW332" s="64"/>
      <c r="AX332" s="70"/>
    </row>
    <row r="333" spans="2:50">
      <c r="B333" s="5"/>
      <c r="AA333" s="99"/>
      <c r="AB333" s="99"/>
      <c r="AC333" s="99"/>
      <c r="AD333" s="99"/>
      <c r="AE333" s="99"/>
      <c r="AG333" s="100"/>
      <c r="AN333" s="99"/>
      <c r="AO333" s="99"/>
      <c r="AP333" s="99"/>
      <c r="AQ333" s="99"/>
      <c r="AR333" s="99"/>
      <c r="AS333" s="99"/>
      <c r="AT333" s="99"/>
      <c r="AU333" s="99"/>
      <c r="AW333" s="64"/>
      <c r="AX333" s="70"/>
    </row>
    <row r="334" spans="2:50">
      <c r="B334" s="5"/>
      <c r="AA334" s="99"/>
      <c r="AB334" s="99"/>
      <c r="AC334" s="99"/>
      <c r="AD334" s="99"/>
      <c r="AE334" s="99"/>
      <c r="AG334" s="100"/>
      <c r="AN334" s="99"/>
      <c r="AO334" s="99"/>
      <c r="AP334" s="99"/>
      <c r="AQ334" s="99"/>
      <c r="AR334" s="99"/>
      <c r="AS334" s="99"/>
      <c r="AT334" s="99"/>
      <c r="AU334" s="99"/>
      <c r="AW334" s="64"/>
      <c r="AX334" s="70"/>
    </row>
    <row r="335" spans="2:50">
      <c r="B335" s="5"/>
      <c r="AA335" s="99"/>
      <c r="AB335" s="99"/>
      <c r="AC335" s="99"/>
      <c r="AD335" s="99"/>
      <c r="AE335" s="99"/>
      <c r="AG335" s="100"/>
      <c r="AN335" s="99"/>
      <c r="AO335" s="99"/>
      <c r="AP335" s="99"/>
      <c r="AQ335" s="99"/>
      <c r="AR335" s="99"/>
      <c r="AS335" s="99"/>
      <c r="AT335" s="99"/>
      <c r="AU335" s="99"/>
      <c r="AW335" s="64"/>
      <c r="AX335" s="70"/>
    </row>
    <row r="336" spans="2:50">
      <c r="B336" s="5"/>
      <c r="AA336" s="99"/>
      <c r="AB336" s="99"/>
      <c r="AC336" s="99"/>
      <c r="AD336" s="99"/>
      <c r="AE336" s="99"/>
      <c r="AG336" s="100"/>
      <c r="AN336" s="99"/>
      <c r="AO336" s="99"/>
      <c r="AP336" s="99"/>
      <c r="AQ336" s="99"/>
      <c r="AR336" s="99"/>
      <c r="AS336" s="99"/>
      <c r="AT336" s="99"/>
      <c r="AU336" s="99"/>
      <c r="AW336" s="64"/>
      <c r="AX336" s="70"/>
    </row>
    <row r="337" spans="2:50">
      <c r="B337" s="5"/>
      <c r="AA337" s="99"/>
      <c r="AB337" s="99"/>
      <c r="AC337" s="99"/>
      <c r="AD337" s="99"/>
      <c r="AE337" s="99"/>
      <c r="AG337" s="100"/>
      <c r="AN337" s="99"/>
      <c r="AO337" s="99"/>
      <c r="AP337" s="99"/>
      <c r="AQ337" s="99"/>
      <c r="AR337" s="99"/>
      <c r="AS337" s="99"/>
      <c r="AT337" s="99"/>
      <c r="AU337" s="99"/>
      <c r="AW337" s="64"/>
      <c r="AX337" s="70"/>
    </row>
    <row r="338" spans="2:50">
      <c r="B338" s="5"/>
      <c r="AA338" s="99"/>
      <c r="AB338" s="99"/>
      <c r="AC338" s="99"/>
      <c r="AD338" s="99"/>
      <c r="AE338" s="99"/>
      <c r="AG338" s="100"/>
      <c r="AN338" s="99"/>
      <c r="AO338" s="99"/>
      <c r="AP338" s="99"/>
      <c r="AQ338" s="99"/>
      <c r="AR338" s="99"/>
      <c r="AS338" s="99"/>
      <c r="AT338" s="99"/>
      <c r="AU338" s="99"/>
      <c r="AW338" s="64"/>
      <c r="AX338" s="70"/>
    </row>
    <row r="339" spans="2:50">
      <c r="B339" s="5"/>
      <c r="AA339" s="99"/>
      <c r="AB339" s="99"/>
      <c r="AC339" s="99"/>
      <c r="AD339" s="99"/>
      <c r="AE339" s="99"/>
      <c r="AG339" s="100"/>
      <c r="AN339" s="99"/>
      <c r="AO339" s="99"/>
      <c r="AP339" s="99"/>
      <c r="AQ339" s="99"/>
      <c r="AR339" s="99"/>
      <c r="AS339" s="99"/>
      <c r="AT339" s="99"/>
      <c r="AU339" s="99"/>
      <c r="AW339" s="64"/>
      <c r="AX339" s="70"/>
    </row>
    <row r="340" spans="2:50">
      <c r="B340" s="5"/>
      <c r="AA340" s="99"/>
      <c r="AB340" s="99"/>
      <c r="AC340" s="99"/>
      <c r="AD340" s="99"/>
      <c r="AE340" s="99"/>
      <c r="AG340" s="100"/>
      <c r="AN340" s="99"/>
      <c r="AO340" s="99"/>
      <c r="AP340" s="99"/>
      <c r="AQ340" s="99"/>
      <c r="AR340" s="99"/>
      <c r="AS340" s="99"/>
      <c r="AT340" s="99"/>
      <c r="AU340" s="99"/>
      <c r="AW340" s="64"/>
      <c r="AX340" s="70"/>
    </row>
    <row r="341" spans="2:50">
      <c r="B341" s="5"/>
      <c r="AA341" s="99"/>
      <c r="AB341" s="99"/>
      <c r="AC341" s="99"/>
      <c r="AD341" s="99"/>
      <c r="AE341" s="99"/>
      <c r="AG341" s="100"/>
      <c r="AN341" s="99"/>
      <c r="AO341" s="99"/>
      <c r="AP341" s="99"/>
      <c r="AQ341" s="99"/>
      <c r="AR341" s="99"/>
      <c r="AS341" s="99"/>
      <c r="AT341" s="99"/>
      <c r="AU341" s="99"/>
      <c r="AW341" s="64"/>
      <c r="AX341" s="70"/>
    </row>
    <row r="342" spans="2:50">
      <c r="AA342" s="99"/>
      <c r="AB342" s="99"/>
      <c r="AC342" s="99"/>
      <c r="AD342" s="99"/>
      <c r="AE342" s="99"/>
      <c r="AG342" s="100"/>
      <c r="AN342" s="99"/>
      <c r="AO342" s="99"/>
      <c r="AP342" s="99"/>
      <c r="AQ342" s="99"/>
      <c r="AR342" s="99"/>
      <c r="AS342" s="99"/>
      <c r="AT342" s="99"/>
      <c r="AU342" s="99"/>
      <c r="AW342" s="64"/>
      <c r="AX342" s="70"/>
    </row>
    <row r="343" spans="2:50">
      <c r="AA343" s="99"/>
      <c r="AB343" s="99"/>
      <c r="AC343" s="99"/>
      <c r="AD343" s="99"/>
      <c r="AE343" s="99"/>
      <c r="AG343" s="100"/>
      <c r="AN343" s="99"/>
      <c r="AO343" s="99"/>
      <c r="AP343" s="99"/>
      <c r="AQ343" s="99"/>
      <c r="AR343" s="99"/>
      <c r="AS343" s="99"/>
      <c r="AT343" s="99"/>
      <c r="AU343" s="99"/>
      <c r="AW343" s="64"/>
      <c r="AX343" s="70"/>
    </row>
    <row r="344" spans="2:50">
      <c r="AA344" s="99"/>
      <c r="AB344" s="99"/>
      <c r="AC344" s="99"/>
      <c r="AD344" s="99"/>
      <c r="AE344" s="99"/>
      <c r="AG344" s="100"/>
      <c r="AN344" s="99"/>
      <c r="AO344" s="99"/>
      <c r="AP344" s="99"/>
      <c r="AQ344" s="99"/>
      <c r="AR344" s="99"/>
      <c r="AS344" s="99"/>
      <c r="AT344" s="99"/>
      <c r="AU344" s="99"/>
      <c r="AW344" s="64"/>
      <c r="AX344" s="70"/>
    </row>
    <row r="345" spans="2:50">
      <c r="AA345" s="99"/>
      <c r="AB345" s="99"/>
      <c r="AC345" s="99"/>
      <c r="AD345" s="99"/>
      <c r="AE345" s="99"/>
      <c r="AG345" s="100"/>
      <c r="AN345" s="99"/>
      <c r="AO345" s="99"/>
      <c r="AP345" s="99"/>
      <c r="AQ345" s="99"/>
      <c r="AR345" s="99"/>
      <c r="AS345" s="99"/>
      <c r="AT345" s="99"/>
      <c r="AU345" s="99"/>
      <c r="AW345" s="64"/>
      <c r="AX345" s="70"/>
    </row>
    <row r="346" spans="2:50">
      <c r="AA346" s="99"/>
      <c r="AB346" s="99"/>
      <c r="AC346" s="99"/>
      <c r="AD346" s="99"/>
      <c r="AE346" s="99"/>
      <c r="AG346" s="100"/>
      <c r="AN346" s="99"/>
      <c r="AO346" s="99"/>
      <c r="AP346" s="99"/>
      <c r="AQ346" s="99"/>
      <c r="AR346" s="99"/>
      <c r="AS346" s="99"/>
      <c r="AT346" s="99"/>
      <c r="AU346" s="99"/>
      <c r="AW346" s="64"/>
      <c r="AX346" s="70"/>
    </row>
    <row r="347" spans="2:50">
      <c r="AA347" s="99"/>
      <c r="AB347" s="99"/>
      <c r="AC347" s="99"/>
      <c r="AD347" s="99"/>
      <c r="AE347" s="99"/>
      <c r="AG347" s="100"/>
      <c r="AN347" s="99"/>
      <c r="AO347" s="99"/>
      <c r="AP347" s="99"/>
      <c r="AQ347" s="99"/>
      <c r="AR347" s="99"/>
      <c r="AS347" s="99"/>
      <c r="AT347" s="99"/>
      <c r="AU347" s="99"/>
      <c r="AW347" s="64"/>
      <c r="AX347" s="70"/>
    </row>
    <row r="348" spans="2:50">
      <c r="AA348" s="99"/>
      <c r="AB348" s="99"/>
      <c r="AC348" s="99"/>
      <c r="AD348" s="99"/>
      <c r="AE348" s="99"/>
      <c r="AG348" s="100"/>
      <c r="AN348" s="99"/>
      <c r="AO348" s="99"/>
      <c r="AP348" s="99"/>
      <c r="AQ348" s="99"/>
      <c r="AR348" s="99"/>
      <c r="AS348" s="99"/>
      <c r="AT348" s="99"/>
      <c r="AU348" s="99"/>
      <c r="AW348" s="64"/>
      <c r="AX348" s="70"/>
    </row>
    <row r="349" spans="2:50">
      <c r="AA349" s="99"/>
      <c r="AB349" s="99"/>
      <c r="AC349" s="99"/>
      <c r="AD349" s="99"/>
      <c r="AE349" s="99"/>
      <c r="AG349" s="100"/>
      <c r="AN349" s="99"/>
      <c r="AO349" s="99"/>
      <c r="AP349" s="99"/>
      <c r="AQ349" s="99"/>
      <c r="AR349" s="99"/>
      <c r="AS349" s="99"/>
      <c r="AT349" s="99"/>
      <c r="AU349" s="99"/>
      <c r="AV349" s="99"/>
      <c r="AW349" s="64"/>
      <c r="AX349" s="70"/>
    </row>
    <row r="350" spans="2:50">
      <c r="AA350" s="99"/>
      <c r="AB350" s="99"/>
      <c r="AC350" s="99"/>
      <c r="AD350" s="99"/>
      <c r="AE350" s="99"/>
      <c r="AG350" s="100"/>
      <c r="AN350" s="99"/>
      <c r="AO350" s="99"/>
      <c r="AP350" s="99"/>
      <c r="AQ350" s="99"/>
      <c r="AR350" s="99"/>
      <c r="AS350" s="99"/>
      <c r="AT350" s="99"/>
      <c r="AU350" s="99"/>
      <c r="AW350" s="64"/>
      <c r="AX350" s="70"/>
    </row>
    <row r="351" spans="2:50">
      <c r="AA351" s="99"/>
      <c r="AB351" s="99"/>
      <c r="AC351" s="99"/>
      <c r="AD351" s="99"/>
      <c r="AE351" s="99"/>
      <c r="AG351" s="100"/>
      <c r="AN351" s="99"/>
      <c r="AO351" s="99"/>
      <c r="AP351" s="99"/>
      <c r="AQ351" s="99"/>
      <c r="AR351" s="99"/>
      <c r="AS351" s="99"/>
      <c r="AT351" s="99"/>
      <c r="AU351" s="99"/>
      <c r="AW351" s="64"/>
      <c r="AX351" s="70"/>
    </row>
    <row r="352" spans="2:50">
      <c r="AA352" s="99"/>
      <c r="AB352" s="99"/>
      <c r="AC352" s="99"/>
      <c r="AD352" s="99"/>
      <c r="AE352" s="99"/>
      <c r="AG352" s="100"/>
      <c r="AN352" s="99"/>
      <c r="AO352" s="99"/>
      <c r="AP352" s="99"/>
      <c r="AQ352" s="99"/>
      <c r="AR352" s="99"/>
      <c r="AS352" s="99"/>
      <c r="AT352" s="99"/>
      <c r="AU352" s="99"/>
      <c r="AW352" s="64"/>
      <c r="AX352" s="70"/>
    </row>
    <row r="353" spans="27:64">
      <c r="AA353" s="99"/>
      <c r="AB353" s="99"/>
      <c r="AC353" s="99"/>
      <c r="AD353" s="99"/>
      <c r="AE353" s="99"/>
      <c r="AG353" s="100"/>
      <c r="AN353" s="99"/>
      <c r="AO353" s="99"/>
      <c r="AP353" s="99"/>
      <c r="AQ353" s="99"/>
      <c r="AR353" s="99"/>
      <c r="AS353" s="99"/>
      <c r="AT353" s="99"/>
      <c r="AU353" s="99"/>
      <c r="AW353" s="64"/>
      <c r="AX353" s="70"/>
    </row>
    <row r="354" spans="27:64">
      <c r="AA354" s="99"/>
      <c r="AB354" s="99"/>
      <c r="AC354" s="99"/>
      <c r="AD354" s="99"/>
      <c r="AE354" s="99"/>
      <c r="AG354" s="100"/>
      <c r="AN354" s="99"/>
      <c r="AO354" s="99"/>
      <c r="AP354" s="99"/>
      <c r="AQ354" s="99"/>
      <c r="AR354" s="99"/>
      <c r="AS354" s="99"/>
      <c r="AT354" s="99"/>
      <c r="AU354" s="99"/>
      <c r="AW354" s="64"/>
      <c r="AX354" s="70"/>
    </row>
    <row r="355" spans="27:64">
      <c r="AA355" s="99"/>
      <c r="AB355" s="99"/>
      <c r="AC355" s="99"/>
      <c r="AD355" s="99"/>
      <c r="AE355" s="99"/>
      <c r="AG355" s="100"/>
      <c r="AN355" s="99"/>
      <c r="AO355" s="99"/>
      <c r="AP355" s="99"/>
      <c r="AQ355" s="99"/>
      <c r="AR355" s="99"/>
      <c r="AS355" s="99"/>
      <c r="AT355" s="99"/>
      <c r="AU355" s="99"/>
      <c r="AW355" s="64"/>
      <c r="AX355" s="70"/>
    </row>
    <row r="356" spans="27:64">
      <c r="AA356" s="99"/>
      <c r="AB356" s="99"/>
      <c r="AC356" s="99"/>
      <c r="AD356" s="99"/>
      <c r="AE356" s="99"/>
      <c r="AG356" s="100"/>
      <c r="AN356" s="99"/>
      <c r="AO356" s="99"/>
      <c r="AP356" s="99"/>
      <c r="AQ356" s="99"/>
      <c r="AR356" s="99"/>
      <c r="AS356" s="99"/>
      <c r="AT356" s="99"/>
      <c r="AU356" s="99"/>
    </row>
    <row r="357" spans="27:64">
      <c r="AA357" s="99"/>
      <c r="AB357" s="99"/>
      <c r="AC357" s="99"/>
      <c r="AD357" s="99"/>
      <c r="AE357" s="99"/>
      <c r="AG357" s="100"/>
      <c r="AN357" s="99"/>
      <c r="AO357" s="99"/>
      <c r="AP357" s="99"/>
      <c r="AQ357" s="99"/>
      <c r="AR357" s="99"/>
      <c r="AS357" s="99"/>
      <c r="AT357" s="99"/>
      <c r="AU357" s="99"/>
    </row>
    <row r="358" spans="27:64">
      <c r="AA358" s="99"/>
      <c r="AB358" s="99"/>
      <c r="AC358" s="99"/>
      <c r="AD358" s="99"/>
      <c r="AE358" s="99"/>
      <c r="AG358" s="100"/>
      <c r="AN358" s="99"/>
      <c r="AO358" s="99"/>
      <c r="AP358" s="99"/>
      <c r="AQ358" s="99"/>
      <c r="AR358" s="99"/>
      <c r="AS358" s="99"/>
      <c r="AT358" s="99"/>
      <c r="AU358" s="99"/>
    </row>
    <row r="359" spans="27:64">
      <c r="AA359" s="99"/>
      <c r="AB359" s="99"/>
      <c r="AC359" s="99"/>
      <c r="AD359" s="99"/>
      <c r="AE359" s="99"/>
      <c r="AG359" s="100"/>
      <c r="AN359" s="99"/>
      <c r="AO359" s="99"/>
      <c r="AP359" s="99"/>
      <c r="AQ359" s="99"/>
      <c r="AR359" s="99"/>
      <c r="AS359" s="99"/>
      <c r="AT359" s="99"/>
      <c r="AU359" s="99"/>
    </row>
    <row r="360" spans="27:64">
      <c r="AA360" s="99"/>
      <c r="AB360" s="99"/>
      <c r="AC360" s="99"/>
      <c r="AD360" s="99"/>
      <c r="AE360" s="99"/>
      <c r="AG360" s="100"/>
      <c r="AN360" s="99"/>
      <c r="AO360" s="99"/>
      <c r="AP360" s="99"/>
      <c r="AQ360" s="99"/>
      <c r="AR360" s="99"/>
      <c r="AS360" s="99"/>
      <c r="AT360" s="99"/>
      <c r="AU360" s="99"/>
    </row>
    <row r="361" spans="27:64">
      <c r="AA361" s="99"/>
      <c r="AB361" s="99"/>
      <c r="AC361" s="99"/>
      <c r="AD361" s="99"/>
      <c r="AE361" s="99"/>
      <c r="AG361" s="100"/>
      <c r="AN361" s="99"/>
      <c r="AO361" s="99"/>
      <c r="AP361" s="99"/>
      <c r="AQ361" s="99"/>
      <c r="AR361" s="99"/>
      <c r="AS361" s="99"/>
      <c r="AT361" s="99"/>
      <c r="AU361" s="99"/>
    </row>
    <row r="362" spans="27:64">
      <c r="AA362" s="99"/>
      <c r="AB362" s="99"/>
      <c r="AC362" s="99"/>
      <c r="AD362" s="99"/>
      <c r="AE362" s="99"/>
      <c r="AG362" s="100"/>
      <c r="AN362" s="99"/>
      <c r="AO362" s="99"/>
      <c r="AP362" s="99"/>
      <c r="AQ362" s="99"/>
      <c r="AR362" s="99"/>
      <c r="AS362" s="99"/>
      <c r="AT362" s="99"/>
      <c r="AU362" s="99"/>
    </row>
    <row r="363" spans="27:64">
      <c r="AA363" s="99"/>
      <c r="AB363" s="99"/>
      <c r="AC363" s="99"/>
      <c r="AD363" s="99"/>
      <c r="AE363" s="99"/>
      <c r="AG363" s="100"/>
      <c r="AN363" s="99"/>
      <c r="AO363" s="99"/>
      <c r="AP363" s="99"/>
      <c r="AQ363" s="99"/>
      <c r="AR363" s="99"/>
      <c r="AS363" s="99"/>
      <c r="AT363" s="99"/>
      <c r="AU363" s="99"/>
      <c r="AV363" s="99"/>
      <c r="AW363" s="99"/>
      <c r="AX363" s="99"/>
      <c r="AY363" s="99"/>
      <c r="AZ363" s="99"/>
      <c r="BA363" s="99"/>
      <c r="BB363" s="99"/>
      <c r="BC363" s="99"/>
      <c r="BD363" s="99"/>
      <c r="BE363" s="99"/>
      <c r="BF363" s="99"/>
      <c r="BG363" s="99"/>
      <c r="BH363" s="99"/>
      <c r="BI363" s="99"/>
      <c r="BJ363" s="99"/>
      <c r="BK363" s="99"/>
      <c r="BL363" s="99"/>
    </row>
    <row r="364" spans="27:64">
      <c r="AA364" s="99"/>
      <c r="AB364" s="99"/>
      <c r="AC364" s="99"/>
      <c r="AD364" s="99"/>
      <c r="AE364" s="99"/>
      <c r="AG364" s="100"/>
      <c r="AN364" s="99"/>
      <c r="AO364" s="99"/>
      <c r="AP364" s="99"/>
      <c r="AQ364" s="99"/>
      <c r="AR364" s="99"/>
      <c r="AS364" s="99"/>
      <c r="AT364" s="99"/>
      <c r="AU364" s="99"/>
    </row>
    <row r="365" spans="27:64">
      <c r="AA365" s="99"/>
      <c r="AB365" s="99"/>
      <c r="AC365" s="99"/>
      <c r="AD365" s="99"/>
      <c r="AE365" s="99"/>
      <c r="AG365" s="100"/>
      <c r="AN365" s="99"/>
      <c r="AO365" s="99"/>
      <c r="AP365" s="99"/>
      <c r="AQ365" s="99"/>
      <c r="AR365" s="99"/>
      <c r="AS365" s="99"/>
      <c r="AT365" s="99"/>
      <c r="AU365" s="99"/>
    </row>
    <row r="366" spans="27:64">
      <c r="AA366" s="99"/>
      <c r="AB366" s="99"/>
      <c r="AC366" s="99"/>
      <c r="AD366" s="99"/>
      <c r="AE366" s="99"/>
      <c r="AG366" s="100"/>
      <c r="AN366" s="99"/>
      <c r="AO366" s="99"/>
      <c r="AP366" s="99"/>
      <c r="AQ366" s="99"/>
      <c r="AR366" s="99"/>
      <c r="AS366" s="99"/>
      <c r="AT366" s="99"/>
      <c r="AU366" s="99"/>
    </row>
    <row r="367" spans="27:64">
      <c r="AA367" s="99"/>
      <c r="AB367" s="99"/>
      <c r="AC367" s="99"/>
      <c r="AD367" s="99"/>
      <c r="AE367" s="99"/>
      <c r="AG367" s="100"/>
      <c r="AN367" s="99"/>
      <c r="AO367" s="99"/>
      <c r="AP367" s="99"/>
      <c r="AQ367" s="99"/>
      <c r="AR367" s="99"/>
      <c r="AS367" s="99"/>
      <c r="AT367" s="99"/>
      <c r="AU367" s="99"/>
    </row>
    <row r="368" spans="27:64">
      <c r="AA368" s="99"/>
      <c r="AB368" s="99"/>
      <c r="AC368" s="99"/>
      <c r="AD368" s="99"/>
      <c r="AE368" s="99"/>
      <c r="AG368" s="100"/>
      <c r="AN368" s="99"/>
      <c r="AO368" s="99"/>
      <c r="AP368" s="99"/>
      <c r="AQ368" s="99"/>
      <c r="AR368" s="99"/>
      <c r="AS368" s="99"/>
      <c r="AT368" s="99"/>
      <c r="AU368" s="99"/>
    </row>
    <row r="369" spans="27:64">
      <c r="AA369" s="99"/>
      <c r="AB369" s="99"/>
      <c r="AC369" s="99"/>
      <c r="AD369" s="99"/>
      <c r="AE369" s="99"/>
      <c r="AG369" s="100"/>
      <c r="AN369" s="99"/>
      <c r="AO369" s="99"/>
      <c r="AP369" s="99"/>
      <c r="AQ369" s="99"/>
      <c r="AR369" s="99"/>
      <c r="AS369" s="99"/>
      <c r="AT369" s="99"/>
      <c r="AU369" s="99"/>
    </row>
    <row r="370" spans="27:64">
      <c r="AA370" s="99"/>
      <c r="AB370" s="99"/>
      <c r="AC370" s="99"/>
      <c r="AD370" s="99"/>
      <c r="AE370" s="99"/>
      <c r="AG370" s="100"/>
      <c r="AN370" s="99"/>
      <c r="AO370" s="99"/>
      <c r="AP370" s="99"/>
      <c r="AQ370" s="99"/>
      <c r="AR370" s="99"/>
      <c r="AS370" s="99"/>
      <c r="AT370" s="99"/>
      <c r="AU370" s="99"/>
    </row>
    <row r="371" spans="27:64">
      <c r="AA371" s="99"/>
      <c r="AB371" s="99"/>
      <c r="AC371" s="99"/>
      <c r="AD371" s="99"/>
      <c r="AE371" s="99"/>
      <c r="AG371" s="100"/>
      <c r="AN371" s="99"/>
      <c r="AO371" s="99"/>
      <c r="AP371" s="99"/>
      <c r="AQ371" s="99"/>
      <c r="AR371" s="99"/>
      <c r="AS371" s="99"/>
      <c r="AT371" s="99"/>
      <c r="AU371" s="99"/>
    </row>
    <row r="372" spans="27:64">
      <c r="AA372" s="99"/>
      <c r="AB372" s="99"/>
      <c r="AC372" s="99"/>
      <c r="AD372" s="99"/>
      <c r="AE372" s="99"/>
      <c r="AG372" s="100"/>
      <c r="AN372" s="99"/>
      <c r="AO372" s="99"/>
      <c r="AP372" s="99"/>
      <c r="AQ372" s="99"/>
      <c r="AR372" s="99"/>
      <c r="AS372" s="99"/>
      <c r="AT372" s="99"/>
      <c r="AU372" s="99"/>
    </row>
    <row r="373" spans="27:64">
      <c r="AA373" s="99"/>
      <c r="AB373" s="99"/>
      <c r="AC373" s="99"/>
      <c r="AD373" s="99"/>
      <c r="AE373" s="99"/>
      <c r="AG373" s="100"/>
      <c r="AN373" s="99"/>
      <c r="AO373" s="99"/>
      <c r="AP373" s="99"/>
      <c r="AQ373" s="99"/>
      <c r="AR373" s="99"/>
      <c r="AS373" s="99"/>
      <c r="AT373" s="99"/>
      <c r="AU373" s="99"/>
    </row>
    <row r="374" spans="27:64">
      <c r="AA374" s="99"/>
      <c r="AB374" s="99"/>
      <c r="AC374" s="99"/>
      <c r="AD374" s="99"/>
      <c r="AE374" s="99"/>
      <c r="AG374" s="100"/>
      <c r="AN374" s="99"/>
      <c r="AO374" s="99"/>
      <c r="AP374" s="99"/>
      <c r="AQ374" s="99"/>
      <c r="AR374" s="99"/>
      <c r="AS374" s="99"/>
      <c r="AT374" s="99"/>
      <c r="AU374" s="99"/>
    </row>
    <row r="375" spans="27:64">
      <c r="AA375" s="99"/>
      <c r="AB375" s="99"/>
      <c r="AC375" s="99"/>
      <c r="AD375" s="99"/>
      <c r="AE375" s="99"/>
      <c r="AG375" s="100"/>
      <c r="AN375" s="99"/>
      <c r="AO375" s="99"/>
      <c r="AP375" s="99"/>
      <c r="AQ375" s="99"/>
      <c r="AR375" s="99"/>
      <c r="AS375" s="99"/>
      <c r="AT375" s="99"/>
      <c r="AU375" s="99"/>
    </row>
    <row r="376" spans="27:64">
      <c r="AA376" s="99"/>
      <c r="AB376" s="99"/>
      <c r="AC376" s="99"/>
      <c r="AD376" s="99"/>
      <c r="AE376" s="99"/>
      <c r="AG376" s="100"/>
      <c r="AN376" s="99"/>
      <c r="AO376" s="99"/>
      <c r="AP376" s="99"/>
      <c r="AQ376" s="99"/>
      <c r="AR376" s="99"/>
      <c r="AS376" s="99"/>
      <c r="AT376" s="99"/>
      <c r="AU376" s="99"/>
    </row>
    <row r="377" spans="27:64">
      <c r="AA377" s="99"/>
      <c r="AB377" s="99"/>
      <c r="AC377" s="99"/>
      <c r="AD377" s="99"/>
      <c r="AE377" s="99"/>
      <c r="AG377" s="100"/>
      <c r="AN377" s="99"/>
      <c r="AO377" s="99"/>
      <c r="AP377" s="99"/>
      <c r="AQ377" s="99"/>
      <c r="AR377" s="99"/>
      <c r="AS377" s="99"/>
      <c r="AT377" s="99"/>
      <c r="AU377" s="99"/>
    </row>
    <row r="378" spans="27:64">
      <c r="AA378" s="99"/>
      <c r="AB378" s="99"/>
      <c r="AC378" s="99"/>
      <c r="AD378" s="99"/>
      <c r="AE378" s="99"/>
      <c r="AG378" s="100"/>
      <c r="AN378" s="99"/>
      <c r="AO378" s="99"/>
      <c r="AP378" s="99"/>
      <c r="AQ378" s="99"/>
      <c r="AR378" s="99"/>
      <c r="AS378" s="99"/>
      <c r="AT378" s="99"/>
      <c r="AU378" s="99"/>
    </row>
    <row r="379" spans="27:64">
      <c r="AA379" s="99"/>
      <c r="AB379" s="99"/>
      <c r="AC379" s="99"/>
      <c r="AD379" s="99"/>
      <c r="AE379" s="99"/>
      <c r="AG379" s="100"/>
      <c r="AN379" s="99"/>
      <c r="AO379" s="99"/>
      <c r="AP379" s="99"/>
      <c r="AQ379" s="99"/>
      <c r="AR379" s="99"/>
      <c r="AS379" s="99"/>
      <c r="AT379" s="99"/>
      <c r="AU379" s="99"/>
    </row>
    <row r="380" spans="27:64">
      <c r="AA380" s="99"/>
      <c r="AB380" s="99"/>
      <c r="AC380" s="99"/>
      <c r="AD380" s="99"/>
      <c r="AE380" s="99"/>
      <c r="AG380" s="100"/>
      <c r="AN380" s="99"/>
      <c r="AO380" s="99"/>
      <c r="AP380" s="99"/>
      <c r="AQ380" s="99"/>
      <c r="AR380" s="99"/>
      <c r="AS380" s="99"/>
      <c r="AT380" s="99"/>
      <c r="AU380" s="99"/>
    </row>
    <row r="381" spans="27:64">
      <c r="AA381" s="99"/>
      <c r="AB381" s="99"/>
      <c r="AC381" s="99"/>
      <c r="AD381" s="99"/>
      <c r="AE381" s="99"/>
      <c r="AG381" s="100"/>
      <c r="AN381" s="99"/>
      <c r="AO381" s="99"/>
      <c r="AP381" s="99"/>
      <c r="AQ381" s="99"/>
      <c r="AR381" s="99"/>
      <c r="AS381" s="99"/>
      <c r="AT381" s="99"/>
      <c r="AU381" s="99"/>
    </row>
    <row r="382" spans="27:64">
      <c r="AA382" s="99"/>
      <c r="AB382" s="99"/>
      <c r="AC382" s="99"/>
      <c r="AD382" s="99"/>
      <c r="AE382" s="99"/>
      <c r="AG382" s="100"/>
      <c r="AN382" s="99"/>
      <c r="AO382" s="99"/>
      <c r="AP382" s="99"/>
      <c r="AQ382" s="99"/>
      <c r="AR382" s="99"/>
      <c r="AS382" s="99"/>
      <c r="AT382" s="99"/>
      <c r="AU382" s="99"/>
    </row>
    <row r="383" spans="27:64">
      <c r="AA383" s="99"/>
      <c r="AB383" s="99"/>
      <c r="AC383" s="99"/>
      <c r="AD383" s="99"/>
      <c r="AE383" s="99"/>
      <c r="AG383" s="100"/>
      <c r="AN383" s="99"/>
      <c r="AO383" s="99"/>
      <c r="AP383" s="99"/>
      <c r="AQ383" s="99"/>
      <c r="AR383" s="99"/>
      <c r="AS383" s="99"/>
      <c r="AT383" s="99"/>
      <c r="AU383" s="99"/>
    </row>
    <row r="384" spans="27:64">
      <c r="AA384" s="99"/>
      <c r="AB384" s="99"/>
      <c r="AC384" s="99"/>
      <c r="AD384" s="99"/>
      <c r="AE384" s="99"/>
      <c r="AG384" s="100"/>
      <c r="AN384" s="99"/>
      <c r="AO384" s="99"/>
      <c r="AP384" s="99"/>
      <c r="AQ384" s="99"/>
      <c r="AR384" s="99"/>
      <c r="AS384" s="99"/>
      <c r="AT384" s="99"/>
      <c r="AU384" s="99"/>
      <c r="AV384" s="99"/>
      <c r="AW384" s="99"/>
      <c r="AX384" s="101"/>
      <c r="AY384" s="99"/>
      <c r="AZ384" s="99"/>
      <c r="BA384" s="99"/>
      <c r="BB384" s="99"/>
      <c r="BC384" s="99"/>
      <c r="BD384" s="99"/>
      <c r="BE384" s="99"/>
      <c r="BF384" s="99"/>
      <c r="BG384" s="99"/>
      <c r="BH384" s="99"/>
      <c r="BI384" s="99"/>
      <c r="BJ384" s="99"/>
      <c r="BK384" s="99"/>
      <c r="BL384" s="99"/>
    </row>
    <row r="385" spans="27:50">
      <c r="AA385" s="99"/>
      <c r="AB385" s="99"/>
      <c r="AC385" s="99"/>
      <c r="AD385" s="99"/>
      <c r="AE385" s="99"/>
      <c r="AG385" s="100"/>
      <c r="AN385" s="99"/>
      <c r="AO385" s="99"/>
      <c r="AP385" s="99"/>
      <c r="AQ385" s="99"/>
      <c r="AR385" s="99"/>
      <c r="AS385" s="99"/>
      <c r="AT385" s="99"/>
      <c r="AU385" s="99"/>
    </row>
    <row r="386" spans="27:50">
      <c r="AA386" s="99"/>
      <c r="AB386" s="99"/>
      <c r="AC386" s="99"/>
      <c r="AD386" s="99"/>
      <c r="AE386" s="99"/>
      <c r="AG386" s="100"/>
      <c r="AN386" s="99"/>
      <c r="AO386" s="99"/>
      <c r="AP386" s="99"/>
      <c r="AQ386" s="99"/>
      <c r="AR386" s="99"/>
      <c r="AS386" s="99"/>
      <c r="AT386" s="99"/>
      <c r="AU386" s="99"/>
      <c r="AV386" s="99"/>
      <c r="AW386" s="64"/>
      <c r="AX386" s="70"/>
    </row>
    <row r="387" spans="27:50">
      <c r="AA387" s="99"/>
      <c r="AB387" s="99"/>
      <c r="AC387" s="99"/>
      <c r="AD387" s="99"/>
      <c r="AE387" s="99"/>
      <c r="AG387" s="100"/>
      <c r="AN387" s="99"/>
      <c r="AO387" s="99"/>
      <c r="AP387" s="99"/>
      <c r="AQ387" s="99"/>
      <c r="AR387" s="99"/>
      <c r="AS387" s="99"/>
      <c r="AT387" s="99"/>
      <c r="AU387" s="99"/>
    </row>
    <row r="388" spans="27:50">
      <c r="AA388" s="99"/>
      <c r="AB388" s="99"/>
      <c r="AC388" s="99"/>
      <c r="AD388" s="99"/>
      <c r="AE388" s="99"/>
      <c r="AG388" s="100"/>
      <c r="AN388" s="99"/>
      <c r="AO388" s="99"/>
      <c r="AP388" s="99"/>
      <c r="AQ388" s="99"/>
      <c r="AR388" s="99"/>
      <c r="AS388" s="99"/>
      <c r="AT388" s="99"/>
      <c r="AU388" s="99"/>
    </row>
    <row r="389" spans="27:50">
      <c r="AA389" s="99"/>
      <c r="AB389" s="99"/>
      <c r="AC389" s="99"/>
      <c r="AD389" s="99"/>
      <c r="AE389" s="99"/>
      <c r="AG389" s="100"/>
      <c r="AN389" s="99"/>
      <c r="AO389" s="99"/>
      <c r="AP389" s="99"/>
      <c r="AQ389" s="99"/>
      <c r="AR389" s="99"/>
      <c r="AS389" s="99"/>
      <c r="AT389" s="99"/>
      <c r="AU389" s="99"/>
    </row>
    <row r="390" spans="27:50">
      <c r="AA390" s="99"/>
      <c r="AB390" s="99"/>
      <c r="AC390" s="99"/>
      <c r="AD390" s="99"/>
      <c r="AE390" s="99"/>
      <c r="AG390" s="100"/>
      <c r="AN390" s="99"/>
      <c r="AO390" s="99"/>
      <c r="AP390" s="99"/>
      <c r="AQ390" s="99"/>
      <c r="AR390" s="99"/>
      <c r="AS390" s="99"/>
      <c r="AT390" s="99"/>
      <c r="AU390" s="99"/>
    </row>
    <row r="391" spans="27:50">
      <c r="AA391" s="99"/>
      <c r="AB391" s="99"/>
      <c r="AC391" s="99"/>
      <c r="AD391" s="99"/>
      <c r="AE391" s="99"/>
      <c r="AG391" s="100"/>
      <c r="AN391" s="99"/>
      <c r="AO391" s="99"/>
      <c r="AP391" s="99"/>
      <c r="AQ391" s="99"/>
      <c r="AR391" s="99"/>
      <c r="AS391" s="99"/>
      <c r="AT391" s="99"/>
      <c r="AU391" s="99"/>
    </row>
    <row r="392" spans="27:50">
      <c r="AA392" s="99"/>
      <c r="AB392" s="99"/>
      <c r="AC392" s="99"/>
      <c r="AD392" s="99"/>
      <c r="AE392" s="99"/>
      <c r="AG392" s="100"/>
      <c r="AN392" s="99"/>
      <c r="AO392" s="99"/>
      <c r="AP392" s="99"/>
      <c r="AQ392" s="99"/>
      <c r="AR392" s="99"/>
      <c r="AS392" s="99"/>
      <c r="AT392" s="99"/>
      <c r="AU392" s="99"/>
    </row>
    <row r="393" spans="27:50">
      <c r="AA393" s="99"/>
      <c r="AB393" s="99"/>
      <c r="AC393" s="99"/>
      <c r="AD393" s="99"/>
      <c r="AE393" s="99"/>
      <c r="AG393" s="100"/>
      <c r="AN393" s="99"/>
      <c r="AO393" s="99"/>
      <c r="AP393" s="99"/>
      <c r="AQ393" s="99"/>
      <c r="AR393" s="99"/>
      <c r="AS393" s="99"/>
      <c r="AT393" s="99"/>
      <c r="AU393" s="99"/>
    </row>
    <row r="394" spans="27:50">
      <c r="AA394" s="99"/>
      <c r="AB394" s="99"/>
      <c r="AC394" s="99"/>
      <c r="AD394" s="99"/>
      <c r="AE394" s="99"/>
      <c r="AG394" s="100"/>
      <c r="AN394" s="99"/>
      <c r="AO394" s="99"/>
      <c r="AP394" s="99"/>
      <c r="AQ394" s="99"/>
      <c r="AR394" s="99"/>
      <c r="AS394" s="99"/>
      <c r="AT394" s="99"/>
      <c r="AU394" s="99"/>
    </row>
    <row r="395" spans="27:50">
      <c r="AA395" s="99"/>
      <c r="AB395" s="99"/>
      <c r="AC395" s="99"/>
      <c r="AD395" s="99"/>
      <c r="AE395" s="99"/>
      <c r="AG395" s="100"/>
      <c r="AN395" s="99"/>
      <c r="AO395" s="99"/>
      <c r="AP395" s="99"/>
      <c r="AQ395" s="99"/>
      <c r="AR395" s="99"/>
      <c r="AS395" s="99"/>
      <c r="AT395" s="99"/>
      <c r="AU395" s="99"/>
    </row>
    <row r="396" spans="27:50">
      <c r="AA396" s="99"/>
      <c r="AB396" s="99"/>
      <c r="AC396" s="99"/>
      <c r="AD396" s="99"/>
      <c r="AE396" s="99"/>
      <c r="AG396" s="100"/>
      <c r="AN396" s="99"/>
      <c r="AO396" s="99"/>
      <c r="AP396" s="99"/>
      <c r="AQ396" s="99"/>
      <c r="AR396" s="99"/>
      <c r="AS396" s="99"/>
      <c r="AT396" s="99"/>
      <c r="AU396" s="99"/>
    </row>
    <row r="397" spans="27:50">
      <c r="AA397" s="99"/>
      <c r="AB397" s="99"/>
      <c r="AC397" s="99"/>
      <c r="AD397" s="99"/>
      <c r="AE397" s="99"/>
      <c r="AG397" s="100"/>
      <c r="AN397" s="99"/>
      <c r="AO397" s="99"/>
      <c r="AP397" s="99"/>
      <c r="AQ397" s="99"/>
      <c r="AR397" s="99"/>
      <c r="AS397" s="99"/>
      <c r="AT397" s="99"/>
      <c r="AU397" s="99"/>
    </row>
    <row r="398" spans="27:50">
      <c r="AA398" s="99"/>
      <c r="AB398" s="99"/>
      <c r="AC398" s="99"/>
      <c r="AD398" s="99"/>
      <c r="AE398" s="99"/>
      <c r="AG398" s="100"/>
      <c r="AN398" s="99"/>
      <c r="AO398" s="99"/>
      <c r="AP398" s="99"/>
      <c r="AQ398" s="99"/>
      <c r="AR398" s="99"/>
      <c r="AS398" s="99"/>
      <c r="AT398" s="99"/>
      <c r="AU398" s="99"/>
    </row>
    <row r="399" spans="27:50">
      <c r="AA399" s="99"/>
      <c r="AB399" s="99"/>
      <c r="AC399" s="99"/>
      <c r="AD399" s="99"/>
      <c r="AE399" s="99"/>
      <c r="AG399" s="100"/>
      <c r="AN399" s="99"/>
      <c r="AO399" s="99"/>
      <c r="AP399" s="99"/>
      <c r="AQ399" s="99"/>
      <c r="AR399" s="99"/>
      <c r="AS399" s="99"/>
      <c r="AT399" s="99"/>
      <c r="AU399" s="99"/>
    </row>
    <row r="400" spans="27:50">
      <c r="AA400" s="99"/>
      <c r="AB400" s="99"/>
      <c r="AC400" s="99"/>
      <c r="AD400" s="99"/>
      <c r="AE400" s="99"/>
      <c r="AG400" s="100"/>
      <c r="AN400" s="99"/>
      <c r="AO400" s="99"/>
      <c r="AP400" s="99"/>
      <c r="AQ400" s="99"/>
      <c r="AR400" s="99"/>
      <c r="AS400" s="99"/>
      <c r="AT400" s="99"/>
      <c r="AU400" s="99"/>
    </row>
    <row r="401" spans="27:64">
      <c r="AA401" s="99"/>
      <c r="AB401" s="99"/>
      <c r="AC401" s="99"/>
      <c r="AD401" s="99"/>
      <c r="AE401" s="99"/>
      <c r="AG401" s="100"/>
      <c r="AN401" s="99"/>
      <c r="AO401" s="99"/>
      <c r="AP401" s="99"/>
      <c r="AQ401" s="99"/>
      <c r="AR401" s="99"/>
      <c r="AS401" s="99"/>
      <c r="AT401" s="99"/>
      <c r="AU401" s="99"/>
    </row>
    <row r="402" spans="27:64">
      <c r="AA402" s="99"/>
      <c r="AB402" s="99"/>
      <c r="AC402" s="99"/>
      <c r="AD402" s="99"/>
      <c r="AE402" s="99"/>
      <c r="AG402" s="100"/>
      <c r="AN402" s="99"/>
      <c r="AO402" s="99"/>
      <c r="AP402" s="99"/>
      <c r="AQ402" s="99"/>
      <c r="AR402" s="99"/>
      <c r="AS402" s="99"/>
      <c r="AT402" s="99"/>
      <c r="AU402" s="99"/>
    </row>
    <row r="403" spans="27:64">
      <c r="AA403" s="99"/>
      <c r="AB403" s="99"/>
      <c r="AC403" s="99"/>
      <c r="AD403" s="99"/>
      <c r="AE403" s="99"/>
      <c r="AG403" s="100"/>
      <c r="AN403" s="99"/>
      <c r="AO403" s="99"/>
      <c r="AP403" s="99"/>
      <c r="AQ403" s="99"/>
      <c r="AR403" s="99"/>
      <c r="AS403" s="99"/>
      <c r="AT403" s="99"/>
      <c r="AU403" s="99"/>
      <c r="AV403" s="99"/>
      <c r="AW403" s="99"/>
      <c r="AX403" s="99"/>
      <c r="AY403" s="99"/>
      <c r="AZ403" s="99"/>
      <c r="BA403" s="99"/>
      <c r="BB403" s="99"/>
      <c r="BC403" s="99"/>
      <c r="BD403" s="99"/>
      <c r="BE403" s="99"/>
      <c r="BF403" s="99"/>
      <c r="BG403" s="99"/>
      <c r="BH403" s="99"/>
      <c r="BI403" s="99"/>
      <c r="BJ403" s="99"/>
      <c r="BK403" s="99"/>
      <c r="BL403" s="99"/>
    </row>
    <row r="404" spans="27:64">
      <c r="AA404" s="99"/>
      <c r="AB404" s="99"/>
      <c r="AC404" s="99"/>
      <c r="AD404" s="99"/>
      <c r="AE404" s="99"/>
      <c r="AG404" s="100"/>
      <c r="AN404" s="99"/>
      <c r="AO404" s="99"/>
      <c r="AP404" s="99"/>
      <c r="AQ404" s="99"/>
      <c r="AR404" s="99"/>
      <c r="AS404" s="99"/>
      <c r="AT404" s="99"/>
      <c r="AU404" s="99"/>
      <c r="AV404" s="99"/>
    </row>
    <row r="405" spans="27:64">
      <c r="AA405" s="99"/>
      <c r="AB405" s="99"/>
      <c r="AC405" s="99"/>
      <c r="AD405" s="99"/>
      <c r="AE405" s="99"/>
      <c r="AG405" s="100"/>
      <c r="AN405" s="99"/>
      <c r="AO405" s="99"/>
      <c r="AP405" s="99"/>
      <c r="AQ405" s="99"/>
      <c r="AR405" s="99"/>
      <c r="AS405" s="99"/>
      <c r="AT405" s="99"/>
      <c r="AU405" s="99"/>
      <c r="AV405" s="99"/>
      <c r="AW405" s="64"/>
      <c r="AX405" s="101"/>
    </row>
    <row r="406" spans="27:64">
      <c r="AA406" s="99"/>
      <c r="AB406" s="99"/>
      <c r="AC406" s="99"/>
      <c r="AD406" s="99"/>
      <c r="AE406" s="99"/>
      <c r="AG406" s="100"/>
      <c r="AN406" s="99"/>
      <c r="AO406" s="99"/>
      <c r="AP406" s="99"/>
      <c r="AQ406" s="99"/>
      <c r="AR406" s="99"/>
      <c r="AS406" s="99"/>
      <c r="AT406" s="99"/>
      <c r="AU406" s="99"/>
    </row>
    <row r="407" spans="27:64">
      <c r="AA407" s="99"/>
      <c r="AB407" s="99"/>
      <c r="AC407" s="99"/>
      <c r="AD407" s="99"/>
      <c r="AE407" s="99"/>
      <c r="AG407" s="100"/>
      <c r="AN407" s="99"/>
      <c r="AO407" s="99"/>
      <c r="AP407" s="99"/>
      <c r="AQ407" s="99"/>
      <c r="AR407" s="99"/>
      <c r="AS407" s="99"/>
      <c r="AT407" s="99"/>
      <c r="AU407" s="99"/>
    </row>
    <row r="408" spans="27:64">
      <c r="AA408" s="99"/>
      <c r="AB408" s="99"/>
      <c r="AC408" s="99"/>
      <c r="AD408" s="99"/>
      <c r="AE408" s="99"/>
      <c r="AG408" s="100"/>
      <c r="AN408" s="99"/>
      <c r="AO408" s="99"/>
      <c r="AP408" s="99"/>
      <c r="AQ408" s="99"/>
      <c r="AR408" s="99"/>
      <c r="AS408" s="99"/>
      <c r="AT408" s="99"/>
      <c r="AU408" s="99"/>
    </row>
    <row r="409" spans="27:64">
      <c r="AA409" s="99"/>
      <c r="AB409" s="99"/>
      <c r="AC409" s="99"/>
      <c r="AD409" s="99"/>
      <c r="AE409" s="99"/>
      <c r="AG409" s="100"/>
      <c r="AN409" s="99"/>
      <c r="AO409" s="99"/>
      <c r="AP409" s="99"/>
      <c r="AQ409" s="99"/>
      <c r="AR409" s="99"/>
      <c r="AS409" s="99"/>
      <c r="AT409" s="99"/>
      <c r="AU409" s="99"/>
      <c r="AV409" s="99"/>
      <c r="AW409" s="64"/>
      <c r="AX409" s="70"/>
    </row>
    <row r="410" spans="27:64">
      <c r="AA410" s="99"/>
      <c r="AB410" s="99"/>
      <c r="AC410" s="99"/>
      <c r="AD410" s="99"/>
      <c r="AE410" s="99"/>
      <c r="AG410" s="100"/>
      <c r="AN410" s="99"/>
      <c r="AO410" s="99"/>
      <c r="AP410" s="99"/>
      <c r="AQ410" s="99"/>
      <c r="AR410" s="99"/>
      <c r="AS410" s="99"/>
      <c r="AT410" s="99"/>
      <c r="AU410" s="99"/>
    </row>
    <row r="411" spans="27:64">
      <c r="AA411" s="99"/>
      <c r="AB411" s="99"/>
      <c r="AC411" s="99"/>
      <c r="AD411" s="99"/>
      <c r="AE411" s="99"/>
      <c r="AG411" s="100"/>
      <c r="AN411" s="99"/>
      <c r="AO411" s="99"/>
      <c r="AP411" s="99"/>
      <c r="AQ411" s="99"/>
      <c r="AR411" s="99"/>
      <c r="AS411" s="99"/>
      <c r="AT411" s="99"/>
      <c r="AU411" s="99"/>
    </row>
    <row r="412" spans="27:64">
      <c r="AA412" s="99"/>
      <c r="AB412" s="99"/>
      <c r="AC412" s="99"/>
      <c r="AD412" s="99"/>
      <c r="AE412" s="99"/>
      <c r="AG412" s="100"/>
      <c r="AN412" s="99"/>
      <c r="AO412" s="99"/>
      <c r="AP412" s="99"/>
      <c r="AQ412" s="99"/>
      <c r="AR412" s="99"/>
      <c r="AS412" s="99"/>
      <c r="AT412" s="99"/>
      <c r="AU412" s="99"/>
    </row>
    <row r="413" spans="27:64">
      <c r="AA413" s="99"/>
      <c r="AB413" s="99"/>
      <c r="AC413" s="99"/>
      <c r="AD413" s="99"/>
      <c r="AE413" s="99"/>
      <c r="AG413" s="100"/>
      <c r="AN413" s="99"/>
      <c r="AO413" s="99"/>
      <c r="AP413" s="99"/>
      <c r="AQ413" s="99"/>
      <c r="AR413" s="99"/>
      <c r="AS413" s="99"/>
      <c r="AT413" s="99"/>
      <c r="AU413" s="99"/>
    </row>
    <row r="414" spans="27:64">
      <c r="AA414" s="99"/>
      <c r="AB414" s="99"/>
      <c r="AC414" s="99"/>
      <c r="AD414" s="99"/>
      <c r="AE414" s="99"/>
      <c r="AG414" s="100"/>
      <c r="AN414" s="99"/>
      <c r="AO414" s="99"/>
      <c r="AP414" s="99"/>
      <c r="AQ414" s="99"/>
      <c r="AR414" s="99"/>
      <c r="AS414" s="99"/>
      <c r="AT414" s="99"/>
      <c r="AU414" s="99"/>
    </row>
    <row r="415" spans="27:64">
      <c r="AA415" s="99"/>
      <c r="AB415" s="99"/>
      <c r="AC415" s="99"/>
      <c r="AD415" s="99"/>
      <c r="AE415" s="99"/>
      <c r="AG415" s="100"/>
      <c r="AN415" s="99"/>
      <c r="AO415" s="99"/>
      <c r="AP415" s="99"/>
      <c r="AQ415" s="99"/>
      <c r="AR415" s="99"/>
      <c r="AS415" s="99"/>
      <c r="AT415" s="99"/>
      <c r="AU415" s="99"/>
    </row>
    <row r="416" spans="27:64">
      <c r="AA416" s="99"/>
      <c r="AB416" s="99"/>
      <c r="AC416" s="99"/>
      <c r="AD416" s="99"/>
      <c r="AE416" s="99"/>
      <c r="AG416" s="100"/>
      <c r="AN416" s="99"/>
      <c r="AO416" s="99"/>
      <c r="AP416" s="99"/>
      <c r="AQ416" s="99"/>
      <c r="AR416" s="99"/>
      <c r="AS416" s="99"/>
      <c r="AT416" s="99"/>
      <c r="AU416" s="99"/>
    </row>
    <row r="417" spans="27:47">
      <c r="AA417" s="99"/>
      <c r="AB417" s="99"/>
      <c r="AC417" s="99"/>
      <c r="AD417" s="99"/>
      <c r="AE417" s="99"/>
      <c r="AG417" s="100"/>
      <c r="AN417" s="99"/>
      <c r="AO417" s="99"/>
      <c r="AP417" s="99"/>
      <c r="AQ417" s="99"/>
      <c r="AR417" s="99"/>
      <c r="AS417" s="99"/>
      <c r="AT417" s="99"/>
      <c r="AU417" s="99"/>
    </row>
    <row r="418" spans="27:47">
      <c r="AA418" s="99"/>
      <c r="AB418" s="99"/>
      <c r="AC418" s="99"/>
      <c r="AD418" s="99"/>
      <c r="AE418" s="99"/>
      <c r="AG418" s="100"/>
      <c r="AN418" s="99"/>
      <c r="AO418" s="99"/>
      <c r="AP418" s="99"/>
      <c r="AQ418" s="99"/>
      <c r="AR418" s="99"/>
      <c r="AS418" s="99"/>
      <c r="AT418" s="99"/>
      <c r="AU418" s="99"/>
    </row>
    <row r="419" spans="27:47">
      <c r="AA419" s="99"/>
      <c r="AB419" s="99"/>
      <c r="AC419" s="99"/>
      <c r="AD419" s="99"/>
      <c r="AE419" s="99"/>
      <c r="AG419" s="100"/>
      <c r="AN419" s="99"/>
      <c r="AO419" s="99"/>
      <c r="AP419" s="99"/>
      <c r="AQ419" s="99"/>
      <c r="AR419" s="99"/>
      <c r="AS419" s="99"/>
      <c r="AT419" s="99"/>
      <c r="AU419" s="99"/>
    </row>
    <row r="420" spans="27:47">
      <c r="AA420" s="99"/>
      <c r="AB420" s="99"/>
      <c r="AC420" s="99"/>
      <c r="AD420" s="99"/>
      <c r="AE420" s="99"/>
      <c r="AG420" s="100"/>
      <c r="AN420" s="99"/>
      <c r="AO420" s="99"/>
      <c r="AP420" s="99"/>
      <c r="AQ420" s="99"/>
      <c r="AR420" s="99"/>
      <c r="AS420" s="99"/>
      <c r="AT420" s="99"/>
      <c r="AU420" s="99"/>
    </row>
    <row r="421" spans="27:47">
      <c r="AA421" s="99"/>
      <c r="AB421" s="99"/>
      <c r="AC421" s="99"/>
      <c r="AD421" s="99"/>
      <c r="AE421" s="99"/>
      <c r="AG421" s="100"/>
      <c r="AN421" s="99"/>
      <c r="AO421" s="99"/>
      <c r="AP421" s="99"/>
      <c r="AQ421" s="99"/>
      <c r="AR421" s="99"/>
      <c r="AS421" s="99"/>
      <c r="AT421" s="99"/>
      <c r="AU421" s="99"/>
    </row>
    <row r="422" spans="27:47">
      <c r="AA422" s="99"/>
      <c r="AB422" s="99"/>
      <c r="AC422" s="99"/>
      <c r="AD422" s="99"/>
      <c r="AE422" s="99"/>
      <c r="AG422" s="100"/>
      <c r="AN422" s="99"/>
      <c r="AO422" s="99"/>
      <c r="AP422" s="99"/>
      <c r="AQ422" s="99"/>
      <c r="AR422" s="99"/>
      <c r="AS422" s="99"/>
      <c r="AT422" s="99"/>
      <c r="AU422" s="99"/>
    </row>
    <row r="423" spans="27:47">
      <c r="AA423" s="99"/>
      <c r="AB423" s="99"/>
      <c r="AC423" s="99"/>
      <c r="AD423" s="99"/>
      <c r="AE423" s="99"/>
      <c r="AG423" s="100"/>
      <c r="AN423" s="99"/>
      <c r="AO423" s="99"/>
      <c r="AP423" s="99"/>
      <c r="AQ423" s="99"/>
      <c r="AR423" s="99"/>
      <c r="AS423" s="99"/>
      <c r="AT423" s="99"/>
      <c r="AU423" s="99"/>
    </row>
    <row r="424" spans="27:47">
      <c r="AA424" s="99"/>
      <c r="AB424" s="99"/>
      <c r="AC424" s="99"/>
      <c r="AD424" s="99"/>
      <c r="AE424" s="99"/>
      <c r="AG424" s="100"/>
      <c r="AN424" s="99"/>
      <c r="AO424" s="99"/>
      <c r="AP424" s="99"/>
      <c r="AQ424" s="99"/>
      <c r="AR424" s="99"/>
      <c r="AS424" s="99"/>
      <c r="AT424" s="99"/>
      <c r="AU424" s="99"/>
    </row>
    <row r="425" spans="27:47">
      <c r="AA425" s="99"/>
      <c r="AB425" s="99"/>
      <c r="AC425" s="99"/>
      <c r="AD425" s="99"/>
      <c r="AE425" s="99"/>
      <c r="AG425" s="100"/>
      <c r="AN425" s="99"/>
      <c r="AO425" s="99"/>
      <c r="AP425" s="99"/>
      <c r="AQ425" s="99"/>
      <c r="AR425" s="99"/>
      <c r="AS425" s="99"/>
      <c r="AT425" s="99"/>
      <c r="AU425" s="99"/>
    </row>
    <row r="426" spans="27:47">
      <c r="AA426" s="99"/>
      <c r="AB426" s="99"/>
      <c r="AC426" s="99"/>
      <c r="AD426" s="99"/>
      <c r="AE426" s="99"/>
      <c r="AG426" s="100"/>
      <c r="AN426" s="99"/>
      <c r="AO426" s="99"/>
      <c r="AP426" s="99"/>
      <c r="AQ426" s="99"/>
      <c r="AR426" s="99"/>
      <c r="AS426" s="99"/>
      <c r="AT426" s="99"/>
      <c r="AU426" s="99"/>
    </row>
    <row r="427" spans="27:47">
      <c r="AA427" s="99"/>
      <c r="AB427" s="99"/>
      <c r="AC427" s="99"/>
      <c r="AD427" s="99"/>
      <c r="AE427" s="99"/>
      <c r="AG427" s="100"/>
      <c r="AN427" s="99"/>
      <c r="AO427" s="99"/>
      <c r="AP427" s="99"/>
      <c r="AQ427" s="99"/>
      <c r="AR427" s="99"/>
      <c r="AS427" s="99"/>
      <c r="AT427" s="99"/>
      <c r="AU427" s="99"/>
    </row>
    <row r="428" spans="27:47">
      <c r="AA428" s="99"/>
      <c r="AB428" s="99"/>
      <c r="AC428" s="99"/>
      <c r="AD428" s="99"/>
      <c r="AE428" s="99"/>
      <c r="AG428" s="100"/>
      <c r="AN428" s="99"/>
      <c r="AO428" s="99"/>
      <c r="AP428" s="99"/>
      <c r="AQ428" s="99"/>
      <c r="AR428" s="99"/>
      <c r="AS428" s="99"/>
      <c r="AT428" s="99"/>
      <c r="AU428" s="99"/>
    </row>
    <row r="429" spans="27:47">
      <c r="AA429" s="99"/>
      <c r="AB429" s="99"/>
      <c r="AC429" s="99"/>
      <c r="AD429" s="99"/>
      <c r="AE429" s="99"/>
      <c r="AG429" s="100"/>
      <c r="AN429" s="99"/>
      <c r="AO429" s="99"/>
      <c r="AP429" s="99"/>
      <c r="AQ429" s="99"/>
      <c r="AR429" s="99"/>
      <c r="AS429" s="99"/>
      <c r="AT429" s="99"/>
      <c r="AU429" s="99"/>
    </row>
    <row r="430" spans="27:47">
      <c r="AA430" s="99"/>
      <c r="AB430" s="99"/>
      <c r="AC430" s="99"/>
      <c r="AD430" s="99"/>
      <c r="AE430" s="99"/>
      <c r="AG430" s="100"/>
      <c r="AN430" s="99"/>
      <c r="AO430" s="99"/>
      <c r="AP430" s="99"/>
      <c r="AQ430" s="99"/>
      <c r="AR430" s="99"/>
      <c r="AS430" s="99"/>
      <c r="AT430" s="99"/>
      <c r="AU430" s="99"/>
    </row>
    <row r="431" spans="27:47">
      <c r="AA431" s="99"/>
      <c r="AB431" s="99"/>
      <c r="AC431" s="99"/>
      <c r="AD431" s="99"/>
      <c r="AE431" s="99"/>
      <c r="AG431" s="100"/>
      <c r="AN431" s="99"/>
      <c r="AO431" s="99"/>
      <c r="AP431" s="99"/>
      <c r="AQ431" s="99"/>
      <c r="AR431" s="99"/>
      <c r="AS431" s="99"/>
      <c r="AT431" s="99"/>
      <c r="AU431" s="99"/>
    </row>
    <row r="432" spans="27:47">
      <c r="AA432" s="99"/>
      <c r="AB432" s="99"/>
      <c r="AC432" s="99"/>
      <c r="AD432" s="99"/>
      <c r="AE432" s="99"/>
      <c r="AG432" s="100"/>
      <c r="AN432" s="99"/>
      <c r="AO432" s="99"/>
      <c r="AP432" s="99"/>
      <c r="AQ432" s="99"/>
      <c r="AR432" s="99"/>
      <c r="AS432" s="99"/>
      <c r="AT432" s="99"/>
      <c r="AU432" s="99"/>
    </row>
    <row r="433" spans="27:47">
      <c r="AA433" s="99"/>
      <c r="AB433" s="99"/>
      <c r="AC433" s="99"/>
      <c r="AD433" s="99"/>
      <c r="AE433" s="99"/>
      <c r="AG433" s="100"/>
      <c r="AN433" s="99"/>
      <c r="AO433" s="99"/>
      <c r="AP433" s="99"/>
      <c r="AQ433" s="99"/>
      <c r="AR433" s="99"/>
      <c r="AS433" s="99"/>
      <c r="AT433" s="99"/>
      <c r="AU433" s="99"/>
    </row>
    <row r="434" spans="27:47">
      <c r="AA434" s="99"/>
      <c r="AB434" s="99"/>
      <c r="AC434" s="99"/>
      <c r="AD434" s="99"/>
      <c r="AE434" s="99"/>
      <c r="AG434" s="100"/>
      <c r="AN434" s="99"/>
      <c r="AO434" s="99"/>
      <c r="AP434" s="99"/>
      <c r="AQ434" s="99"/>
      <c r="AR434" s="99"/>
      <c r="AS434" s="99"/>
      <c r="AT434" s="99"/>
      <c r="AU434" s="99"/>
    </row>
    <row r="435" spans="27:47">
      <c r="AA435" s="99"/>
      <c r="AB435" s="99"/>
      <c r="AC435" s="99"/>
      <c r="AD435" s="99"/>
      <c r="AE435" s="99"/>
      <c r="AG435" s="100"/>
      <c r="AN435" s="99"/>
      <c r="AO435" s="99"/>
      <c r="AP435" s="99"/>
      <c r="AQ435" s="99"/>
      <c r="AR435" s="99"/>
      <c r="AS435" s="99"/>
      <c r="AT435" s="99"/>
      <c r="AU435" s="99"/>
    </row>
    <row r="436" spans="27:47">
      <c r="AA436" s="99"/>
      <c r="AB436" s="99"/>
      <c r="AC436" s="99"/>
      <c r="AD436" s="99"/>
      <c r="AE436" s="99"/>
      <c r="AG436" s="100"/>
      <c r="AN436" s="99"/>
      <c r="AO436" s="99"/>
      <c r="AP436" s="99"/>
      <c r="AQ436" s="99"/>
      <c r="AR436" s="99"/>
      <c r="AS436" s="99"/>
      <c r="AT436" s="99"/>
      <c r="AU436" s="99"/>
    </row>
    <row r="437" spans="27:47">
      <c r="AA437" s="99"/>
      <c r="AB437" s="99"/>
      <c r="AC437" s="99"/>
      <c r="AD437" s="99"/>
      <c r="AE437" s="99"/>
      <c r="AG437" s="100"/>
      <c r="AN437" s="99"/>
      <c r="AO437" s="99"/>
      <c r="AP437" s="99"/>
      <c r="AQ437" s="99"/>
      <c r="AR437" s="99"/>
      <c r="AS437" s="99"/>
      <c r="AT437" s="99"/>
      <c r="AU437" s="99"/>
    </row>
    <row r="438" spans="27:47">
      <c r="AA438" s="99"/>
      <c r="AB438" s="99"/>
      <c r="AC438" s="99"/>
      <c r="AD438" s="99"/>
      <c r="AE438" s="99"/>
      <c r="AG438" s="100"/>
      <c r="AN438" s="99"/>
      <c r="AO438" s="99"/>
      <c r="AP438" s="99"/>
      <c r="AQ438" s="99"/>
      <c r="AR438" s="99"/>
      <c r="AS438" s="99"/>
      <c r="AT438" s="99"/>
      <c r="AU438" s="99"/>
    </row>
    <row r="439" spans="27:47">
      <c r="AA439" s="99"/>
      <c r="AB439" s="99"/>
      <c r="AC439" s="99"/>
      <c r="AD439" s="99"/>
      <c r="AE439" s="99"/>
      <c r="AG439" s="100"/>
      <c r="AN439" s="99"/>
      <c r="AO439" s="99"/>
      <c r="AP439" s="99"/>
      <c r="AQ439" s="99"/>
      <c r="AR439" s="99"/>
      <c r="AS439" s="99"/>
      <c r="AT439" s="99"/>
      <c r="AU439" s="99"/>
    </row>
    <row r="440" spans="27:47">
      <c r="AA440" s="99"/>
      <c r="AB440" s="99"/>
      <c r="AC440" s="99"/>
      <c r="AD440" s="99"/>
      <c r="AE440" s="99"/>
      <c r="AG440" s="100"/>
      <c r="AN440" s="99"/>
      <c r="AO440" s="99"/>
      <c r="AP440" s="99"/>
      <c r="AQ440" s="99"/>
      <c r="AR440" s="99"/>
      <c r="AS440" s="99"/>
      <c r="AT440" s="99"/>
      <c r="AU440" s="99"/>
    </row>
    <row r="441" spans="27:47">
      <c r="AA441" s="99"/>
      <c r="AB441" s="99"/>
      <c r="AC441" s="99"/>
      <c r="AD441" s="99"/>
      <c r="AE441" s="99"/>
      <c r="AG441" s="100"/>
      <c r="AN441" s="99"/>
      <c r="AO441" s="99"/>
      <c r="AP441" s="99"/>
      <c r="AQ441" s="99"/>
      <c r="AR441" s="99"/>
      <c r="AS441" s="99"/>
      <c r="AT441" s="99"/>
      <c r="AU441" s="99"/>
    </row>
    <row r="442" spans="27:47">
      <c r="AA442" s="99"/>
      <c r="AB442" s="99"/>
      <c r="AC442" s="99"/>
      <c r="AD442" s="99"/>
      <c r="AE442" s="99"/>
      <c r="AG442" s="100"/>
      <c r="AN442" s="99"/>
      <c r="AO442" s="99"/>
      <c r="AP442" s="99"/>
      <c r="AQ442" s="99"/>
      <c r="AR442" s="99"/>
      <c r="AS442" s="99"/>
      <c r="AT442" s="99"/>
      <c r="AU442" s="99"/>
    </row>
    <row r="443" spans="27:47">
      <c r="AA443" s="99"/>
      <c r="AB443" s="99"/>
      <c r="AC443" s="99"/>
      <c r="AD443" s="99"/>
      <c r="AE443" s="99"/>
      <c r="AG443" s="100"/>
      <c r="AN443" s="99"/>
      <c r="AO443" s="99"/>
      <c r="AP443" s="99"/>
      <c r="AQ443" s="99"/>
      <c r="AR443" s="99"/>
      <c r="AS443" s="99"/>
      <c r="AT443" s="99"/>
      <c r="AU443" s="99"/>
    </row>
    <row r="444" spans="27:47">
      <c r="AA444" s="99"/>
      <c r="AB444" s="99"/>
      <c r="AC444" s="99"/>
      <c r="AD444" s="99"/>
      <c r="AE444" s="99"/>
      <c r="AG444" s="100"/>
      <c r="AN444" s="99"/>
      <c r="AO444" s="99"/>
      <c r="AP444" s="99"/>
      <c r="AQ444" s="99"/>
      <c r="AR444" s="99"/>
      <c r="AS444" s="99"/>
      <c r="AT444" s="99"/>
      <c r="AU444" s="99"/>
    </row>
    <row r="445" spans="27:47">
      <c r="AA445" s="99"/>
      <c r="AB445" s="99"/>
      <c r="AC445" s="99"/>
      <c r="AD445" s="99"/>
      <c r="AE445" s="99"/>
      <c r="AG445" s="100"/>
      <c r="AN445" s="99"/>
      <c r="AO445" s="99"/>
      <c r="AP445" s="99"/>
      <c r="AQ445" s="99"/>
      <c r="AR445" s="99"/>
      <c r="AS445" s="99"/>
      <c r="AT445" s="99"/>
      <c r="AU445" s="99"/>
    </row>
    <row r="446" spans="27:47">
      <c r="AA446" s="99"/>
      <c r="AB446" s="99"/>
      <c r="AC446" s="99"/>
      <c r="AD446" s="99"/>
      <c r="AE446" s="99"/>
      <c r="AG446" s="100"/>
      <c r="AN446" s="99"/>
      <c r="AO446" s="99"/>
      <c r="AP446" s="99"/>
      <c r="AQ446" s="99"/>
      <c r="AR446" s="99"/>
      <c r="AS446" s="99"/>
      <c r="AT446" s="99"/>
      <c r="AU446" s="99"/>
    </row>
    <row r="447" spans="27:47">
      <c r="AA447" s="99"/>
      <c r="AB447" s="99"/>
      <c r="AC447" s="99"/>
      <c r="AD447" s="99"/>
      <c r="AE447" s="99"/>
      <c r="AG447" s="100"/>
      <c r="AN447" s="99"/>
      <c r="AO447" s="99"/>
      <c r="AP447" s="99"/>
      <c r="AQ447" s="99"/>
      <c r="AR447" s="99"/>
      <c r="AS447" s="99"/>
      <c r="AT447" s="99"/>
      <c r="AU447" s="99"/>
    </row>
    <row r="448" spans="27:47">
      <c r="AA448" s="99"/>
      <c r="AB448" s="99"/>
      <c r="AC448" s="99"/>
      <c r="AD448" s="99"/>
      <c r="AE448" s="99"/>
      <c r="AG448" s="100"/>
      <c r="AN448" s="99"/>
      <c r="AO448" s="99"/>
      <c r="AP448" s="99"/>
      <c r="AQ448" s="99"/>
      <c r="AR448" s="99"/>
      <c r="AS448" s="99"/>
      <c r="AT448" s="99"/>
      <c r="AU448" s="99"/>
    </row>
    <row r="449" spans="27:47">
      <c r="AA449" s="99"/>
      <c r="AB449" s="99"/>
      <c r="AC449" s="99"/>
      <c r="AD449" s="99"/>
      <c r="AE449" s="99"/>
      <c r="AG449" s="100"/>
      <c r="AN449" s="99"/>
      <c r="AO449" s="99"/>
      <c r="AP449" s="99"/>
      <c r="AQ449" s="99"/>
      <c r="AR449" s="99"/>
      <c r="AS449" s="99"/>
      <c r="AT449" s="99"/>
      <c r="AU449" s="99"/>
    </row>
    <row r="450" spans="27:47">
      <c r="AA450" s="99"/>
      <c r="AB450" s="99"/>
      <c r="AC450" s="99"/>
      <c r="AD450" s="99"/>
      <c r="AE450" s="99"/>
      <c r="AG450" s="100"/>
      <c r="AN450" s="99"/>
      <c r="AO450" s="99"/>
      <c r="AP450" s="99"/>
      <c r="AQ450" s="99"/>
      <c r="AR450" s="99"/>
      <c r="AS450" s="99"/>
      <c r="AT450" s="99"/>
      <c r="AU450" s="99"/>
    </row>
    <row r="451" spans="27:47">
      <c r="AA451" s="99"/>
      <c r="AB451" s="99"/>
      <c r="AC451" s="99"/>
      <c r="AD451" s="99"/>
      <c r="AE451" s="99"/>
      <c r="AG451" s="100"/>
      <c r="AN451" s="99"/>
      <c r="AO451" s="99"/>
      <c r="AP451" s="99"/>
      <c r="AQ451" s="99"/>
      <c r="AR451" s="99"/>
      <c r="AS451" s="99"/>
      <c r="AT451" s="99"/>
      <c r="AU451" s="99"/>
    </row>
    <row r="452" spans="27:47">
      <c r="AA452" s="99"/>
      <c r="AB452" s="99"/>
      <c r="AC452" s="99"/>
      <c r="AD452" s="99"/>
      <c r="AE452" s="99"/>
      <c r="AG452" s="100"/>
      <c r="AN452" s="99"/>
      <c r="AO452" s="99"/>
      <c r="AP452" s="99"/>
      <c r="AQ452" s="99"/>
      <c r="AR452" s="99"/>
      <c r="AS452" s="99"/>
      <c r="AT452" s="99"/>
      <c r="AU452" s="99"/>
    </row>
    <row r="453" spans="27:47">
      <c r="AA453" s="99"/>
      <c r="AB453" s="99"/>
      <c r="AC453" s="99"/>
      <c r="AD453" s="99"/>
      <c r="AE453" s="99"/>
      <c r="AG453" s="100"/>
      <c r="AN453" s="99"/>
      <c r="AO453" s="99"/>
      <c r="AP453" s="99"/>
      <c r="AQ453" s="99"/>
      <c r="AR453" s="99"/>
      <c r="AS453" s="99"/>
      <c r="AT453" s="99"/>
      <c r="AU453" s="99"/>
    </row>
    <row r="454" spans="27:47">
      <c r="AA454" s="99"/>
      <c r="AB454" s="99"/>
      <c r="AC454" s="99"/>
      <c r="AD454" s="99"/>
      <c r="AE454" s="99"/>
      <c r="AG454" s="100"/>
      <c r="AN454" s="99"/>
      <c r="AO454" s="99"/>
      <c r="AP454" s="99"/>
      <c r="AQ454" s="99"/>
      <c r="AR454" s="99"/>
      <c r="AS454" s="99"/>
      <c r="AT454" s="99"/>
      <c r="AU454" s="99"/>
    </row>
    <row r="455" spans="27:47">
      <c r="AA455" s="99"/>
      <c r="AB455" s="99"/>
      <c r="AC455" s="99"/>
      <c r="AD455" s="99"/>
      <c r="AE455" s="99"/>
      <c r="AG455" s="100"/>
      <c r="AN455" s="99"/>
      <c r="AO455" s="99"/>
      <c r="AP455" s="99"/>
      <c r="AQ455" s="99"/>
      <c r="AR455" s="99"/>
      <c r="AS455" s="99"/>
      <c r="AT455" s="99"/>
      <c r="AU455" s="99"/>
    </row>
    <row r="456" spans="27:47">
      <c r="AA456" s="99"/>
      <c r="AB456" s="99"/>
      <c r="AC456" s="99"/>
      <c r="AD456" s="99"/>
      <c r="AE456" s="99"/>
      <c r="AG456" s="100"/>
      <c r="AN456" s="99"/>
      <c r="AO456" s="99"/>
      <c r="AP456" s="99"/>
      <c r="AQ456" s="99"/>
      <c r="AR456" s="99"/>
      <c r="AS456" s="99"/>
      <c r="AT456" s="99"/>
      <c r="AU456" s="99"/>
    </row>
    <row r="457" spans="27:47">
      <c r="AA457" s="99"/>
      <c r="AB457" s="99"/>
      <c r="AC457" s="99"/>
      <c r="AD457" s="99"/>
      <c r="AE457" s="99"/>
      <c r="AG457" s="100"/>
      <c r="AN457" s="99"/>
      <c r="AO457" s="99"/>
      <c r="AP457" s="99"/>
      <c r="AQ457" s="99"/>
      <c r="AR457" s="99"/>
      <c r="AS457" s="99"/>
      <c r="AT457" s="99"/>
      <c r="AU457" s="99"/>
    </row>
    <row r="458" spans="27:47">
      <c r="AA458" s="99"/>
      <c r="AB458" s="99"/>
      <c r="AC458" s="99"/>
      <c r="AD458" s="99"/>
      <c r="AE458" s="99"/>
      <c r="AG458" s="100"/>
      <c r="AN458" s="99"/>
      <c r="AO458" s="99"/>
      <c r="AP458" s="99"/>
      <c r="AQ458" s="99"/>
      <c r="AR458" s="99"/>
      <c r="AS458" s="99"/>
      <c r="AT458" s="99"/>
      <c r="AU458" s="99"/>
    </row>
    <row r="459" spans="27:47">
      <c r="AA459" s="99"/>
      <c r="AB459" s="99"/>
      <c r="AC459" s="99"/>
      <c r="AD459" s="99"/>
      <c r="AE459" s="99"/>
      <c r="AG459" s="100"/>
      <c r="AN459" s="99"/>
      <c r="AO459" s="99"/>
      <c r="AP459" s="99"/>
      <c r="AQ459" s="99"/>
      <c r="AR459" s="99"/>
      <c r="AS459" s="99"/>
      <c r="AT459" s="99"/>
      <c r="AU459" s="99"/>
    </row>
    <row r="460" spans="27:47">
      <c r="AA460" s="99"/>
      <c r="AB460" s="99"/>
      <c r="AC460" s="99"/>
      <c r="AD460" s="99"/>
      <c r="AE460" s="99"/>
      <c r="AG460" s="100"/>
      <c r="AN460" s="99"/>
      <c r="AO460" s="99"/>
      <c r="AP460" s="99"/>
      <c r="AQ460" s="99"/>
      <c r="AR460" s="99"/>
      <c r="AS460" s="99"/>
      <c r="AT460" s="99"/>
      <c r="AU460" s="99"/>
    </row>
    <row r="461" spans="27:47">
      <c r="AA461" s="99"/>
      <c r="AB461" s="99"/>
      <c r="AC461" s="99"/>
      <c r="AD461" s="99"/>
      <c r="AE461" s="99"/>
      <c r="AG461" s="100"/>
      <c r="AN461" s="99"/>
      <c r="AO461" s="99"/>
      <c r="AP461" s="99"/>
      <c r="AQ461" s="99"/>
      <c r="AR461" s="99"/>
      <c r="AS461" s="99"/>
      <c r="AT461" s="99"/>
      <c r="AU461" s="99"/>
    </row>
    <row r="462" spans="27:47">
      <c r="AA462" s="99"/>
      <c r="AB462" s="99"/>
      <c r="AC462" s="99"/>
      <c r="AD462" s="99"/>
      <c r="AE462" s="99"/>
      <c r="AG462" s="100"/>
      <c r="AN462" s="99"/>
      <c r="AO462" s="99"/>
      <c r="AP462" s="99"/>
      <c r="AQ462" s="99"/>
      <c r="AR462" s="99"/>
      <c r="AS462" s="99"/>
      <c r="AT462" s="99"/>
      <c r="AU462" s="99"/>
    </row>
    <row r="463" spans="27:47">
      <c r="AA463" s="99"/>
      <c r="AB463" s="99"/>
      <c r="AC463" s="99"/>
      <c r="AD463" s="99"/>
      <c r="AE463" s="99"/>
      <c r="AG463" s="100"/>
      <c r="AN463" s="99"/>
      <c r="AO463" s="99"/>
      <c r="AP463" s="99"/>
      <c r="AQ463" s="99"/>
      <c r="AR463" s="99"/>
      <c r="AS463" s="99"/>
      <c r="AT463" s="99"/>
      <c r="AU463" s="99"/>
    </row>
    <row r="464" spans="27:47">
      <c r="AA464" s="99"/>
      <c r="AB464" s="99"/>
      <c r="AC464" s="99"/>
      <c r="AD464" s="99"/>
      <c r="AE464" s="99"/>
      <c r="AG464" s="100"/>
      <c r="AN464" s="99"/>
      <c r="AO464" s="99"/>
      <c r="AP464" s="99"/>
      <c r="AQ464" s="99"/>
      <c r="AR464" s="99"/>
      <c r="AS464" s="99"/>
      <c r="AT464" s="99"/>
      <c r="AU464" s="99"/>
    </row>
    <row r="465" spans="27:64">
      <c r="AA465" s="99"/>
      <c r="AB465" s="99"/>
      <c r="AC465" s="99"/>
      <c r="AD465" s="99"/>
      <c r="AE465" s="99"/>
      <c r="AG465" s="100"/>
      <c r="AN465" s="99"/>
      <c r="AO465" s="99"/>
      <c r="AP465" s="99"/>
      <c r="AQ465" s="99"/>
      <c r="AR465" s="99"/>
      <c r="AS465" s="99"/>
      <c r="AT465" s="99"/>
      <c r="AU465" s="99"/>
    </row>
    <row r="466" spans="27:64">
      <c r="AA466" s="99"/>
      <c r="AB466" s="99"/>
      <c r="AC466" s="99"/>
      <c r="AD466" s="99"/>
      <c r="AE466" s="99"/>
      <c r="AG466" s="100"/>
      <c r="AN466" s="99"/>
      <c r="AO466" s="99"/>
      <c r="AP466" s="99"/>
      <c r="AQ466" s="99"/>
      <c r="AR466" s="99"/>
      <c r="AS466" s="99"/>
      <c r="AT466" s="99"/>
      <c r="AU466" s="99"/>
    </row>
    <row r="467" spans="27:64">
      <c r="AA467" s="99"/>
      <c r="AB467" s="99"/>
      <c r="AC467" s="99"/>
      <c r="AD467" s="99"/>
      <c r="AE467" s="99"/>
      <c r="AG467" s="100"/>
      <c r="AN467" s="99"/>
      <c r="AO467" s="99"/>
      <c r="AP467" s="99"/>
      <c r="AQ467" s="99"/>
      <c r="AR467" s="99"/>
      <c r="AS467" s="99"/>
      <c r="AT467" s="99"/>
      <c r="AU467" s="99"/>
      <c r="AV467" s="99"/>
      <c r="AW467" s="64"/>
      <c r="AX467" s="101"/>
    </row>
    <row r="468" spans="27:64">
      <c r="AA468" s="99"/>
      <c r="AB468" s="99"/>
      <c r="AC468" s="99"/>
      <c r="AD468" s="99"/>
      <c r="AE468" s="99"/>
      <c r="AG468" s="100"/>
      <c r="AN468" s="99"/>
      <c r="AO468" s="99"/>
      <c r="AP468" s="99"/>
      <c r="AQ468" s="99"/>
      <c r="AR468" s="99"/>
      <c r="AS468" s="99"/>
      <c r="AT468" s="99"/>
      <c r="AU468" s="99"/>
    </row>
    <row r="469" spans="27:64">
      <c r="AA469" s="99"/>
      <c r="AB469" s="99"/>
      <c r="AC469" s="99"/>
      <c r="AD469" s="99"/>
      <c r="AE469" s="99"/>
      <c r="AG469" s="100"/>
      <c r="AN469" s="99"/>
      <c r="AO469" s="99"/>
      <c r="AP469" s="99"/>
      <c r="AQ469" s="99"/>
      <c r="AR469" s="99"/>
      <c r="AS469" s="99"/>
      <c r="AT469" s="99"/>
      <c r="AU469" s="99"/>
    </row>
    <row r="470" spans="27:64">
      <c r="AA470" s="99"/>
      <c r="AB470" s="99"/>
      <c r="AC470" s="99"/>
      <c r="AD470" s="99"/>
      <c r="AE470" s="99"/>
      <c r="AG470" s="100"/>
      <c r="AN470" s="99"/>
      <c r="AO470" s="99"/>
      <c r="AP470" s="99"/>
      <c r="AQ470" s="99"/>
      <c r="AR470" s="99"/>
      <c r="AS470" s="99"/>
      <c r="AT470" s="99"/>
      <c r="AU470" s="99"/>
    </row>
    <row r="471" spans="27:64">
      <c r="AA471" s="99"/>
      <c r="AB471" s="99"/>
      <c r="AC471" s="99"/>
      <c r="AD471" s="99"/>
      <c r="AE471" s="99"/>
      <c r="AG471" s="100"/>
      <c r="AN471" s="99"/>
      <c r="AO471" s="99"/>
      <c r="AP471" s="99"/>
      <c r="AQ471" s="99"/>
      <c r="AR471" s="99"/>
      <c r="AS471" s="99"/>
      <c r="AT471" s="99"/>
      <c r="AU471" s="99"/>
    </row>
    <row r="472" spans="27:64">
      <c r="AA472" s="99"/>
      <c r="AB472" s="99"/>
      <c r="AC472" s="99"/>
      <c r="AD472" s="99"/>
      <c r="AE472" s="99"/>
      <c r="AG472" s="100"/>
      <c r="AN472" s="99"/>
      <c r="AO472" s="99"/>
      <c r="AP472" s="99"/>
      <c r="AQ472" s="99"/>
      <c r="AR472" s="99"/>
      <c r="AS472" s="99"/>
      <c r="AT472" s="99"/>
      <c r="AU472" s="99"/>
    </row>
    <row r="473" spans="27:64">
      <c r="AA473" s="99"/>
      <c r="AB473" s="99"/>
      <c r="AC473" s="99"/>
      <c r="AD473" s="99"/>
      <c r="AE473" s="99"/>
      <c r="AG473" s="100"/>
      <c r="AN473" s="99"/>
      <c r="AO473" s="99"/>
      <c r="AP473" s="99"/>
      <c r="AQ473" s="99"/>
      <c r="AR473" s="99"/>
      <c r="AS473" s="99"/>
      <c r="AT473" s="99"/>
      <c r="AU473" s="99"/>
    </row>
    <row r="474" spans="27:64">
      <c r="AA474" s="99"/>
      <c r="AB474" s="99"/>
      <c r="AC474" s="99"/>
      <c r="AD474" s="99"/>
      <c r="AE474" s="99"/>
      <c r="AG474" s="100"/>
      <c r="AN474" s="99"/>
      <c r="AO474" s="99"/>
      <c r="AP474" s="99"/>
      <c r="AQ474" s="99"/>
      <c r="AR474" s="99"/>
      <c r="AS474" s="99"/>
      <c r="AT474" s="99"/>
      <c r="AU474" s="99"/>
    </row>
    <row r="475" spans="27:64">
      <c r="AA475" s="99"/>
      <c r="AB475" s="99"/>
      <c r="AC475" s="99"/>
      <c r="AD475" s="99"/>
      <c r="AE475" s="99"/>
      <c r="AG475" s="100"/>
      <c r="AN475" s="99"/>
      <c r="AO475" s="99"/>
      <c r="AP475" s="99"/>
      <c r="AQ475" s="99"/>
      <c r="AR475" s="99"/>
      <c r="AS475" s="99"/>
      <c r="AT475" s="99"/>
      <c r="AU475" s="99"/>
    </row>
    <row r="476" spans="27:64">
      <c r="AA476" s="99"/>
      <c r="AB476" s="99"/>
      <c r="AC476" s="99"/>
      <c r="AD476" s="99"/>
      <c r="AE476" s="99"/>
      <c r="AG476" s="100"/>
      <c r="AN476" s="99"/>
      <c r="AO476" s="99"/>
      <c r="AP476" s="99"/>
      <c r="AQ476" s="99"/>
      <c r="AR476" s="99"/>
      <c r="AS476" s="99"/>
      <c r="AT476" s="99"/>
      <c r="AU476" s="99"/>
    </row>
    <row r="477" spans="27:64">
      <c r="AA477" s="99"/>
      <c r="AB477" s="99"/>
      <c r="AC477" s="99"/>
      <c r="AD477" s="99"/>
      <c r="AE477" s="99"/>
      <c r="AG477" s="100"/>
      <c r="AN477" s="99"/>
      <c r="AO477" s="99"/>
      <c r="AP477" s="99"/>
      <c r="AQ477" s="99"/>
      <c r="AR477" s="99"/>
      <c r="AS477" s="99"/>
      <c r="AT477" s="99"/>
      <c r="AU477" s="99"/>
    </row>
    <row r="478" spans="27:64">
      <c r="AA478" s="99"/>
      <c r="AB478" s="99"/>
      <c r="AC478" s="99"/>
      <c r="AD478" s="99"/>
      <c r="AE478" s="99"/>
      <c r="AG478" s="100"/>
      <c r="AN478" s="99"/>
      <c r="AO478" s="99"/>
      <c r="AP478" s="99"/>
      <c r="AQ478" s="99"/>
      <c r="AR478" s="99"/>
      <c r="AS478" s="99"/>
      <c r="AT478" s="99"/>
      <c r="AU478" s="99"/>
    </row>
    <row r="479" spans="27:64">
      <c r="AA479" s="99"/>
      <c r="AB479" s="99"/>
      <c r="AC479" s="99"/>
      <c r="AD479" s="99"/>
      <c r="AE479" s="99"/>
      <c r="AG479" s="100"/>
      <c r="AN479" s="99"/>
      <c r="AO479" s="99"/>
      <c r="AP479" s="99"/>
      <c r="AQ479" s="99"/>
      <c r="AR479" s="99"/>
      <c r="AS479" s="99"/>
      <c r="AT479" s="99"/>
      <c r="AU479" s="99"/>
    </row>
    <row r="480" spans="27:64">
      <c r="AA480" s="99"/>
      <c r="AB480" s="99"/>
      <c r="AC480" s="99"/>
      <c r="AD480" s="99"/>
      <c r="AE480" s="99"/>
      <c r="AG480" s="100"/>
      <c r="AN480" s="99"/>
      <c r="AO480" s="99"/>
      <c r="AP480" s="99"/>
      <c r="AQ480" s="99"/>
      <c r="AR480" s="99"/>
      <c r="AS480" s="99"/>
      <c r="AT480" s="99"/>
      <c r="AU480" s="99"/>
      <c r="AV480" s="99"/>
      <c r="AW480" s="99"/>
      <c r="AX480" s="99"/>
      <c r="AY480" s="99"/>
      <c r="AZ480" s="99"/>
      <c r="BA480" s="99"/>
      <c r="BB480" s="99"/>
      <c r="BC480" s="99"/>
      <c r="BD480" s="99"/>
      <c r="BE480" s="99"/>
      <c r="BF480" s="99"/>
      <c r="BG480" s="99"/>
      <c r="BH480" s="99"/>
      <c r="BI480" s="99"/>
      <c r="BJ480" s="99"/>
      <c r="BK480" s="99"/>
      <c r="BL480" s="99"/>
    </row>
    <row r="481" spans="27:47">
      <c r="AA481" s="99"/>
      <c r="AB481" s="99"/>
      <c r="AC481" s="99"/>
      <c r="AD481" s="99"/>
      <c r="AE481" s="99"/>
      <c r="AG481" s="100"/>
      <c r="AN481" s="99"/>
      <c r="AO481" s="99"/>
      <c r="AP481" s="99"/>
      <c r="AQ481" s="99"/>
      <c r="AR481" s="99"/>
      <c r="AS481" s="99"/>
      <c r="AT481" s="99"/>
      <c r="AU481" s="99"/>
    </row>
    <row r="482" spans="27:47">
      <c r="AA482" s="99"/>
      <c r="AB482" s="99"/>
      <c r="AC482" s="99"/>
      <c r="AD482" s="99"/>
      <c r="AE482" s="99"/>
      <c r="AG482" s="100"/>
      <c r="AN482" s="99"/>
      <c r="AO482" s="99"/>
      <c r="AP482" s="99"/>
      <c r="AQ482" s="99"/>
      <c r="AR482" s="99"/>
      <c r="AS482" s="99"/>
      <c r="AT482" s="99"/>
      <c r="AU482" s="99"/>
    </row>
    <row r="483" spans="27:47">
      <c r="AA483" s="99"/>
      <c r="AB483" s="99"/>
      <c r="AC483" s="99"/>
      <c r="AD483" s="99"/>
      <c r="AE483" s="99"/>
      <c r="AG483" s="100"/>
      <c r="AN483" s="99"/>
      <c r="AO483" s="99"/>
      <c r="AP483" s="99"/>
      <c r="AQ483" s="99"/>
      <c r="AR483" s="99"/>
      <c r="AS483" s="99"/>
      <c r="AT483" s="99"/>
      <c r="AU483" s="99"/>
    </row>
    <row r="484" spans="27:47">
      <c r="AA484" s="99"/>
      <c r="AB484" s="99"/>
      <c r="AC484" s="99"/>
      <c r="AD484" s="99"/>
      <c r="AE484" s="99"/>
      <c r="AG484" s="100"/>
      <c r="AN484" s="99"/>
      <c r="AO484" s="99"/>
      <c r="AP484" s="99"/>
      <c r="AQ484" s="99"/>
      <c r="AR484" s="99"/>
      <c r="AS484" s="99"/>
      <c r="AT484" s="99"/>
      <c r="AU484" s="99"/>
    </row>
    <row r="485" spans="27:47">
      <c r="AA485" s="99"/>
      <c r="AB485" s="99"/>
      <c r="AC485" s="99"/>
      <c r="AD485" s="99"/>
      <c r="AE485" s="99"/>
      <c r="AG485" s="100"/>
      <c r="AN485" s="99"/>
      <c r="AO485" s="99"/>
      <c r="AP485" s="99"/>
      <c r="AQ485" s="99"/>
      <c r="AR485" s="99"/>
      <c r="AS485" s="99"/>
      <c r="AT485" s="99"/>
      <c r="AU485" s="99"/>
    </row>
    <row r="486" spans="27:47">
      <c r="AA486" s="99"/>
      <c r="AB486" s="99"/>
      <c r="AC486" s="99"/>
      <c r="AD486" s="99"/>
      <c r="AE486" s="99"/>
      <c r="AG486" s="100"/>
      <c r="AN486" s="99"/>
      <c r="AO486" s="99"/>
      <c r="AP486" s="99"/>
      <c r="AQ486" s="99"/>
      <c r="AR486" s="99"/>
      <c r="AS486" s="99"/>
      <c r="AT486" s="99"/>
      <c r="AU486" s="99"/>
    </row>
    <row r="487" spans="27:47">
      <c r="AA487" s="99"/>
      <c r="AB487" s="99"/>
      <c r="AC487" s="99"/>
      <c r="AD487" s="99"/>
      <c r="AE487" s="99"/>
      <c r="AG487" s="100"/>
      <c r="AN487" s="99"/>
      <c r="AO487" s="99"/>
      <c r="AP487" s="99"/>
      <c r="AQ487" s="99"/>
      <c r="AR487" s="99"/>
      <c r="AS487" s="99"/>
      <c r="AT487" s="99"/>
      <c r="AU487" s="99"/>
    </row>
    <row r="488" spans="27:47">
      <c r="AA488" s="99"/>
      <c r="AB488" s="99"/>
      <c r="AC488" s="99"/>
      <c r="AD488" s="99"/>
      <c r="AE488" s="99"/>
      <c r="AG488" s="100"/>
      <c r="AN488" s="99"/>
      <c r="AO488" s="99"/>
      <c r="AP488" s="99"/>
      <c r="AQ488" s="99"/>
      <c r="AR488" s="99"/>
      <c r="AS488" s="99"/>
      <c r="AT488" s="99"/>
      <c r="AU488" s="99"/>
    </row>
    <row r="489" spans="27:47">
      <c r="AA489" s="99"/>
      <c r="AB489" s="99"/>
      <c r="AC489" s="99"/>
      <c r="AD489" s="99"/>
      <c r="AE489" s="99"/>
      <c r="AG489" s="100"/>
      <c r="AN489" s="99"/>
      <c r="AO489" s="99"/>
      <c r="AP489" s="99"/>
      <c r="AQ489" s="99"/>
      <c r="AR489" s="99"/>
      <c r="AS489" s="99"/>
      <c r="AT489" s="99"/>
      <c r="AU489" s="99"/>
    </row>
    <row r="490" spans="27:47">
      <c r="AA490" s="99"/>
      <c r="AB490" s="99"/>
      <c r="AC490" s="99"/>
      <c r="AD490" s="99"/>
      <c r="AE490" s="99"/>
      <c r="AG490" s="100"/>
      <c r="AN490" s="99"/>
      <c r="AO490" s="99"/>
      <c r="AP490" s="99"/>
      <c r="AQ490" s="99"/>
      <c r="AR490" s="99"/>
      <c r="AS490" s="99"/>
      <c r="AT490" s="99"/>
      <c r="AU490" s="99"/>
    </row>
    <row r="491" spans="27:47">
      <c r="AA491" s="99"/>
      <c r="AB491" s="99"/>
      <c r="AC491" s="99"/>
      <c r="AD491" s="99"/>
      <c r="AE491" s="99"/>
      <c r="AG491" s="100"/>
      <c r="AN491" s="99"/>
      <c r="AO491" s="99"/>
      <c r="AP491" s="99"/>
      <c r="AQ491" s="99"/>
      <c r="AR491" s="99"/>
      <c r="AS491" s="99"/>
      <c r="AT491" s="99"/>
      <c r="AU491" s="99"/>
    </row>
    <row r="492" spans="27:47">
      <c r="AA492" s="99"/>
      <c r="AB492" s="99"/>
      <c r="AC492" s="99"/>
      <c r="AD492" s="99"/>
      <c r="AE492" s="99"/>
      <c r="AG492" s="100"/>
      <c r="AN492" s="99"/>
      <c r="AO492" s="99"/>
      <c r="AP492" s="99"/>
      <c r="AQ492" s="99"/>
      <c r="AR492" s="99"/>
      <c r="AS492" s="99"/>
      <c r="AT492" s="99"/>
      <c r="AU492" s="99"/>
    </row>
    <row r="493" spans="27:47">
      <c r="AA493" s="99"/>
      <c r="AB493" s="99"/>
      <c r="AC493" s="99"/>
      <c r="AD493" s="99"/>
      <c r="AE493" s="99"/>
      <c r="AG493" s="100"/>
      <c r="AN493" s="99"/>
      <c r="AO493" s="99"/>
      <c r="AP493" s="99"/>
      <c r="AQ493" s="99"/>
      <c r="AR493" s="99"/>
      <c r="AS493" s="99"/>
      <c r="AT493" s="99"/>
      <c r="AU493" s="99"/>
    </row>
    <row r="494" spans="27:47">
      <c r="AA494" s="99"/>
      <c r="AB494" s="99"/>
      <c r="AC494" s="99"/>
      <c r="AD494" s="99"/>
      <c r="AE494" s="99"/>
      <c r="AG494" s="100"/>
      <c r="AN494" s="99"/>
      <c r="AO494" s="99"/>
      <c r="AP494" s="99"/>
      <c r="AQ494" s="99"/>
      <c r="AR494" s="99"/>
      <c r="AS494" s="99"/>
      <c r="AT494" s="99"/>
      <c r="AU494" s="99"/>
    </row>
    <row r="495" spans="27:47">
      <c r="AA495" s="99"/>
      <c r="AB495" s="99"/>
      <c r="AC495" s="99"/>
      <c r="AD495" s="99"/>
      <c r="AE495" s="99"/>
      <c r="AG495" s="100"/>
      <c r="AN495" s="99"/>
      <c r="AO495" s="99"/>
      <c r="AP495" s="99"/>
      <c r="AQ495" s="99"/>
      <c r="AR495" s="99"/>
      <c r="AS495" s="99"/>
      <c r="AT495" s="99"/>
      <c r="AU495" s="99"/>
    </row>
    <row r="496" spans="27:47">
      <c r="AA496" s="99"/>
      <c r="AB496" s="99"/>
      <c r="AC496" s="99"/>
      <c r="AD496" s="99"/>
      <c r="AE496" s="99"/>
      <c r="AG496" s="100"/>
      <c r="AN496" s="99"/>
      <c r="AO496" s="99"/>
      <c r="AP496" s="99"/>
      <c r="AQ496" s="99"/>
      <c r="AR496" s="99"/>
      <c r="AS496" s="99"/>
      <c r="AT496" s="99"/>
      <c r="AU496" s="99"/>
    </row>
    <row r="497" spans="27:50">
      <c r="AA497" s="99"/>
      <c r="AB497" s="99"/>
      <c r="AC497" s="99"/>
      <c r="AD497" s="99"/>
      <c r="AE497" s="99"/>
      <c r="AG497" s="100"/>
      <c r="AN497" s="99"/>
      <c r="AO497" s="99"/>
      <c r="AP497" s="99"/>
      <c r="AQ497" s="99"/>
      <c r="AR497" s="99"/>
      <c r="AS497" s="99"/>
      <c r="AT497" s="99"/>
      <c r="AU497" s="99"/>
    </row>
    <row r="498" spans="27:50">
      <c r="AA498" s="99"/>
      <c r="AB498" s="99"/>
      <c r="AC498" s="99"/>
      <c r="AD498" s="99"/>
      <c r="AE498" s="99"/>
      <c r="AG498" s="100"/>
      <c r="AN498" s="99"/>
      <c r="AO498" s="99"/>
      <c r="AP498" s="99"/>
      <c r="AQ498" s="99"/>
      <c r="AR498" s="99"/>
      <c r="AS498" s="99"/>
      <c r="AT498" s="99"/>
      <c r="AU498" s="99"/>
    </row>
    <row r="499" spans="27:50">
      <c r="AA499" s="99"/>
      <c r="AB499" s="99"/>
      <c r="AC499" s="99"/>
      <c r="AD499" s="99"/>
      <c r="AE499" s="99"/>
      <c r="AG499" s="100"/>
      <c r="AN499" s="99"/>
      <c r="AO499" s="99"/>
      <c r="AP499" s="99"/>
      <c r="AQ499" s="99"/>
      <c r="AR499" s="99"/>
      <c r="AS499" s="99"/>
      <c r="AT499" s="99"/>
      <c r="AU499" s="99"/>
    </row>
    <row r="500" spans="27:50">
      <c r="AA500" s="99"/>
      <c r="AB500" s="99"/>
      <c r="AC500" s="99"/>
      <c r="AD500" s="99"/>
      <c r="AE500" s="99"/>
      <c r="AG500" s="100"/>
      <c r="AN500" s="99"/>
      <c r="AO500" s="99"/>
      <c r="AP500" s="99"/>
      <c r="AQ500" s="99"/>
      <c r="AR500" s="99"/>
      <c r="AS500" s="99"/>
      <c r="AT500" s="99"/>
      <c r="AU500" s="99"/>
    </row>
    <row r="501" spans="27:50">
      <c r="AA501" s="99"/>
      <c r="AB501" s="99"/>
      <c r="AC501" s="99"/>
      <c r="AD501" s="99"/>
      <c r="AE501" s="99"/>
      <c r="AG501" s="100"/>
      <c r="AN501" s="99"/>
      <c r="AO501" s="99"/>
      <c r="AP501" s="99"/>
      <c r="AQ501" s="99"/>
      <c r="AR501" s="99"/>
      <c r="AS501" s="99"/>
      <c r="AT501" s="99"/>
      <c r="AU501" s="99"/>
    </row>
    <row r="502" spans="27:50">
      <c r="AA502" s="99"/>
      <c r="AB502" s="99"/>
      <c r="AC502" s="99"/>
      <c r="AD502" s="99"/>
      <c r="AE502" s="99"/>
      <c r="AG502" s="100"/>
      <c r="AN502" s="99"/>
      <c r="AO502" s="99"/>
      <c r="AP502" s="99"/>
      <c r="AQ502" s="99"/>
      <c r="AR502" s="99"/>
      <c r="AS502" s="99"/>
      <c r="AT502" s="99"/>
      <c r="AU502" s="99"/>
    </row>
    <row r="503" spans="27:50">
      <c r="AA503" s="99"/>
      <c r="AB503" s="99"/>
      <c r="AC503" s="99"/>
      <c r="AD503" s="99"/>
      <c r="AE503" s="99"/>
      <c r="AG503" s="100"/>
      <c r="AN503" s="99"/>
      <c r="AO503" s="99"/>
      <c r="AP503" s="99"/>
      <c r="AQ503" s="99"/>
      <c r="AR503" s="99"/>
      <c r="AS503" s="99"/>
      <c r="AT503" s="99"/>
      <c r="AU503" s="99"/>
    </row>
    <row r="504" spans="27:50">
      <c r="AA504" s="99"/>
      <c r="AB504" s="99"/>
      <c r="AC504" s="99"/>
      <c r="AD504" s="99"/>
      <c r="AE504" s="99"/>
      <c r="AG504" s="100"/>
      <c r="AN504" s="99"/>
      <c r="AO504" s="99"/>
      <c r="AP504" s="99"/>
      <c r="AQ504" s="99"/>
      <c r="AR504" s="99"/>
      <c r="AS504" s="99"/>
      <c r="AT504" s="99"/>
      <c r="AU504" s="99"/>
    </row>
    <row r="505" spans="27:50">
      <c r="AA505" s="99"/>
      <c r="AB505" s="99"/>
      <c r="AC505" s="99"/>
      <c r="AD505" s="99"/>
      <c r="AE505" s="99"/>
      <c r="AG505" s="100"/>
      <c r="AN505" s="99"/>
      <c r="AO505" s="99"/>
      <c r="AP505" s="99"/>
      <c r="AQ505" s="99"/>
      <c r="AR505" s="99"/>
      <c r="AS505" s="99"/>
      <c r="AT505" s="99"/>
      <c r="AU505" s="99"/>
    </row>
    <row r="506" spans="27:50">
      <c r="AA506" s="99"/>
      <c r="AB506" s="99"/>
      <c r="AC506" s="99"/>
      <c r="AD506" s="99"/>
      <c r="AE506" s="99"/>
      <c r="AG506" s="100"/>
      <c r="AN506" s="99"/>
      <c r="AO506" s="99"/>
      <c r="AP506" s="99"/>
      <c r="AQ506" s="99"/>
      <c r="AR506" s="99"/>
      <c r="AS506" s="99"/>
      <c r="AT506" s="99"/>
      <c r="AU506" s="99"/>
    </row>
    <row r="507" spans="27:50">
      <c r="AA507" s="99"/>
      <c r="AB507" s="99"/>
      <c r="AC507" s="99"/>
      <c r="AD507" s="99"/>
      <c r="AE507" s="99"/>
      <c r="AG507" s="100"/>
      <c r="AN507" s="99"/>
      <c r="AO507" s="99"/>
      <c r="AP507" s="99"/>
      <c r="AQ507" s="99"/>
      <c r="AR507" s="99"/>
      <c r="AS507" s="99"/>
      <c r="AT507" s="99"/>
      <c r="AU507" s="99"/>
    </row>
    <row r="508" spans="27:50">
      <c r="AA508" s="99"/>
      <c r="AB508" s="99"/>
      <c r="AC508" s="99"/>
      <c r="AD508" s="99"/>
      <c r="AE508" s="99"/>
      <c r="AG508" s="100"/>
      <c r="AN508" s="99"/>
      <c r="AO508" s="99"/>
      <c r="AP508" s="99"/>
      <c r="AQ508" s="99"/>
      <c r="AR508" s="99"/>
      <c r="AS508" s="99"/>
      <c r="AT508" s="99"/>
      <c r="AU508" s="99"/>
    </row>
    <row r="509" spans="27:50">
      <c r="AA509" s="99"/>
      <c r="AB509" s="99"/>
      <c r="AC509" s="99"/>
      <c r="AD509" s="99"/>
      <c r="AE509" s="99"/>
      <c r="AG509" s="100"/>
      <c r="AN509" s="99"/>
      <c r="AO509" s="99"/>
      <c r="AP509" s="99"/>
      <c r="AQ509" s="99"/>
      <c r="AR509" s="99"/>
      <c r="AS509" s="99"/>
      <c r="AT509" s="99"/>
      <c r="AU509" s="99"/>
    </row>
    <row r="510" spans="27:50">
      <c r="AA510" s="99"/>
      <c r="AB510" s="99"/>
      <c r="AC510" s="99"/>
      <c r="AD510" s="99"/>
      <c r="AE510" s="99"/>
      <c r="AG510" s="100"/>
      <c r="AN510" s="99"/>
      <c r="AO510" s="99"/>
      <c r="AP510" s="99"/>
      <c r="AQ510" s="99"/>
      <c r="AR510" s="99"/>
      <c r="AS510" s="99"/>
      <c r="AT510" s="99"/>
      <c r="AU510" s="99"/>
      <c r="AV510" s="99"/>
      <c r="AW510" s="64"/>
      <c r="AX510" s="70"/>
    </row>
    <row r="511" spans="27:50">
      <c r="AA511" s="99"/>
      <c r="AB511" s="99"/>
      <c r="AC511" s="99"/>
      <c r="AD511" s="99"/>
      <c r="AE511" s="99"/>
      <c r="AG511" s="100"/>
      <c r="AN511" s="99"/>
      <c r="AO511" s="99"/>
      <c r="AP511" s="99"/>
      <c r="AQ511" s="99"/>
      <c r="AR511" s="99"/>
      <c r="AS511" s="99"/>
      <c r="AT511" s="99"/>
      <c r="AU511" s="99"/>
    </row>
    <row r="512" spans="27:50">
      <c r="AA512" s="99"/>
      <c r="AB512" s="99"/>
      <c r="AC512" s="99"/>
      <c r="AD512" s="99"/>
      <c r="AE512" s="99"/>
      <c r="AG512" s="100"/>
      <c r="AN512" s="99"/>
      <c r="AO512" s="99"/>
      <c r="AP512" s="99"/>
      <c r="AQ512" s="99"/>
      <c r="AR512" s="99"/>
      <c r="AS512" s="99"/>
      <c r="AT512" s="99"/>
      <c r="AU512" s="99"/>
    </row>
    <row r="513" spans="27:64">
      <c r="AA513" s="99"/>
      <c r="AB513" s="99"/>
      <c r="AC513" s="99"/>
      <c r="AD513" s="99"/>
      <c r="AE513" s="99"/>
      <c r="AG513" s="100"/>
      <c r="AN513" s="99"/>
      <c r="AO513" s="99"/>
      <c r="AP513" s="99"/>
      <c r="AQ513" s="99"/>
      <c r="AR513" s="99"/>
      <c r="AS513" s="99"/>
      <c r="AT513" s="99"/>
      <c r="AU513" s="99"/>
      <c r="AV513" s="99"/>
      <c r="AW513" s="64"/>
      <c r="AX513" s="70"/>
    </row>
    <row r="514" spans="27:64">
      <c r="AA514" s="99"/>
      <c r="AB514" s="99"/>
      <c r="AC514" s="99"/>
      <c r="AD514" s="99"/>
      <c r="AE514" s="99"/>
      <c r="AG514" s="100"/>
      <c r="AN514" s="99"/>
      <c r="AO514" s="99"/>
      <c r="AP514" s="99"/>
      <c r="AQ514" s="99"/>
      <c r="AR514" s="99"/>
      <c r="AS514" s="99"/>
      <c r="AT514" s="99"/>
      <c r="AU514" s="99"/>
      <c r="AV514" s="99"/>
      <c r="AW514" s="99"/>
      <c r="AX514" s="99"/>
      <c r="AY514" s="99"/>
      <c r="AZ514" s="99"/>
      <c r="BA514" s="99"/>
      <c r="BB514" s="99"/>
      <c r="BC514" s="99"/>
      <c r="BD514" s="99"/>
      <c r="BE514" s="99"/>
      <c r="BF514" s="99"/>
      <c r="BG514" s="99"/>
      <c r="BH514" s="99"/>
      <c r="BI514" s="99"/>
      <c r="BJ514" s="99"/>
      <c r="BK514" s="99"/>
      <c r="BL514" s="99"/>
    </row>
    <row r="515" spans="27:64">
      <c r="AA515" s="99"/>
      <c r="AB515" s="99"/>
      <c r="AC515" s="99"/>
      <c r="AD515" s="99"/>
      <c r="AE515" s="99"/>
      <c r="AG515" s="100"/>
      <c r="AN515" s="99"/>
      <c r="AO515" s="99"/>
      <c r="AP515" s="99"/>
      <c r="AQ515" s="99"/>
      <c r="AR515" s="99"/>
      <c r="AS515" s="99"/>
      <c r="AT515" s="99"/>
      <c r="AU515" s="99"/>
    </row>
    <row r="516" spans="27:64">
      <c r="AA516" s="99"/>
      <c r="AB516" s="99"/>
      <c r="AC516" s="99"/>
      <c r="AD516" s="99"/>
      <c r="AE516" s="99"/>
      <c r="AG516" s="100"/>
      <c r="AN516" s="99"/>
      <c r="AO516" s="99"/>
      <c r="AP516" s="99"/>
      <c r="AQ516" s="99"/>
      <c r="AR516" s="99"/>
      <c r="AS516" s="99"/>
      <c r="AT516" s="99"/>
      <c r="AU516" s="99"/>
    </row>
    <row r="517" spans="27:64">
      <c r="AA517" s="99"/>
      <c r="AB517" s="99"/>
      <c r="AC517" s="99"/>
      <c r="AD517" s="99"/>
      <c r="AE517" s="99"/>
      <c r="AG517" s="100"/>
      <c r="AN517" s="99"/>
      <c r="AO517" s="99"/>
      <c r="AP517" s="99"/>
      <c r="AQ517" s="99"/>
      <c r="AR517" s="99"/>
      <c r="AS517" s="99"/>
      <c r="AT517" s="99"/>
      <c r="AU517" s="99"/>
    </row>
    <row r="518" spans="27:64">
      <c r="AA518" s="99"/>
      <c r="AB518" s="99"/>
      <c r="AC518" s="99"/>
      <c r="AD518" s="99"/>
      <c r="AE518" s="99"/>
      <c r="AG518" s="100"/>
      <c r="AN518" s="99"/>
      <c r="AO518" s="99"/>
      <c r="AP518" s="99"/>
      <c r="AQ518" s="99"/>
      <c r="AR518" s="99"/>
      <c r="AS518" s="99"/>
      <c r="AT518" s="99"/>
      <c r="AU518" s="99"/>
    </row>
    <row r="519" spans="27:64">
      <c r="AA519" s="99"/>
      <c r="AB519" s="99"/>
      <c r="AC519" s="99"/>
      <c r="AD519" s="99"/>
      <c r="AE519" s="99"/>
      <c r="AG519" s="100"/>
      <c r="AN519" s="99"/>
      <c r="AO519" s="99"/>
      <c r="AP519" s="99"/>
      <c r="AQ519" s="99"/>
      <c r="AR519" s="99"/>
      <c r="AS519" s="99"/>
      <c r="AT519" s="99"/>
      <c r="AU519" s="99"/>
    </row>
    <row r="520" spans="27:64">
      <c r="AA520" s="99"/>
      <c r="AB520" s="99"/>
      <c r="AC520" s="99"/>
      <c r="AD520" s="99"/>
      <c r="AE520" s="99"/>
      <c r="AG520" s="100"/>
      <c r="AN520" s="99"/>
      <c r="AO520" s="99"/>
      <c r="AP520" s="99"/>
      <c r="AQ520" s="99"/>
      <c r="AR520" s="99"/>
      <c r="AS520" s="99"/>
      <c r="AT520" s="99"/>
      <c r="AU520" s="99"/>
    </row>
    <row r="521" spans="27:64">
      <c r="AA521" s="99"/>
      <c r="AB521" s="99"/>
      <c r="AC521" s="99"/>
      <c r="AD521" s="99"/>
      <c r="AE521" s="99"/>
      <c r="AG521" s="100"/>
      <c r="AN521" s="99"/>
      <c r="AO521" s="99"/>
      <c r="AP521" s="99"/>
      <c r="AQ521" s="99"/>
      <c r="AR521" s="99"/>
      <c r="AS521" s="99"/>
      <c r="AT521" s="99"/>
      <c r="AU521" s="99"/>
    </row>
    <row r="522" spans="27:64">
      <c r="AA522" s="99"/>
      <c r="AB522" s="99"/>
      <c r="AC522" s="99"/>
      <c r="AD522" s="99"/>
      <c r="AE522" s="99"/>
      <c r="AG522" s="100"/>
      <c r="AN522" s="99"/>
      <c r="AO522" s="99"/>
      <c r="AP522" s="99"/>
      <c r="AQ522" s="99"/>
      <c r="AR522" s="99"/>
      <c r="AS522" s="99"/>
      <c r="AT522" s="99"/>
      <c r="AU522" s="99"/>
    </row>
    <row r="523" spans="27:64">
      <c r="AA523" s="99"/>
      <c r="AB523" s="99"/>
      <c r="AC523" s="99"/>
      <c r="AD523" s="99"/>
      <c r="AE523" s="99"/>
      <c r="AG523" s="100"/>
      <c r="AN523" s="99"/>
      <c r="AO523" s="99"/>
      <c r="AP523" s="99"/>
      <c r="AQ523" s="99"/>
      <c r="AR523" s="99"/>
      <c r="AS523" s="99"/>
      <c r="AT523" s="99"/>
      <c r="AU523" s="99"/>
      <c r="AV523" s="99"/>
      <c r="AW523" s="64"/>
      <c r="AX523" s="101"/>
    </row>
    <row r="524" spans="27:64">
      <c r="AA524" s="99"/>
      <c r="AB524" s="99"/>
      <c r="AC524" s="99"/>
      <c r="AD524" s="99"/>
      <c r="AE524" s="99"/>
      <c r="AG524" s="100"/>
      <c r="AN524" s="99"/>
      <c r="AO524" s="99"/>
      <c r="AP524" s="99"/>
      <c r="AQ524" s="99"/>
      <c r="AR524" s="99"/>
      <c r="AS524" s="99"/>
      <c r="AT524" s="99"/>
      <c r="AU524" s="99"/>
    </row>
    <row r="525" spans="27:64">
      <c r="AA525" s="99"/>
      <c r="AB525" s="99"/>
      <c r="AC525" s="99"/>
      <c r="AD525" s="99"/>
      <c r="AE525" s="99"/>
      <c r="AG525" s="100"/>
      <c r="AN525" s="99"/>
      <c r="AO525" s="99"/>
      <c r="AP525" s="99"/>
      <c r="AQ525" s="99"/>
      <c r="AR525" s="99"/>
      <c r="AS525" s="99"/>
      <c r="AT525" s="99"/>
      <c r="AU525" s="99"/>
    </row>
    <row r="526" spans="27:64">
      <c r="AA526" s="99"/>
      <c r="AB526" s="99"/>
      <c r="AC526" s="99"/>
      <c r="AD526" s="99"/>
      <c r="AE526" s="99"/>
      <c r="AG526" s="100"/>
      <c r="AN526" s="99"/>
      <c r="AO526" s="99"/>
      <c r="AP526" s="99"/>
      <c r="AQ526" s="99"/>
      <c r="AR526" s="99"/>
      <c r="AS526" s="99"/>
      <c r="AT526" s="99"/>
      <c r="AU526" s="99"/>
    </row>
    <row r="527" spans="27:64">
      <c r="AA527" s="99"/>
      <c r="AB527" s="99"/>
      <c r="AC527" s="99"/>
      <c r="AD527" s="99"/>
      <c r="AE527" s="99"/>
      <c r="AG527" s="100"/>
      <c r="AN527" s="99"/>
      <c r="AO527" s="99"/>
      <c r="AP527" s="99"/>
      <c r="AQ527" s="99"/>
      <c r="AR527" s="99"/>
      <c r="AS527" s="99"/>
      <c r="AT527" s="99"/>
      <c r="AU527" s="99"/>
    </row>
    <row r="528" spans="27:64">
      <c r="AA528" s="99"/>
      <c r="AB528" s="99"/>
      <c r="AC528" s="99"/>
      <c r="AD528" s="99"/>
      <c r="AE528" s="99"/>
      <c r="AG528" s="100"/>
      <c r="AN528" s="99"/>
      <c r="AO528" s="99"/>
      <c r="AP528" s="99"/>
      <c r="AQ528" s="99"/>
      <c r="AR528" s="99"/>
      <c r="AS528" s="99"/>
      <c r="AT528" s="99"/>
      <c r="AU528" s="99"/>
    </row>
    <row r="529" spans="27:64">
      <c r="AA529" s="99"/>
      <c r="AB529" s="99"/>
      <c r="AC529" s="99"/>
      <c r="AD529" s="99"/>
      <c r="AE529" s="99"/>
      <c r="AG529" s="100"/>
      <c r="AN529" s="99"/>
      <c r="AO529" s="99"/>
      <c r="AP529" s="99"/>
      <c r="AQ529" s="99"/>
      <c r="AR529" s="99"/>
      <c r="AS529" s="99"/>
      <c r="AT529" s="99"/>
      <c r="AU529" s="99"/>
      <c r="AV529" s="99"/>
      <c r="AW529" s="99"/>
      <c r="AX529" s="99"/>
      <c r="AY529" s="99"/>
      <c r="AZ529" s="99"/>
      <c r="BA529" s="99"/>
      <c r="BB529" s="99"/>
      <c r="BC529" s="99"/>
      <c r="BD529" s="99"/>
      <c r="BE529" s="99"/>
      <c r="BF529" s="99"/>
      <c r="BG529" s="99"/>
      <c r="BH529" s="99"/>
      <c r="BI529" s="99"/>
      <c r="BJ529" s="99"/>
      <c r="BK529" s="99"/>
      <c r="BL529" s="99"/>
    </row>
    <row r="530" spans="27:64">
      <c r="AA530" s="99"/>
      <c r="AB530" s="99"/>
      <c r="AC530" s="99"/>
      <c r="AD530" s="99"/>
      <c r="AE530" s="99"/>
      <c r="AG530" s="100"/>
      <c r="AN530" s="99"/>
      <c r="AO530" s="99"/>
      <c r="AP530" s="99"/>
      <c r="AQ530" s="99"/>
      <c r="AR530" s="99"/>
      <c r="AS530" s="99"/>
      <c r="AT530" s="99"/>
      <c r="AU530" s="99"/>
    </row>
    <row r="531" spans="27:64">
      <c r="AA531" s="99"/>
      <c r="AB531" s="99"/>
      <c r="AC531" s="99"/>
      <c r="AD531" s="99"/>
      <c r="AE531" s="99"/>
      <c r="AG531" s="100"/>
      <c r="AN531" s="99"/>
      <c r="AO531" s="99"/>
      <c r="AP531" s="99"/>
      <c r="AQ531" s="99"/>
      <c r="AR531" s="99"/>
      <c r="AS531" s="99"/>
      <c r="AT531" s="99"/>
      <c r="AU531" s="99"/>
    </row>
    <row r="532" spans="27:64">
      <c r="AA532" s="99"/>
      <c r="AB532" s="99"/>
      <c r="AC532" s="99"/>
      <c r="AD532" s="99"/>
      <c r="AE532" s="99"/>
      <c r="AG532" s="100"/>
      <c r="AN532" s="99"/>
      <c r="AO532" s="99"/>
      <c r="AP532" s="99"/>
      <c r="AQ532" s="99"/>
      <c r="AR532" s="99"/>
      <c r="AS532" s="99"/>
      <c r="AT532" s="99"/>
      <c r="AU532" s="99"/>
    </row>
    <row r="533" spans="27:64">
      <c r="AA533" s="99"/>
      <c r="AB533" s="99"/>
      <c r="AC533" s="99"/>
      <c r="AD533" s="99"/>
      <c r="AE533" s="99"/>
      <c r="AG533" s="100"/>
      <c r="AN533" s="99"/>
      <c r="AO533" s="99"/>
      <c r="AP533" s="99"/>
      <c r="AQ533" s="99"/>
      <c r="AR533" s="99"/>
      <c r="AS533" s="99"/>
      <c r="AT533" s="99"/>
      <c r="AU533" s="99"/>
    </row>
    <row r="534" spans="27:64">
      <c r="AA534" s="99"/>
      <c r="AB534" s="99"/>
      <c r="AC534" s="99"/>
      <c r="AD534" s="99"/>
      <c r="AE534" s="99"/>
      <c r="AG534" s="100"/>
      <c r="AN534" s="99"/>
      <c r="AO534" s="99"/>
      <c r="AP534" s="99"/>
      <c r="AQ534" s="99"/>
      <c r="AR534" s="99"/>
      <c r="AS534" s="99"/>
      <c r="AT534" s="99"/>
      <c r="AU534" s="99"/>
    </row>
    <row r="535" spans="27:64">
      <c r="AA535" s="99"/>
      <c r="AB535" s="99"/>
      <c r="AC535" s="99"/>
      <c r="AD535" s="99"/>
      <c r="AE535" s="99"/>
      <c r="AG535" s="100"/>
      <c r="AN535" s="99"/>
      <c r="AO535" s="99"/>
      <c r="AP535" s="99"/>
      <c r="AQ535" s="99"/>
      <c r="AR535" s="99"/>
      <c r="AS535" s="99"/>
      <c r="AT535" s="99"/>
      <c r="AU535" s="99"/>
    </row>
    <row r="536" spans="27:64">
      <c r="AA536" s="99"/>
      <c r="AB536" s="99"/>
      <c r="AC536" s="99"/>
      <c r="AD536" s="99"/>
      <c r="AE536" s="99"/>
      <c r="AG536" s="100"/>
      <c r="AN536" s="99"/>
      <c r="AO536" s="99"/>
      <c r="AP536" s="99"/>
      <c r="AQ536" s="99"/>
      <c r="AR536" s="99"/>
      <c r="AS536" s="99"/>
      <c r="AT536" s="99"/>
      <c r="AU536" s="99"/>
    </row>
    <row r="537" spans="27:64">
      <c r="AA537" s="99"/>
      <c r="AB537" s="99"/>
      <c r="AC537" s="99"/>
      <c r="AD537" s="99"/>
      <c r="AE537" s="99"/>
      <c r="AG537" s="100"/>
      <c r="AN537" s="99"/>
      <c r="AO537" s="99"/>
      <c r="AP537" s="99"/>
      <c r="AQ537" s="99"/>
      <c r="AR537" s="99"/>
      <c r="AS537" s="99"/>
      <c r="AT537" s="99"/>
      <c r="AU537" s="99"/>
    </row>
    <row r="538" spans="27:64">
      <c r="AA538" s="99"/>
      <c r="AB538" s="99"/>
      <c r="AC538" s="99"/>
      <c r="AD538" s="99"/>
      <c r="AE538" s="99"/>
      <c r="AG538" s="100"/>
      <c r="AN538" s="99"/>
      <c r="AO538" s="99"/>
      <c r="AP538" s="99"/>
      <c r="AQ538" s="99"/>
      <c r="AR538" s="99"/>
      <c r="AS538" s="99"/>
      <c r="AT538" s="99"/>
      <c r="AU538" s="99"/>
    </row>
    <row r="539" spans="27:64">
      <c r="AA539" s="99"/>
      <c r="AB539" s="99"/>
      <c r="AC539" s="99"/>
      <c r="AD539" s="99"/>
      <c r="AE539" s="99"/>
      <c r="AG539" s="100"/>
      <c r="AN539" s="99"/>
      <c r="AO539" s="99"/>
      <c r="AP539" s="99"/>
      <c r="AQ539" s="99"/>
      <c r="AR539" s="99"/>
      <c r="AS539" s="99"/>
      <c r="AT539" s="99"/>
      <c r="AU539" s="99"/>
    </row>
    <row r="540" spans="27:64">
      <c r="AA540" s="99"/>
      <c r="AB540" s="99"/>
      <c r="AC540" s="99"/>
      <c r="AD540" s="99"/>
      <c r="AE540" s="99"/>
      <c r="AG540" s="100"/>
      <c r="AN540" s="99"/>
      <c r="AO540" s="99"/>
      <c r="AP540" s="99"/>
      <c r="AQ540" s="99"/>
      <c r="AR540" s="99"/>
      <c r="AS540" s="99"/>
      <c r="AT540" s="99"/>
      <c r="AU540" s="99"/>
    </row>
    <row r="541" spans="27:64">
      <c r="AA541" s="99"/>
      <c r="AB541" s="99"/>
      <c r="AC541" s="99"/>
      <c r="AD541" s="99"/>
      <c r="AE541" s="99"/>
      <c r="AG541" s="100"/>
      <c r="AN541" s="99"/>
      <c r="AO541" s="99"/>
      <c r="AP541" s="99"/>
      <c r="AQ541" s="99"/>
      <c r="AR541" s="99"/>
      <c r="AS541" s="99"/>
      <c r="AT541" s="99"/>
      <c r="AU541" s="99"/>
    </row>
    <row r="542" spans="27:64">
      <c r="AA542" s="99"/>
      <c r="AB542" s="99"/>
      <c r="AC542" s="99"/>
      <c r="AD542" s="99"/>
      <c r="AE542" s="99"/>
      <c r="AG542" s="100"/>
      <c r="AN542" s="99"/>
      <c r="AO542" s="99"/>
      <c r="AP542" s="99"/>
      <c r="AQ542" s="99"/>
      <c r="AR542" s="99"/>
      <c r="AS542" s="99"/>
      <c r="AT542" s="99"/>
      <c r="AU542" s="99"/>
    </row>
    <row r="543" spans="27:64">
      <c r="AA543" s="99"/>
      <c r="AB543" s="99"/>
      <c r="AC543" s="99"/>
      <c r="AD543" s="99"/>
      <c r="AE543" s="99"/>
      <c r="AG543" s="100"/>
      <c r="AN543" s="99"/>
      <c r="AO543" s="99"/>
      <c r="AP543" s="99"/>
      <c r="AQ543" s="99"/>
      <c r="AR543" s="99"/>
      <c r="AS543" s="99"/>
      <c r="AT543" s="99"/>
      <c r="AU543" s="99"/>
    </row>
    <row r="544" spans="27:64">
      <c r="AA544" s="99"/>
      <c r="AB544" s="99"/>
      <c r="AC544" s="99"/>
      <c r="AD544" s="99"/>
      <c r="AE544" s="99"/>
      <c r="AG544" s="100"/>
      <c r="AN544" s="99"/>
      <c r="AO544" s="99"/>
      <c r="AP544" s="99"/>
      <c r="AQ544" s="99"/>
      <c r="AR544" s="99"/>
      <c r="AS544" s="99"/>
      <c r="AT544" s="99"/>
      <c r="AU544" s="99"/>
    </row>
    <row r="545" spans="27:50">
      <c r="AA545" s="99"/>
      <c r="AB545" s="99"/>
      <c r="AC545" s="99"/>
      <c r="AD545" s="99"/>
      <c r="AE545" s="99"/>
      <c r="AG545" s="100"/>
      <c r="AN545" s="99"/>
      <c r="AO545" s="99"/>
      <c r="AP545" s="99"/>
      <c r="AQ545" s="99"/>
      <c r="AR545" s="99"/>
      <c r="AS545" s="99"/>
      <c r="AT545" s="99"/>
      <c r="AU545" s="99"/>
    </row>
    <row r="546" spans="27:50">
      <c r="AA546" s="99"/>
      <c r="AB546" s="99"/>
      <c r="AC546" s="99"/>
      <c r="AD546" s="99"/>
      <c r="AE546" s="99"/>
      <c r="AG546" s="100"/>
      <c r="AN546" s="99"/>
      <c r="AO546" s="99"/>
      <c r="AP546" s="99"/>
      <c r="AQ546" s="99"/>
      <c r="AR546" s="99"/>
      <c r="AS546" s="99"/>
      <c r="AT546" s="99"/>
      <c r="AU546" s="99"/>
    </row>
    <row r="547" spans="27:50">
      <c r="AA547" s="99"/>
      <c r="AB547" s="99"/>
      <c r="AC547" s="99"/>
      <c r="AD547" s="99"/>
      <c r="AE547" s="99"/>
      <c r="AG547" s="100"/>
      <c r="AN547" s="99"/>
      <c r="AO547" s="99"/>
      <c r="AP547" s="99"/>
      <c r="AQ547" s="99"/>
      <c r="AR547" s="99"/>
      <c r="AS547" s="99"/>
      <c r="AT547" s="99"/>
      <c r="AU547" s="99"/>
    </row>
    <row r="548" spans="27:50">
      <c r="AA548" s="99"/>
      <c r="AB548" s="99"/>
      <c r="AC548" s="99"/>
      <c r="AD548" s="99"/>
      <c r="AE548" s="99"/>
      <c r="AG548" s="100"/>
      <c r="AN548" s="99"/>
      <c r="AO548" s="99"/>
      <c r="AP548" s="99"/>
      <c r="AQ548" s="99"/>
      <c r="AR548" s="99"/>
      <c r="AS548" s="99"/>
      <c r="AT548" s="99"/>
      <c r="AU548" s="99"/>
    </row>
    <row r="549" spans="27:50">
      <c r="AA549" s="99"/>
      <c r="AB549" s="99"/>
      <c r="AC549" s="99"/>
      <c r="AD549" s="99"/>
      <c r="AE549" s="99"/>
      <c r="AG549" s="100"/>
      <c r="AN549" s="99"/>
      <c r="AO549" s="99"/>
      <c r="AP549" s="99"/>
      <c r="AQ549" s="99"/>
      <c r="AR549" s="99"/>
      <c r="AS549" s="99"/>
      <c r="AT549" s="99"/>
      <c r="AU549" s="99"/>
    </row>
    <row r="550" spans="27:50">
      <c r="AA550" s="99"/>
      <c r="AB550" s="99"/>
      <c r="AC550" s="99"/>
      <c r="AD550" s="99"/>
      <c r="AE550" s="99"/>
      <c r="AG550" s="100"/>
      <c r="AN550" s="99"/>
      <c r="AO550" s="99"/>
      <c r="AP550" s="99"/>
      <c r="AQ550" s="99"/>
      <c r="AR550" s="99"/>
      <c r="AS550" s="99"/>
      <c r="AT550" s="99"/>
      <c r="AU550" s="99"/>
    </row>
    <row r="551" spans="27:50">
      <c r="AA551" s="99"/>
      <c r="AB551" s="99"/>
      <c r="AC551" s="99"/>
      <c r="AD551" s="99"/>
      <c r="AE551" s="99"/>
      <c r="AG551" s="100"/>
      <c r="AN551" s="99"/>
      <c r="AO551" s="99"/>
      <c r="AP551" s="99"/>
      <c r="AQ551" s="99"/>
      <c r="AR551" s="99"/>
      <c r="AS551" s="99"/>
      <c r="AT551" s="99"/>
      <c r="AU551" s="99"/>
    </row>
    <row r="552" spans="27:50">
      <c r="AA552" s="99"/>
      <c r="AB552" s="99"/>
      <c r="AC552" s="99"/>
      <c r="AD552" s="99"/>
      <c r="AE552" s="99"/>
      <c r="AG552" s="100"/>
      <c r="AN552" s="99"/>
      <c r="AO552" s="99"/>
      <c r="AP552" s="99"/>
      <c r="AQ552" s="99"/>
      <c r="AR552" s="99"/>
      <c r="AS552" s="99"/>
      <c r="AT552" s="99"/>
      <c r="AU552" s="99"/>
    </row>
    <row r="553" spans="27:50">
      <c r="AA553" s="99"/>
      <c r="AB553" s="99"/>
      <c r="AC553" s="99"/>
      <c r="AD553" s="99"/>
      <c r="AE553" s="99"/>
      <c r="AG553" s="100"/>
      <c r="AN553" s="99"/>
      <c r="AO553" s="99"/>
      <c r="AP553" s="99"/>
      <c r="AQ553" s="99"/>
      <c r="AR553" s="99"/>
      <c r="AS553" s="99"/>
      <c r="AT553" s="99"/>
      <c r="AU553" s="99"/>
    </row>
    <row r="554" spans="27:50">
      <c r="AA554" s="99"/>
      <c r="AB554" s="99"/>
      <c r="AC554" s="99"/>
      <c r="AD554" s="99"/>
      <c r="AE554" s="99"/>
      <c r="AG554" s="100"/>
      <c r="AN554" s="99"/>
      <c r="AO554" s="99"/>
      <c r="AP554" s="99"/>
      <c r="AQ554" s="99"/>
      <c r="AR554" s="99"/>
      <c r="AS554" s="99"/>
      <c r="AT554" s="99"/>
      <c r="AU554" s="99"/>
      <c r="AV554" s="99"/>
      <c r="AW554" s="64"/>
      <c r="AX554" s="70"/>
    </row>
    <row r="555" spans="27:50">
      <c r="AA555" s="99"/>
      <c r="AB555" s="99"/>
      <c r="AC555" s="99"/>
      <c r="AD555" s="99"/>
      <c r="AE555" s="99"/>
      <c r="AG555" s="100"/>
      <c r="AN555" s="99"/>
      <c r="AO555" s="99"/>
      <c r="AP555" s="99"/>
      <c r="AQ555" s="99"/>
      <c r="AR555" s="99"/>
      <c r="AS555" s="99"/>
      <c r="AT555" s="99"/>
      <c r="AU555" s="99"/>
    </row>
    <row r="556" spans="27:50">
      <c r="AA556" s="99"/>
      <c r="AB556" s="99"/>
      <c r="AC556" s="99"/>
      <c r="AD556" s="99"/>
      <c r="AE556" s="99"/>
      <c r="AG556" s="100"/>
      <c r="AN556" s="99"/>
      <c r="AO556" s="99"/>
      <c r="AP556" s="99"/>
      <c r="AQ556" s="99"/>
      <c r="AR556" s="99"/>
      <c r="AS556" s="99"/>
      <c r="AT556" s="99"/>
      <c r="AU556" s="99"/>
    </row>
    <row r="557" spans="27:50">
      <c r="AA557" s="99"/>
      <c r="AB557" s="99"/>
      <c r="AC557" s="99"/>
      <c r="AD557" s="99"/>
      <c r="AE557" s="99"/>
      <c r="AG557" s="100"/>
      <c r="AN557" s="99"/>
      <c r="AO557" s="99"/>
      <c r="AP557" s="99"/>
      <c r="AQ557" s="99"/>
      <c r="AR557" s="99"/>
      <c r="AS557" s="99"/>
      <c r="AT557" s="99"/>
      <c r="AU557" s="99"/>
    </row>
    <row r="558" spans="27:50">
      <c r="AA558" s="99"/>
      <c r="AB558" s="99"/>
      <c r="AC558" s="99"/>
      <c r="AD558" s="99"/>
      <c r="AE558" s="99"/>
      <c r="AG558" s="100"/>
      <c r="AN558" s="99"/>
      <c r="AO558" s="99"/>
      <c r="AP558" s="99"/>
      <c r="AQ558" s="99"/>
      <c r="AR558" s="99"/>
      <c r="AS558" s="99"/>
      <c r="AT558" s="99"/>
      <c r="AU558" s="99"/>
    </row>
    <row r="559" spans="27:50">
      <c r="AA559" s="99"/>
      <c r="AB559" s="99"/>
      <c r="AC559" s="99"/>
      <c r="AD559" s="99"/>
      <c r="AE559" s="99"/>
      <c r="AG559" s="100"/>
      <c r="AN559" s="99"/>
      <c r="AO559" s="99"/>
      <c r="AP559" s="99"/>
      <c r="AQ559" s="99"/>
      <c r="AR559" s="99"/>
      <c r="AS559" s="99"/>
      <c r="AT559" s="99"/>
      <c r="AU559" s="99"/>
    </row>
    <row r="560" spans="27:50">
      <c r="AA560" s="99"/>
      <c r="AB560" s="99"/>
      <c r="AC560" s="99"/>
      <c r="AD560" s="99"/>
      <c r="AE560" s="99"/>
      <c r="AG560" s="100"/>
      <c r="AN560" s="99"/>
      <c r="AO560" s="99"/>
      <c r="AP560" s="99"/>
      <c r="AQ560" s="99"/>
      <c r="AR560" s="99"/>
      <c r="AS560" s="99"/>
      <c r="AT560" s="99"/>
      <c r="AU560" s="99"/>
    </row>
    <row r="561" spans="27:50">
      <c r="AA561" s="99"/>
      <c r="AB561" s="99"/>
      <c r="AC561" s="99"/>
      <c r="AD561" s="99"/>
      <c r="AE561" s="99"/>
      <c r="AG561" s="100"/>
      <c r="AN561" s="99"/>
      <c r="AO561" s="99"/>
      <c r="AP561" s="99"/>
      <c r="AQ561" s="99"/>
      <c r="AR561" s="99"/>
      <c r="AS561" s="99"/>
      <c r="AT561" s="99"/>
      <c r="AU561" s="99"/>
    </row>
    <row r="562" spans="27:50">
      <c r="AA562" s="99"/>
      <c r="AB562" s="99"/>
      <c r="AC562" s="99"/>
      <c r="AD562" s="99"/>
      <c r="AE562" s="99"/>
      <c r="AG562" s="100"/>
      <c r="AN562" s="99"/>
      <c r="AO562" s="99"/>
      <c r="AP562" s="99"/>
      <c r="AQ562" s="99"/>
      <c r="AR562" s="99"/>
      <c r="AS562" s="99"/>
      <c r="AT562" s="99"/>
      <c r="AU562" s="99"/>
    </row>
    <row r="563" spans="27:50">
      <c r="AA563" s="99"/>
      <c r="AB563" s="99"/>
      <c r="AC563" s="99"/>
      <c r="AD563" s="99"/>
      <c r="AE563" s="99"/>
      <c r="AG563" s="100"/>
      <c r="AN563" s="99"/>
      <c r="AO563" s="99"/>
      <c r="AP563" s="99"/>
      <c r="AQ563" s="99"/>
      <c r="AR563" s="99"/>
      <c r="AS563" s="99"/>
      <c r="AT563" s="99"/>
      <c r="AU563" s="99"/>
    </row>
    <row r="564" spans="27:50">
      <c r="AA564" s="99"/>
      <c r="AB564" s="99"/>
      <c r="AC564" s="99"/>
      <c r="AD564" s="99"/>
      <c r="AE564" s="99"/>
      <c r="AG564" s="100"/>
      <c r="AN564" s="99"/>
      <c r="AO564" s="99"/>
      <c r="AP564" s="99"/>
      <c r="AQ564" s="99"/>
      <c r="AR564" s="99"/>
      <c r="AS564" s="99"/>
      <c r="AT564" s="99"/>
      <c r="AU564" s="99"/>
    </row>
    <row r="565" spans="27:50">
      <c r="AA565" s="99"/>
      <c r="AB565" s="99"/>
      <c r="AC565" s="99"/>
      <c r="AD565" s="99"/>
      <c r="AE565" s="99"/>
      <c r="AG565" s="100"/>
      <c r="AN565" s="99"/>
      <c r="AO565" s="99"/>
      <c r="AP565" s="99"/>
      <c r="AQ565" s="99"/>
      <c r="AR565" s="99"/>
      <c r="AS565" s="99"/>
      <c r="AT565" s="99"/>
      <c r="AU565" s="99"/>
    </row>
    <row r="566" spans="27:50">
      <c r="AA566" s="99"/>
      <c r="AB566" s="99"/>
      <c r="AC566" s="99"/>
      <c r="AD566" s="99"/>
      <c r="AE566" s="99"/>
      <c r="AG566" s="100"/>
      <c r="AN566" s="99"/>
      <c r="AO566" s="99"/>
      <c r="AP566" s="99"/>
      <c r="AQ566" s="99"/>
      <c r="AR566" s="99"/>
      <c r="AS566" s="99"/>
      <c r="AT566" s="99"/>
      <c r="AU566" s="99"/>
    </row>
    <row r="567" spans="27:50">
      <c r="AA567" s="99"/>
      <c r="AB567" s="99"/>
      <c r="AC567" s="99"/>
      <c r="AD567" s="99"/>
      <c r="AE567" s="99"/>
      <c r="AG567" s="100"/>
      <c r="AN567" s="99"/>
      <c r="AO567" s="99"/>
      <c r="AP567" s="99"/>
      <c r="AQ567" s="99"/>
      <c r="AR567" s="99"/>
      <c r="AS567" s="99"/>
      <c r="AT567" s="99"/>
      <c r="AU567" s="99"/>
    </row>
    <row r="568" spans="27:50">
      <c r="AA568" s="99"/>
      <c r="AB568" s="99"/>
      <c r="AC568" s="99"/>
      <c r="AD568" s="99"/>
      <c r="AE568" s="99"/>
      <c r="AG568" s="100"/>
      <c r="AN568" s="99"/>
      <c r="AO568" s="99"/>
      <c r="AP568" s="99"/>
      <c r="AQ568" s="99"/>
      <c r="AR568" s="99"/>
      <c r="AS568" s="99"/>
      <c r="AT568" s="99"/>
      <c r="AU568" s="99"/>
    </row>
    <row r="569" spans="27:50">
      <c r="AA569" s="99"/>
      <c r="AB569" s="99"/>
      <c r="AC569" s="99"/>
      <c r="AD569" s="99"/>
      <c r="AE569" s="99"/>
      <c r="AG569" s="100"/>
      <c r="AN569" s="99"/>
      <c r="AO569" s="99"/>
      <c r="AP569" s="99"/>
      <c r="AQ569" s="99"/>
      <c r="AR569" s="99"/>
      <c r="AS569" s="99"/>
      <c r="AT569" s="99"/>
      <c r="AU569" s="99"/>
    </row>
    <row r="570" spans="27:50">
      <c r="AA570" s="99"/>
      <c r="AB570" s="99"/>
      <c r="AC570" s="99"/>
      <c r="AD570" s="99"/>
      <c r="AE570" s="99"/>
      <c r="AG570" s="100"/>
      <c r="AN570" s="99"/>
      <c r="AO570" s="99"/>
      <c r="AP570" s="99"/>
      <c r="AQ570" s="99"/>
      <c r="AR570" s="99"/>
      <c r="AS570" s="99"/>
      <c r="AT570" s="99"/>
      <c r="AU570" s="99"/>
    </row>
    <row r="571" spans="27:50">
      <c r="AA571" s="99"/>
      <c r="AB571" s="99"/>
      <c r="AC571" s="99"/>
      <c r="AD571" s="99"/>
      <c r="AE571" s="99"/>
      <c r="AG571" s="100"/>
      <c r="AN571" s="99"/>
      <c r="AO571" s="99"/>
      <c r="AP571" s="99"/>
      <c r="AQ571" s="99"/>
      <c r="AR571" s="99"/>
      <c r="AS571" s="99"/>
      <c r="AT571" s="99"/>
      <c r="AU571" s="99"/>
    </row>
    <row r="572" spans="27:50">
      <c r="AA572" s="99"/>
      <c r="AB572" s="99"/>
      <c r="AC572" s="99"/>
      <c r="AD572" s="99"/>
      <c r="AE572" s="99"/>
      <c r="AG572" s="100"/>
      <c r="AN572" s="99"/>
      <c r="AO572" s="99"/>
      <c r="AP572" s="99"/>
      <c r="AQ572" s="99"/>
      <c r="AR572" s="99"/>
      <c r="AS572" s="99"/>
      <c r="AT572" s="99"/>
      <c r="AU572" s="99"/>
    </row>
    <row r="573" spans="27:50">
      <c r="AA573" s="99"/>
      <c r="AB573" s="99"/>
      <c r="AC573" s="99"/>
      <c r="AD573" s="99"/>
      <c r="AE573" s="99"/>
      <c r="AG573" s="100"/>
      <c r="AN573" s="99"/>
      <c r="AO573" s="99"/>
      <c r="AP573" s="99"/>
      <c r="AQ573" s="99"/>
      <c r="AR573" s="99"/>
      <c r="AS573" s="99"/>
      <c r="AT573" s="99"/>
      <c r="AU573" s="99"/>
    </row>
    <row r="574" spans="27:50">
      <c r="AA574" s="99"/>
      <c r="AB574" s="99"/>
      <c r="AC574" s="99"/>
      <c r="AD574" s="99"/>
      <c r="AE574" s="99"/>
      <c r="AG574" s="100"/>
      <c r="AN574" s="99"/>
      <c r="AO574" s="99"/>
      <c r="AP574" s="99"/>
      <c r="AQ574" s="99"/>
      <c r="AR574" s="99"/>
      <c r="AS574" s="99"/>
      <c r="AT574" s="99"/>
      <c r="AU574" s="99"/>
      <c r="AV574" s="99"/>
      <c r="AW574" s="64"/>
      <c r="AX574" s="70"/>
    </row>
    <row r="575" spans="27:50">
      <c r="AA575" s="99"/>
      <c r="AB575" s="99"/>
      <c r="AC575" s="99"/>
      <c r="AD575" s="99"/>
      <c r="AE575" s="99"/>
      <c r="AG575" s="100"/>
      <c r="AN575" s="99"/>
      <c r="AO575" s="99"/>
      <c r="AP575" s="99"/>
      <c r="AQ575" s="99"/>
      <c r="AR575" s="99"/>
      <c r="AS575" s="99"/>
      <c r="AT575" s="99"/>
      <c r="AU575" s="99"/>
    </row>
    <row r="576" spans="27:50">
      <c r="AA576" s="99"/>
      <c r="AB576" s="99"/>
      <c r="AC576" s="99"/>
      <c r="AD576" s="99"/>
      <c r="AE576" s="99"/>
      <c r="AG576" s="100"/>
      <c r="AN576" s="99"/>
      <c r="AO576" s="99"/>
      <c r="AP576" s="99"/>
      <c r="AQ576" s="99"/>
      <c r="AR576" s="99"/>
      <c r="AS576" s="99"/>
      <c r="AT576" s="99"/>
      <c r="AU576" s="99"/>
    </row>
    <row r="577" spans="27:50">
      <c r="AA577" s="99"/>
      <c r="AB577" s="99"/>
      <c r="AC577" s="99"/>
      <c r="AD577" s="99"/>
      <c r="AE577" s="99"/>
      <c r="AG577" s="100"/>
      <c r="AN577" s="99"/>
      <c r="AO577" s="99"/>
      <c r="AP577" s="99"/>
      <c r="AQ577" s="99"/>
      <c r="AR577" s="99"/>
      <c r="AS577" s="99"/>
      <c r="AT577" s="99"/>
      <c r="AU577" s="99"/>
    </row>
    <row r="578" spans="27:50">
      <c r="AA578" s="99"/>
      <c r="AB578" s="99"/>
      <c r="AC578" s="99"/>
      <c r="AD578" s="99"/>
      <c r="AE578" s="99"/>
      <c r="AG578" s="100"/>
      <c r="AN578" s="99"/>
      <c r="AO578" s="99"/>
      <c r="AP578" s="99"/>
      <c r="AQ578" s="99"/>
      <c r="AR578" s="99"/>
      <c r="AS578" s="99"/>
      <c r="AT578" s="99"/>
      <c r="AU578" s="99"/>
    </row>
    <row r="579" spans="27:50">
      <c r="AA579" s="99"/>
      <c r="AB579" s="99"/>
      <c r="AC579" s="99"/>
      <c r="AD579" s="99"/>
      <c r="AE579" s="99"/>
      <c r="AG579" s="100"/>
      <c r="AN579" s="99"/>
      <c r="AO579" s="99"/>
      <c r="AP579" s="99"/>
      <c r="AQ579" s="99"/>
      <c r="AR579" s="99"/>
      <c r="AS579" s="99"/>
      <c r="AT579" s="99"/>
      <c r="AU579" s="99"/>
    </row>
    <row r="580" spans="27:50">
      <c r="AA580" s="99"/>
      <c r="AB580" s="99"/>
      <c r="AC580" s="99"/>
      <c r="AD580" s="99"/>
      <c r="AE580" s="99"/>
      <c r="AG580" s="100"/>
      <c r="AN580" s="99"/>
      <c r="AO580" s="99"/>
      <c r="AP580" s="99"/>
      <c r="AQ580" s="99"/>
      <c r="AR580" s="99"/>
      <c r="AS580" s="99"/>
      <c r="AT580" s="99"/>
      <c r="AU580" s="99"/>
    </row>
    <row r="581" spans="27:50">
      <c r="AA581" s="99"/>
      <c r="AB581" s="99"/>
      <c r="AC581" s="99"/>
      <c r="AD581" s="99"/>
      <c r="AE581" s="99"/>
      <c r="AG581" s="100"/>
      <c r="AN581" s="99"/>
      <c r="AO581" s="99"/>
      <c r="AP581" s="99"/>
      <c r="AQ581" s="99"/>
      <c r="AR581" s="99"/>
      <c r="AS581" s="99"/>
      <c r="AT581" s="99"/>
      <c r="AU581" s="99"/>
    </row>
    <row r="582" spans="27:50">
      <c r="AA582" s="99"/>
      <c r="AB582" s="99"/>
      <c r="AC582" s="99"/>
      <c r="AD582" s="99"/>
      <c r="AE582" s="99"/>
      <c r="AG582" s="100"/>
      <c r="AN582" s="99"/>
      <c r="AO582" s="99"/>
      <c r="AP582" s="99"/>
      <c r="AQ582" s="99"/>
      <c r="AR582" s="99"/>
      <c r="AS582" s="99"/>
      <c r="AT582" s="99"/>
      <c r="AU582" s="99"/>
    </row>
    <row r="583" spans="27:50">
      <c r="AA583" s="99"/>
      <c r="AB583" s="99"/>
      <c r="AC583" s="99"/>
      <c r="AD583" s="99"/>
      <c r="AE583" s="99"/>
      <c r="AG583" s="100"/>
      <c r="AN583" s="99"/>
      <c r="AO583" s="99"/>
      <c r="AP583" s="99"/>
      <c r="AQ583" s="99"/>
      <c r="AR583" s="99"/>
      <c r="AS583" s="99"/>
      <c r="AT583" s="99"/>
      <c r="AU583" s="99"/>
    </row>
    <row r="584" spans="27:50">
      <c r="AA584" s="99"/>
      <c r="AB584" s="99"/>
      <c r="AC584" s="99"/>
      <c r="AD584" s="99"/>
      <c r="AE584" s="99"/>
      <c r="AG584" s="100"/>
      <c r="AN584" s="99"/>
      <c r="AO584" s="99"/>
      <c r="AP584" s="99"/>
      <c r="AQ584" s="99"/>
      <c r="AR584" s="99"/>
      <c r="AS584" s="99"/>
      <c r="AT584" s="99"/>
      <c r="AU584" s="99"/>
    </row>
    <row r="585" spans="27:50">
      <c r="AA585" s="99"/>
      <c r="AB585" s="99"/>
      <c r="AC585" s="99"/>
      <c r="AD585" s="99"/>
      <c r="AE585" s="99"/>
      <c r="AG585" s="100"/>
      <c r="AN585" s="99"/>
      <c r="AO585" s="99"/>
      <c r="AP585" s="99"/>
      <c r="AQ585" s="99"/>
      <c r="AR585" s="99"/>
      <c r="AS585" s="99"/>
      <c r="AT585" s="99"/>
      <c r="AU585" s="99"/>
    </row>
    <row r="586" spans="27:50">
      <c r="AA586" s="99"/>
      <c r="AB586" s="99"/>
      <c r="AC586" s="99"/>
      <c r="AD586" s="99"/>
      <c r="AE586" s="99"/>
      <c r="AG586" s="100"/>
      <c r="AN586" s="99"/>
      <c r="AO586" s="99"/>
      <c r="AP586" s="99"/>
      <c r="AQ586" s="99"/>
      <c r="AR586" s="99"/>
      <c r="AS586" s="99"/>
      <c r="AT586" s="99"/>
      <c r="AU586" s="99"/>
      <c r="AV586" s="99"/>
      <c r="AW586" s="64"/>
      <c r="AX586" s="70"/>
    </row>
    <row r="587" spans="27:50">
      <c r="AA587" s="99"/>
      <c r="AB587" s="99"/>
      <c r="AC587" s="99"/>
      <c r="AD587" s="99"/>
      <c r="AE587" s="99"/>
      <c r="AG587" s="100"/>
      <c r="AN587" s="99"/>
      <c r="AO587" s="99"/>
      <c r="AP587" s="99"/>
      <c r="AQ587" s="99"/>
      <c r="AR587" s="99"/>
      <c r="AS587" s="99"/>
      <c r="AT587" s="99"/>
      <c r="AU587" s="99"/>
      <c r="AV587" s="99"/>
      <c r="AW587" s="64"/>
      <c r="AX587" s="70"/>
    </row>
    <row r="588" spans="27:50">
      <c r="AA588" s="99"/>
      <c r="AB588" s="99"/>
      <c r="AC588" s="99"/>
      <c r="AD588" s="99"/>
      <c r="AE588" s="99"/>
      <c r="AG588" s="100"/>
      <c r="AN588" s="99"/>
      <c r="AO588" s="99"/>
      <c r="AP588" s="99"/>
      <c r="AQ588" s="99"/>
      <c r="AR588" s="99"/>
      <c r="AS588" s="99"/>
      <c r="AT588" s="99"/>
      <c r="AU588" s="99"/>
      <c r="AV588" s="99"/>
      <c r="AW588" s="64"/>
      <c r="AX588" s="101"/>
    </row>
    <row r="589" spans="27:50">
      <c r="AA589" s="99"/>
      <c r="AB589" s="99"/>
      <c r="AC589" s="99"/>
      <c r="AD589" s="99"/>
      <c r="AE589" s="99"/>
      <c r="AG589" s="100"/>
      <c r="AN589" s="99"/>
      <c r="AO589" s="99"/>
      <c r="AP589" s="99"/>
      <c r="AQ589" s="99"/>
      <c r="AR589" s="99"/>
      <c r="AS589" s="99"/>
      <c r="AT589" s="99"/>
      <c r="AU589" s="99"/>
      <c r="AV589" s="99"/>
    </row>
    <row r="590" spans="27:50">
      <c r="AA590" s="99"/>
      <c r="AB590" s="99"/>
      <c r="AC590" s="99"/>
      <c r="AD590" s="99"/>
      <c r="AE590" s="99"/>
      <c r="AG590" s="100"/>
      <c r="AN590" s="99"/>
      <c r="AO590" s="99"/>
      <c r="AP590" s="99"/>
      <c r="AQ590" s="99"/>
      <c r="AR590" s="99"/>
      <c r="AS590" s="99"/>
      <c r="AT590" s="99"/>
      <c r="AU590" s="99"/>
    </row>
    <row r="591" spans="27:50">
      <c r="AA591" s="99"/>
      <c r="AB591" s="99"/>
      <c r="AC591" s="99"/>
      <c r="AD591" s="99"/>
      <c r="AE591" s="99"/>
      <c r="AG591" s="100"/>
      <c r="AN591" s="99"/>
      <c r="AO591" s="99"/>
      <c r="AP591" s="99"/>
      <c r="AQ591" s="99"/>
      <c r="AR591" s="99"/>
      <c r="AS591" s="99"/>
      <c r="AT591" s="99"/>
      <c r="AU591" s="99"/>
    </row>
    <row r="592" spans="27:50">
      <c r="AA592" s="99"/>
      <c r="AB592" s="99"/>
      <c r="AC592" s="99"/>
      <c r="AD592" s="99"/>
      <c r="AE592" s="99"/>
      <c r="AG592" s="100"/>
      <c r="AN592" s="99"/>
      <c r="AO592" s="99"/>
      <c r="AP592" s="99"/>
      <c r="AQ592" s="99"/>
      <c r="AR592" s="99"/>
      <c r="AS592" s="99"/>
      <c r="AT592" s="99"/>
      <c r="AU592" s="99"/>
    </row>
    <row r="593" spans="27:64">
      <c r="AA593" s="99"/>
      <c r="AB593" s="99"/>
      <c r="AC593" s="99"/>
      <c r="AD593" s="99"/>
      <c r="AE593" s="99"/>
      <c r="AG593" s="100"/>
      <c r="AN593" s="99"/>
      <c r="AO593" s="99"/>
      <c r="AP593" s="99"/>
      <c r="AQ593" s="99"/>
      <c r="AR593" s="99"/>
      <c r="AS593" s="99"/>
      <c r="AT593" s="99"/>
      <c r="AU593" s="99"/>
    </row>
    <row r="594" spans="27:64">
      <c r="AA594" s="99"/>
      <c r="AB594" s="99"/>
      <c r="AC594" s="99"/>
      <c r="AD594" s="99"/>
      <c r="AE594" s="99"/>
      <c r="AG594" s="100"/>
      <c r="AN594" s="99"/>
      <c r="AO594" s="99"/>
      <c r="AP594" s="99"/>
      <c r="AQ594" s="99"/>
      <c r="AR594" s="99"/>
      <c r="AS594" s="99"/>
      <c r="AT594" s="99"/>
      <c r="AU594" s="99"/>
    </row>
    <row r="595" spans="27:64">
      <c r="AA595" s="99"/>
      <c r="AB595" s="99"/>
      <c r="AC595" s="99"/>
      <c r="AD595" s="99"/>
      <c r="AE595" s="99"/>
      <c r="AG595" s="100"/>
      <c r="AN595" s="99"/>
      <c r="AO595" s="99"/>
      <c r="AP595" s="99"/>
      <c r="AQ595" s="99"/>
      <c r="AR595" s="99"/>
      <c r="AS595" s="99"/>
      <c r="AT595" s="99"/>
      <c r="AU595" s="99"/>
    </row>
    <row r="596" spans="27:64">
      <c r="AA596" s="99"/>
      <c r="AB596" s="99"/>
      <c r="AC596" s="99"/>
      <c r="AD596" s="99"/>
      <c r="AE596" s="99"/>
      <c r="AG596" s="100"/>
      <c r="AN596" s="99"/>
      <c r="AO596" s="99"/>
      <c r="AP596" s="99"/>
      <c r="AQ596" s="99"/>
      <c r="AR596" s="99"/>
      <c r="AS596" s="99"/>
      <c r="AT596" s="99"/>
      <c r="AU596" s="99"/>
    </row>
    <row r="597" spans="27:64">
      <c r="AA597" s="99"/>
      <c r="AB597" s="99"/>
      <c r="AC597" s="99"/>
      <c r="AD597" s="99"/>
      <c r="AE597" s="99"/>
      <c r="AG597" s="100"/>
      <c r="AN597" s="99"/>
      <c r="AO597" s="99"/>
      <c r="AP597" s="99"/>
      <c r="AQ597" s="99"/>
      <c r="AR597" s="99"/>
      <c r="AS597" s="99"/>
      <c r="AT597" s="99"/>
      <c r="AU597" s="99"/>
    </row>
    <row r="598" spans="27:64">
      <c r="AA598" s="99"/>
      <c r="AB598" s="99"/>
      <c r="AC598" s="99"/>
      <c r="AD598" s="99"/>
      <c r="AE598" s="99"/>
      <c r="AG598" s="100"/>
      <c r="AN598" s="99"/>
      <c r="AO598" s="99"/>
      <c r="AP598" s="99"/>
      <c r="AQ598" s="99"/>
      <c r="AR598" s="99"/>
      <c r="AS598" s="99"/>
      <c r="AT598" s="99"/>
      <c r="AU598" s="99"/>
    </row>
    <row r="599" spans="27:64">
      <c r="AA599" s="99"/>
      <c r="AB599" s="99"/>
      <c r="AC599" s="99"/>
      <c r="AD599" s="99"/>
      <c r="AE599" s="99"/>
      <c r="AG599" s="100"/>
      <c r="AN599" s="99"/>
      <c r="AO599" s="99"/>
      <c r="AP599" s="99"/>
      <c r="AQ599" s="99"/>
      <c r="AR599" s="99"/>
      <c r="AS599" s="99"/>
      <c r="AT599" s="99"/>
      <c r="AU599" s="99"/>
    </row>
    <row r="600" spans="27:64">
      <c r="AA600" s="99"/>
      <c r="AB600" s="99"/>
      <c r="AC600" s="99"/>
      <c r="AD600" s="99"/>
      <c r="AE600" s="99"/>
      <c r="AG600" s="100"/>
      <c r="AN600" s="99"/>
      <c r="AO600" s="99"/>
      <c r="AP600" s="99"/>
      <c r="AQ600" s="99"/>
      <c r="AR600" s="99"/>
      <c r="AS600" s="99"/>
      <c r="AT600" s="99"/>
      <c r="AU600" s="99"/>
      <c r="AV600" s="99"/>
      <c r="AW600" s="99"/>
      <c r="AX600" s="99"/>
      <c r="AY600" s="99"/>
      <c r="AZ600" s="99"/>
      <c r="BA600" s="99"/>
      <c r="BB600" s="99"/>
      <c r="BC600" s="99"/>
      <c r="BD600" s="99"/>
      <c r="BE600" s="99"/>
      <c r="BF600" s="99"/>
      <c r="BG600" s="99"/>
      <c r="BH600" s="99"/>
      <c r="BI600" s="99"/>
      <c r="BJ600" s="99"/>
      <c r="BK600" s="99"/>
      <c r="BL600" s="99"/>
    </row>
    <row r="601" spans="27:64">
      <c r="AA601" s="99"/>
      <c r="AB601" s="99"/>
      <c r="AC601" s="99"/>
      <c r="AD601" s="99"/>
      <c r="AE601" s="99"/>
      <c r="AG601" s="100"/>
      <c r="AN601" s="99"/>
      <c r="AO601" s="99"/>
      <c r="AP601" s="99"/>
      <c r="AQ601" s="99"/>
      <c r="AR601" s="99"/>
      <c r="AS601" s="99"/>
      <c r="AT601" s="99"/>
      <c r="AU601" s="99"/>
    </row>
    <row r="602" spans="27:64">
      <c r="AA602" s="99"/>
      <c r="AB602" s="99"/>
      <c r="AC602" s="99"/>
      <c r="AD602" s="99"/>
      <c r="AE602" s="99"/>
      <c r="AG602" s="100"/>
      <c r="AN602" s="99"/>
      <c r="AO602" s="99"/>
      <c r="AP602" s="99"/>
      <c r="AQ602" s="99"/>
      <c r="AR602" s="99"/>
      <c r="AS602" s="99"/>
      <c r="AT602" s="99"/>
      <c r="AU602" s="99"/>
    </row>
    <row r="603" spans="27:64">
      <c r="AA603" s="99"/>
      <c r="AB603" s="99"/>
      <c r="AC603" s="99"/>
      <c r="AD603" s="99"/>
      <c r="AE603" s="99"/>
      <c r="AG603" s="100"/>
      <c r="AN603" s="99"/>
      <c r="AO603" s="99"/>
      <c r="AP603" s="99"/>
      <c r="AQ603" s="99"/>
      <c r="AR603" s="99"/>
      <c r="AS603" s="99"/>
      <c r="AT603" s="99"/>
      <c r="AU603" s="99"/>
    </row>
    <row r="604" spans="27:64">
      <c r="AA604" s="99"/>
      <c r="AB604" s="99"/>
      <c r="AC604" s="99"/>
      <c r="AD604" s="99"/>
      <c r="AE604" s="99"/>
      <c r="AG604" s="100"/>
      <c r="AN604" s="99"/>
      <c r="AO604" s="99"/>
      <c r="AP604" s="99"/>
      <c r="AQ604" s="99"/>
      <c r="AR604" s="99"/>
      <c r="AS604" s="99"/>
      <c r="AT604" s="99"/>
      <c r="AU604" s="99"/>
    </row>
    <row r="605" spans="27:64">
      <c r="AA605" s="99"/>
      <c r="AB605" s="99"/>
      <c r="AC605" s="99"/>
      <c r="AD605" s="99"/>
      <c r="AE605" s="99"/>
      <c r="AG605" s="100"/>
      <c r="AN605" s="99"/>
      <c r="AO605" s="99"/>
      <c r="AP605" s="99"/>
      <c r="AQ605" s="99"/>
      <c r="AR605" s="99"/>
      <c r="AS605" s="99"/>
      <c r="AT605" s="99"/>
      <c r="AU605" s="99"/>
    </row>
    <row r="606" spans="27:64">
      <c r="AA606" s="99"/>
      <c r="AB606" s="99"/>
      <c r="AC606" s="99"/>
      <c r="AD606" s="99"/>
      <c r="AE606" s="99"/>
      <c r="AG606" s="100"/>
      <c r="AN606" s="99"/>
      <c r="AO606" s="99"/>
      <c r="AP606" s="99"/>
      <c r="AQ606" s="99"/>
      <c r="AR606" s="99"/>
      <c r="AS606" s="99"/>
      <c r="AT606" s="99"/>
      <c r="AU606" s="99"/>
    </row>
    <row r="607" spans="27:64">
      <c r="AA607" s="99"/>
      <c r="AB607" s="99"/>
      <c r="AC607" s="99"/>
      <c r="AD607" s="99"/>
      <c r="AE607" s="99"/>
      <c r="AG607" s="100"/>
      <c r="AN607" s="99"/>
      <c r="AO607" s="99"/>
      <c r="AP607" s="99"/>
      <c r="AQ607" s="99"/>
      <c r="AR607" s="99"/>
      <c r="AS607" s="99"/>
      <c r="AT607" s="99"/>
      <c r="AU607" s="99"/>
    </row>
    <row r="608" spans="27:64">
      <c r="AA608" s="99"/>
      <c r="AB608" s="99"/>
      <c r="AC608" s="99"/>
      <c r="AD608" s="99"/>
      <c r="AE608" s="99"/>
      <c r="AG608" s="100"/>
      <c r="AN608" s="99"/>
      <c r="AO608" s="99"/>
      <c r="AP608" s="99"/>
      <c r="AQ608" s="99"/>
      <c r="AR608" s="99"/>
      <c r="AS608" s="99"/>
      <c r="AT608" s="99"/>
      <c r="AU608" s="99"/>
    </row>
    <row r="609" spans="27:64">
      <c r="AA609" s="99"/>
      <c r="AB609" s="99"/>
      <c r="AC609" s="99"/>
      <c r="AD609" s="99"/>
      <c r="AE609" s="99"/>
      <c r="AG609" s="100"/>
      <c r="AN609" s="99"/>
      <c r="AO609" s="99"/>
      <c r="AP609" s="99"/>
      <c r="AQ609" s="99"/>
      <c r="AR609" s="99"/>
      <c r="AS609" s="99"/>
      <c r="AT609" s="99"/>
      <c r="AU609" s="99"/>
      <c r="AV609" s="99"/>
      <c r="AW609" s="64"/>
      <c r="AX609" s="70"/>
    </row>
    <row r="610" spans="27:64">
      <c r="AA610" s="99"/>
      <c r="AB610" s="99"/>
      <c r="AC610" s="99"/>
      <c r="AD610" s="99"/>
      <c r="AE610" s="99"/>
      <c r="AG610" s="100"/>
      <c r="AN610" s="99"/>
      <c r="AO610" s="99"/>
      <c r="AP610" s="99"/>
      <c r="AQ610" s="99"/>
      <c r="AR610" s="99"/>
      <c r="AS610" s="99"/>
      <c r="AT610" s="99"/>
      <c r="AU610" s="99"/>
    </row>
    <row r="611" spans="27:64">
      <c r="AA611" s="99"/>
      <c r="AB611" s="99"/>
      <c r="AC611" s="99"/>
      <c r="AD611" s="99"/>
      <c r="AE611" s="99"/>
      <c r="AG611" s="100"/>
      <c r="AN611" s="99"/>
      <c r="AO611" s="99"/>
      <c r="AP611" s="99"/>
      <c r="AQ611" s="99"/>
      <c r="AR611" s="99"/>
      <c r="AS611" s="99"/>
      <c r="AT611" s="99"/>
      <c r="AU611" s="99"/>
    </row>
    <row r="612" spans="27:64">
      <c r="AA612" s="99"/>
      <c r="AB612" s="99"/>
      <c r="AC612" s="99"/>
      <c r="AD612" s="99"/>
      <c r="AE612" s="99"/>
      <c r="AG612" s="100"/>
      <c r="AN612" s="99"/>
      <c r="AO612" s="99"/>
      <c r="AP612" s="99"/>
      <c r="AQ612" s="99"/>
      <c r="AR612" s="99"/>
      <c r="AS612" s="99"/>
      <c r="AT612" s="99"/>
      <c r="AU612" s="99"/>
    </row>
    <row r="613" spans="27:64">
      <c r="AA613" s="99"/>
      <c r="AB613" s="99"/>
      <c r="AC613" s="99"/>
      <c r="AD613" s="99"/>
      <c r="AE613" s="99"/>
      <c r="AG613" s="100"/>
      <c r="AN613" s="99"/>
      <c r="AO613" s="99"/>
      <c r="AP613" s="99"/>
      <c r="AQ613" s="99"/>
      <c r="AR613" s="99"/>
      <c r="AS613" s="99"/>
      <c r="AT613" s="99"/>
      <c r="AU613" s="99"/>
      <c r="AV613" s="99"/>
      <c r="AW613" s="99"/>
      <c r="AX613" s="101"/>
      <c r="AY613" s="99"/>
      <c r="AZ613" s="99"/>
      <c r="BA613" s="99"/>
      <c r="BB613" s="99"/>
      <c r="BC613" s="99"/>
      <c r="BD613" s="99"/>
      <c r="BE613" s="99"/>
      <c r="BF613" s="99"/>
      <c r="BG613" s="99"/>
      <c r="BH613" s="99"/>
      <c r="BI613" s="99"/>
      <c r="BJ613" s="99"/>
      <c r="BK613" s="99"/>
      <c r="BL613" s="99"/>
    </row>
    <row r="614" spans="27:64">
      <c r="AA614" s="99"/>
      <c r="AB614" s="99"/>
      <c r="AC614" s="99"/>
      <c r="AD614" s="99"/>
      <c r="AE614" s="99"/>
      <c r="AG614" s="100"/>
      <c r="AN614" s="99"/>
      <c r="AO614" s="99"/>
      <c r="AP614" s="99"/>
      <c r="AQ614" s="99"/>
      <c r="AR614" s="99"/>
      <c r="AS614" s="99"/>
      <c r="AT614" s="99"/>
      <c r="AU614" s="99"/>
    </row>
    <row r="615" spans="27:64">
      <c r="AA615" s="99"/>
      <c r="AB615" s="99"/>
      <c r="AC615" s="99"/>
      <c r="AD615" s="99"/>
      <c r="AE615" s="99"/>
      <c r="AG615" s="100"/>
      <c r="AN615" s="99"/>
      <c r="AO615" s="99"/>
      <c r="AP615" s="99"/>
      <c r="AQ615" s="99"/>
      <c r="AR615" s="99"/>
      <c r="AS615" s="99"/>
      <c r="AT615" s="99"/>
      <c r="AU615" s="99"/>
    </row>
    <row r="616" spans="27:64">
      <c r="AA616" s="99"/>
      <c r="AB616" s="99"/>
      <c r="AC616" s="99"/>
      <c r="AD616" s="99"/>
      <c r="AE616" s="99"/>
      <c r="AG616" s="100"/>
      <c r="AN616" s="99"/>
      <c r="AO616" s="99"/>
      <c r="AP616" s="99"/>
      <c r="AQ616" s="99"/>
      <c r="AR616" s="99"/>
      <c r="AS616" s="99"/>
      <c r="AT616" s="99"/>
      <c r="AU616" s="99"/>
    </row>
    <row r="617" spans="27:64">
      <c r="AA617" s="99"/>
      <c r="AB617" s="99"/>
      <c r="AC617" s="99"/>
      <c r="AD617" s="99"/>
      <c r="AE617" s="99"/>
      <c r="AG617" s="100"/>
      <c r="AN617" s="99"/>
      <c r="AO617" s="99"/>
      <c r="AP617" s="99"/>
      <c r="AQ617" s="99"/>
      <c r="AR617" s="99"/>
      <c r="AS617" s="99"/>
      <c r="AT617" s="99"/>
      <c r="AU617" s="99"/>
    </row>
    <row r="618" spans="27:64">
      <c r="AA618" s="99"/>
      <c r="AB618" s="99"/>
      <c r="AC618" s="99"/>
      <c r="AD618" s="99"/>
      <c r="AE618" s="99"/>
      <c r="AG618" s="100"/>
      <c r="AN618" s="99"/>
      <c r="AO618" s="99"/>
      <c r="AP618" s="99"/>
      <c r="AQ618" s="99"/>
      <c r="AR618" s="99"/>
      <c r="AS618" s="99"/>
      <c r="AT618" s="99"/>
      <c r="AU618" s="99"/>
    </row>
    <row r="619" spans="27:64">
      <c r="AA619" s="99"/>
      <c r="AB619" s="99"/>
      <c r="AC619" s="99"/>
      <c r="AD619" s="99"/>
      <c r="AE619" s="99"/>
      <c r="AG619" s="100"/>
      <c r="AN619" s="99"/>
      <c r="AO619" s="99"/>
      <c r="AP619" s="99"/>
      <c r="AQ619" s="99"/>
      <c r="AR619" s="99"/>
      <c r="AS619" s="99"/>
      <c r="AT619" s="99"/>
      <c r="AU619" s="99"/>
    </row>
    <row r="620" spans="27:64">
      <c r="AA620" s="99"/>
      <c r="AB620" s="99"/>
      <c r="AC620" s="99"/>
      <c r="AD620" s="99"/>
      <c r="AE620" s="99"/>
      <c r="AG620" s="100"/>
      <c r="AN620" s="99"/>
      <c r="AO620" s="99"/>
      <c r="AP620" s="99"/>
      <c r="AQ620" s="99"/>
      <c r="AR620" s="99"/>
      <c r="AS620" s="99"/>
      <c r="AT620" s="99"/>
      <c r="AU620" s="99"/>
    </row>
    <row r="621" spans="27:64">
      <c r="AA621" s="99"/>
      <c r="AB621" s="99"/>
      <c r="AC621" s="99"/>
      <c r="AD621" s="99"/>
      <c r="AE621" s="99"/>
      <c r="AG621" s="100"/>
      <c r="AN621" s="99"/>
      <c r="AO621" s="99"/>
      <c r="AP621" s="99"/>
      <c r="AQ621" s="99"/>
      <c r="AR621" s="99"/>
      <c r="AS621" s="99"/>
      <c r="AT621" s="99"/>
      <c r="AU621" s="99"/>
      <c r="AV621" s="99"/>
      <c r="AW621" s="99"/>
      <c r="AX621" s="99"/>
      <c r="AY621" s="99"/>
      <c r="AZ621" s="99"/>
      <c r="BA621" s="99"/>
      <c r="BB621" s="99"/>
      <c r="BC621" s="99"/>
      <c r="BD621" s="99"/>
      <c r="BE621" s="99"/>
      <c r="BF621" s="99"/>
      <c r="BG621" s="99"/>
      <c r="BH621" s="99"/>
      <c r="BI621" s="99"/>
      <c r="BJ621" s="99"/>
      <c r="BK621" s="99"/>
      <c r="BL621" s="99"/>
    </row>
    <row r="622" spans="27:64">
      <c r="AA622" s="99"/>
      <c r="AB622" s="99"/>
      <c r="AC622" s="99"/>
      <c r="AD622" s="99"/>
      <c r="AE622" s="99"/>
      <c r="AG622" s="100"/>
      <c r="AN622" s="99"/>
      <c r="AO622" s="99"/>
      <c r="AP622" s="99"/>
      <c r="AQ622" s="99"/>
      <c r="AR622" s="99"/>
      <c r="AS622" s="99"/>
      <c r="AT622" s="99"/>
      <c r="AU622" s="99"/>
    </row>
    <row r="623" spans="27:64">
      <c r="AA623" s="99"/>
      <c r="AB623" s="99"/>
      <c r="AC623" s="99"/>
      <c r="AD623" s="99"/>
      <c r="AE623" s="99"/>
      <c r="AG623" s="100"/>
      <c r="AN623" s="99"/>
      <c r="AO623" s="99"/>
      <c r="AP623" s="99"/>
      <c r="AQ623" s="99"/>
      <c r="AR623" s="99"/>
      <c r="AS623" s="99"/>
      <c r="AT623" s="99"/>
      <c r="AU623" s="99"/>
    </row>
    <row r="624" spans="27:64">
      <c r="AA624" s="99"/>
      <c r="AB624" s="99"/>
      <c r="AC624" s="99"/>
      <c r="AD624" s="99"/>
      <c r="AE624" s="99"/>
      <c r="AG624" s="100"/>
      <c r="AN624" s="99"/>
      <c r="AO624" s="99"/>
      <c r="AP624" s="99"/>
      <c r="AQ624" s="99"/>
      <c r="AR624" s="99"/>
      <c r="AS624" s="99"/>
      <c r="AT624" s="99"/>
      <c r="AU624" s="99"/>
    </row>
    <row r="625" spans="27:50">
      <c r="AA625" s="99"/>
      <c r="AB625" s="99"/>
      <c r="AC625" s="99"/>
      <c r="AD625" s="99"/>
      <c r="AE625" s="99"/>
      <c r="AG625" s="100"/>
      <c r="AN625" s="99"/>
      <c r="AO625" s="99"/>
      <c r="AP625" s="99"/>
      <c r="AQ625" s="99"/>
      <c r="AR625" s="99"/>
      <c r="AS625" s="99"/>
      <c r="AT625" s="99"/>
      <c r="AU625" s="99"/>
    </row>
    <row r="626" spans="27:50">
      <c r="AA626" s="99"/>
      <c r="AB626" s="99"/>
      <c r="AC626" s="99"/>
      <c r="AD626" s="99"/>
      <c r="AE626" s="99"/>
      <c r="AG626" s="100"/>
      <c r="AN626" s="99"/>
      <c r="AO626" s="99"/>
      <c r="AP626" s="99"/>
      <c r="AQ626" s="99"/>
      <c r="AR626" s="99"/>
      <c r="AS626" s="99"/>
      <c r="AT626" s="99"/>
      <c r="AU626" s="99"/>
    </row>
    <row r="627" spans="27:50">
      <c r="AA627" s="99"/>
      <c r="AB627" s="99"/>
      <c r="AC627" s="99"/>
      <c r="AD627" s="99"/>
      <c r="AE627" s="99"/>
      <c r="AG627" s="100"/>
      <c r="AN627" s="99"/>
      <c r="AO627" s="99"/>
      <c r="AP627" s="99"/>
      <c r="AQ627" s="99"/>
      <c r="AR627" s="99"/>
      <c r="AS627" s="99"/>
      <c r="AT627" s="99"/>
      <c r="AU627" s="99"/>
    </row>
    <row r="628" spans="27:50">
      <c r="AA628" s="99"/>
      <c r="AB628" s="99"/>
      <c r="AC628" s="99"/>
      <c r="AD628" s="99"/>
      <c r="AE628" s="99"/>
      <c r="AG628" s="100"/>
      <c r="AN628" s="99"/>
      <c r="AO628" s="99"/>
      <c r="AP628" s="99"/>
      <c r="AQ628" s="99"/>
      <c r="AR628" s="99"/>
      <c r="AS628" s="99"/>
      <c r="AT628" s="99"/>
      <c r="AU628" s="99"/>
    </row>
    <row r="629" spans="27:50">
      <c r="AA629" s="99"/>
      <c r="AB629" s="99"/>
      <c r="AC629" s="99"/>
      <c r="AD629" s="99"/>
      <c r="AE629" s="99"/>
      <c r="AG629" s="100"/>
      <c r="AN629" s="99"/>
      <c r="AO629" s="99"/>
      <c r="AP629" s="99"/>
      <c r="AQ629" s="99"/>
      <c r="AR629" s="99"/>
      <c r="AS629" s="99"/>
      <c r="AT629" s="99"/>
      <c r="AU629" s="99"/>
    </row>
    <row r="630" spans="27:50">
      <c r="AA630" s="99"/>
      <c r="AB630" s="99"/>
      <c r="AC630" s="99"/>
      <c r="AD630" s="99"/>
      <c r="AE630" s="99"/>
      <c r="AG630" s="100"/>
      <c r="AN630" s="99"/>
      <c r="AO630" s="99"/>
      <c r="AP630" s="99"/>
      <c r="AQ630" s="99"/>
      <c r="AR630" s="99"/>
      <c r="AS630" s="99"/>
      <c r="AT630" s="99"/>
      <c r="AU630" s="99"/>
    </row>
    <row r="631" spans="27:50">
      <c r="AA631" s="99"/>
      <c r="AB631" s="99"/>
      <c r="AC631" s="99"/>
      <c r="AD631" s="99"/>
      <c r="AE631" s="99"/>
      <c r="AG631" s="100"/>
      <c r="AN631" s="99"/>
      <c r="AO631" s="99"/>
      <c r="AP631" s="99"/>
      <c r="AQ631" s="99"/>
      <c r="AR631" s="99"/>
      <c r="AS631" s="99"/>
      <c r="AT631" s="99"/>
      <c r="AU631" s="99"/>
    </row>
    <row r="632" spans="27:50">
      <c r="AA632" s="99"/>
      <c r="AB632" s="99"/>
      <c r="AC632" s="99"/>
      <c r="AD632" s="99"/>
      <c r="AE632" s="99"/>
      <c r="AG632" s="100"/>
      <c r="AN632" s="99"/>
      <c r="AO632" s="99"/>
      <c r="AP632" s="99"/>
      <c r="AQ632" s="99"/>
      <c r="AR632" s="99"/>
      <c r="AS632" s="99"/>
      <c r="AT632" s="99"/>
      <c r="AU632" s="99"/>
    </row>
    <row r="633" spans="27:50">
      <c r="AA633" s="99"/>
      <c r="AB633" s="99"/>
      <c r="AC633" s="99"/>
      <c r="AD633" s="99"/>
      <c r="AE633" s="99"/>
      <c r="AG633" s="100"/>
      <c r="AN633" s="99"/>
      <c r="AO633" s="99"/>
      <c r="AP633" s="99"/>
      <c r="AQ633" s="99"/>
      <c r="AR633" s="99"/>
      <c r="AS633" s="99"/>
      <c r="AT633" s="99"/>
      <c r="AU633" s="99"/>
    </row>
    <row r="634" spans="27:50">
      <c r="AA634" s="99"/>
      <c r="AB634" s="99"/>
      <c r="AC634" s="99"/>
      <c r="AD634" s="99"/>
      <c r="AE634" s="99"/>
      <c r="AG634" s="100"/>
      <c r="AN634" s="99"/>
      <c r="AO634" s="99"/>
      <c r="AP634" s="99"/>
      <c r="AQ634" s="99"/>
      <c r="AR634" s="99"/>
      <c r="AS634" s="99"/>
      <c r="AT634" s="99"/>
      <c r="AU634" s="99"/>
    </row>
    <row r="635" spans="27:50">
      <c r="AA635" s="99"/>
      <c r="AB635" s="99"/>
      <c r="AC635" s="99"/>
      <c r="AD635" s="99"/>
      <c r="AE635" s="99"/>
      <c r="AG635" s="100"/>
      <c r="AN635" s="99"/>
      <c r="AO635" s="99"/>
      <c r="AP635" s="99"/>
      <c r="AQ635" s="99"/>
      <c r="AR635" s="99"/>
      <c r="AS635" s="99"/>
      <c r="AT635" s="99"/>
      <c r="AU635" s="99"/>
      <c r="AV635" s="99"/>
      <c r="AW635" s="64"/>
      <c r="AX635" s="70"/>
    </row>
    <row r="636" spans="27:50">
      <c r="AA636" s="99"/>
      <c r="AB636" s="99"/>
      <c r="AC636" s="99"/>
      <c r="AD636" s="99"/>
      <c r="AE636" s="99"/>
      <c r="AG636" s="100"/>
      <c r="AN636" s="99"/>
      <c r="AO636" s="99"/>
      <c r="AP636" s="99"/>
      <c r="AQ636" s="99"/>
      <c r="AR636" s="99"/>
      <c r="AS636" s="99"/>
      <c r="AT636" s="99"/>
      <c r="AU636" s="99"/>
    </row>
    <row r="637" spans="27:50">
      <c r="AA637" s="99"/>
      <c r="AB637" s="99"/>
      <c r="AC637" s="99"/>
      <c r="AD637" s="99"/>
      <c r="AE637" s="99"/>
      <c r="AG637" s="100"/>
      <c r="AN637" s="99"/>
      <c r="AO637" s="99"/>
      <c r="AP637" s="99"/>
      <c r="AQ637" s="99"/>
      <c r="AR637" s="99"/>
      <c r="AS637" s="99"/>
      <c r="AT637" s="99"/>
      <c r="AU637" s="99"/>
    </row>
    <row r="638" spans="27:50">
      <c r="AA638" s="99"/>
      <c r="AB638" s="99"/>
      <c r="AC638" s="99"/>
      <c r="AD638" s="99"/>
      <c r="AE638" s="99"/>
      <c r="AG638" s="100"/>
      <c r="AN638" s="99"/>
      <c r="AO638" s="99"/>
      <c r="AP638" s="99"/>
      <c r="AQ638" s="99"/>
      <c r="AR638" s="99"/>
      <c r="AS638" s="99"/>
      <c r="AT638" s="99"/>
      <c r="AU638" s="99"/>
    </row>
    <row r="639" spans="27:50">
      <c r="AA639" s="99"/>
      <c r="AB639" s="99"/>
      <c r="AC639" s="99"/>
      <c r="AD639" s="99"/>
      <c r="AE639" s="99"/>
      <c r="AG639" s="100"/>
      <c r="AN639" s="99"/>
      <c r="AO639" s="99"/>
      <c r="AP639" s="99"/>
      <c r="AQ639" s="99"/>
      <c r="AR639" s="99"/>
      <c r="AS639" s="99"/>
      <c r="AT639" s="99"/>
      <c r="AU639" s="99"/>
    </row>
    <row r="640" spans="27:50">
      <c r="AA640" s="99"/>
      <c r="AB640" s="99"/>
      <c r="AC640" s="99"/>
      <c r="AD640" s="99"/>
      <c r="AE640" s="99"/>
      <c r="AG640" s="100"/>
      <c r="AN640" s="99"/>
      <c r="AO640" s="99"/>
      <c r="AP640" s="99"/>
      <c r="AQ640" s="99"/>
      <c r="AR640" s="99"/>
      <c r="AS640" s="99"/>
      <c r="AT640" s="99"/>
      <c r="AU640" s="99"/>
    </row>
    <row r="641" spans="27:64">
      <c r="AA641" s="99"/>
      <c r="AB641" s="99"/>
      <c r="AC641" s="99"/>
      <c r="AD641" s="99"/>
      <c r="AE641" s="99"/>
      <c r="AG641" s="100"/>
      <c r="AN641" s="99"/>
      <c r="AO641" s="99"/>
      <c r="AP641" s="99"/>
      <c r="AQ641" s="99"/>
      <c r="AR641" s="99"/>
      <c r="AS641" s="99"/>
      <c r="AT641" s="99"/>
      <c r="AU641" s="99"/>
    </row>
    <row r="642" spans="27:64">
      <c r="AA642" s="99"/>
      <c r="AB642" s="99"/>
      <c r="AC642" s="99"/>
      <c r="AD642" s="99"/>
      <c r="AE642" s="99"/>
      <c r="AG642" s="100"/>
      <c r="AN642" s="99"/>
      <c r="AO642" s="99"/>
      <c r="AP642" s="99"/>
      <c r="AQ642" s="99"/>
      <c r="AR642" s="99"/>
      <c r="AS642" s="99"/>
      <c r="AT642" s="99"/>
      <c r="AU642" s="99"/>
    </row>
    <row r="643" spans="27:64">
      <c r="AA643" s="99"/>
      <c r="AB643" s="99"/>
      <c r="AC643" s="99"/>
      <c r="AD643" s="99"/>
      <c r="AE643" s="99"/>
      <c r="AG643" s="100"/>
      <c r="AN643" s="99"/>
      <c r="AO643" s="99"/>
      <c r="AP643" s="99"/>
      <c r="AQ643" s="99"/>
      <c r="AR643" s="99"/>
      <c r="AS643" s="99"/>
      <c r="AT643" s="99"/>
      <c r="AU643" s="99"/>
    </row>
    <row r="644" spans="27:64">
      <c r="AA644" s="99"/>
      <c r="AB644" s="99"/>
      <c r="AC644" s="99"/>
      <c r="AD644" s="99"/>
      <c r="AE644" s="99"/>
      <c r="AG644" s="100"/>
      <c r="AN644" s="99"/>
      <c r="AO644" s="99"/>
      <c r="AP644" s="99"/>
      <c r="AQ644" s="99"/>
      <c r="AR644" s="99"/>
      <c r="AS644" s="99"/>
      <c r="AT644" s="99"/>
      <c r="AU644" s="99"/>
    </row>
    <row r="645" spans="27:64">
      <c r="AA645" s="99"/>
      <c r="AB645" s="99"/>
      <c r="AC645" s="99"/>
      <c r="AD645" s="99"/>
      <c r="AE645" s="99"/>
      <c r="AG645" s="100"/>
      <c r="AN645" s="99"/>
      <c r="AO645" s="99"/>
      <c r="AP645" s="99"/>
      <c r="AQ645" s="99"/>
      <c r="AR645" s="99"/>
      <c r="AS645" s="99"/>
      <c r="AT645" s="99"/>
      <c r="AU645" s="99"/>
    </row>
    <row r="646" spans="27:64">
      <c r="AA646" s="99"/>
      <c r="AB646" s="99"/>
      <c r="AC646" s="99"/>
      <c r="AD646" s="99"/>
      <c r="AE646" s="99"/>
      <c r="AG646" s="100"/>
      <c r="AN646" s="99"/>
      <c r="AO646" s="99"/>
      <c r="AP646" s="99"/>
      <c r="AQ646" s="99"/>
      <c r="AR646" s="99"/>
      <c r="AS646" s="99"/>
      <c r="AT646" s="99"/>
      <c r="AU646" s="99"/>
    </row>
    <row r="647" spans="27:64">
      <c r="AA647" s="99"/>
      <c r="AB647" s="99"/>
      <c r="AC647" s="99"/>
      <c r="AD647" s="99"/>
      <c r="AE647" s="99"/>
      <c r="AG647" s="100"/>
      <c r="AN647" s="99"/>
      <c r="AO647" s="99"/>
      <c r="AP647" s="99"/>
      <c r="AQ647" s="99"/>
      <c r="AR647" s="99"/>
      <c r="AS647" s="99"/>
      <c r="AT647" s="99"/>
      <c r="AU647" s="99"/>
    </row>
    <row r="648" spans="27:64">
      <c r="AA648" s="99"/>
      <c r="AB648" s="99"/>
      <c r="AC648" s="99"/>
      <c r="AD648" s="99"/>
      <c r="AE648" s="99"/>
      <c r="AG648" s="100"/>
      <c r="AN648" s="99"/>
      <c r="AO648" s="99"/>
      <c r="AP648" s="99"/>
      <c r="AQ648" s="99"/>
      <c r="AR648" s="99"/>
      <c r="AS648" s="99"/>
      <c r="AT648" s="99"/>
      <c r="AU648" s="99"/>
    </row>
    <row r="649" spans="27:64">
      <c r="AA649" s="99"/>
      <c r="AB649" s="99"/>
      <c r="AC649" s="99"/>
      <c r="AD649" s="99"/>
      <c r="AE649" s="99"/>
      <c r="AG649" s="100"/>
      <c r="AN649" s="99"/>
      <c r="AO649" s="99"/>
      <c r="AP649" s="99"/>
      <c r="AQ649" s="99"/>
      <c r="AR649" s="99"/>
      <c r="AS649" s="99"/>
      <c r="AT649" s="99"/>
      <c r="AU649" s="99"/>
    </row>
    <row r="650" spans="27:64">
      <c r="AA650" s="99"/>
      <c r="AB650" s="99"/>
      <c r="AC650" s="99"/>
      <c r="AD650" s="99"/>
      <c r="AE650" s="99"/>
      <c r="AG650" s="100"/>
      <c r="AN650" s="99"/>
      <c r="AO650" s="99"/>
      <c r="AP650" s="99"/>
      <c r="AQ650" s="99"/>
      <c r="AR650" s="99"/>
      <c r="AS650" s="99"/>
      <c r="AT650" s="99"/>
      <c r="AU650" s="99"/>
    </row>
    <row r="651" spans="27:64">
      <c r="AA651" s="99"/>
      <c r="AB651" s="99"/>
      <c r="AC651" s="99"/>
      <c r="AD651" s="99"/>
      <c r="AE651" s="99"/>
      <c r="AG651" s="100"/>
      <c r="AN651" s="99"/>
      <c r="AO651" s="99"/>
      <c r="AP651" s="99"/>
      <c r="AQ651" s="99"/>
      <c r="AR651" s="99"/>
      <c r="AS651" s="99"/>
      <c r="AT651" s="99"/>
      <c r="AU651" s="99"/>
    </row>
    <row r="652" spans="27:64">
      <c r="AA652" s="99"/>
      <c r="AB652" s="99"/>
      <c r="AC652" s="99"/>
      <c r="AD652" s="99"/>
      <c r="AE652" s="99"/>
      <c r="AG652" s="100"/>
      <c r="AN652" s="99"/>
      <c r="AO652" s="99"/>
      <c r="AP652" s="99"/>
      <c r="AQ652" s="99"/>
      <c r="AR652" s="99"/>
      <c r="AS652" s="99"/>
      <c r="AT652" s="99"/>
      <c r="AU652" s="99"/>
    </row>
    <row r="653" spans="27:64">
      <c r="AA653" s="99"/>
      <c r="AB653" s="99"/>
      <c r="AC653" s="99"/>
      <c r="AD653" s="99"/>
      <c r="AE653" s="99"/>
      <c r="AG653" s="100"/>
      <c r="AN653" s="99"/>
      <c r="AO653" s="99"/>
      <c r="AP653" s="99"/>
      <c r="AQ653" s="99"/>
      <c r="AR653" s="99"/>
      <c r="AS653" s="99"/>
      <c r="AT653" s="99"/>
      <c r="AU653" s="99"/>
    </row>
    <row r="654" spans="27:64">
      <c r="AA654" s="99"/>
      <c r="AB654" s="99"/>
      <c r="AC654" s="99"/>
      <c r="AD654" s="99"/>
      <c r="AE654" s="99"/>
      <c r="AG654" s="100"/>
      <c r="AN654" s="99"/>
      <c r="AO654" s="99"/>
      <c r="AP654" s="99"/>
      <c r="AQ654" s="99"/>
      <c r="AR654" s="99"/>
      <c r="AS654" s="99"/>
      <c r="AT654" s="99"/>
      <c r="AU654" s="99"/>
      <c r="AV654" s="99"/>
      <c r="AW654" s="99"/>
      <c r="AX654" s="99"/>
      <c r="AY654" s="99"/>
      <c r="AZ654" s="99"/>
      <c r="BA654" s="99"/>
      <c r="BB654" s="99"/>
      <c r="BC654" s="99"/>
      <c r="BD654" s="99"/>
      <c r="BE654" s="99"/>
      <c r="BF654" s="99"/>
      <c r="BG654" s="99"/>
      <c r="BH654" s="99"/>
      <c r="BI654" s="99"/>
      <c r="BJ654" s="99"/>
      <c r="BK654" s="99"/>
      <c r="BL654" s="99"/>
    </row>
    <row r="655" spans="27:64">
      <c r="AA655" s="99"/>
      <c r="AB655" s="99"/>
      <c r="AC655" s="99"/>
      <c r="AD655" s="99"/>
      <c r="AE655" s="99"/>
      <c r="AG655" s="100"/>
      <c r="AN655" s="99"/>
      <c r="AO655" s="99"/>
      <c r="AP655" s="99"/>
      <c r="AQ655" s="99"/>
      <c r="AR655" s="99"/>
      <c r="AS655" s="99"/>
      <c r="AT655" s="99"/>
      <c r="AU655" s="99"/>
    </row>
    <row r="656" spans="27:64">
      <c r="AA656" s="99"/>
      <c r="AB656" s="99"/>
      <c r="AC656" s="99"/>
      <c r="AD656" s="99"/>
      <c r="AE656" s="99"/>
      <c r="AG656" s="100"/>
      <c r="AN656" s="99"/>
      <c r="AO656" s="99"/>
      <c r="AP656" s="99"/>
      <c r="AQ656" s="99"/>
      <c r="AR656" s="99"/>
      <c r="AS656" s="99"/>
      <c r="AT656" s="99"/>
      <c r="AU656" s="99"/>
    </row>
    <row r="657" spans="27:64">
      <c r="AA657" s="99"/>
      <c r="AB657" s="99"/>
      <c r="AC657" s="99"/>
      <c r="AD657" s="99"/>
      <c r="AE657" s="99"/>
      <c r="AG657" s="100"/>
      <c r="AN657" s="99"/>
      <c r="AO657" s="99"/>
      <c r="AP657" s="99"/>
      <c r="AQ657" s="99"/>
      <c r="AR657" s="99"/>
      <c r="AS657" s="99"/>
      <c r="AT657" s="99"/>
      <c r="AU657" s="99"/>
    </row>
    <row r="658" spans="27:64">
      <c r="AA658" s="99"/>
      <c r="AB658" s="99"/>
      <c r="AC658" s="99"/>
      <c r="AD658" s="99"/>
      <c r="AE658" s="99"/>
      <c r="AG658" s="100"/>
      <c r="AN658" s="99"/>
      <c r="AO658" s="99"/>
      <c r="AP658" s="99"/>
      <c r="AQ658" s="99"/>
      <c r="AR658" s="99"/>
      <c r="AS658" s="99"/>
      <c r="AT658" s="99"/>
      <c r="AU658" s="99"/>
    </row>
    <row r="659" spans="27:64">
      <c r="AA659" s="99"/>
      <c r="AB659" s="99"/>
      <c r="AC659" s="99"/>
      <c r="AD659" s="99"/>
      <c r="AE659" s="99"/>
      <c r="AG659" s="100"/>
      <c r="AN659" s="99"/>
      <c r="AO659" s="99"/>
      <c r="AP659" s="99"/>
      <c r="AQ659" s="99"/>
      <c r="AR659" s="99"/>
      <c r="AS659" s="99"/>
      <c r="AT659" s="99"/>
      <c r="AU659" s="99"/>
      <c r="AV659" s="99"/>
      <c r="AW659" s="99"/>
      <c r="AX659" s="101"/>
      <c r="AY659" s="99"/>
      <c r="AZ659" s="99"/>
      <c r="BA659" s="99"/>
      <c r="BB659" s="99"/>
      <c r="BC659" s="99"/>
      <c r="BD659" s="99"/>
      <c r="BE659" s="99"/>
      <c r="BF659" s="99"/>
      <c r="BG659" s="99"/>
      <c r="BH659" s="99"/>
      <c r="BI659" s="99"/>
      <c r="BJ659" s="99"/>
      <c r="BK659" s="99"/>
      <c r="BL659" s="99"/>
    </row>
    <row r="660" spans="27:64">
      <c r="AA660" s="99"/>
      <c r="AB660" s="99"/>
      <c r="AC660" s="99"/>
      <c r="AD660" s="99"/>
      <c r="AE660" s="99"/>
      <c r="AG660" s="100"/>
      <c r="AN660" s="99"/>
      <c r="AO660" s="99"/>
      <c r="AP660" s="99"/>
      <c r="AQ660" s="99"/>
      <c r="AR660" s="99"/>
      <c r="AS660" s="99"/>
      <c r="AT660" s="99"/>
      <c r="AU660" s="99"/>
    </row>
    <row r="661" spans="27:64">
      <c r="AA661" s="99"/>
      <c r="AB661" s="99"/>
      <c r="AC661" s="99"/>
      <c r="AD661" s="99"/>
      <c r="AE661" s="99"/>
      <c r="AG661" s="100"/>
      <c r="AN661" s="99"/>
      <c r="AO661" s="99"/>
      <c r="AP661" s="99"/>
      <c r="AQ661" s="99"/>
      <c r="AR661" s="99"/>
      <c r="AS661" s="99"/>
      <c r="AT661" s="99"/>
      <c r="AU661" s="99"/>
    </row>
    <row r="662" spans="27:64">
      <c r="AA662" s="99"/>
      <c r="AB662" s="99"/>
      <c r="AC662" s="99"/>
      <c r="AD662" s="99"/>
      <c r="AE662" s="99"/>
      <c r="AG662" s="100"/>
      <c r="AN662" s="99"/>
      <c r="AO662" s="99"/>
      <c r="AP662" s="99"/>
      <c r="AQ662" s="99"/>
      <c r="AR662" s="99"/>
      <c r="AS662" s="99"/>
      <c r="AT662" s="99"/>
      <c r="AU662" s="99"/>
    </row>
    <row r="663" spans="27:64">
      <c r="AA663" s="99"/>
      <c r="AB663" s="99"/>
      <c r="AC663" s="99"/>
      <c r="AD663" s="99"/>
      <c r="AE663" s="99"/>
      <c r="AG663" s="100"/>
      <c r="AN663" s="99"/>
      <c r="AO663" s="99"/>
      <c r="AP663" s="99"/>
      <c r="AQ663" s="99"/>
      <c r="AR663" s="99"/>
      <c r="AS663" s="99"/>
      <c r="AT663" s="99"/>
      <c r="AU663" s="99"/>
    </row>
    <row r="664" spans="27:64">
      <c r="AA664" s="99"/>
      <c r="AB664" s="99"/>
      <c r="AC664" s="99"/>
      <c r="AD664" s="99"/>
      <c r="AE664" s="99"/>
      <c r="AG664" s="100"/>
      <c r="AN664" s="99"/>
      <c r="AO664" s="99"/>
      <c r="AP664" s="99"/>
      <c r="AQ664" s="99"/>
      <c r="AR664" s="99"/>
      <c r="AS664" s="99"/>
      <c r="AT664" s="99"/>
      <c r="AU664" s="99"/>
      <c r="AV664" s="99"/>
      <c r="AW664" s="64"/>
      <c r="AX664" s="101"/>
    </row>
    <row r="665" spans="27:64">
      <c r="AA665" s="99"/>
      <c r="AB665" s="99"/>
      <c r="AC665" s="99"/>
      <c r="AD665" s="99"/>
      <c r="AE665" s="99"/>
      <c r="AG665" s="100"/>
      <c r="AN665" s="99"/>
      <c r="AO665" s="99"/>
      <c r="AP665" s="99"/>
      <c r="AQ665" s="99"/>
      <c r="AR665" s="99"/>
      <c r="AS665" s="99"/>
      <c r="AT665" s="99"/>
      <c r="AU665" s="99"/>
    </row>
    <row r="666" spans="27:64">
      <c r="AA666" s="99"/>
      <c r="AB666" s="99"/>
      <c r="AC666" s="99"/>
      <c r="AD666" s="99"/>
      <c r="AE666" s="99"/>
      <c r="AG666" s="100"/>
      <c r="AN666" s="99"/>
      <c r="AO666" s="99"/>
      <c r="AP666" s="99"/>
      <c r="AQ666" s="99"/>
      <c r="AR666" s="99"/>
      <c r="AS666" s="99"/>
      <c r="AT666" s="99"/>
      <c r="AU666" s="99"/>
    </row>
    <row r="667" spans="27:64">
      <c r="AA667" s="99"/>
      <c r="AB667" s="99"/>
      <c r="AC667" s="99"/>
      <c r="AD667" s="99"/>
      <c r="AE667" s="99"/>
      <c r="AG667" s="100"/>
      <c r="AN667" s="99"/>
      <c r="AO667" s="99"/>
      <c r="AP667" s="99"/>
      <c r="AQ667" s="99"/>
      <c r="AR667" s="99"/>
      <c r="AS667" s="99"/>
      <c r="AT667" s="99"/>
      <c r="AU667" s="99"/>
    </row>
    <row r="668" spans="27:64">
      <c r="AA668" s="99"/>
      <c r="AB668" s="99"/>
      <c r="AC668" s="99"/>
      <c r="AD668" s="99"/>
      <c r="AE668" s="99"/>
      <c r="AG668" s="100"/>
      <c r="AN668" s="99"/>
      <c r="AO668" s="99"/>
      <c r="AP668" s="99"/>
      <c r="AQ668" s="99"/>
      <c r="AR668" s="99"/>
      <c r="AS668" s="99"/>
      <c r="AT668" s="99"/>
      <c r="AU668" s="99"/>
    </row>
    <row r="669" spans="27:64">
      <c r="AA669" s="99"/>
      <c r="AB669" s="99"/>
      <c r="AC669" s="99"/>
      <c r="AD669" s="99"/>
      <c r="AE669" s="99"/>
      <c r="AG669" s="100"/>
      <c r="AN669" s="99"/>
      <c r="AO669" s="99"/>
      <c r="AP669" s="99"/>
      <c r="AQ669" s="99"/>
      <c r="AR669" s="99"/>
      <c r="AS669" s="99"/>
      <c r="AT669" s="99"/>
      <c r="AU669" s="99"/>
    </row>
    <row r="670" spans="27:64">
      <c r="AA670" s="99"/>
      <c r="AB670" s="99"/>
      <c r="AC670" s="99"/>
      <c r="AD670" s="99"/>
      <c r="AE670" s="99"/>
      <c r="AG670" s="100"/>
      <c r="AN670" s="99"/>
      <c r="AO670" s="99"/>
      <c r="AP670" s="99"/>
      <c r="AQ670" s="99"/>
      <c r="AR670" s="99"/>
      <c r="AS670" s="99"/>
      <c r="AT670" s="99"/>
      <c r="AU670" s="99"/>
    </row>
    <row r="671" spans="27:64">
      <c r="AA671" s="99"/>
      <c r="AB671" s="99"/>
      <c r="AC671" s="99"/>
      <c r="AD671" s="99"/>
      <c r="AE671" s="99"/>
      <c r="AG671" s="100"/>
      <c r="AN671" s="99"/>
      <c r="AO671" s="99"/>
      <c r="AP671" s="99"/>
      <c r="AQ671" s="99"/>
      <c r="AR671" s="99"/>
      <c r="AS671" s="99"/>
      <c r="AT671" s="99"/>
      <c r="AU671" s="99"/>
    </row>
    <row r="672" spans="27:64">
      <c r="AA672" s="99"/>
      <c r="AB672" s="99"/>
      <c r="AC672" s="99"/>
      <c r="AD672" s="99"/>
      <c r="AE672" s="99"/>
      <c r="AG672" s="100"/>
      <c r="AN672" s="99"/>
      <c r="AO672" s="99"/>
      <c r="AP672" s="99"/>
      <c r="AQ672" s="99"/>
      <c r="AR672" s="99"/>
      <c r="AS672" s="99"/>
      <c r="AT672" s="99"/>
      <c r="AU672" s="99"/>
    </row>
    <row r="673" spans="27:64">
      <c r="AA673" s="99"/>
      <c r="AB673" s="99"/>
      <c r="AC673" s="99"/>
      <c r="AD673" s="99"/>
      <c r="AE673" s="99"/>
      <c r="AG673" s="100"/>
      <c r="AN673" s="99"/>
      <c r="AO673" s="99"/>
      <c r="AP673" s="99"/>
      <c r="AQ673" s="99"/>
      <c r="AR673" s="99"/>
      <c r="AS673" s="99"/>
      <c r="AT673" s="99"/>
      <c r="AU673" s="99"/>
    </row>
    <row r="674" spans="27:64">
      <c r="AA674" s="99"/>
      <c r="AB674" s="99"/>
      <c r="AC674" s="99"/>
      <c r="AD674" s="99"/>
      <c r="AE674" s="99"/>
      <c r="AG674" s="100"/>
      <c r="AN674" s="99"/>
      <c r="AO674" s="99"/>
      <c r="AP674" s="99"/>
      <c r="AQ674" s="99"/>
      <c r="AR674" s="99"/>
      <c r="AS674" s="99"/>
      <c r="AT674" s="99"/>
      <c r="AU674" s="99"/>
    </row>
    <row r="675" spans="27:64">
      <c r="AA675" s="99"/>
      <c r="AB675" s="99"/>
      <c r="AC675" s="99"/>
      <c r="AD675" s="99"/>
      <c r="AE675" s="99"/>
      <c r="AG675" s="100"/>
      <c r="AN675" s="99"/>
      <c r="AO675" s="99"/>
      <c r="AP675" s="99"/>
      <c r="AQ675" s="99"/>
      <c r="AR675" s="99"/>
      <c r="AS675" s="99"/>
      <c r="AT675" s="99"/>
      <c r="AU675" s="99"/>
    </row>
    <row r="676" spans="27:64">
      <c r="AA676" s="99"/>
      <c r="AB676" s="99"/>
      <c r="AC676" s="99"/>
      <c r="AD676" s="99"/>
      <c r="AE676" s="99"/>
      <c r="AG676" s="100"/>
      <c r="AN676" s="99"/>
      <c r="AO676" s="99"/>
      <c r="AP676" s="99"/>
      <c r="AQ676" s="99"/>
      <c r="AR676" s="99"/>
      <c r="AS676" s="99"/>
      <c r="AT676" s="99"/>
      <c r="AU676" s="99"/>
    </row>
    <row r="677" spans="27:64">
      <c r="AA677" s="99"/>
      <c r="AB677" s="99"/>
      <c r="AC677" s="99"/>
      <c r="AD677" s="99"/>
      <c r="AE677" s="99"/>
      <c r="AG677" s="100"/>
      <c r="AN677" s="99"/>
      <c r="AO677" s="99"/>
      <c r="AP677" s="99"/>
      <c r="AQ677" s="99"/>
      <c r="AR677" s="99"/>
      <c r="AS677" s="99"/>
      <c r="AT677" s="99"/>
      <c r="AU677" s="99"/>
    </row>
    <row r="678" spans="27:64">
      <c r="AA678" s="99"/>
      <c r="AB678" s="99"/>
      <c r="AC678" s="99"/>
      <c r="AD678" s="99"/>
      <c r="AE678" s="99"/>
      <c r="AG678" s="100"/>
      <c r="AN678" s="99"/>
      <c r="AO678" s="99"/>
      <c r="AP678" s="99"/>
      <c r="AQ678" s="99"/>
      <c r="AR678" s="99"/>
      <c r="AS678" s="99"/>
      <c r="AT678" s="99"/>
      <c r="AU678" s="99"/>
    </row>
    <row r="679" spans="27:64">
      <c r="AA679" s="99"/>
      <c r="AB679" s="99"/>
      <c r="AC679" s="99"/>
      <c r="AD679" s="99"/>
      <c r="AE679" s="99"/>
      <c r="AG679" s="100"/>
      <c r="AN679" s="99"/>
      <c r="AO679" s="99"/>
      <c r="AP679" s="99"/>
      <c r="AQ679" s="99"/>
      <c r="AR679" s="99"/>
      <c r="AS679" s="99"/>
      <c r="AT679" s="99"/>
      <c r="AU679" s="99"/>
    </row>
    <row r="680" spans="27:64">
      <c r="AA680" s="99"/>
      <c r="AB680" s="99"/>
      <c r="AC680" s="99"/>
      <c r="AD680" s="99"/>
      <c r="AE680" s="99"/>
      <c r="AG680" s="100"/>
      <c r="AN680" s="99"/>
      <c r="AO680" s="99"/>
      <c r="AP680" s="99"/>
      <c r="AQ680" s="99"/>
      <c r="AR680" s="99"/>
      <c r="AS680" s="99"/>
      <c r="AT680" s="99"/>
      <c r="AU680" s="99"/>
    </row>
    <row r="681" spans="27:64">
      <c r="AA681" s="99"/>
      <c r="AB681" s="99"/>
      <c r="AC681" s="99"/>
      <c r="AD681" s="99"/>
      <c r="AE681" s="99"/>
      <c r="AG681" s="100"/>
      <c r="AN681" s="99"/>
      <c r="AO681" s="99"/>
      <c r="AP681" s="99"/>
      <c r="AQ681" s="99"/>
      <c r="AR681" s="99"/>
      <c r="AS681" s="99"/>
      <c r="AT681" s="99"/>
      <c r="AU681" s="99"/>
    </row>
    <row r="682" spans="27:64">
      <c r="AA682" s="99"/>
      <c r="AB682" s="99"/>
      <c r="AC682" s="99"/>
      <c r="AD682" s="99"/>
      <c r="AE682" s="99"/>
      <c r="AG682" s="100"/>
      <c r="AN682" s="99"/>
      <c r="AO682" s="99"/>
      <c r="AP682" s="99"/>
      <c r="AQ682" s="99"/>
      <c r="AR682" s="99"/>
      <c r="AS682" s="99"/>
      <c r="AT682" s="99"/>
      <c r="AU682" s="99"/>
    </row>
    <row r="683" spans="27:64">
      <c r="AA683" s="99"/>
      <c r="AB683" s="99"/>
      <c r="AC683" s="99"/>
      <c r="AD683" s="99"/>
      <c r="AE683" s="99"/>
      <c r="AG683" s="100"/>
      <c r="AN683" s="99"/>
      <c r="AO683" s="99"/>
      <c r="AP683" s="99"/>
      <c r="AQ683" s="99"/>
      <c r="AR683" s="99"/>
      <c r="AS683" s="99"/>
      <c r="AT683" s="99"/>
      <c r="AU683" s="99"/>
    </row>
    <row r="684" spans="27:64">
      <c r="AA684" s="99"/>
      <c r="AB684" s="99"/>
      <c r="AC684" s="99"/>
      <c r="AD684" s="99"/>
      <c r="AE684" s="99"/>
      <c r="AG684" s="100"/>
      <c r="AN684" s="99"/>
      <c r="AO684" s="99"/>
      <c r="AP684" s="99"/>
      <c r="AQ684" s="99"/>
      <c r="AR684" s="99"/>
      <c r="AS684" s="99"/>
      <c r="AT684" s="99"/>
      <c r="AU684" s="99"/>
    </row>
    <row r="685" spans="27:64">
      <c r="AA685" s="99"/>
      <c r="AB685" s="99"/>
      <c r="AC685" s="99"/>
      <c r="AD685" s="99"/>
      <c r="AE685" s="99"/>
      <c r="AG685" s="100"/>
      <c r="AN685" s="99"/>
      <c r="AO685" s="99"/>
      <c r="AP685" s="99"/>
      <c r="AQ685" s="99"/>
      <c r="AR685" s="99"/>
      <c r="AS685" s="99"/>
      <c r="AT685" s="99"/>
      <c r="AU685" s="99"/>
    </row>
    <row r="686" spans="27:64">
      <c r="AA686" s="99"/>
      <c r="AB686" s="99"/>
      <c r="AC686" s="99"/>
      <c r="AD686" s="99"/>
      <c r="AE686" s="99"/>
      <c r="AG686" s="100"/>
      <c r="AN686" s="99"/>
      <c r="AO686" s="99"/>
      <c r="AP686" s="99"/>
      <c r="AQ686" s="99"/>
      <c r="AR686" s="99"/>
      <c r="AS686" s="99"/>
      <c r="AT686" s="99"/>
      <c r="AU686" s="99"/>
      <c r="AV686" s="99"/>
      <c r="AW686" s="99"/>
      <c r="AX686" s="101"/>
      <c r="AY686" s="99"/>
      <c r="AZ686" s="99"/>
      <c r="BA686" s="99"/>
      <c r="BB686" s="99"/>
      <c r="BC686" s="99"/>
      <c r="BD686" s="99"/>
      <c r="BE686" s="99"/>
      <c r="BF686" s="99"/>
      <c r="BG686" s="99"/>
      <c r="BH686" s="99"/>
      <c r="BI686" s="99"/>
      <c r="BJ686" s="99"/>
      <c r="BK686" s="99"/>
      <c r="BL686" s="99"/>
    </row>
    <row r="687" spans="27:64">
      <c r="AA687" s="99"/>
      <c r="AB687" s="99"/>
      <c r="AC687" s="99"/>
      <c r="AD687" s="99"/>
      <c r="AE687" s="99"/>
      <c r="AG687" s="100"/>
      <c r="AN687" s="99"/>
      <c r="AO687" s="99"/>
      <c r="AP687" s="99"/>
      <c r="AQ687" s="99"/>
      <c r="AR687" s="99"/>
      <c r="AS687" s="99"/>
      <c r="AT687" s="99"/>
      <c r="AU687" s="99"/>
    </row>
    <row r="688" spans="27:64">
      <c r="AA688" s="99"/>
      <c r="AB688" s="99"/>
      <c r="AC688" s="99"/>
      <c r="AD688" s="99"/>
      <c r="AE688" s="99"/>
      <c r="AG688" s="100"/>
      <c r="AN688" s="99"/>
      <c r="AO688" s="99"/>
      <c r="AP688" s="99"/>
      <c r="AQ688" s="99"/>
      <c r="AR688" s="99"/>
      <c r="AS688" s="99"/>
      <c r="AT688" s="99"/>
      <c r="AU688" s="99"/>
    </row>
    <row r="689" spans="27:47">
      <c r="AA689" s="99"/>
      <c r="AB689" s="99"/>
      <c r="AC689" s="99"/>
      <c r="AD689" s="99"/>
      <c r="AE689" s="99"/>
      <c r="AG689" s="100"/>
      <c r="AN689" s="99"/>
      <c r="AO689" s="99"/>
      <c r="AP689" s="99"/>
      <c r="AQ689" s="99"/>
      <c r="AR689" s="99"/>
      <c r="AS689" s="99"/>
      <c r="AT689" s="99"/>
      <c r="AU689" s="99"/>
    </row>
    <row r="690" spans="27:47">
      <c r="AA690" s="99"/>
      <c r="AB690" s="99"/>
      <c r="AC690" s="99"/>
      <c r="AD690" s="99"/>
      <c r="AE690" s="99"/>
      <c r="AG690" s="100"/>
      <c r="AN690" s="99"/>
      <c r="AO690" s="99"/>
      <c r="AP690" s="99"/>
      <c r="AQ690" s="99"/>
      <c r="AR690" s="99"/>
      <c r="AS690" s="99"/>
      <c r="AT690" s="99"/>
      <c r="AU690" s="99"/>
    </row>
    <row r="691" spans="27:47">
      <c r="AA691" s="99"/>
      <c r="AB691" s="99"/>
      <c r="AC691" s="99"/>
      <c r="AD691" s="99"/>
      <c r="AE691" s="99"/>
      <c r="AG691" s="100"/>
      <c r="AN691" s="99"/>
      <c r="AO691" s="99"/>
      <c r="AP691" s="99"/>
      <c r="AQ691" s="99"/>
      <c r="AR691" s="99"/>
      <c r="AS691" s="99"/>
      <c r="AT691" s="99"/>
      <c r="AU691" s="99"/>
    </row>
    <row r="692" spans="27:47">
      <c r="AA692" s="99"/>
      <c r="AB692" s="99"/>
      <c r="AC692" s="99"/>
      <c r="AD692" s="99"/>
      <c r="AE692" s="99"/>
      <c r="AG692" s="100"/>
      <c r="AN692" s="99"/>
      <c r="AO692" s="99"/>
      <c r="AP692" s="99"/>
      <c r="AQ692" s="99"/>
      <c r="AR692" s="99"/>
      <c r="AS692" s="99"/>
      <c r="AT692" s="99"/>
      <c r="AU692" s="99"/>
    </row>
    <row r="693" spans="27:47">
      <c r="AA693" s="99"/>
      <c r="AB693" s="99"/>
      <c r="AC693" s="99"/>
      <c r="AD693" s="99"/>
      <c r="AE693" s="99"/>
      <c r="AG693" s="100"/>
      <c r="AN693" s="99"/>
      <c r="AO693" s="99"/>
      <c r="AP693" s="99"/>
      <c r="AQ693" s="99"/>
      <c r="AR693" s="99"/>
      <c r="AS693" s="99"/>
      <c r="AT693" s="99"/>
      <c r="AU693" s="99"/>
    </row>
    <row r="694" spans="27:47">
      <c r="AA694" s="99"/>
      <c r="AB694" s="99"/>
      <c r="AC694" s="99"/>
      <c r="AD694" s="99"/>
      <c r="AE694" s="99"/>
      <c r="AG694" s="100"/>
      <c r="AN694" s="99"/>
      <c r="AO694" s="99"/>
      <c r="AP694" s="99"/>
      <c r="AQ694" s="99"/>
      <c r="AR694" s="99"/>
      <c r="AS694" s="99"/>
      <c r="AT694" s="99"/>
      <c r="AU694" s="99"/>
    </row>
    <row r="695" spans="27:47">
      <c r="AA695" s="99"/>
      <c r="AB695" s="99"/>
      <c r="AC695" s="99"/>
      <c r="AD695" s="99"/>
      <c r="AE695" s="99"/>
      <c r="AG695" s="100"/>
      <c r="AN695" s="99"/>
      <c r="AO695" s="99"/>
      <c r="AP695" s="99"/>
      <c r="AQ695" s="99"/>
      <c r="AR695" s="99"/>
      <c r="AS695" s="99"/>
      <c r="AT695" s="99"/>
      <c r="AU695" s="99"/>
    </row>
    <row r="696" spans="27:47">
      <c r="AA696" s="99"/>
      <c r="AB696" s="99"/>
      <c r="AC696" s="99"/>
      <c r="AD696" s="99"/>
      <c r="AE696" s="99"/>
      <c r="AG696" s="100"/>
      <c r="AN696" s="99"/>
      <c r="AO696" s="99"/>
      <c r="AP696" s="99"/>
      <c r="AQ696" s="99"/>
      <c r="AR696" s="99"/>
      <c r="AS696" s="99"/>
      <c r="AT696" s="99"/>
      <c r="AU696" s="99"/>
    </row>
    <row r="697" spans="27:47">
      <c r="AA697" s="99"/>
      <c r="AB697" s="99"/>
      <c r="AC697" s="99"/>
      <c r="AD697" s="99"/>
      <c r="AE697" s="99"/>
      <c r="AG697" s="100"/>
      <c r="AN697" s="99"/>
      <c r="AO697" s="99"/>
      <c r="AP697" s="99"/>
      <c r="AQ697" s="99"/>
      <c r="AR697" s="99"/>
      <c r="AS697" s="99"/>
      <c r="AT697" s="99"/>
      <c r="AU697" s="99"/>
    </row>
    <row r="698" spans="27:47">
      <c r="AA698" s="99"/>
      <c r="AB698" s="99"/>
      <c r="AC698" s="99"/>
      <c r="AD698" s="99"/>
      <c r="AE698" s="99"/>
      <c r="AG698" s="100"/>
      <c r="AN698" s="99"/>
      <c r="AO698" s="99"/>
      <c r="AP698" s="99"/>
      <c r="AQ698" s="99"/>
      <c r="AR698" s="99"/>
      <c r="AS698" s="99"/>
      <c r="AT698" s="99"/>
      <c r="AU698" s="99"/>
    </row>
    <row r="699" spans="27:47">
      <c r="AA699" s="99"/>
      <c r="AB699" s="99"/>
      <c r="AC699" s="99"/>
      <c r="AD699" s="99"/>
      <c r="AE699" s="99"/>
      <c r="AG699" s="100"/>
      <c r="AN699" s="99"/>
      <c r="AO699" s="99"/>
      <c r="AP699" s="99"/>
      <c r="AQ699" s="99"/>
      <c r="AR699" s="99"/>
      <c r="AS699" s="99"/>
      <c r="AT699" s="99"/>
      <c r="AU699" s="99"/>
    </row>
    <row r="700" spans="27:47">
      <c r="AA700" s="99"/>
      <c r="AB700" s="99"/>
      <c r="AC700" s="99"/>
      <c r="AD700" s="99"/>
      <c r="AE700" s="99"/>
      <c r="AG700" s="100"/>
      <c r="AN700" s="99"/>
      <c r="AO700" s="99"/>
      <c r="AP700" s="99"/>
      <c r="AQ700" s="99"/>
      <c r="AR700" s="99"/>
      <c r="AS700" s="99"/>
      <c r="AT700" s="99"/>
      <c r="AU700" s="99"/>
    </row>
    <row r="701" spans="27:47">
      <c r="AA701" s="99"/>
      <c r="AB701" s="99"/>
      <c r="AC701" s="99"/>
      <c r="AD701" s="99"/>
      <c r="AE701" s="99"/>
      <c r="AG701" s="100"/>
      <c r="AN701" s="99"/>
      <c r="AO701" s="99"/>
      <c r="AP701" s="99"/>
      <c r="AQ701" s="99"/>
      <c r="AR701" s="99"/>
      <c r="AS701" s="99"/>
      <c r="AT701" s="99"/>
      <c r="AU701" s="99"/>
    </row>
    <row r="702" spans="27:47">
      <c r="AA702" s="99"/>
      <c r="AB702" s="99"/>
      <c r="AC702" s="99"/>
      <c r="AD702" s="99"/>
      <c r="AE702" s="99"/>
      <c r="AG702" s="100"/>
      <c r="AN702" s="99"/>
      <c r="AO702" s="99"/>
      <c r="AP702" s="99"/>
      <c r="AQ702" s="99"/>
      <c r="AR702" s="99"/>
      <c r="AS702" s="99"/>
      <c r="AT702" s="99"/>
      <c r="AU702" s="99"/>
    </row>
    <row r="703" spans="27:47">
      <c r="AA703" s="99"/>
      <c r="AB703" s="99"/>
      <c r="AC703" s="99"/>
      <c r="AD703" s="99"/>
      <c r="AE703" s="99"/>
      <c r="AG703" s="100"/>
      <c r="AN703" s="99"/>
      <c r="AO703" s="99"/>
      <c r="AP703" s="99"/>
      <c r="AQ703" s="99"/>
      <c r="AR703" s="99"/>
      <c r="AS703" s="99"/>
      <c r="AT703" s="99"/>
      <c r="AU703" s="99"/>
    </row>
    <row r="704" spans="27:47">
      <c r="AA704" s="99"/>
      <c r="AB704" s="99"/>
      <c r="AC704" s="99"/>
      <c r="AD704" s="99"/>
      <c r="AE704" s="99"/>
      <c r="AG704" s="100"/>
      <c r="AN704" s="99"/>
      <c r="AO704" s="99"/>
      <c r="AP704" s="99"/>
      <c r="AQ704" s="99"/>
      <c r="AR704" s="99"/>
      <c r="AS704" s="99"/>
      <c r="AT704" s="99"/>
      <c r="AU704" s="99"/>
    </row>
    <row r="705" spans="27:47">
      <c r="AA705" s="99"/>
      <c r="AB705" s="99"/>
      <c r="AC705" s="99"/>
      <c r="AD705" s="99"/>
      <c r="AE705" s="99"/>
      <c r="AG705" s="100"/>
      <c r="AN705" s="99"/>
      <c r="AO705" s="99"/>
      <c r="AP705" s="99"/>
      <c r="AQ705" s="99"/>
      <c r="AR705" s="99"/>
      <c r="AS705" s="99"/>
      <c r="AT705" s="99"/>
      <c r="AU705" s="99"/>
    </row>
    <row r="706" spans="27:47">
      <c r="AA706" s="99"/>
      <c r="AB706" s="99"/>
      <c r="AC706" s="99"/>
      <c r="AD706" s="99"/>
      <c r="AE706" s="99"/>
      <c r="AG706" s="100"/>
      <c r="AN706" s="99"/>
      <c r="AO706" s="99"/>
      <c r="AP706" s="99"/>
      <c r="AQ706" s="99"/>
      <c r="AR706" s="99"/>
      <c r="AS706" s="99"/>
      <c r="AT706" s="99"/>
      <c r="AU706" s="99"/>
    </row>
    <row r="707" spans="27:47">
      <c r="AA707" s="99"/>
      <c r="AB707" s="99"/>
      <c r="AC707" s="99"/>
      <c r="AD707" s="99"/>
      <c r="AE707" s="99"/>
      <c r="AG707" s="100"/>
      <c r="AN707" s="99"/>
      <c r="AO707" s="99"/>
      <c r="AP707" s="99"/>
      <c r="AQ707" s="99"/>
      <c r="AR707" s="99"/>
      <c r="AS707" s="99"/>
      <c r="AT707" s="99"/>
      <c r="AU707" s="99"/>
    </row>
    <row r="708" spans="27:47">
      <c r="AA708" s="99"/>
      <c r="AB708" s="99"/>
      <c r="AC708" s="99"/>
      <c r="AD708" s="99"/>
      <c r="AE708" s="99"/>
      <c r="AG708" s="100"/>
      <c r="AN708" s="99"/>
      <c r="AO708" s="99"/>
      <c r="AP708" s="99"/>
      <c r="AQ708" s="99"/>
      <c r="AR708" s="99"/>
      <c r="AS708" s="99"/>
      <c r="AT708" s="99"/>
      <c r="AU708" s="99"/>
    </row>
    <row r="709" spans="27:47">
      <c r="AA709" s="99"/>
      <c r="AB709" s="99"/>
      <c r="AC709" s="99"/>
      <c r="AD709" s="99"/>
      <c r="AE709" s="99"/>
      <c r="AG709" s="100"/>
      <c r="AN709" s="99"/>
      <c r="AO709" s="99"/>
      <c r="AP709" s="99"/>
      <c r="AQ709" s="99"/>
      <c r="AR709" s="99"/>
      <c r="AS709" s="99"/>
      <c r="AT709" s="99"/>
      <c r="AU709" s="99"/>
    </row>
    <row r="710" spans="27:47">
      <c r="AA710" s="99"/>
      <c r="AB710" s="99"/>
      <c r="AC710" s="99"/>
      <c r="AD710" s="99"/>
      <c r="AE710" s="99"/>
      <c r="AG710" s="100"/>
      <c r="AN710" s="99"/>
      <c r="AO710" s="99"/>
      <c r="AP710" s="99"/>
      <c r="AQ710" s="99"/>
      <c r="AR710" s="99"/>
      <c r="AS710" s="99"/>
      <c r="AT710" s="99"/>
      <c r="AU710" s="99"/>
    </row>
    <row r="711" spans="27:47">
      <c r="AA711" s="99"/>
      <c r="AB711" s="99"/>
      <c r="AC711" s="99"/>
      <c r="AD711" s="99"/>
      <c r="AE711" s="99"/>
      <c r="AG711" s="100"/>
      <c r="AN711" s="99"/>
      <c r="AO711" s="99"/>
      <c r="AP711" s="99"/>
      <c r="AQ711" s="99"/>
      <c r="AR711" s="99"/>
      <c r="AS711" s="99"/>
      <c r="AT711" s="99"/>
      <c r="AU711" s="99"/>
    </row>
    <row r="712" spans="27:47">
      <c r="AA712" s="99"/>
      <c r="AB712" s="99"/>
      <c r="AC712" s="99"/>
      <c r="AD712" s="99"/>
      <c r="AE712" s="99"/>
      <c r="AG712" s="100"/>
      <c r="AN712" s="99"/>
      <c r="AO712" s="99"/>
      <c r="AP712" s="99"/>
      <c r="AQ712" s="99"/>
      <c r="AR712" s="99"/>
      <c r="AS712" s="99"/>
      <c r="AT712" s="99"/>
      <c r="AU712" s="99"/>
    </row>
    <row r="713" spans="27:47">
      <c r="AA713" s="99"/>
      <c r="AB713" s="99"/>
      <c r="AC713" s="99"/>
      <c r="AD713" s="99"/>
      <c r="AE713" s="99"/>
      <c r="AG713" s="100"/>
      <c r="AN713" s="99"/>
      <c r="AO713" s="99"/>
      <c r="AP713" s="99"/>
      <c r="AQ713" s="99"/>
      <c r="AR713" s="99"/>
      <c r="AS713" s="99"/>
      <c r="AT713" s="99"/>
      <c r="AU713" s="99"/>
    </row>
    <row r="714" spans="27:47">
      <c r="AA714" s="99"/>
      <c r="AB714" s="99"/>
      <c r="AC714" s="99"/>
      <c r="AD714" s="99"/>
      <c r="AE714" s="99"/>
      <c r="AG714" s="100"/>
      <c r="AN714" s="99"/>
      <c r="AO714" s="99"/>
      <c r="AP714" s="99"/>
      <c r="AQ714" s="99"/>
      <c r="AR714" s="99"/>
      <c r="AS714" s="99"/>
      <c r="AT714" s="99"/>
      <c r="AU714" s="99"/>
    </row>
    <row r="715" spans="27:47">
      <c r="AA715" s="99"/>
      <c r="AB715" s="99"/>
      <c r="AC715" s="99"/>
      <c r="AD715" s="99"/>
      <c r="AE715" s="99"/>
      <c r="AG715" s="100"/>
      <c r="AN715" s="99"/>
      <c r="AO715" s="99"/>
      <c r="AP715" s="99"/>
      <c r="AQ715" s="99"/>
      <c r="AR715" s="99"/>
      <c r="AS715" s="99"/>
      <c r="AT715" s="99"/>
      <c r="AU715" s="99"/>
    </row>
    <row r="716" spans="27:47">
      <c r="AA716" s="99"/>
      <c r="AB716" s="99"/>
      <c r="AC716" s="99"/>
      <c r="AD716" s="99"/>
      <c r="AE716" s="99"/>
      <c r="AG716" s="100"/>
      <c r="AN716" s="99"/>
      <c r="AO716" s="99"/>
      <c r="AP716" s="99"/>
      <c r="AQ716" s="99"/>
      <c r="AR716" s="99"/>
      <c r="AS716" s="99"/>
      <c r="AT716" s="99"/>
      <c r="AU716" s="99"/>
    </row>
    <row r="717" spans="27:47">
      <c r="AA717" s="99"/>
      <c r="AB717" s="99"/>
      <c r="AC717" s="99"/>
      <c r="AD717" s="99"/>
      <c r="AE717" s="99"/>
      <c r="AG717" s="100"/>
      <c r="AN717" s="99"/>
      <c r="AO717" s="99"/>
      <c r="AP717" s="99"/>
      <c r="AQ717" s="99"/>
      <c r="AR717" s="99"/>
      <c r="AS717" s="99"/>
      <c r="AT717" s="99"/>
      <c r="AU717" s="99"/>
    </row>
    <row r="718" spans="27:47">
      <c r="AA718" s="99"/>
      <c r="AB718" s="99"/>
      <c r="AC718" s="99"/>
      <c r="AD718" s="99"/>
      <c r="AE718" s="99"/>
      <c r="AG718" s="100"/>
      <c r="AN718" s="99"/>
      <c r="AO718" s="99"/>
      <c r="AP718" s="99"/>
      <c r="AQ718" s="99"/>
      <c r="AR718" s="99"/>
      <c r="AS718" s="99"/>
      <c r="AT718" s="99"/>
      <c r="AU718" s="99"/>
    </row>
    <row r="719" spans="27:47">
      <c r="AA719" s="99"/>
      <c r="AB719" s="99"/>
      <c r="AC719" s="99"/>
      <c r="AD719" s="99"/>
      <c r="AE719" s="99"/>
      <c r="AG719" s="100"/>
      <c r="AN719" s="99"/>
      <c r="AO719" s="99"/>
      <c r="AP719" s="99"/>
      <c r="AQ719" s="99"/>
      <c r="AR719" s="99"/>
      <c r="AS719" s="99"/>
      <c r="AT719" s="99"/>
      <c r="AU719" s="99"/>
    </row>
    <row r="720" spans="27:47">
      <c r="AA720" s="99"/>
      <c r="AB720" s="99"/>
      <c r="AC720" s="99"/>
      <c r="AD720" s="99"/>
      <c r="AE720" s="99"/>
      <c r="AG720" s="100"/>
      <c r="AN720" s="99"/>
      <c r="AO720" s="99"/>
      <c r="AP720" s="99"/>
      <c r="AQ720" s="99"/>
      <c r="AR720" s="99"/>
      <c r="AS720" s="99"/>
      <c r="AT720" s="99"/>
      <c r="AU720" s="99"/>
    </row>
    <row r="721" spans="27:64">
      <c r="AA721" s="99"/>
      <c r="AB721" s="99"/>
      <c r="AC721" s="99"/>
      <c r="AD721" s="99"/>
      <c r="AE721" s="99"/>
      <c r="AG721" s="100"/>
      <c r="AN721" s="99"/>
      <c r="AO721" s="99"/>
      <c r="AP721" s="99"/>
      <c r="AQ721" s="99"/>
      <c r="AR721" s="99"/>
      <c r="AS721" s="99"/>
      <c r="AT721" s="99"/>
      <c r="AU721" s="99"/>
    </row>
    <row r="722" spans="27:64">
      <c r="AA722" s="99"/>
      <c r="AB722" s="99"/>
      <c r="AC722" s="99"/>
      <c r="AD722" s="99"/>
      <c r="AE722" s="99"/>
      <c r="AG722" s="100"/>
      <c r="AN722" s="99"/>
      <c r="AO722" s="99"/>
      <c r="AP722" s="99"/>
      <c r="AQ722" s="99"/>
      <c r="AR722" s="99"/>
      <c r="AS722" s="99"/>
      <c r="AT722" s="99"/>
      <c r="AU722" s="99"/>
      <c r="AV722" s="99"/>
      <c r="AW722" s="64"/>
      <c r="AX722" s="70"/>
    </row>
    <row r="723" spans="27:64">
      <c r="AA723" s="99"/>
      <c r="AB723" s="99"/>
      <c r="AC723" s="99"/>
      <c r="AD723" s="99"/>
      <c r="AE723" s="99"/>
      <c r="AG723" s="100"/>
      <c r="AN723" s="99"/>
      <c r="AO723" s="99"/>
      <c r="AP723" s="99"/>
      <c r="AQ723" s="99"/>
      <c r="AR723" s="99"/>
      <c r="AS723" s="99"/>
      <c r="AT723" s="99"/>
      <c r="AU723" s="99"/>
      <c r="AV723" s="99"/>
      <c r="AW723" s="99"/>
      <c r="AX723" s="99"/>
      <c r="AY723" s="99"/>
      <c r="AZ723" s="99"/>
      <c r="BA723" s="99"/>
      <c r="BB723" s="99"/>
      <c r="BC723" s="99"/>
      <c r="BD723" s="99"/>
      <c r="BE723" s="99"/>
      <c r="BF723" s="99"/>
      <c r="BG723" s="99"/>
      <c r="BH723" s="99"/>
      <c r="BI723" s="99"/>
      <c r="BJ723" s="99"/>
      <c r="BK723" s="99"/>
      <c r="BL723" s="99"/>
    </row>
    <row r="724" spans="27:64">
      <c r="AA724" s="99"/>
      <c r="AB724" s="99"/>
      <c r="AC724" s="99"/>
      <c r="AD724" s="99"/>
      <c r="AE724" s="99"/>
      <c r="AG724" s="100"/>
      <c r="AN724" s="99"/>
      <c r="AO724" s="99"/>
      <c r="AP724" s="99"/>
      <c r="AQ724" s="99"/>
      <c r="AR724" s="99"/>
      <c r="AS724" s="99"/>
      <c r="AT724" s="99"/>
      <c r="AU724" s="99"/>
    </row>
    <row r="725" spans="27:64">
      <c r="AA725" s="99"/>
      <c r="AB725" s="99"/>
      <c r="AC725" s="99"/>
      <c r="AD725" s="99"/>
      <c r="AE725" s="99"/>
      <c r="AG725" s="100"/>
      <c r="AN725" s="99"/>
      <c r="AO725" s="99"/>
      <c r="AP725" s="99"/>
      <c r="AQ725" s="99"/>
      <c r="AR725" s="99"/>
      <c r="AS725" s="99"/>
      <c r="AT725" s="99"/>
      <c r="AU725" s="99"/>
    </row>
    <row r="726" spans="27:64">
      <c r="AA726" s="99"/>
      <c r="AB726" s="99"/>
      <c r="AC726" s="99"/>
      <c r="AD726" s="99"/>
      <c r="AE726" s="99"/>
      <c r="AG726" s="100"/>
      <c r="AN726" s="99"/>
      <c r="AO726" s="99"/>
      <c r="AP726" s="99"/>
      <c r="AQ726" s="99"/>
      <c r="AR726" s="99"/>
      <c r="AS726" s="99"/>
      <c r="AT726" s="99"/>
      <c r="AU726" s="99"/>
    </row>
    <row r="727" spans="27:64">
      <c r="AA727" s="99"/>
      <c r="AB727" s="99"/>
      <c r="AC727" s="99"/>
      <c r="AD727" s="99"/>
      <c r="AE727" s="99"/>
      <c r="AG727" s="100"/>
      <c r="AN727" s="99"/>
      <c r="AO727" s="99"/>
      <c r="AP727" s="99"/>
      <c r="AQ727" s="99"/>
      <c r="AR727" s="99"/>
      <c r="AS727" s="99"/>
      <c r="AT727" s="99"/>
      <c r="AU727" s="99"/>
    </row>
    <row r="728" spans="27:64">
      <c r="AA728" s="99"/>
      <c r="AB728" s="99"/>
      <c r="AC728" s="99"/>
      <c r="AD728" s="99"/>
      <c r="AE728" s="99"/>
      <c r="AG728" s="100"/>
      <c r="AN728" s="99"/>
      <c r="AO728" s="99"/>
      <c r="AP728" s="99"/>
      <c r="AQ728" s="99"/>
      <c r="AR728" s="99"/>
      <c r="AS728" s="99"/>
      <c r="AT728" s="99"/>
      <c r="AU728" s="99"/>
    </row>
    <row r="729" spans="27:64">
      <c r="AA729" s="99"/>
      <c r="AB729" s="99"/>
      <c r="AC729" s="99"/>
      <c r="AD729" s="99"/>
      <c r="AE729" s="99"/>
      <c r="AG729" s="100"/>
      <c r="AN729" s="99"/>
      <c r="AO729" s="99"/>
      <c r="AP729" s="99"/>
      <c r="AQ729" s="99"/>
      <c r="AR729" s="99"/>
      <c r="AS729" s="99"/>
      <c r="AT729" s="99"/>
      <c r="AU729" s="99"/>
    </row>
    <row r="730" spans="27:64">
      <c r="AA730" s="99"/>
      <c r="AB730" s="99"/>
      <c r="AC730" s="99"/>
      <c r="AD730" s="99"/>
      <c r="AE730" s="99"/>
      <c r="AG730" s="100"/>
      <c r="AN730" s="99"/>
      <c r="AO730" s="99"/>
      <c r="AP730" s="99"/>
      <c r="AQ730" s="99"/>
      <c r="AR730" s="99"/>
      <c r="AS730" s="99"/>
      <c r="AT730" s="99"/>
      <c r="AU730" s="99"/>
    </row>
    <row r="731" spans="27:64">
      <c r="AA731" s="99"/>
      <c r="AB731" s="99"/>
      <c r="AC731" s="99"/>
      <c r="AD731" s="99"/>
      <c r="AE731" s="99"/>
      <c r="AG731" s="100"/>
      <c r="AN731" s="99"/>
      <c r="AO731" s="99"/>
      <c r="AP731" s="99"/>
      <c r="AQ731" s="99"/>
      <c r="AR731" s="99"/>
      <c r="AS731" s="99"/>
      <c r="AT731" s="99"/>
      <c r="AU731" s="99"/>
    </row>
    <row r="732" spans="27:64">
      <c r="AA732" s="99"/>
      <c r="AB732" s="99"/>
      <c r="AC732" s="99"/>
      <c r="AD732" s="99"/>
      <c r="AE732" s="99"/>
      <c r="AG732" s="100"/>
      <c r="AN732" s="99"/>
      <c r="AO732" s="99"/>
      <c r="AP732" s="99"/>
      <c r="AQ732" s="99"/>
      <c r="AR732" s="99"/>
      <c r="AS732" s="99"/>
      <c r="AT732" s="99"/>
      <c r="AU732" s="99"/>
    </row>
    <row r="733" spans="27:64">
      <c r="AA733" s="99"/>
      <c r="AB733" s="99"/>
      <c r="AC733" s="99"/>
      <c r="AD733" s="99"/>
      <c r="AE733" s="99"/>
      <c r="AG733" s="100"/>
      <c r="AN733" s="99"/>
      <c r="AO733" s="99"/>
      <c r="AP733" s="99"/>
      <c r="AQ733" s="99"/>
      <c r="AR733" s="99"/>
      <c r="AS733" s="99"/>
      <c r="AT733" s="99"/>
      <c r="AU733" s="99"/>
    </row>
    <row r="734" spans="27:64">
      <c r="AA734" s="99"/>
      <c r="AB734" s="99"/>
      <c r="AC734" s="99"/>
      <c r="AD734" s="99"/>
      <c r="AE734" s="99"/>
      <c r="AG734" s="100"/>
      <c r="AN734" s="99"/>
      <c r="AO734" s="99"/>
      <c r="AP734" s="99"/>
      <c r="AQ734" s="99"/>
      <c r="AR734" s="99"/>
      <c r="AS734" s="99"/>
      <c r="AT734" s="99"/>
      <c r="AU734" s="99"/>
    </row>
    <row r="735" spans="27:64">
      <c r="AA735" s="99"/>
      <c r="AB735" s="99"/>
      <c r="AC735" s="99"/>
      <c r="AD735" s="99"/>
      <c r="AE735" s="99"/>
      <c r="AG735" s="100"/>
      <c r="AN735" s="99"/>
      <c r="AO735" s="99"/>
      <c r="AP735" s="99"/>
      <c r="AQ735" s="99"/>
      <c r="AR735" s="99"/>
      <c r="AS735" s="99"/>
      <c r="AT735" s="99"/>
      <c r="AU735" s="99"/>
    </row>
    <row r="736" spans="27:64">
      <c r="AA736" s="99"/>
      <c r="AB736" s="99"/>
      <c r="AC736" s="99"/>
      <c r="AD736" s="99"/>
      <c r="AE736" s="99"/>
      <c r="AG736" s="100"/>
      <c r="AN736" s="99"/>
      <c r="AO736" s="99"/>
      <c r="AP736" s="99"/>
      <c r="AQ736" s="99"/>
      <c r="AR736" s="99"/>
      <c r="AS736" s="99"/>
      <c r="AT736" s="99"/>
      <c r="AU736" s="99"/>
    </row>
    <row r="737" spans="27:64">
      <c r="AA737" s="99"/>
      <c r="AB737" s="99"/>
      <c r="AC737" s="99"/>
      <c r="AD737" s="99"/>
      <c r="AE737" s="99"/>
      <c r="AG737" s="100"/>
      <c r="AN737" s="99"/>
      <c r="AO737" s="99"/>
      <c r="AP737" s="99"/>
      <c r="AQ737" s="99"/>
      <c r="AR737" s="99"/>
      <c r="AS737" s="99"/>
      <c r="AT737" s="99"/>
      <c r="AU737" s="99"/>
    </row>
    <row r="738" spans="27:64">
      <c r="AA738" s="99"/>
      <c r="AB738" s="99"/>
      <c r="AC738" s="99"/>
      <c r="AD738" s="99"/>
      <c r="AE738" s="99"/>
      <c r="AG738" s="100"/>
      <c r="AN738" s="99"/>
      <c r="AO738" s="99"/>
      <c r="AP738" s="99"/>
      <c r="AQ738" s="99"/>
      <c r="AR738" s="99"/>
      <c r="AS738" s="99"/>
      <c r="AT738" s="99"/>
      <c r="AU738" s="99"/>
    </row>
    <row r="739" spans="27:64">
      <c r="AA739" s="99"/>
      <c r="AB739" s="99"/>
      <c r="AC739" s="99"/>
      <c r="AD739" s="99"/>
      <c r="AE739" s="99"/>
      <c r="AG739" s="100"/>
      <c r="AN739" s="99"/>
      <c r="AO739" s="99"/>
      <c r="AP739" s="99"/>
      <c r="AQ739" s="99"/>
      <c r="AR739" s="99"/>
      <c r="AS739" s="99"/>
      <c r="AT739" s="99"/>
      <c r="AU739" s="99"/>
    </row>
    <row r="740" spans="27:64">
      <c r="AA740" s="99"/>
      <c r="AB740" s="99"/>
      <c r="AC740" s="99"/>
      <c r="AD740" s="99"/>
      <c r="AE740" s="99"/>
      <c r="AG740" s="100"/>
      <c r="AN740" s="99"/>
      <c r="AO740" s="99"/>
      <c r="AP740" s="99"/>
      <c r="AQ740" s="99"/>
      <c r="AR740" s="99"/>
      <c r="AS740" s="99"/>
      <c r="AT740" s="99"/>
      <c r="AU740" s="99"/>
    </row>
    <row r="741" spans="27:64">
      <c r="AA741" s="99"/>
      <c r="AB741" s="99"/>
      <c r="AC741" s="99"/>
      <c r="AD741" s="99"/>
      <c r="AE741" s="99"/>
      <c r="AG741" s="100"/>
      <c r="AN741" s="99"/>
      <c r="AO741" s="99"/>
      <c r="AP741" s="99"/>
      <c r="AQ741" s="99"/>
      <c r="AR741" s="99"/>
      <c r="AS741" s="99"/>
      <c r="AT741" s="99"/>
      <c r="AU741" s="99"/>
    </row>
    <row r="742" spans="27:64">
      <c r="AA742" s="99"/>
      <c r="AB742" s="99"/>
      <c r="AC742" s="99"/>
      <c r="AD742" s="99"/>
      <c r="AE742" s="99"/>
      <c r="AG742" s="100"/>
      <c r="AN742" s="99"/>
      <c r="AO742" s="99"/>
      <c r="AP742" s="99"/>
      <c r="AQ742" s="99"/>
      <c r="AR742" s="99"/>
      <c r="AS742" s="99"/>
      <c r="AT742" s="99"/>
      <c r="AU742" s="99"/>
    </row>
    <row r="743" spans="27:64">
      <c r="AA743" s="99"/>
      <c r="AB743" s="99"/>
      <c r="AC743" s="99"/>
      <c r="AD743" s="99"/>
      <c r="AE743" s="99"/>
      <c r="AG743" s="100"/>
      <c r="AN743" s="99"/>
      <c r="AO743" s="99"/>
      <c r="AP743" s="99"/>
      <c r="AQ743" s="99"/>
      <c r="AR743" s="99"/>
      <c r="AS743" s="99"/>
      <c r="AT743" s="99"/>
      <c r="AU743" s="99"/>
      <c r="AV743" s="99"/>
      <c r="AW743" s="99"/>
      <c r="AX743" s="99"/>
      <c r="AY743" s="99"/>
      <c r="AZ743" s="99"/>
      <c r="BA743" s="99"/>
      <c r="BB743" s="99"/>
      <c r="BC743" s="99"/>
      <c r="BD743" s="99"/>
      <c r="BE743" s="99"/>
      <c r="BF743" s="99"/>
      <c r="BG743" s="99"/>
      <c r="BH743" s="99"/>
      <c r="BI743" s="99"/>
      <c r="BJ743" s="99"/>
      <c r="BK743" s="99"/>
      <c r="BL743" s="99"/>
    </row>
    <row r="744" spans="27:64">
      <c r="AA744" s="99"/>
      <c r="AB744" s="99"/>
      <c r="AC744" s="99"/>
      <c r="AD744" s="99"/>
      <c r="AE744" s="99"/>
      <c r="AG744" s="100"/>
      <c r="AN744" s="99"/>
      <c r="AO744" s="99"/>
      <c r="AP744" s="99"/>
      <c r="AQ744" s="99"/>
      <c r="AR744" s="99"/>
      <c r="AS744" s="99"/>
      <c r="AT744" s="99"/>
      <c r="AU744" s="99"/>
    </row>
    <row r="745" spans="27:64">
      <c r="AA745" s="99"/>
      <c r="AB745" s="99"/>
      <c r="AC745" s="99"/>
      <c r="AD745" s="99"/>
      <c r="AE745" s="99"/>
      <c r="AG745" s="100"/>
      <c r="AN745" s="99"/>
      <c r="AO745" s="99"/>
      <c r="AP745" s="99"/>
      <c r="AQ745" s="99"/>
      <c r="AR745" s="99"/>
      <c r="AS745" s="99"/>
      <c r="AT745" s="99"/>
      <c r="AU745" s="99"/>
    </row>
    <row r="746" spans="27:64">
      <c r="AA746" s="99"/>
      <c r="AB746" s="99"/>
      <c r="AC746" s="99"/>
      <c r="AD746" s="99"/>
      <c r="AE746" s="99"/>
      <c r="AG746" s="100"/>
      <c r="AN746" s="99"/>
      <c r="AO746" s="99"/>
      <c r="AP746" s="99"/>
      <c r="AQ746" s="99"/>
      <c r="AR746" s="99"/>
      <c r="AS746" s="99"/>
      <c r="AT746" s="99"/>
      <c r="AU746" s="99"/>
    </row>
    <row r="747" spans="27:64">
      <c r="AA747" s="99"/>
      <c r="AB747" s="99"/>
      <c r="AC747" s="99"/>
      <c r="AD747" s="99"/>
      <c r="AE747" s="99"/>
      <c r="AG747" s="100"/>
      <c r="AN747" s="99"/>
      <c r="AO747" s="99"/>
      <c r="AP747" s="99"/>
      <c r="AQ747" s="99"/>
      <c r="AR747" s="99"/>
      <c r="AS747" s="99"/>
      <c r="AT747" s="99"/>
      <c r="AU747" s="99"/>
    </row>
    <row r="748" spans="27:64">
      <c r="AA748" s="99"/>
      <c r="AB748" s="99"/>
      <c r="AC748" s="99"/>
      <c r="AD748" s="99"/>
      <c r="AE748" s="99"/>
      <c r="AG748" s="100"/>
      <c r="AN748" s="99"/>
      <c r="AO748" s="99"/>
      <c r="AP748" s="99"/>
      <c r="AQ748" s="99"/>
      <c r="AR748" s="99"/>
      <c r="AS748" s="99"/>
      <c r="AT748" s="99"/>
      <c r="AU748" s="99"/>
    </row>
    <row r="749" spans="27:64">
      <c r="AA749" s="99"/>
      <c r="AB749" s="99"/>
      <c r="AC749" s="99"/>
      <c r="AD749" s="99"/>
      <c r="AE749" s="99"/>
      <c r="AG749" s="100"/>
      <c r="AN749" s="99"/>
      <c r="AO749" s="99"/>
      <c r="AP749" s="99"/>
      <c r="AQ749" s="99"/>
      <c r="AR749" s="99"/>
      <c r="AS749" s="99"/>
      <c r="AT749" s="99"/>
      <c r="AU749" s="99"/>
    </row>
    <row r="750" spans="27:64">
      <c r="AA750" s="99"/>
      <c r="AB750" s="99"/>
      <c r="AC750" s="99"/>
      <c r="AD750" s="99"/>
      <c r="AE750" s="99"/>
      <c r="AG750" s="100"/>
      <c r="AN750" s="99"/>
      <c r="AO750" s="99"/>
      <c r="AP750" s="99"/>
      <c r="AQ750" s="99"/>
      <c r="AR750" s="99"/>
      <c r="AS750" s="99"/>
      <c r="AT750" s="99"/>
      <c r="AU750" s="99"/>
    </row>
    <row r="751" spans="27:64">
      <c r="AA751" s="99"/>
      <c r="AB751" s="99"/>
      <c r="AC751" s="99"/>
      <c r="AD751" s="99"/>
      <c r="AE751" s="99"/>
      <c r="AG751" s="100"/>
      <c r="AN751" s="99"/>
      <c r="AO751" s="99"/>
      <c r="AP751" s="99"/>
      <c r="AQ751" s="99"/>
      <c r="AR751" s="99"/>
      <c r="AS751" s="99"/>
      <c r="AT751" s="99"/>
      <c r="AU751" s="99"/>
    </row>
    <row r="752" spans="27:64">
      <c r="AA752" s="99"/>
      <c r="AB752" s="99"/>
      <c r="AC752" s="99"/>
      <c r="AD752" s="99"/>
      <c r="AE752" s="99"/>
      <c r="AG752" s="100"/>
      <c r="AN752" s="99"/>
      <c r="AO752" s="99"/>
      <c r="AP752" s="99"/>
      <c r="AQ752" s="99"/>
      <c r="AR752" s="99"/>
      <c r="AS752" s="99"/>
      <c r="AT752" s="99"/>
      <c r="AU752" s="99"/>
    </row>
    <row r="753" spans="27:64">
      <c r="AA753" s="99"/>
      <c r="AB753" s="99"/>
      <c r="AC753" s="99"/>
      <c r="AD753" s="99"/>
      <c r="AE753" s="99"/>
      <c r="AG753" s="100"/>
      <c r="AN753" s="99"/>
      <c r="AO753" s="99"/>
      <c r="AP753" s="99"/>
      <c r="AQ753" s="99"/>
      <c r="AR753" s="99"/>
      <c r="AS753" s="99"/>
      <c r="AT753" s="99"/>
      <c r="AU753" s="99"/>
    </row>
    <row r="754" spans="27:64">
      <c r="AA754" s="99"/>
      <c r="AB754" s="99"/>
      <c r="AC754" s="99"/>
      <c r="AD754" s="99"/>
      <c r="AE754" s="99"/>
      <c r="AG754" s="100"/>
      <c r="AN754" s="99"/>
      <c r="AO754" s="99"/>
      <c r="AP754" s="99"/>
      <c r="AQ754" s="99"/>
      <c r="AR754" s="99"/>
      <c r="AS754" s="99"/>
      <c r="AT754" s="99"/>
      <c r="AU754" s="99"/>
      <c r="AV754" s="99"/>
      <c r="AW754" s="64"/>
      <c r="AX754" s="70"/>
    </row>
    <row r="755" spans="27:64">
      <c r="AA755" s="99"/>
      <c r="AB755" s="99"/>
      <c r="AC755" s="99"/>
      <c r="AD755" s="99"/>
      <c r="AE755" s="99"/>
      <c r="AG755" s="100"/>
      <c r="AN755" s="99"/>
      <c r="AO755" s="99"/>
      <c r="AP755" s="99"/>
      <c r="AQ755" s="99"/>
      <c r="AR755" s="99"/>
      <c r="AS755" s="99"/>
      <c r="AT755" s="99"/>
      <c r="AU755" s="99"/>
    </row>
    <row r="756" spans="27:64">
      <c r="AA756" s="99"/>
      <c r="AB756" s="99"/>
      <c r="AC756" s="99"/>
      <c r="AD756" s="99"/>
      <c r="AE756" s="99"/>
      <c r="AG756" s="100"/>
      <c r="AN756" s="99"/>
      <c r="AO756" s="99"/>
      <c r="AP756" s="99"/>
      <c r="AQ756" s="99"/>
      <c r="AR756" s="99"/>
      <c r="AS756" s="99"/>
      <c r="AT756" s="99"/>
      <c r="AU756" s="99"/>
    </row>
    <row r="757" spans="27:64">
      <c r="AA757" s="99"/>
      <c r="AB757" s="99"/>
      <c r="AC757" s="99"/>
      <c r="AD757" s="99"/>
      <c r="AE757" s="99"/>
      <c r="AG757" s="100"/>
      <c r="AN757" s="99"/>
      <c r="AO757" s="99"/>
      <c r="AP757" s="99"/>
      <c r="AQ757" s="99"/>
      <c r="AR757" s="99"/>
      <c r="AS757" s="99"/>
      <c r="AT757" s="99"/>
      <c r="AU757" s="99"/>
    </row>
    <row r="758" spans="27:64">
      <c r="AA758" s="99"/>
      <c r="AB758" s="99"/>
      <c r="AC758" s="99"/>
      <c r="AD758" s="99"/>
      <c r="AE758" s="99"/>
      <c r="AG758" s="100"/>
      <c r="AN758" s="99"/>
      <c r="AO758" s="99"/>
      <c r="AP758" s="99"/>
      <c r="AQ758" s="99"/>
      <c r="AR758" s="99"/>
      <c r="AS758" s="99"/>
      <c r="AT758" s="99"/>
      <c r="AU758" s="99"/>
    </row>
    <row r="759" spans="27:64">
      <c r="AA759" s="99"/>
      <c r="AB759" s="99"/>
      <c r="AC759" s="99"/>
      <c r="AD759" s="99"/>
      <c r="AE759" s="99"/>
      <c r="AG759" s="100"/>
      <c r="AN759" s="99"/>
      <c r="AO759" s="99"/>
      <c r="AP759" s="99"/>
      <c r="AQ759" s="99"/>
      <c r="AR759" s="99"/>
      <c r="AS759" s="99"/>
      <c r="AT759" s="99"/>
      <c r="AU759" s="99"/>
    </row>
    <row r="760" spans="27:64">
      <c r="AA760" s="99"/>
      <c r="AB760" s="99"/>
      <c r="AC760" s="99"/>
      <c r="AD760" s="99"/>
      <c r="AE760" s="99"/>
      <c r="AG760" s="100"/>
      <c r="AN760" s="99"/>
      <c r="AO760" s="99"/>
      <c r="AP760" s="99"/>
      <c r="AQ760" s="99"/>
      <c r="AR760" s="99"/>
      <c r="AS760" s="99"/>
      <c r="AT760" s="99"/>
      <c r="AU760" s="99"/>
    </row>
    <row r="761" spans="27:64">
      <c r="AA761" s="99"/>
      <c r="AB761" s="99"/>
      <c r="AC761" s="99"/>
      <c r="AD761" s="99"/>
      <c r="AE761" s="99"/>
      <c r="AG761" s="100"/>
      <c r="AN761" s="99"/>
      <c r="AO761" s="99"/>
      <c r="AP761" s="99"/>
      <c r="AQ761" s="99"/>
      <c r="AR761" s="99"/>
      <c r="AS761" s="99"/>
      <c r="AT761" s="99"/>
      <c r="AU761" s="99"/>
    </row>
    <row r="762" spans="27:64">
      <c r="AA762" s="99"/>
      <c r="AB762" s="99"/>
      <c r="AC762" s="99"/>
      <c r="AD762" s="99"/>
      <c r="AE762" s="99"/>
      <c r="AG762" s="100"/>
      <c r="AN762" s="99"/>
      <c r="AO762" s="99"/>
      <c r="AP762" s="99"/>
      <c r="AQ762" s="99"/>
      <c r="AR762" s="99"/>
      <c r="AS762" s="99"/>
      <c r="AT762" s="99"/>
      <c r="AU762" s="99"/>
    </row>
    <row r="763" spans="27:64">
      <c r="AA763" s="99"/>
      <c r="AB763" s="99"/>
      <c r="AC763" s="99"/>
      <c r="AD763" s="99"/>
      <c r="AE763" s="99"/>
      <c r="AG763" s="100"/>
      <c r="AN763" s="99"/>
      <c r="AO763" s="99"/>
      <c r="AP763" s="99"/>
      <c r="AQ763" s="99"/>
      <c r="AR763" s="99"/>
      <c r="AS763" s="99"/>
      <c r="AT763" s="99"/>
      <c r="AU763" s="99"/>
    </row>
    <row r="764" spans="27:64">
      <c r="AA764" s="99"/>
      <c r="AB764" s="99"/>
      <c r="AC764" s="99"/>
      <c r="AD764" s="99"/>
      <c r="AE764" s="99"/>
      <c r="AG764" s="100"/>
      <c r="AN764" s="99"/>
      <c r="AO764" s="99"/>
      <c r="AP764" s="99"/>
      <c r="AQ764" s="99"/>
      <c r="AR764" s="99"/>
      <c r="AS764" s="99"/>
      <c r="AT764" s="99"/>
      <c r="AU764" s="99"/>
      <c r="AV764" s="99"/>
      <c r="AW764" s="64"/>
      <c r="AX764" s="101"/>
      <c r="AY764" s="99"/>
      <c r="AZ764" s="99"/>
      <c r="BA764" s="99"/>
      <c r="BB764" s="99"/>
      <c r="BC764" s="99"/>
      <c r="BD764" s="99"/>
      <c r="BE764" s="99"/>
      <c r="BF764" s="99"/>
      <c r="BG764" s="99"/>
      <c r="BH764" s="99"/>
      <c r="BI764" s="99"/>
      <c r="BJ764" s="99"/>
      <c r="BK764" s="99"/>
      <c r="BL764" s="99"/>
    </row>
    <row r="765" spans="27:64">
      <c r="AA765" s="99"/>
      <c r="AB765" s="99"/>
      <c r="AC765" s="99"/>
      <c r="AD765" s="99"/>
      <c r="AE765" s="99"/>
      <c r="AG765" s="100"/>
      <c r="AN765" s="99"/>
      <c r="AO765" s="99"/>
      <c r="AP765" s="99"/>
      <c r="AQ765" s="99"/>
      <c r="AR765" s="99"/>
      <c r="AS765" s="99"/>
      <c r="AT765" s="99"/>
      <c r="AU765" s="99"/>
    </row>
    <row r="766" spans="27:64">
      <c r="AA766" s="99"/>
      <c r="AB766" s="99"/>
      <c r="AC766" s="99"/>
      <c r="AD766" s="99"/>
      <c r="AE766" s="99"/>
      <c r="AG766" s="100"/>
      <c r="AN766" s="99"/>
      <c r="AO766" s="99"/>
      <c r="AP766" s="99"/>
      <c r="AQ766" s="99"/>
      <c r="AR766" s="99"/>
      <c r="AS766" s="99"/>
      <c r="AT766" s="99"/>
      <c r="AU766" s="99"/>
    </row>
    <row r="767" spans="27:64">
      <c r="AA767" s="99"/>
      <c r="AB767" s="99"/>
      <c r="AC767" s="99"/>
      <c r="AD767" s="99"/>
      <c r="AE767" s="99"/>
      <c r="AG767" s="100"/>
      <c r="AN767" s="99"/>
      <c r="AO767" s="99"/>
      <c r="AP767" s="99"/>
      <c r="AQ767" s="99"/>
      <c r="AR767" s="99"/>
      <c r="AS767" s="99"/>
      <c r="AT767" s="99"/>
      <c r="AU767" s="99"/>
    </row>
    <row r="768" spans="27:64">
      <c r="AA768" s="99"/>
      <c r="AB768" s="99"/>
      <c r="AC768" s="99"/>
      <c r="AD768" s="99"/>
      <c r="AE768" s="99"/>
      <c r="AG768" s="100"/>
      <c r="AN768" s="99"/>
      <c r="AO768" s="99"/>
      <c r="AP768" s="99"/>
      <c r="AQ768" s="99"/>
      <c r="AR768" s="99"/>
      <c r="AS768" s="99"/>
      <c r="AT768" s="99"/>
      <c r="AU768" s="99"/>
    </row>
    <row r="769" spans="27:64">
      <c r="AA769" s="99"/>
      <c r="AB769" s="99"/>
      <c r="AC769" s="99"/>
      <c r="AD769" s="99"/>
      <c r="AE769" s="99"/>
      <c r="AG769" s="100"/>
      <c r="AN769" s="99"/>
      <c r="AO769" s="99"/>
      <c r="AP769" s="99"/>
      <c r="AQ769" s="99"/>
      <c r="AR769" s="99"/>
      <c r="AS769" s="99"/>
      <c r="AT769" s="99"/>
      <c r="AU769" s="99"/>
      <c r="AV769" s="99"/>
      <c r="AW769" s="99"/>
      <c r="AX769" s="99"/>
      <c r="AY769" s="99"/>
      <c r="AZ769" s="99"/>
      <c r="BA769" s="99"/>
      <c r="BB769" s="99"/>
      <c r="BC769" s="99"/>
      <c r="BD769" s="99"/>
      <c r="BE769" s="99"/>
      <c r="BF769" s="99"/>
      <c r="BG769" s="99"/>
      <c r="BH769" s="99"/>
      <c r="BI769" s="99"/>
      <c r="BJ769" s="99"/>
      <c r="BK769" s="99"/>
      <c r="BL769" s="99"/>
    </row>
    <row r="770" spans="27:64">
      <c r="AA770" s="99"/>
      <c r="AB770" s="99"/>
      <c r="AC770" s="99"/>
      <c r="AD770" s="99"/>
      <c r="AE770" s="99"/>
      <c r="AG770" s="100"/>
      <c r="AN770" s="99"/>
      <c r="AO770" s="99"/>
      <c r="AP770" s="99"/>
      <c r="AQ770" s="99"/>
      <c r="AR770" s="99"/>
      <c r="AS770" s="99"/>
      <c r="AT770" s="99"/>
      <c r="AU770" s="99"/>
    </row>
    <row r="771" spans="27:64">
      <c r="AA771" s="99"/>
      <c r="AB771" s="99"/>
      <c r="AC771" s="99"/>
      <c r="AD771" s="99"/>
      <c r="AE771" s="99"/>
      <c r="AG771" s="100"/>
      <c r="AN771" s="99"/>
      <c r="AO771" s="99"/>
      <c r="AP771" s="99"/>
      <c r="AQ771" s="99"/>
      <c r="AR771" s="99"/>
      <c r="AS771" s="99"/>
      <c r="AT771" s="99"/>
      <c r="AU771" s="99"/>
    </row>
    <row r="772" spans="27:64">
      <c r="AA772" s="99"/>
      <c r="AB772" s="99"/>
      <c r="AC772" s="99"/>
      <c r="AD772" s="99"/>
      <c r="AE772" s="99"/>
      <c r="AG772" s="100"/>
      <c r="AN772" s="99"/>
      <c r="AO772" s="99"/>
      <c r="AP772" s="99"/>
      <c r="AQ772" s="99"/>
      <c r="AR772" s="99"/>
      <c r="AS772" s="99"/>
      <c r="AT772" s="99"/>
      <c r="AU772" s="99"/>
    </row>
    <row r="773" spans="27:64">
      <c r="AA773" s="99"/>
      <c r="AB773" s="99"/>
      <c r="AC773" s="99"/>
      <c r="AD773" s="99"/>
      <c r="AE773" s="99"/>
      <c r="AG773" s="100"/>
      <c r="AN773" s="99"/>
      <c r="AO773" s="99"/>
      <c r="AP773" s="99"/>
      <c r="AQ773" s="99"/>
      <c r="AR773" s="99"/>
      <c r="AS773" s="99"/>
      <c r="AT773" s="99"/>
      <c r="AU773" s="99"/>
    </row>
    <row r="774" spans="27:64">
      <c r="AA774" s="99"/>
      <c r="AB774" s="99"/>
      <c r="AC774" s="99"/>
      <c r="AD774" s="99"/>
      <c r="AE774" s="99"/>
      <c r="AG774" s="100"/>
      <c r="AN774" s="99"/>
      <c r="AO774" s="99"/>
      <c r="AP774" s="99"/>
      <c r="AQ774" s="99"/>
      <c r="AR774" s="99"/>
      <c r="AS774" s="99"/>
      <c r="AT774" s="99"/>
      <c r="AU774" s="99"/>
    </row>
    <row r="775" spans="27:64">
      <c r="AA775" s="99"/>
      <c r="AB775" s="99"/>
      <c r="AC775" s="99"/>
      <c r="AD775" s="99"/>
      <c r="AE775" s="99"/>
      <c r="AG775" s="100"/>
      <c r="AN775" s="99"/>
      <c r="AO775" s="99"/>
      <c r="AP775" s="99"/>
      <c r="AQ775" s="99"/>
      <c r="AR775" s="99"/>
      <c r="AS775" s="99"/>
      <c r="AT775" s="99"/>
      <c r="AU775" s="99"/>
    </row>
    <row r="776" spans="27:64">
      <c r="AA776" s="99"/>
      <c r="AB776" s="99"/>
      <c r="AC776" s="99"/>
      <c r="AD776" s="99"/>
      <c r="AE776" s="99"/>
      <c r="AG776" s="100"/>
      <c r="AN776" s="99"/>
      <c r="AO776" s="99"/>
      <c r="AP776" s="99"/>
      <c r="AQ776" s="99"/>
      <c r="AR776" s="99"/>
      <c r="AS776" s="99"/>
      <c r="AT776" s="99"/>
      <c r="AU776" s="99"/>
    </row>
    <row r="777" spans="27:64">
      <c r="AA777" s="99"/>
      <c r="AB777" s="99"/>
      <c r="AC777" s="99"/>
      <c r="AD777" s="99"/>
      <c r="AE777" s="99"/>
      <c r="AG777" s="100"/>
      <c r="AN777" s="99"/>
      <c r="AO777" s="99"/>
      <c r="AP777" s="99"/>
      <c r="AQ777" s="99"/>
      <c r="AR777" s="99"/>
      <c r="AS777" s="99"/>
      <c r="AT777" s="99"/>
      <c r="AU777" s="99"/>
    </row>
    <row r="778" spans="27:64">
      <c r="AA778" s="99"/>
      <c r="AB778" s="99"/>
      <c r="AC778" s="99"/>
      <c r="AD778" s="99"/>
      <c r="AE778" s="99"/>
      <c r="AG778" s="100"/>
      <c r="AN778" s="99"/>
      <c r="AO778" s="99"/>
      <c r="AP778" s="99"/>
      <c r="AQ778" s="99"/>
      <c r="AR778" s="99"/>
      <c r="AS778" s="99"/>
      <c r="AT778" s="99"/>
      <c r="AU778" s="99"/>
      <c r="AV778" s="99"/>
    </row>
    <row r="779" spans="27:64">
      <c r="AA779" s="99"/>
      <c r="AB779" s="99"/>
      <c r="AC779" s="99"/>
      <c r="AD779" s="99"/>
      <c r="AE779" s="99"/>
      <c r="AG779" s="100"/>
      <c r="AN779" s="99"/>
      <c r="AO779" s="99"/>
      <c r="AP779" s="99"/>
      <c r="AQ779" s="99"/>
      <c r="AR779" s="99"/>
      <c r="AS779" s="99"/>
      <c r="AT779" s="99"/>
      <c r="AU779" s="99"/>
    </row>
    <row r="780" spans="27:64">
      <c r="AA780" s="99"/>
      <c r="AB780" s="99"/>
      <c r="AC780" s="99"/>
      <c r="AD780" s="99"/>
      <c r="AE780" s="99"/>
      <c r="AG780" s="100"/>
      <c r="AN780" s="99"/>
      <c r="AO780" s="99"/>
      <c r="AP780" s="99"/>
      <c r="AQ780" s="99"/>
      <c r="AR780" s="99"/>
      <c r="AS780" s="99"/>
      <c r="AT780" s="99"/>
      <c r="AU780" s="99"/>
    </row>
    <row r="781" spans="27:64">
      <c r="AA781" s="99"/>
      <c r="AB781" s="99"/>
      <c r="AC781" s="99"/>
      <c r="AD781" s="99"/>
      <c r="AE781" s="99"/>
      <c r="AG781" s="100"/>
      <c r="AN781" s="99"/>
      <c r="AO781" s="99"/>
      <c r="AP781" s="99"/>
      <c r="AQ781" s="99"/>
      <c r="AR781" s="99"/>
      <c r="AS781" s="99"/>
      <c r="AT781" s="99"/>
      <c r="AU781" s="99"/>
    </row>
    <row r="782" spans="27:64">
      <c r="AA782" s="99"/>
      <c r="AB782" s="99"/>
      <c r="AC782" s="99"/>
      <c r="AD782" s="99"/>
      <c r="AE782" s="99"/>
      <c r="AG782" s="100"/>
      <c r="AN782" s="99"/>
      <c r="AO782" s="99"/>
      <c r="AP782" s="99"/>
      <c r="AQ782" s="99"/>
      <c r="AR782" s="99"/>
      <c r="AS782" s="99"/>
      <c r="AT782" s="99"/>
      <c r="AU782" s="99"/>
    </row>
    <row r="783" spans="27:64">
      <c r="AA783" s="99"/>
      <c r="AB783" s="99"/>
      <c r="AC783" s="99"/>
      <c r="AD783" s="99"/>
      <c r="AE783" s="99"/>
      <c r="AG783" s="100"/>
      <c r="AN783" s="99"/>
      <c r="AO783" s="99"/>
      <c r="AP783" s="99"/>
      <c r="AQ783" s="99"/>
      <c r="AR783" s="99"/>
      <c r="AS783" s="99"/>
      <c r="AT783" s="99"/>
      <c r="AU783" s="99"/>
    </row>
    <row r="784" spans="27:64">
      <c r="AA784" s="99"/>
      <c r="AB784" s="99"/>
      <c r="AC784" s="99"/>
      <c r="AD784" s="99"/>
      <c r="AE784" s="99"/>
      <c r="AG784" s="100"/>
      <c r="AN784" s="99"/>
      <c r="AO784" s="99"/>
      <c r="AP784" s="99"/>
      <c r="AQ784" s="99"/>
      <c r="AR784" s="99"/>
      <c r="AS784" s="99"/>
      <c r="AT784" s="99"/>
      <c r="AU784" s="99"/>
    </row>
    <row r="785" spans="27:47">
      <c r="AA785" s="99"/>
      <c r="AB785" s="99"/>
      <c r="AC785" s="99"/>
      <c r="AD785" s="99"/>
      <c r="AE785" s="99"/>
      <c r="AG785" s="100"/>
      <c r="AN785" s="99"/>
      <c r="AO785" s="99"/>
      <c r="AP785" s="99"/>
      <c r="AQ785" s="99"/>
      <c r="AR785" s="99"/>
      <c r="AS785" s="99"/>
      <c r="AT785" s="99"/>
      <c r="AU785" s="99"/>
    </row>
    <row r="786" spans="27:47">
      <c r="AA786" s="99"/>
      <c r="AB786" s="99"/>
      <c r="AC786" s="99"/>
      <c r="AD786" s="99"/>
      <c r="AE786" s="99"/>
      <c r="AG786" s="100"/>
      <c r="AN786" s="99"/>
      <c r="AO786" s="99"/>
      <c r="AP786" s="99"/>
      <c r="AQ786" s="99"/>
      <c r="AR786" s="99"/>
      <c r="AS786" s="99"/>
      <c r="AT786" s="99"/>
      <c r="AU786" s="99"/>
    </row>
    <row r="787" spans="27:47">
      <c r="AA787" s="99"/>
      <c r="AB787" s="99"/>
      <c r="AC787" s="99"/>
      <c r="AD787" s="99"/>
      <c r="AE787" s="99"/>
      <c r="AG787" s="100"/>
      <c r="AN787" s="99"/>
      <c r="AO787" s="99"/>
      <c r="AP787" s="99"/>
      <c r="AQ787" s="99"/>
      <c r="AR787" s="99"/>
      <c r="AS787" s="99"/>
      <c r="AT787" s="99"/>
      <c r="AU787" s="99"/>
    </row>
    <row r="788" spans="27:47">
      <c r="AA788" s="99"/>
      <c r="AB788" s="99"/>
      <c r="AC788" s="99"/>
      <c r="AD788" s="99"/>
      <c r="AE788" s="99"/>
      <c r="AG788" s="100"/>
      <c r="AN788" s="99"/>
      <c r="AO788" s="99"/>
      <c r="AP788" s="99"/>
      <c r="AQ788" s="99"/>
      <c r="AR788" s="99"/>
      <c r="AS788" s="99"/>
      <c r="AT788" s="99"/>
      <c r="AU788" s="99"/>
    </row>
    <row r="789" spans="27:47">
      <c r="AA789" s="99"/>
      <c r="AB789" s="99"/>
      <c r="AC789" s="99"/>
      <c r="AD789" s="99"/>
      <c r="AE789" s="99"/>
      <c r="AG789" s="100"/>
      <c r="AN789" s="99"/>
      <c r="AO789" s="99"/>
      <c r="AP789" s="99"/>
      <c r="AQ789" s="99"/>
      <c r="AR789" s="99"/>
      <c r="AS789" s="99"/>
      <c r="AT789" s="99"/>
      <c r="AU789" s="99"/>
    </row>
    <row r="790" spans="27:47">
      <c r="AA790" s="99"/>
      <c r="AB790" s="99"/>
      <c r="AC790" s="99"/>
      <c r="AD790" s="99"/>
      <c r="AE790" s="99"/>
      <c r="AG790" s="100"/>
      <c r="AN790" s="99"/>
      <c r="AO790" s="99"/>
      <c r="AP790" s="99"/>
      <c r="AQ790" s="99"/>
      <c r="AR790" s="99"/>
      <c r="AS790" s="99"/>
      <c r="AT790" s="99"/>
      <c r="AU790" s="99"/>
    </row>
    <row r="791" spans="27:47">
      <c r="AA791" s="99"/>
      <c r="AB791" s="99"/>
      <c r="AC791" s="99"/>
      <c r="AD791" s="99"/>
      <c r="AE791" s="99"/>
      <c r="AG791" s="100"/>
      <c r="AN791" s="99"/>
      <c r="AO791" s="99"/>
      <c r="AP791" s="99"/>
      <c r="AQ791" s="99"/>
      <c r="AR791" s="99"/>
      <c r="AS791" s="99"/>
      <c r="AT791" s="99"/>
      <c r="AU791" s="99"/>
    </row>
    <row r="792" spans="27:47">
      <c r="AA792" s="99"/>
      <c r="AB792" s="99"/>
      <c r="AC792" s="99"/>
      <c r="AD792" s="99"/>
      <c r="AE792" s="99"/>
      <c r="AG792" s="100"/>
      <c r="AN792" s="99"/>
      <c r="AO792" s="99"/>
      <c r="AP792" s="99"/>
      <c r="AQ792" s="99"/>
      <c r="AR792" s="99"/>
      <c r="AS792" s="99"/>
      <c r="AT792" s="99"/>
      <c r="AU792" s="99"/>
    </row>
    <row r="793" spans="27:47">
      <c r="AA793" s="99"/>
      <c r="AB793" s="99"/>
      <c r="AC793" s="99"/>
      <c r="AD793" s="99"/>
      <c r="AE793" s="99"/>
      <c r="AG793" s="100"/>
      <c r="AN793" s="99"/>
      <c r="AO793" s="99"/>
      <c r="AP793" s="99"/>
      <c r="AQ793" s="99"/>
      <c r="AR793" s="99"/>
      <c r="AS793" s="99"/>
      <c r="AT793" s="99"/>
      <c r="AU793" s="99"/>
    </row>
    <row r="794" spans="27:47">
      <c r="AA794" s="99"/>
      <c r="AB794" s="99"/>
      <c r="AC794" s="99"/>
      <c r="AD794" s="99"/>
      <c r="AE794" s="99"/>
      <c r="AG794" s="100"/>
      <c r="AN794" s="99"/>
      <c r="AO794" s="99"/>
      <c r="AP794" s="99"/>
      <c r="AQ794" s="99"/>
      <c r="AR794" s="99"/>
      <c r="AS794" s="99"/>
      <c r="AT794" s="99"/>
      <c r="AU794" s="99"/>
    </row>
    <row r="795" spans="27:47">
      <c r="AA795" s="99"/>
      <c r="AB795" s="99"/>
      <c r="AC795" s="99"/>
      <c r="AD795" s="99"/>
      <c r="AE795" s="99"/>
      <c r="AG795" s="100"/>
      <c r="AN795" s="99"/>
      <c r="AO795" s="99"/>
      <c r="AP795" s="99"/>
      <c r="AQ795" s="99"/>
      <c r="AR795" s="99"/>
      <c r="AS795" s="99"/>
      <c r="AT795" s="99"/>
      <c r="AU795" s="99"/>
    </row>
    <row r="796" spans="27:47">
      <c r="AA796" s="99"/>
      <c r="AB796" s="99"/>
      <c r="AC796" s="99"/>
      <c r="AD796" s="99"/>
      <c r="AE796" s="99"/>
      <c r="AG796" s="100"/>
      <c r="AN796" s="99"/>
      <c r="AO796" s="99"/>
      <c r="AP796" s="99"/>
      <c r="AQ796" s="99"/>
      <c r="AR796" s="99"/>
      <c r="AS796" s="99"/>
      <c r="AT796" s="99"/>
      <c r="AU796" s="99"/>
    </row>
    <row r="797" spans="27:47">
      <c r="AA797" s="99"/>
      <c r="AB797" s="99"/>
      <c r="AC797" s="99"/>
      <c r="AD797" s="99"/>
      <c r="AE797" s="99"/>
      <c r="AG797" s="100"/>
      <c r="AN797" s="99"/>
      <c r="AO797" s="99"/>
      <c r="AP797" s="99"/>
      <c r="AQ797" s="99"/>
      <c r="AR797" s="99"/>
      <c r="AS797" s="99"/>
      <c r="AT797" s="99"/>
      <c r="AU797" s="99"/>
    </row>
    <row r="798" spans="27:47">
      <c r="AA798" s="99"/>
      <c r="AB798" s="99"/>
      <c r="AC798" s="99"/>
      <c r="AD798" s="99"/>
      <c r="AE798" s="99"/>
      <c r="AG798" s="100"/>
      <c r="AN798" s="99"/>
      <c r="AO798" s="99"/>
      <c r="AP798" s="99"/>
      <c r="AQ798" s="99"/>
      <c r="AR798" s="99"/>
      <c r="AS798" s="99"/>
      <c r="AT798" s="99"/>
      <c r="AU798" s="99"/>
    </row>
    <row r="799" spans="27:47">
      <c r="AA799" s="99"/>
      <c r="AB799" s="99"/>
      <c r="AC799" s="99"/>
      <c r="AD799" s="99"/>
      <c r="AE799" s="99"/>
      <c r="AG799" s="100"/>
      <c r="AN799" s="99"/>
      <c r="AO799" s="99"/>
      <c r="AP799" s="99"/>
      <c r="AQ799" s="99"/>
      <c r="AR799" s="99"/>
      <c r="AS799" s="99"/>
      <c r="AT799" s="99"/>
      <c r="AU799" s="99"/>
    </row>
    <row r="800" spans="27:47">
      <c r="AA800" s="99"/>
      <c r="AB800" s="99"/>
      <c r="AC800" s="99"/>
      <c r="AD800" s="99"/>
      <c r="AE800" s="99"/>
      <c r="AG800" s="100"/>
      <c r="AN800" s="99"/>
      <c r="AO800" s="99"/>
      <c r="AP800" s="99"/>
      <c r="AQ800" s="99"/>
      <c r="AR800" s="99"/>
      <c r="AS800" s="99"/>
      <c r="AT800" s="99"/>
      <c r="AU800" s="99"/>
    </row>
    <row r="801" spans="27:64">
      <c r="AA801" s="99"/>
      <c r="AB801" s="99"/>
      <c r="AC801" s="99"/>
      <c r="AD801" s="99"/>
      <c r="AE801" s="99"/>
      <c r="AG801" s="100"/>
      <c r="AN801" s="99"/>
      <c r="AO801" s="99"/>
      <c r="AP801" s="99"/>
      <c r="AQ801" s="99"/>
      <c r="AR801" s="99"/>
      <c r="AS801" s="99"/>
      <c r="AT801" s="99"/>
      <c r="AU801" s="99"/>
    </row>
    <row r="802" spans="27:64">
      <c r="AA802" s="99"/>
      <c r="AB802" s="99"/>
      <c r="AC802" s="99"/>
      <c r="AD802" s="99"/>
      <c r="AE802" s="99"/>
      <c r="AG802" s="100"/>
      <c r="AN802" s="99"/>
      <c r="AO802" s="99"/>
      <c r="AP802" s="99"/>
      <c r="AQ802" s="99"/>
      <c r="AR802" s="99"/>
      <c r="AS802" s="99"/>
      <c r="AT802" s="99"/>
      <c r="AU802" s="99"/>
    </row>
    <row r="803" spans="27:64">
      <c r="AA803" s="99"/>
      <c r="AB803" s="99"/>
      <c r="AC803" s="99"/>
      <c r="AD803" s="99"/>
      <c r="AE803" s="99"/>
      <c r="AG803" s="100"/>
      <c r="AN803" s="99"/>
      <c r="AO803" s="99"/>
      <c r="AP803" s="99"/>
      <c r="AQ803" s="99"/>
      <c r="AR803" s="99"/>
      <c r="AS803" s="99"/>
      <c r="AT803" s="99"/>
      <c r="AU803" s="99"/>
    </row>
    <row r="804" spans="27:64">
      <c r="AA804" s="99"/>
      <c r="AB804" s="99"/>
      <c r="AC804" s="99"/>
      <c r="AD804" s="99"/>
      <c r="AE804" s="99"/>
      <c r="AG804" s="100"/>
      <c r="AN804" s="99"/>
      <c r="AO804" s="99"/>
      <c r="AP804" s="99"/>
      <c r="AQ804" s="99"/>
      <c r="AR804" s="99"/>
      <c r="AS804" s="99"/>
      <c r="AT804" s="99"/>
      <c r="AU804" s="99"/>
    </row>
    <row r="805" spans="27:64">
      <c r="AA805" s="99"/>
      <c r="AB805" s="99"/>
      <c r="AC805" s="99"/>
      <c r="AD805" s="99"/>
      <c r="AE805" s="99"/>
      <c r="AG805" s="100"/>
      <c r="AN805" s="99"/>
      <c r="AO805" s="99"/>
      <c r="AP805" s="99"/>
      <c r="AQ805" s="99"/>
      <c r="AR805" s="99"/>
      <c r="AS805" s="99"/>
      <c r="AT805" s="99"/>
      <c r="AU805" s="99"/>
    </row>
    <row r="806" spans="27:64">
      <c r="AA806" s="99"/>
      <c r="AB806" s="99"/>
      <c r="AC806" s="99"/>
      <c r="AD806" s="99"/>
      <c r="AE806" s="99"/>
      <c r="AG806" s="100"/>
      <c r="AN806" s="99"/>
      <c r="AO806" s="99"/>
      <c r="AP806" s="99"/>
      <c r="AQ806" s="99"/>
      <c r="AR806" s="99"/>
      <c r="AS806" s="99"/>
      <c r="AT806" s="99"/>
      <c r="AU806" s="99"/>
    </row>
    <row r="807" spans="27:64">
      <c r="AA807" s="99"/>
      <c r="AB807" s="99"/>
      <c r="AC807" s="99"/>
      <c r="AD807" s="99"/>
      <c r="AE807" s="99"/>
      <c r="AG807" s="100"/>
      <c r="AN807" s="99"/>
      <c r="AO807" s="99"/>
      <c r="AP807" s="99"/>
      <c r="AQ807" s="99"/>
      <c r="AR807" s="99"/>
      <c r="AS807" s="99"/>
      <c r="AT807" s="99"/>
      <c r="AU807" s="99"/>
    </row>
    <row r="808" spans="27:64">
      <c r="AA808" s="99"/>
      <c r="AB808" s="99"/>
      <c r="AC808" s="99"/>
      <c r="AD808" s="99"/>
      <c r="AE808" s="99"/>
      <c r="AG808" s="100"/>
      <c r="AN808" s="99"/>
      <c r="AO808" s="99"/>
      <c r="AP808" s="99"/>
      <c r="AQ808" s="99"/>
      <c r="AR808" s="99"/>
      <c r="AS808" s="99"/>
      <c r="AT808" s="99"/>
      <c r="AU808" s="99"/>
    </row>
    <row r="809" spans="27:64">
      <c r="AA809" s="99"/>
      <c r="AB809" s="99"/>
      <c r="AC809" s="99"/>
      <c r="AD809" s="99"/>
      <c r="AE809" s="99"/>
      <c r="AG809" s="100"/>
      <c r="AN809" s="99"/>
      <c r="AO809" s="99"/>
      <c r="AP809" s="99"/>
      <c r="AQ809" s="99"/>
      <c r="AR809" s="99"/>
      <c r="AS809" s="99"/>
      <c r="AT809" s="99"/>
      <c r="AU809" s="99"/>
    </row>
    <row r="810" spans="27:64">
      <c r="AA810" s="99"/>
      <c r="AB810" s="99"/>
      <c r="AC810" s="99"/>
      <c r="AD810" s="99"/>
      <c r="AE810" s="99"/>
      <c r="AG810" s="100"/>
      <c r="AN810" s="99"/>
      <c r="AO810" s="99"/>
      <c r="AP810" s="99"/>
      <c r="AQ810" s="99"/>
      <c r="AR810" s="99"/>
      <c r="AS810" s="99"/>
      <c r="AT810" s="99"/>
      <c r="AU810" s="99"/>
    </row>
    <row r="811" spans="27:64">
      <c r="AA811" s="99"/>
      <c r="AB811" s="99"/>
      <c r="AC811" s="99"/>
      <c r="AD811" s="99"/>
      <c r="AE811" s="99"/>
      <c r="AG811" s="100"/>
      <c r="AN811" s="99"/>
      <c r="AO811" s="99"/>
      <c r="AP811" s="99"/>
      <c r="AQ811" s="99"/>
      <c r="AR811" s="99"/>
      <c r="AS811" s="99"/>
      <c r="AT811" s="99"/>
      <c r="AU811" s="99"/>
    </row>
    <row r="812" spans="27:64">
      <c r="AA812" s="99"/>
      <c r="AB812" s="99"/>
      <c r="AC812" s="99"/>
      <c r="AD812" s="99"/>
      <c r="AE812" s="99"/>
      <c r="AG812" s="100"/>
      <c r="AN812" s="99"/>
      <c r="AO812" s="99"/>
      <c r="AP812" s="99"/>
      <c r="AQ812" s="99"/>
      <c r="AR812" s="99"/>
      <c r="AS812" s="99"/>
      <c r="AT812" s="99"/>
      <c r="AU812" s="99"/>
    </row>
    <row r="813" spans="27:64">
      <c r="AA813" s="99"/>
      <c r="AB813" s="99"/>
      <c r="AC813" s="99"/>
      <c r="AD813" s="99"/>
      <c r="AE813" s="99"/>
      <c r="AG813" s="100"/>
      <c r="AN813" s="99"/>
      <c r="AO813" s="99"/>
      <c r="AP813" s="99"/>
      <c r="AQ813" s="99"/>
      <c r="AR813" s="99"/>
      <c r="AS813" s="99"/>
      <c r="AT813" s="99"/>
      <c r="AU813" s="99"/>
    </row>
    <row r="814" spans="27:64">
      <c r="AA814" s="99"/>
      <c r="AB814" s="99"/>
      <c r="AC814" s="99"/>
      <c r="AD814" s="99"/>
      <c r="AE814" s="99"/>
      <c r="AG814" s="100"/>
      <c r="AN814" s="99"/>
      <c r="AO814" s="99"/>
      <c r="AP814" s="99"/>
      <c r="AQ814" s="99"/>
      <c r="AR814" s="99"/>
      <c r="AS814" s="99"/>
      <c r="AT814" s="99"/>
      <c r="AU814" s="99"/>
    </row>
    <row r="815" spans="27:64">
      <c r="AA815" s="99"/>
      <c r="AB815" s="99"/>
      <c r="AC815" s="99"/>
      <c r="AD815" s="99"/>
      <c r="AE815" s="99"/>
      <c r="AG815" s="100"/>
      <c r="AN815" s="99"/>
      <c r="AO815" s="99"/>
      <c r="AP815" s="99"/>
      <c r="AQ815" s="99"/>
      <c r="AR815" s="99"/>
      <c r="AS815" s="99"/>
      <c r="AT815" s="99"/>
      <c r="AU815" s="99"/>
    </row>
    <row r="816" spans="27:64">
      <c r="AA816" s="99"/>
      <c r="AB816" s="99"/>
      <c r="AC816" s="99"/>
      <c r="AD816" s="99"/>
      <c r="AE816" s="99"/>
      <c r="AG816" s="100"/>
      <c r="AN816" s="99"/>
      <c r="AO816" s="99"/>
      <c r="AP816" s="99"/>
      <c r="AQ816" s="99"/>
      <c r="AR816" s="99"/>
      <c r="AS816" s="99"/>
      <c r="AT816" s="99"/>
      <c r="AU816" s="99"/>
      <c r="AV816" s="99"/>
      <c r="AW816" s="99"/>
      <c r="AX816" s="99"/>
      <c r="AY816" s="99"/>
      <c r="AZ816" s="99"/>
      <c r="BA816" s="99"/>
      <c r="BB816" s="99"/>
      <c r="BC816" s="99"/>
      <c r="BD816" s="99"/>
      <c r="BE816" s="99"/>
      <c r="BF816" s="99"/>
      <c r="BG816" s="99"/>
      <c r="BH816" s="99"/>
      <c r="BI816" s="99"/>
      <c r="BJ816" s="99"/>
      <c r="BK816" s="99"/>
      <c r="BL816" s="99"/>
    </row>
    <row r="817" spans="27:64">
      <c r="AA817" s="99"/>
      <c r="AB817" s="99"/>
      <c r="AC817" s="99"/>
      <c r="AD817" s="99"/>
      <c r="AE817" s="99"/>
      <c r="AG817" s="100"/>
      <c r="AN817" s="99"/>
      <c r="AO817" s="99"/>
      <c r="AP817" s="99"/>
      <c r="AQ817" s="99"/>
      <c r="AR817" s="99"/>
      <c r="AS817" s="99"/>
      <c r="AT817" s="99"/>
      <c r="AU817" s="99"/>
      <c r="AV817" s="99"/>
      <c r="AW817" s="64"/>
      <c r="AX817" s="101"/>
      <c r="AY817" s="99"/>
      <c r="AZ817" s="99"/>
      <c r="BA817" s="99"/>
      <c r="BB817" s="99"/>
      <c r="BC817" s="99"/>
      <c r="BD817" s="99"/>
      <c r="BE817" s="99"/>
      <c r="BF817" s="99"/>
      <c r="BG817" s="99"/>
      <c r="BH817" s="99"/>
      <c r="BI817" s="99"/>
      <c r="BJ817" s="99"/>
      <c r="BK817" s="99"/>
      <c r="BL817" s="99"/>
    </row>
    <row r="818" spans="27:64">
      <c r="AA818" s="99"/>
      <c r="AB818" s="99"/>
      <c r="AC818" s="99"/>
      <c r="AD818" s="99"/>
      <c r="AE818" s="99"/>
      <c r="AG818" s="100"/>
      <c r="AN818" s="99"/>
      <c r="AO818" s="99"/>
      <c r="AP818" s="99"/>
      <c r="AQ818" s="99"/>
      <c r="AR818" s="99"/>
      <c r="AS818" s="99"/>
      <c r="AT818" s="99"/>
      <c r="AU818" s="99"/>
    </row>
    <row r="819" spans="27:64">
      <c r="AA819" s="99"/>
      <c r="AB819" s="99"/>
      <c r="AC819" s="99"/>
      <c r="AD819" s="99"/>
      <c r="AE819" s="99"/>
      <c r="AG819" s="100"/>
      <c r="AN819" s="99"/>
      <c r="AO819" s="99"/>
      <c r="AP819" s="99"/>
      <c r="AQ819" s="99"/>
      <c r="AR819" s="99"/>
      <c r="AS819" s="99"/>
      <c r="AT819" s="99"/>
      <c r="AU819" s="99"/>
    </row>
    <row r="820" spans="27:64">
      <c r="AA820" s="99"/>
      <c r="AB820" s="99"/>
      <c r="AC820" s="99"/>
      <c r="AD820" s="99"/>
      <c r="AE820" s="99"/>
      <c r="AG820" s="100"/>
      <c r="AN820" s="99"/>
      <c r="AO820" s="99"/>
      <c r="AP820" s="99"/>
      <c r="AQ820" s="99"/>
      <c r="AR820" s="99"/>
      <c r="AS820" s="99"/>
      <c r="AT820" s="99"/>
      <c r="AU820" s="99"/>
    </row>
    <row r="821" spans="27:64">
      <c r="AA821" s="99"/>
      <c r="AB821" s="99"/>
      <c r="AC821" s="99"/>
      <c r="AD821" s="99"/>
      <c r="AE821" s="99"/>
      <c r="AG821" s="100"/>
      <c r="AN821" s="99"/>
      <c r="AO821" s="99"/>
      <c r="AP821" s="99"/>
      <c r="AQ821" s="99"/>
      <c r="AR821" s="99"/>
      <c r="AS821" s="99"/>
      <c r="AT821" s="99"/>
      <c r="AU821" s="99"/>
    </row>
    <row r="822" spans="27:64">
      <c r="AA822" s="99"/>
      <c r="AB822" s="99"/>
      <c r="AC822" s="99"/>
      <c r="AD822" s="99"/>
      <c r="AE822" s="99"/>
      <c r="AG822" s="100"/>
      <c r="AN822" s="99"/>
      <c r="AO822" s="99"/>
      <c r="AP822" s="99"/>
      <c r="AQ822" s="99"/>
      <c r="AR822" s="99"/>
      <c r="AS822" s="99"/>
      <c r="AT822" s="99"/>
      <c r="AU822" s="99"/>
    </row>
    <row r="823" spans="27:64">
      <c r="AA823" s="99"/>
      <c r="AB823" s="99"/>
      <c r="AC823" s="99"/>
      <c r="AD823" s="99"/>
      <c r="AE823" s="99"/>
      <c r="AG823" s="100"/>
      <c r="AN823" s="99"/>
      <c r="AO823" s="99"/>
      <c r="AP823" s="99"/>
      <c r="AQ823" s="99"/>
      <c r="AR823" s="99"/>
      <c r="AS823" s="99"/>
      <c r="AT823" s="99"/>
      <c r="AU823" s="99"/>
    </row>
    <row r="824" spans="27:64">
      <c r="AA824" s="99"/>
      <c r="AB824" s="99"/>
      <c r="AC824" s="99"/>
      <c r="AD824" s="99"/>
      <c r="AE824" s="99"/>
      <c r="AG824" s="100"/>
      <c r="AN824" s="99"/>
      <c r="AO824" s="99"/>
      <c r="AP824" s="99"/>
      <c r="AQ824" s="99"/>
      <c r="AR824" s="99"/>
      <c r="AS824" s="99"/>
      <c r="AT824" s="99"/>
      <c r="AU824" s="99"/>
    </row>
    <row r="825" spans="27:64">
      <c r="AA825" s="99"/>
      <c r="AB825" s="99"/>
      <c r="AC825" s="99"/>
      <c r="AD825" s="99"/>
      <c r="AE825" s="99"/>
      <c r="AG825" s="100"/>
      <c r="AN825" s="99"/>
      <c r="AO825" s="99"/>
      <c r="AP825" s="99"/>
      <c r="AQ825" s="99"/>
      <c r="AR825" s="99"/>
      <c r="AS825" s="99"/>
      <c r="AT825" s="99"/>
      <c r="AU825" s="99"/>
    </row>
    <row r="826" spans="27:64">
      <c r="AA826" s="99"/>
      <c r="AB826" s="99"/>
      <c r="AC826" s="99"/>
      <c r="AD826" s="99"/>
      <c r="AE826" s="99"/>
      <c r="AG826" s="100"/>
      <c r="AN826" s="99"/>
      <c r="AO826" s="99"/>
      <c r="AP826" s="99"/>
      <c r="AQ826" s="99"/>
      <c r="AR826" s="99"/>
      <c r="AS826" s="99"/>
      <c r="AT826" s="99"/>
      <c r="AU826" s="99"/>
    </row>
    <row r="827" spans="27:64">
      <c r="AA827" s="99"/>
      <c r="AB827" s="99"/>
      <c r="AC827" s="99"/>
      <c r="AD827" s="99"/>
      <c r="AE827" s="99"/>
      <c r="AG827" s="100"/>
      <c r="AN827" s="99"/>
      <c r="AO827" s="99"/>
      <c r="AP827" s="99"/>
      <c r="AQ827" s="99"/>
      <c r="AR827" s="99"/>
      <c r="AS827" s="99"/>
      <c r="AT827" s="99"/>
      <c r="AU827" s="99"/>
    </row>
    <row r="828" spans="27:64">
      <c r="AA828" s="99"/>
      <c r="AB828" s="99"/>
      <c r="AC828" s="99"/>
      <c r="AD828" s="99"/>
      <c r="AE828" s="99"/>
      <c r="AG828" s="100"/>
      <c r="AN828" s="99"/>
      <c r="AO828" s="99"/>
      <c r="AP828" s="99"/>
      <c r="AQ828" s="99"/>
      <c r="AR828" s="99"/>
      <c r="AS828" s="99"/>
      <c r="AT828" s="99"/>
      <c r="AU828" s="99"/>
      <c r="AV828" s="99"/>
      <c r="AW828" s="64"/>
      <c r="AX828" s="101"/>
    </row>
    <row r="829" spans="27:64">
      <c r="AA829" s="99"/>
      <c r="AB829" s="99"/>
      <c r="AC829" s="99"/>
      <c r="AD829" s="99"/>
      <c r="AE829" s="99"/>
      <c r="AG829" s="100"/>
      <c r="AN829" s="99"/>
      <c r="AO829" s="99"/>
      <c r="AP829" s="99"/>
      <c r="AQ829" s="99"/>
      <c r="AR829" s="99"/>
      <c r="AS829" s="99"/>
      <c r="AT829" s="99"/>
      <c r="AU829" s="99"/>
    </row>
    <row r="830" spans="27:64">
      <c r="AA830" s="99"/>
      <c r="AB830" s="99"/>
      <c r="AC830" s="99"/>
      <c r="AD830" s="99"/>
      <c r="AE830" s="99"/>
      <c r="AG830" s="100"/>
      <c r="AN830" s="99"/>
      <c r="AO830" s="99"/>
      <c r="AP830" s="99"/>
      <c r="AQ830" s="99"/>
      <c r="AR830" s="99"/>
      <c r="AS830" s="99"/>
      <c r="AT830" s="99"/>
      <c r="AU830" s="99"/>
    </row>
    <row r="831" spans="27:64">
      <c r="AA831" s="99"/>
      <c r="AB831" s="99"/>
      <c r="AC831" s="99"/>
      <c r="AD831" s="99"/>
      <c r="AE831" s="99"/>
      <c r="AG831" s="100"/>
      <c r="AN831" s="99"/>
      <c r="AO831" s="99"/>
      <c r="AP831" s="99"/>
      <c r="AQ831" s="99"/>
      <c r="AR831" s="99"/>
      <c r="AS831" s="99"/>
      <c r="AT831" s="99"/>
      <c r="AU831" s="99"/>
    </row>
    <row r="832" spans="27:64">
      <c r="AA832" s="99"/>
      <c r="AB832" s="99"/>
      <c r="AC832" s="99"/>
      <c r="AD832" s="99"/>
      <c r="AE832" s="99"/>
      <c r="AG832" s="100"/>
      <c r="AN832" s="99"/>
      <c r="AO832" s="99"/>
      <c r="AP832" s="99"/>
      <c r="AQ832" s="99"/>
      <c r="AR832" s="99"/>
      <c r="AS832" s="99"/>
      <c r="AT832" s="99"/>
      <c r="AU832" s="99"/>
    </row>
    <row r="833" spans="27:47">
      <c r="AA833" s="99"/>
      <c r="AB833" s="99"/>
      <c r="AC833" s="99"/>
      <c r="AD833" s="99"/>
      <c r="AE833" s="99"/>
      <c r="AG833" s="100"/>
      <c r="AN833" s="99"/>
      <c r="AO833" s="99"/>
      <c r="AP833" s="99"/>
      <c r="AQ833" s="99"/>
      <c r="AR833" s="99"/>
      <c r="AS833" s="99"/>
      <c r="AT833" s="99"/>
      <c r="AU833" s="99"/>
    </row>
    <row r="834" spans="27:47">
      <c r="AA834" s="99"/>
      <c r="AB834" s="99"/>
      <c r="AC834" s="99"/>
      <c r="AD834" s="99"/>
      <c r="AE834" s="99"/>
      <c r="AG834" s="100"/>
      <c r="AN834" s="99"/>
      <c r="AO834" s="99"/>
      <c r="AP834" s="99"/>
      <c r="AQ834" s="99"/>
      <c r="AR834" s="99"/>
      <c r="AS834" s="99"/>
      <c r="AT834" s="99"/>
      <c r="AU834" s="99"/>
    </row>
    <row r="835" spans="27:47">
      <c r="AA835" s="99"/>
      <c r="AB835" s="99"/>
      <c r="AC835" s="99"/>
      <c r="AD835" s="99"/>
      <c r="AE835" s="99"/>
      <c r="AG835" s="100"/>
      <c r="AN835" s="99"/>
      <c r="AO835" s="99"/>
      <c r="AP835" s="99"/>
      <c r="AQ835" s="99"/>
      <c r="AR835" s="99"/>
      <c r="AS835" s="99"/>
      <c r="AT835" s="99"/>
      <c r="AU835" s="99"/>
    </row>
    <row r="836" spans="27:47">
      <c r="AA836" s="99"/>
      <c r="AB836" s="99"/>
      <c r="AC836" s="99"/>
      <c r="AD836" s="99"/>
      <c r="AE836" s="99"/>
      <c r="AG836" s="100"/>
      <c r="AN836" s="99"/>
      <c r="AO836" s="99"/>
      <c r="AP836" s="99"/>
      <c r="AQ836" s="99"/>
      <c r="AR836" s="99"/>
      <c r="AS836" s="99"/>
      <c r="AT836" s="99"/>
      <c r="AU836" s="99"/>
    </row>
    <row r="837" spans="27:47">
      <c r="AA837" s="99"/>
      <c r="AB837" s="99"/>
      <c r="AC837" s="99"/>
      <c r="AD837" s="99"/>
      <c r="AE837" s="99"/>
      <c r="AG837" s="100"/>
      <c r="AN837" s="99"/>
      <c r="AO837" s="99"/>
      <c r="AP837" s="99"/>
      <c r="AQ837" s="99"/>
      <c r="AR837" s="99"/>
      <c r="AS837" s="99"/>
      <c r="AT837" s="99"/>
      <c r="AU837" s="99"/>
    </row>
    <row r="838" spans="27:47">
      <c r="AA838" s="99"/>
      <c r="AB838" s="99"/>
      <c r="AC838" s="99"/>
      <c r="AD838" s="99"/>
      <c r="AE838" s="99"/>
      <c r="AG838" s="100"/>
      <c r="AN838" s="99"/>
      <c r="AO838" s="99"/>
      <c r="AP838" s="99"/>
      <c r="AQ838" s="99"/>
      <c r="AR838" s="99"/>
      <c r="AS838" s="99"/>
      <c r="AT838" s="99"/>
      <c r="AU838" s="99"/>
    </row>
    <row r="839" spans="27:47">
      <c r="AA839" s="99"/>
      <c r="AB839" s="99"/>
      <c r="AC839" s="99"/>
      <c r="AD839" s="99"/>
      <c r="AE839" s="99"/>
      <c r="AG839" s="100"/>
      <c r="AN839" s="99"/>
      <c r="AO839" s="99"/>
      <c r="AP839" s="99"/>
      <c r="AQ839" s="99"/>
      <c r="AR839" s="99"/>
      <c r="AS839" s="99"/>
      <c r="AT839" s="99"/>
      <c r="AU839" s="99"/>
    </row>
    <row r="840" spans="27:47">
      <c r="AA840" s="99"/>
      <c r="AB840" s="99"/>
      <c r="AC840" s="99"/>
      <c r="AD840" s="99"/>
      <c r="AE840" s="99"/>
      <c r="AG840" s="100"/>
      <c r="AN840" s="99"/>
      <c r="AO840" s="99"/>
      <c r="AP840" s="99"/>
      <c r="AQ840" s="99"/>
      <c r="AR840" s="99"/>
      <c r="AS840" s="99"/>
      <c r="AT840" s="99"/>
      <c r="AU840" s="99"/>
    </row>
    <row r="841" spans="27:47">
      <c r="AA841" s="99"/>
      <c r="AB841" s="99"/>
      <c r="AC841" s="99"/>
      <c r="AD841" s="99"/>
      <c r="AE841" s="99"/>
      <c r="AG841" s="100"/>
      <c r="AN841" s="99"/>
      <c r="AO841" s="99"/>
      <c r="AP841" s="99"/>
      <c r="AQ841" s="99"/>
      <c r="AR841" s="99"/>
      <c r="AS841" s="99"/>
      <c r="AT841" s="99"/>
      <c r="AU841" s="99"/>
    </row>
    <row r="842" spans="27:47">
      <c r="AA842" s="99"/>
      <c r="AB842" s="99"/>
      <c r="AC842" s="99"/>
      <c r="AD842" s="99"/>
      <c r="AE842" s="99"/>
      <c r="AG842" s="100"/>
      <c r="AN842" s="99"/>
      <c r="AO842" s="99"/>
      <c r="AP842" s="99"/>
      <c r="AQ842" s="99"/>
      <c r="AR842" s="99"/>
      <c r="AS842" s="99"/>
      <c r="AT842" s="99"/>
      <c r="AU842" s="99"/>
    </row>
    <row r="843" spans="27:47">
      <c r="AA843" s="99"/>
      <c r="AB843" s="99"/>
      <c r="AC843" s="99"/>
      <c r="AD843" s="99"/>
      <c r="AE843" s="99"/>
      <c r="AG843" s="100"/>
      <c r="AN843" s="99"/>
      <c r="AO843" s="99"/>
      <c r="AP843" s="99"/>
      <c r="AQ843" s="99"/>
      <c r="AR843" s="99"/>
      <c r="AS843" s="99"/>
      <c r="AT843" s="99"/>
      <c r="AU843" s="99"/>
    </row>
    <row r="844" spans="27:47">
      <c r="AA844" s="99"/>
      <c r="AB844" s="99"/>
      <c r="AC844" s="99"/>
      <c r="AD844" s="99"/>
      <c r="AE844" s="99"/>
      <c r="AG844" s="100"/>
      <c r="AN844" s="99"/>
      <c r="AO844" s="99"/>
      <c r="AP844" s="99"/>
      <c r="AQ844" s="99"/>
      <c r="AR844" s="99"/>
      <c r="AS844" s="99"/>
      <c r="AT844" s="99"/>
      <c r="AU844" s="99"/>
    </row>
    <row r="845" spans="27:47">
      <c r="AA845" s="99"/>
      <c r="AB845" s="99"/>
      <c r="AC845" s="99"/>
      <c r="AD845" s="99"/>
      <c r="AE845" s="99"/>
      <c r="AG845" s="100"/>
      <c r="AN845" s="99"/>
      <c r="AO845" s="99"/>
      <c r="AP845" s="99"/>
      <c r="AQ845" s="99"/>
      <c r="AR845" s="99"/>
      <c r="AS845" s="99"/>
      <c r="AT845" s="99"/>
      <c r="AU845" s="99"/>
    </row>
    <row r="846" spans="27:47">
      <c r="AA846" s="99"/>
      <c r="AB846" s="99"/>
      <c r="AC846" s="99"/>
      <c r="AD846" s="99"/>
      <c r="AE846" s="99"/>
      <c r="AG846" s="100"/>
      <c r="AN846" s="99"/>
      <c r="AO846" s="99"/>
      <c r="AP846" s="99"/>
      <c r="AQ846" s="99"/>
      <c r="AR846" s="99"/>
      <c r="AS846" s="99"/>
      <c r="AT846" s="99"/>
      <c r="AU846" s="99"/>
    </row>
    <row r="847" spans="27:47">
      <c r="AA847" s="99"/>
      <c r="AB847" s="99"/>
      <c r="AC847" s="99"/>
      <c r="AD847" s="99"/>
      <c r="AE847" s="99"/>
      <c r="AG847" s="100"/>
      <c r="AN847" s="99"/>
      <c r="AO847" s="99"/>
      <c r="AP847" s="99"/>
      <c r="AQ847" s="99"/>
      <c r="AR847" s="99"/>
      <c r="AS847" s="99"/>
      <c r="AT847" s="99"/>
      <c r="AU847" s="99"/>
    </row>
    <row r="848" spans="27:47">
      <c r="AA848" s="99"/>
      <c r="AB848" s="99"/>
      <c r="AC848" s="99"/>
      <c r="AD848" s="99"/>
      <c r="AE848" s="99"/>
      <c r="AG848" s="100"/>
      <c r="AN848" s="99"/>
      <c r="AO848" s="99"/>
      <c r="AP848" s="99"/>
      <c r="AQ848" s="99"/>
      <c r="AR848" s="99"/>
      <c r="AS848" s="99"/>
      <c r="AT848" s="99"/>
      <c r="AU848" s="99"/>
    </row>
    <row r="849" spans="27:47">
      <c r="AA849" s="99"/>
      <c r="AB849" s="99"/>
      <c r="AC849" s="99"/>
      <c r="AD849" s="99"/>
      <c r="AE849" s="99"/>
      <c r="AG849" s="100"/>
      <c r="AN849" s="99"/>
      <c r="AO849" s="99"/>
      <c r="AP849" s="99"/>
      <c r="AQ849" s="99"/>
      <c r="AR849" s="99"/>
      <c r="AS849" s="99"/>
      <c r="AT849" s="99"/>
      <c r="AU849" s="99"/>
    </row>
    <row r="850" spans="27:47">
      <c r="AA850" s="99"/>
      <c r="AB850" s="99"/>
      <c r="AC850" s="99"/>
      <c r="AD850" s="99"/>
      <c r="AE850" s="99"/>
      <c r="AG850" s="100"/>
      <c r="AN850" s="99"/>
      <c r="AO850" s="99"/>
      <c r="AP850" s="99"/>
      <c r="AQ850" s="99"/>
      <c r="AR850" s="99"/>
      <c r="AS850" s="99"/>
      <c r="AT850" s="99"/>
      <c r="AU850" s="99"/>
    </row>
    <row r="851" spans="27:47">
      <c r="AA851" s="99"/>
      <c r="AB851" s="99"/>
      <c r="AC851" s="99"/>
      <c r="AD851" s="99"/>
      <c r="AE851" s="99"/>
      <c r="AG851" s="100"/>
      <c r="AN851" s="99"/>
      <c r="AO851" s="99"/>
      <c r="AP851" s="99"/>
      <c r="AQ851" s="99"/>
      <c r="AR851" s="99"/>
      <c r="AS851" s="99"/>
      <c r="AT851" s="99"/>
      <c r="AU851" s="99"/>
    </row>
    <row r="852" spans="27:47">
      <c r="AA852" s="99"/>
      <c r="AB852" s="99"/>
      <c r="AC852" s="99"/>
      <c r="AD852" s="99"/>
      <c r="AE852" s="99"/>
      <c r="AG852" s="100"/>
      <c r="AN852" s="99"/>
      <c r="AO852" s="99"/>
      <c r="AP852" s="99"/>
      <c r="AQ852" s="99"/>
      <c r="AR852" s="99"/>
      <c r="AS852" s="99"/>
      <c r="AT852" s="99"/>
      <c r="AU852" s="99"/>
    </row>
    <row r="853" spans="27:47">
      <c r="AA853" s="99"/>
      <c r="AB853" s="99"/>
      <c r="AC853" s="99"/>
      <c r="AD853" s="99"/>
      <c r="AE853" s="99"/>
      <c r="AG853" s="100"/>
      <c r="AN853" s="99"/>
      <c r="AO853" s="99"/>
      <c r="AP853" s="99"/>
      <c r="AQ853" s="99"/>
      <c r="AR853" s="99"/>
      <c r="AS853" s="99"/>
      <c r="AT853" s="99"/>
      <c r="AU853" s="99"/>
    </row>
    <row r="854" spans="27:47">
      <c r="AA854" s="99"/>
      <c r="AB854" s="99"/>
      <c r="AC854" s="99"/>
      <c r="AD854" s="99"/>
      <c r="AE854" s="99"/>
      <c r="AG854" s="100"/>
      <c r="AN854" s="99"/>
      <c r="AO854" s="99"/>
      <c r="AP854" s="99"/>
      <c r="AQ854" s="99"/>
      <c r="AR854" s="99"/>
      <c r="AS854" s="99"/>
      <c r="AT854" s="99"/>
      <c r="AU854" s="99"/>
    </row>
    <row r="855" spans="27:47">
      <c r="AA855" s="99"/>
      <c r="AB855" s="99"/>
      <c r="AC855" s="99"/>
      <c r="AD855" s="99"/>
      <c r="AE855" s="99"/>
      <c r="AG855" s="100"/>
      <c r="AN855" s="99"/>
      <c r="AO855" s="99"/>
      <c r="AP855" s="99"/>
      <c r="AQ855" s="99"/>
      <c r="AR855" s="99"/>
      <c r="AS855" s="99"/>
      <c r="AT855" s="99"/>
      <c r="AU855" s="99"/>
    </row>
    <row r="856" spans="27:47">
      <c r="AA856" s="99"/>
      <c r="AB856" s="99"/>
      <c r="AC856" s="99"/>
      <c r="AD856" s="99"/>
      <c r="AE856" s="99"/>
      <c r="AG856" s="100"/>
      <c r="AN856" s="99"/>
      <c r="AO856" s="99"/>
      <c r="AP856" s="99"/>
      <c r="AQ856" s="99"/>
      <c r="AR856" s="99"/>
      <c r="AS856" s="99"/>
      <c r="AT856" s="99"/>
      <c r="AU856" s="99"/>
    </row>
    <row r="857" spans="27:47">
      <c r="AA857" s="99"/>
      <c r="AB857" s="99"/>
      <c r="AC857" s="99"/>
      <c r="AD857" s="99"/>
      <c r="AE857" s="99"/>
      <c r="AG857" s="100"/>
      <c r="AN857" s="99"/>
      <c r="AO857" s="99"/>
      <c r="AP857" s="99"/>
      <c r="AQ857" s="99"/>
      <c r="AR857" s="99"/>
      <c r="AS857" s="99"/>
      <c r="AT857" s="99"/>
      <c r="AU857" s="99"/>
    </row>
    <row r="858" spans="27:47">
      <c r="AA858" s="99"/>
      <c r="AB858" s="99"/>
      <c r="AC858" s="99"/>
      <c r="AD858" s="99"/>
      <c r="AE858" s="99"/>
      <c r="AG858" s="100"/>
      <c r="AN858" s="99"/>
      <c r="AO858" s="99"/>
      <c r="AP858" s="99"/>
      <c r="AQ858" s="99"/>
      <c r="AR858" s="99"/>
      <c r="AS858" s="99"/>
      <c r="AT858" s="99"/>
      <c r="AU858" s="99"/>
    </row>
    <row r="859" spans="27:47">
      <c r="AA859" s="99"/>
      <c r="AB859" s="99"/>
      <c r="AC859" s="99"/>
      <c r="AD859" s="99"/>
      <c r="AE859" s="99"/>
      <c r="AG859" s="100"/>
      <c r="AN859" s="99"/>
      <c r="AO859" s="99"/>
      <c r="AP859" s="99"/>
      <c r="AQ859" s="99"/>
      <c r="AR859" s="99"/>
      <c r="AS859" s="99"/>
      <c r="AT859" s="99"/>
      <c r="AU859" s="99"/>
    </row>
    <row r="860" spans="27:47">
      <c r="AA860" s="99"/>
      <c r="AB860" s="99"/>
      <c r="AC860" s="99"/>
      <c r="AD860" s="99"/>
      <c r="AE860" s="99"/>
      <c r="AG860" s="100"/>
      <c r="AN860" s="99"/>
      <c r="AO860" s="99"/>
      <c r="AP860" s="99"/>
      <c r="AQ860" s="99"/>
      <c r="AR860" s="99"/>
      <c r="AS860" s="99"/>
      <c r="AT860" s="99"/>
      <c r="AU860" s="99"/>
    </row>
    <row r="861" spans="27:47">
      <c r="AA861" s="99"/>
      <c r="AB861" s="99"/>
      <c r="AC861" s="99"/>
      <c r="AD861" s="99"/>
      <c r="AE861" s="99"/>
      <c r="AG861" s="100"/>
      <c r="AN861" s="99"/>
      <c r="AO861" s="99"/>
      <c r="AP861" s="99"/>
      <c r="AQ861" s="99"/>
      <c r="AR861" s="99"/>
      <c r="AS861" s="99"/>
      <c r="AT861" s="99"/>
      <c r="AU861" s="99"/>
    </row>
    <row r="862" spans="27:47">
      <c r="AA862" s="99"/>
      <c r="AB862" s="99"/>
      <c r="AC862" s="99"/>
      <c r="AD862" s="99"/>
      <c r="AE862" s="99"/>
      <c r="AG862" s="100"/>
      <c r="AN862" s="99"/>
      <c r="AO862" s="99"/>
      <c r="AP862" s="99"/>
      <c r="AQ862" s="99"/>
      <c r="AR862" s="99"/>
      <c r="AS862" s="99"/>
      <c r="AT862" s="99"/>
      <c r="AU862" s="99"/>
    </row>
    <row r="863" spans="27:47">
      <c r="AA863" s="99"/>
      <c r="AB863" s="99"/>
      <c r="AC863" s="99"/>
      <c r="AD863" s="99"/>
      <c r="AE863" s="99"/>
      <c r="AG863" s="100"/>
      <c r="AN863" s="99"/>
      <c r="AO863" s="99"/>
      <c r="AP863" s="99"/>
      <c r="AQ863" s="99"/>
      <c r="AR863" s="99"/>
      <c r="AS863" s="99"/>
      <c r="AT863" s="99"/>
      <c r="AU863" s="99"/>
    </row>
    <row r="864" spans="27:47">
      <c r="AA864" s="99"/>
      <c r="AB864" s="99"/>
      <c r="AC864" s="99"/>
      <c r="AD864" s="99"/>
      <c r="AE864" s="99"/>
      <c r="AG864" s="100"/>
      <c r="AN864" s="99"/>
      <c r="AO864" s="99"/>
      <c r="AP864" s="99"/>
      <c r="AQ864" s="99"/>
      <c r="AR864" s="99"/>
      <c r="AS864" s="99"/>
      <c r="AT864" s="99"/>
      <c r="AU864" s="99"/>
    </row>
    <row r="865" spans="27:47">
      <c r="AA865" s="99"/>
      <c r="AB865" s="99"/>
      <c r="AC865" s="99"/>
      <c r="AD865" s="99"/>
      <c r="AE865" s="99"/>
      <c r="AG865" s="100"/>
      <c r="AN865" s="99"/>
      <c r="AO865" s="99"/>
      <c r="AP865" s="99"/>
      <c r="AQ865" s="99"/>
      <c r="AR865" s="99"/>
      <c r="AS865" s="99"/>
      <c r="AT865" s="99"/>
      <c r="AU865" s="99"/>
    </row>
    <row r="866" spans="27:47">
      <c r="AA866" s="99"/>
      <c r="AB866" s="99"/>
      <c r="AC866" s="99"/>
      <c r="AD866" s="99"/>
      <c r="AE866" s="99"/>
      <c r="AG866" s="100"/>
      <c r="AN866" s="99"/>
      <c r="AO866" s="99"/>
      <c r="AP866" s="99"/>
      <c r="AQ866" s="99"/>
      <c r="AR866" s="99"/>
      <c r="AS866" s="99"/>
      <c r="AT866" s="99"/>
      <c r="AU866" s="99"/>
    </row>
    <row r="867" spans="27:47">
      <c r="AA867" s="99"/>
      <c r="AB867" s="99"/>
      <c r="AC867" s="99"/>
      <c r="AD867" s="99"/>
      <c r="AE867" s="99"/>
      <c r="AG867" s="100"/>
      <c r="AN867" s="99"/>
      <c r="AO867" s="99"/>
      <c r="AP867" s="99"/>
      <c r="AQ867" s="99"/>
      <c r="AR867" s="99"/>
      <c r="AS867" s="99"/>
      <c r="AT867" s="99"/>
      <c r="AU867" s="99"/>
    </row>
    <row r="868" spans="27:47">
      <c r="AA868" s="99"/>
      <c r="AB868" s="99"/>
      <c r="AC868" s="99"/>
      <c r="AD868" s="99"/>
      <c r="AE868" s="99"/>
      <c r="AG868" s="100"/>
      <c r="AN868" s="99"/>
      <c r="AO868" s="99"/>
      <c r="AP868" s="99"/>
      <c r="AQ868" s="99"/>
      <c r="AR868" s="99"/>
      <c r="AS868" s="99"/>
      <c r="AT868" s="99"/>
      <c r="AU868" s="99"/>
    </row>
    <row r="869" spans="27:47">
      <c r="AA869" s="99"/>
      <c r="AB869" s="99"/>
      <c r="AC869" s="99"/>
      <c r="AD869" s="99"/>
      <c r="AE869" s="99"/>
      <c r="AG869" s="100"/>
      <c r="AN869" s="99"/>
      <c r="AO869" s="99"/>
      <c r="AP869" s="99"/>
      <c r="AQ869" s="99"/>
      <c r="AR869" s="99"/>
      <c r="AS869" s="99"/>
      <c r="AT869" s="99"/>
      <c r="AU869" s="99"/>
    </row>
    <row r="870" spans="27:47">
      <c r="AA870" s="99"/>
      <c r="AB870" s="99"/>
      <c r="AC870" s="99"/>
      <c r="AD870" s="99"/>
      <c r="AE870" s="99"/>
      <c r="AG870" s="100"/>
      <c r="AN870" s="99"/>
      <c r="AO870" s="99"/>
      <c r="AP870" s="99"/>
      <c r="AQ870" s="99"/>
      <c r="AR870" s="99"/>
      <c r="AS870" s="99"/>
      <c r="AT870" s="99"/>
      <c r="AU870" s="99"/>
    </row>
    <row r="871" spans="27:47">
      <c r="AA871" s="99"/>
      <c r="AB871" s="99"/>
      <c r="AC871" s="99"/>
      <c r="AD871" s="99"/>
      <c r="AE871" s="99"/>
      <c r="AG871" s="100"/>
      <c r="AN871" s="99"/>
      <c r="AO871" s="99"/>
      <c r="AP871" s="99"/>
      <c r="AQ871" s="99"/>
      <c r="AR871" s="99"/>
      <c r="AS871" s="99"/>
      <c r="AT871" s="99"/>
      <c r="AU871" s="99"/>
    </row>
    <row r="872" spans="27:47">
      <c r="AA872" s="99"/>
      <c r="AB872" s="99"/>
      <c r="AC872" s="99"/>
      <c r="AD872" s="99"/>
      <c r="AE872" s="99"/>
      <c r="AG872" s="100"/>
      <c r="AN872" s="99"/>
      <c r="AO872" s="99"/>
      <c r="AP872" s="99"/>
      <c r="AQ872" s="99"/>
      <c r="AR872" s="99"/>
      <c r="AS872" s="99"/>
      <c r="AT872" s="99"/>
      <c r="AU872" s="99"/>
    </row>
    <row r="873" spans="27:47">
      <c r="AA873" s="99"/>
      <c r="AB873" s="99"/>
      <c r="AC873" s="99"/>
      <c r="AD873" s="99"/>
      <c r="AE873" s="99"/>
      <c r="AG873" s="100"/>
      <c r="AN873" s="99"/>
      <c r="AO873" s="99"/>
      <c r="AP873" s="99"/>
      <c r="AQ873" s="99"/>
      <c r="AR873" s="99"/>
      <c r="AS873" s="99"/>
      <c r="AT873" s="99"/>
      <c r="AU873" s="99"/>
    </row>
    <row r="874" spans="27:47">
      <c r="AA874" s="99"/>
      <c r="AB874" s="99"/>
      <c r="AC874" s="99"/>
      <c r="AD874" s="99"/>
      <c r="AE874" s="99"/>
      <c r="AG874" s="100"/>
      <c r="AN874" s="99"/>
      <c r="AO874" s="99"/>
      <c r="AP874" s="99"/>
      <c r="AQ874" s="99"/>
      <c r="AR874" s="99"/>
      <c r="AS874" s="99"/>
      <c r="AT874" s="99"/>
      <c r="AU874" s="99"/>
    </row>
    <row r="875" spans="27:47">
      <c r="AA875" s="99"/>
      <c r="AB875" s="99"/>
      <c r="AC875" s="99"/>
      <c r="AD875" s="99"/>
      <c r="AE875" s="99"/>
      <c r="AG875" s="100"/>
      <c r="AN875" s="99"/>
      <c r="AO875" s="99"/>
      <c r="AP875" s="99"/>
      <c r="AQ875" s="99"/>
      <c r="AR875" s="99"/>
      <c r="AS875" s="99"/>
      <c r="AT875" s="99"/>
      <c r="AU875" s="99"/>
    </row>
    <row r="876" spans="27:47">
      <c r="AA876" s="99"/>
      <c r="AB876" s="99"/>
      <c r="AC876" s="99"/>
      <c r="AD876" s="99"/>
      <c r="AE876" s="99"/>
      <c r="AG876" s="100"/>
      <c r="AN876" s="99"/>
      <c r="AO876" s="99"/>
      <c r="AP876" s="99"/>
      <c r="AQ876" s="99"/>
      <c r="AR876" s="99"/>
      <c r="AS876" s="99"/>
      <c r="AT876" s="99"/>
      <c r="AU876" s="99"/>
    </row>
    <row r="877" spans="27:47">
      <c r="AA877" s="99"/>
      <c r="AB877" s="99"/>
      <c r="AC877" s="99"/>
      <c r="AD877" s="99"/>
      <c r="AE877" s="99"/>
      <c r="AG877" s="100"/>
      <c r="AN877" s="99"/>
      <c r="AO877" s="99"/>
      <c r="AP877" s="99"/>
      <c r="AQ877" s="99"/>
      <c r="AR877" s="99"/>
      <c r="AS877" s="99"/>
      <c r="AT877" s="99"/>
      <c r="AU877" s="99"/>
    </row>
    <row r="878" spans="27:47">
      <c r="AA878" s="99"/>
      <c r="AB878" s="99"/>
      <c r="AC878" s="99"/>
      <c r="AD878" s="99"/>
      <c r="AE878" s="99"/>
      <c r="AG878" s="100"/>
      <c r="AN878" s="99"/>
      <c r="AO878" s="99"/>
      <c r="AP878" s="99"/>
      <c r="AQ878" s="99"/>
      <c r="AR878" s="99"/>
      <c r="AS878" s="99"/>
      <c r="AT878" s="99"/>
      <c r="AU878" s="99"/>
    </row>
    <row r="879" spans="27:47">
      <c r="AA879" s="99"/>
      <c r="AB879" s="99"/>
      <c r="AC879" s="99"/>
      <c r="AD879" s="99"/>
      <c r="AE879" s="99"/>
      <c r="AG879" s="100"/>
      <c r="AN879" s="99"/>
      <c r="AO879" s="99"/>
      <c r="AP879" s="99"/>
      <c r="AQ879" s="99"/>
      <c r="AR879" s="99"/>
      <c r="AS879" s="99"/>
      <c r="AT879" s="99"/>
      <c r="AU879" s="99"/>
    </row>
    <row r="880" spans="27:47">
      <c r="AA880" s="99"/>
      <c r="AB880" s="99"/>
      <c r="AC880" s="99"/>
      <c r="AD880" s="99"/>
      <c r="AE880" s="99"/>
      <c r="AG880" s="100"/>
      <c r="AN880" s="99"/>
      <c r="AO880" s="99"/>
      <c r="AP880" s="99"/>
      <c r="AQ880" s="99"/>
      <c r="AR880" s="99"/>
      <c r="AS880" s="99"/>
      <c r="AT880" s="99"/>
      <c r="AU880" s="99"/>
    </row>
    <row r="881" spans="27:50">
      <c r="AA881" s="99"/>
      <c r="AB881" s="99"/>
      <c r="AC881" s="99"/>
      <c r="AD881" s="99"/>
      <c r="AE881" s="99"/>
      <c r="AG881" s="100"/>
      <c r="AN881" s="99"/>
      <c r="AO881" s="99"/>
      <c r="AP881" s="99"/>
      <c r="AQ881" s="99"/>
      <c r="AR881" s="99"/>
      <c r="AS881" s="99"/>
      <c r="AT881" s="99"/>
      <c r="AU881" s="99"/>
    </row>
    <row r="882" spans="27:50">
      <c r="AA882" s="99"/>
      <c r="AB882" s="99"/>
      <c r="AC882" s="99"/>
      <c r="AD882" s="99"/>
      <c r="AE882" s="99"/>
      <c r="AG882" s="100"/>
      <c r="AN882" s="99"/>
      <c r="AO882" s="99"/>
      <c r="AP882" s="99"/>
      <c r="AQ882" s="99"/>
      <c r="AR882" s="99"/>
      <c r="AS882" s="99"/>
      <c r="AT882" s="99"/>
      <c r="AU882" s="99"/>
    </row>
    <row r="883" spans="27:50">
      <c r="AA883" s="99"/>
      <c r="AB883" s="99"/>
      <c r="AC883" s="99"/>
      <c r="AD883" s="99"/>
      <c r="AE883" s="99"/>
      <c r="AG883" s="100"/>
      <c r="AN883" s="99"/>
      <c r="AO883" s="99"/>
      <c r="AP883" s="99"/>
      <c r="AQ883" s="99"/>
      <c r="AR883" s="99"/>
      <c r="AS883" s="99"/>
      <c r="AT883" s="99"/>
      <c r="AU883" s="99"/>
      <c r="AV883" s="99"/>
      <c r="AW883" s="64"/>
      <c r="AX883" s="70"/>
    </row>
    <row r="884" spans="27:50">
      <c r="AA884" s="99"/>
      <c r="AB884" s="99"/>
      <c r="AC884" s="99"/>
      <c r="AD884" s="99"/>
      <c r="AE884" s="99"/>
      <c r="AG884" s="100"/>
      <c r="AN884" s="99"/>
      <c r="AO884" s="99"/>
      <c r="AP884" s="99"/>
      <c r="AQ884" s="99"/>
      <c r="AR884" s="99"/>
      <c r="AS884" s="99"/>
      <c r="AT884" s="99"/>
      <c r="AU884" s="99"/>
    </row>
    <row r="885" spans="27:50">
      <c r="AA885" s="99"/>
      <c r="AB885" s="99"/>
      <c r="AC885" s="99"/>
      <c r="AD885" s="99"/>
      <c r="AE885" s="99"/>
      <c r="AG885" s="100"/>
      <c r="AN885" s="99"/>
      <c r="AO885" s="99"/>
      <c r="AP885" s="99"/>
      <c r="AQ885" s="99"/>
      <c r="AR885" s="99"/>
      <c r="AS885" s="99"/>
      <c r="AT885" s="99"/>
      <c r="AU885" s="99"/>
    </row>
    <row r="886" spans="27:50">
      <c r="AA886" s="99"/>
      <c r="AB886" s="99"/>
      <c r="AC886" s="99"/>
      <c r="AD886" s="99"/>
      <c r="AE886" s="99"/>
      <c r="AG886" s="100"/>
      <c r="AN886" s="99"/>
      <c r="AO886" s="99"/>
      <c r="AP886" s="99"/>
      <c r="AQ886" s="99"/>
      <c r="AR886" s="99"/>
      <c r="AS886" s="99"/>
      <c r="AT886" s="99"/>
      <c r="AU886" s="99"/>
    </row>
    <row r="887" spans="27:50">
      <c r="AA887" s="99"/>
      <c r="AB887" s="99"/>
      <c r="AC887" s="99"/>
      <c r="AD887" s="99"/>
      <c r="AE887" s="99"/>
      <c r="AG887" s="100"/>
      <c r="AN887" s="99"/>
      <c r="AO887" s="99"/>
      <c r="AP887" s="99"/>
      <c r="AQ887" s="99"/>
      <c r="AR887" s="99"/>
      <c r="AS887" s="99"/>
      <c r="AT887" s="99"/>
      <c r="AU887" s="99"/>
    </row>
    <row r="888" spans="27:50">
      <c r="AA888" s="99"/>
      <c r="AB888" s="99"/>
      <c r="AC888" s="99"/>
      <c r="AD888" s="99"/>
      <c r="AE888" s="99"/>
      <c r="AG888" s="100"/>
      <c r="AN888" s="99"/>
      <c r="AO888" s="99"/>
      <c r="AP888" s="99"/>
      <c r="AQ888" s="99"/>
      <c r="AR888" s="99"/>
      <c r="AS888" s="99"/>
      <c r="AT888" s="99"/>
      <c r="AU888" s="99"/>
    </row>
    <row r="889" spans="27:50">
      <c r="AA889" s="99"/>
      <c r="AB889" s="99"/>
      <c r="AC889" s="99"/>
      <c r="AD889" s="99"/>
      <c r="AE889" s="99"/>
      <c r="AG889" s="100"/>
      <c r="AN889" s="99"/>
      <c r="AO889" s="99"/>
      <c r="AP889" s="99"/>
      <c r="AQ889" s="99"/>
      <c r="AR889" s="99"/>
      <c r="AS889" s="99"/>
      <c r="AT889" s="99"/>
      <c r="AU889" s="99"/>
    </row>
    <row r="890" spans="27:50">
      <c r="AA890" s="99"/>
      <c r="AB890" s="99"/>
      <c r="AC890" s="99"/>
      <c r="AD890" s="99"/>
      <c r="AE890" s="99"/>
      <c r="AG890" s="100"/>
      <c r="AN890" s="99"/>
      <c r="AO890" s="99"/>
      <c r="AP890" s="99"/>
      <c r="AQ890" s="99"/>
      <c r="AR890" s="99"/>
      <c r="AS890" s="99"/>
      <c r="AT890" s="99"/>
      <c r="AU890" s="99"/>
    </row>
    <row r="891" spans="27:50">
      <c r="AA891" s="99"/>
      <c r="AB891" s="99"/>
      <c r="AC891" s="99"/>
      <c r="AD891" s="99"/>
      <c r="AE891" s="99"/>
      <c r="AG891" s="100"/>
      <c r="AN891" s="99"/>
      <c r="AO891" s="99"/>
      <c r="AP891" s="99"/>
      <c r="AQ891" s="99"/>
      <c r="AR891" s="99"/>
      <c r="AS891" s="99"/>
      <c r="AT891" s="99"/>
      <c r="AU891" s="99"/>
    </row>
    <row r="892" spans="27:50">
      <c r="AA892" s="99"/>
      <c r="AB892" s="99"/>
      <c r="AC892" s="99"/>
      <c r="AD892" s="99"/>
      <c r="AE892" s="99"/>
      <c r="AG892" s="100"/>
      <c r="AN892" s="99"/>
      <c r="AO892" s="99"/>
      <c r="AP892" s="99"/>
      <c r="AQ892" s="99"/>
      <c r="AR892" s="99"/>
      <c r="AS892" s="99"/>
      <c r="AT892" s="99"/>
      <c r="AU892" s="99"/>
    </row>
    <row r="893" spans="27:50">
      <c r="AA893" s="99"/>
      <c r="AB893" s="99"/>
      <c r="AC893" s="99"/>
      <c r="AD893" s="99"/>
      <c r="AE893" s="99"/>
      <c r="AG893" s="100"/>
      <c r="AN893" s="99"/>
      <c r="AO893" s="99"/>
      <c r="AP893" s="99"/>
      <c r="AQ893" s="99"/>
      <c r="AR893" s="99"/>
      <c r="AS893" s="99"/>
      <c r="AT893" s="99"/>
      <c r="AU893" s="99"/>
    </row>
    <row r="894" spans="27:50">
      <c r="AA894" s="99"/>
      <c r="AB894" s="99"/>
      <c r="AC894" s="99"/>
      <c r="AD894" s="99"/>
      <c r="AE894" s="99"/>
      <c r="AG894" s="100"/>
      <c r="AN894" s="99"/>
      <c r="AO894" s="99"/>
      <c r="AP894" s="99"/>
      <c r="AQ894" s="99"/>
      <c r="AR894" s="99"/>
      <c r="AS894" s="99"/>
      <c r="AT894" s="99"/>
      <c r="AU894" s="99"/>
    </row>
    <row r="895" spans="27:50">
      <c r="AA895" s="99"/>
      <c r="AB895" s="99"/>
      <c r="AC895" s="99"/>
      <c r="AD895" s="99"/>
      <c r="AE895" s="99"/>
      <c r="AG895" s="100"/>
      <c r="AN895" s="99"/>
      <c r="AO895" s="99"/>
      <c r="AP895" s="99"/>
      <c r="AQ895" s="99"/>
      <c r="AR895" s="99"/>
      <c r="AS895" s="99"/>
      <c r="AT895" s="99"/>
      <c r="AU895" s="99"/>
    </row>
    <row r="896" spans="27:50">
      <c r="AA896" s="99"/>
      <c r="AB896" s="99"/>
      <c r="AC896" s="99"/>
      <c r="AD896" s="99"/>
      <c r="AE896" s="99"/>
      <c r="AG896" s="100"/>
      <c r="AN896" s="99"/>
      <c r="AO896" s="99"/>
      <c r="AP896" s="99"/>
      <c r="AQ896" s="99"/>
      <c r="AR896" s="99"/>
      <c r="AS896" s="99"/>
      <c r="AT896" s="99"/>
      <c r="AU896" s="99"/>
    </row>
    <row r="897" spans="27:64">
      <c r="AA897" s="99"/>
      <c r="AB897" s="99"/>
      <c r="AC897" s="99"/>
      <c r="AD897" s="99"/>
      <c r="AE897" s="99"/>
      <c r="AG897" s="100"/>
      <c r="AN897" s="99"/>
      <c r="AO897" s="99"/>
      <c r="AP897" s="99"/>
      <c r="AQ897" s="99"/>
      <c r="AR897" s="99"/>
      <c r="AS897" s="99"/>
      <c r="AT897" s="99"/>
      <c r="AU897" s="99"/>
    </row>
    <row r="898" spans="27:64">
      <c r="AA898" s="99"/>
      <c r="AB898" s="99"/>
      <c r="AC898" s="99"/>
      <c r="AD898" s="99"/>
      <c r="AE898" s="99"/>
      <c r="AG898" s="100"/>
      <c r="AN898" s="99"/>
      <c r="AO898" s="99"/>
      <c r="AP898" s="99"/>
      <c r="AQ898" s="99"/>
      <c r="AR898" s="99"/>
      <c r="AS898" s="99"/>
      <c r="AT898" s="99"/>
      <c r="AU898" s="99"/>
      <c r="AV898" s="99"/>
      <c r="AW898" s="99"/>
      <c r="AX898" s="99"/>
      <c r="AY898" s="99"/>
      <c r="AZ898" s="99"/>
      <c r="BA898" s="99"/>
      <c r="BB898" s="99"/>
      <c r="BC898" s="99"/>
      <c r="BD898" s="99"/>
      <c r="BE898" s="99"/>
      <c r="BF898" s="99"/>
      <c r="BG898" s="99"/>
      <c r="BH898" s="99"/>
      <c r="BI898" s="99"/>
      <c r="BJ898" s="99"/>
      <c r="BK898" s="99"/>
      <c r="BL898" s="99"/>
    </row>
    <row r="899" spans="27:64">
      <c r="AA899" s="99"/>
      <c r="AB899" s="99"/>
      <c r="AC899" s="99"/>
      <c r="AD899" s="99"/>
      <c r="AE899" s="99"/>
      <c r="AG899" s="100"/>
      <c r="AN899" s="99"/>
      <c r="AO899" s="99"/>
      <c r="AP899" s="99"/>
      <c r="AQ899" s="99"/>
      <c r="AR899" s="99"/>
      <c r="AS899" s="99"/>
      <c r="AT899" s="99"/>
      <c r="AU899" s="99"/>
    </row>
    <row r="900" spans="27:64">
      <c r="AA900" s="99"/>
      <c r="AB900" s="99"/>
      <c r="AC900" s="99"/>
      <c r="AD900" s="99"/>
      <c r="AE900" s="99"/>
      <c r="AG900" s="100"/>
      <c r="AN900" s="99"/>
      <c r="AO900" s="99"/>
      <c r="AP900" s="99"/>
      <c r="AQ900" s="99"/>
      <c r="AR900" s="99"/>
      <c r="AS900" s="99"/>
      <c r="AT900" s="99"/>
      <c r="AU900" s="99"/>
    </row>
    <row r="901" spans="27:64">
      <c r="AA901" s="99"/>
      <c r="AB901" s="99"/>
      <c r="AC901" s="99"/>
      <c r="AD901" s="99"/>
      <c r="AE901" s="99"/>
      <c r="AG901" s="100"/>
      <c r="AN901" s="99"/>
      <c r="AO901" s="99"/>
      <c r="AP901" s="99"/>
      <c r="AQ901" s="99"/>
      <c r="AR901" s="99"/>
      <c r="AS901" s="99"/>
      <c r="AT901" s="99"/>
      <c r="AU901" s="99"/>
    </row>
    <row r="902" spans="27:64">
      <c r="AA902" s="99"/>
      <c r="AB902" s="99"/>
      <c r="AC902" s="99"/>
      <c r="AD902" s="99"/>
      <c r="AE902" s="99"/>
      <c r="AG902" s="100"/>
      <c r="AN902" s="99"/>
      <c r="AO902" s="99"/>
      <c r="AP902" s="99"/>
      <c r="AQ902" s="99"/>
      <c r="AR902" s="99"/>
      <c r="AS902" s="99"/>
      <c r="AT902" s="99"/>
      <c r="AU902" s="99"/>
      <c r="AV902" s="99"/>
      <c r="AW902" s="99"/>
      <c r="AX902" s="99"/>
      <c r="AY902" s="99"/>
      <c r="AZ902" s="99"/>
      <c r="BA902" s="99"/>
      <c r="BB902" s="99"/>
      <c r="BC902" s="99"/>
      <c r="BD902" s="99"/>
      <c r="BE902" s="99"/>
      <c r="BF902" s="99"/>
      <c r="BG902" s="99"/>
      <c r="BH902" s="99"/>
      <c r="BI902" s="99"/>
      <c r="BJ902" s="99"/>
      <c r="BK902" s="99"/>
      <c r="BL902" s="99"/>
    </row>
    <row r="903" spans="27:64">
      <c r="AA903" s="99"/>
      <c r="AB903" s="99"/>
      <c r="AC903" s="99"/>
      <c r="AD903" s="99"/>
      <c r="AE903" s="99"/>
      <c r="AG903" s="100"/>
      <c r="AN903" s="99"/>
      <c r="AO903" s="99"/>
      <c r="AP903" s="99"/>
      <c r="AQ903" s="99"/>
      <c r="AR903" s="99"/>
      <c r="AS903" s="99"/>
      <c r="AT903" s="99"/>
      <c r="AU903" s="99"/>
    </row>
    <row r="904" spans="27:64">
      <c r="AA904" s="99"/>
      <c r="AB904" s="99"/>
      <c r="AC904" s="99"/>
      <c r="AD904" s="99"/>
      <c r="AE904" s="99"/>
      <c r="AG904" s="100"/>
      <c r="AN904" s="99"/>
      <c r="AO904" s="99"/>
      <c r="AP904" s="99"/>
      <c r="AQ904" s="99"/>
      <c r="AR904" s="99"/>
      <c r="AS904" s="99"/>
      <c r="AT904" s="99"/>
      <c r="AU904" s="99"/>
    </row>
    <row r="905" spans="27:64">
      <c r="AA905" s="99"/>
      <c r="AB905" s="99"/>
      <c r="AC905" s="99"/>
      <c r="AD905" s="99"/>
      <c r="AE905" s="99"/>
      <c r="AG905" s="100"/>
      <c r="AN905" s="99"/>
      <c r="AO905" s="99"/>
      <c r="AP905" s="99"/>
      <c r="AQ905" s="99"/>
      <c r="AR905" s="99"/>
      <c r="AS905" s="99"/>
      <c r="AT905" s="99"/>
      <c r="AU905" s="99"/>
    </row>
    <row r="906" spans="27:64">
      <c r="AA906" s="99"/>
      <c r="AB906" s="99"/>
      <c r="AC906" s="99"/>
      <c r="AD906" s="99"/>
      <c r="AE906" s="99"/>
      <c r="AG906" s="100"/>
      <c r="AN906" s="99"/>
      <c r="AO906" s="99"/>
      <c r="AP906" s="99"/>
      <c r="AQ906" s="99"/>
      <c r="AR906" s="99"/>
      <c r="AS906" s="99"/>
      <c r="AT906" s="99"/>
      <c r="AU906" s="99"/>
      <c r="AV906" s="99"/>
      <c r="AW906" s="99"/>
      <c r="AX906" s="101"/>
      <c r="AY906" s="99"/>
      <c r="AZ906" s="99"/>
      <c r="BA906" s="99"/>
      <c r="BB906" s="99"/>
      <c r="BC906" s="99"/>
      <c r="BD906" s="99"/>
      <c r="BE906" s="99"/>
      <c r="BF906" s="99"/>
      <c r="BG906" s="99"/>
      <c r="BH906" s="99"/>
      <c r="BI906" s="99"/>
      <c r="BJ906" s="99"/>
      <c r="BK906" s="99"/>
      <c r="BL906" s="99"/>
    </row>
    <row r="907" spans="27:64">
      <c r="AA907" s="99"/>
      <c r="AB907" s="99"/>
      <c r="AC907" s="99"/>
      <c r="AD907" s="99"/>
      <c r="AE907" s="99"/>
      <c r="AG907" s="100"/>
      <c r="AN907" s="99"/>
      <c r="AO907" s="99"/>
      <c r="AP907" s="99"/>
      <c r="AQ907" s="99"/>
      <c r="AR907" s="99"/>
      <c r="AS907" s="99"/>
      <c r="AT907" s="99"/>
      <c r="AU907" s="99"/>
    </row>
    <row r="908" spans="27:64">
      <c r="AA908" s="99"/>
      <c r="AB908" s="99"/>
      <c r="AC908" s="99"/>
      <c r="AD908" s="99"/>
      <c r="AE908" s="99"/>
      <c r="AG908" s="100"/>
      <c r="AN908" s="99"/>
      <c r="AO908" s="99"/>
      <c r="AP908" s="99"/>
      <c r="AQ908" s="99"/>
      <c r="AR908" s="99"/>
      <c r="AS908" s="99"/>
      <c r="AT908" s="99"/>
      <c r="AU908" s="99"/>
    </row>
    <row r="909" spans="27:64">
      <c r="AA909" s="99"/>
      <c r="AB909" s="99"/>
      <c r="AC909" s="99"/>
      <c r="AD909" s="99"/>
      <c r="AE909" s="99"/>
      <c r="AG909" s="100"/>
      <c r="AN909" s="99"/>
      <c r="AO909" s="99"/>
      <c r="AP909" s="99"/>
      <c r="AQ909" s="99"/>
      <c r="AR909" s="99"/>
      <c r="AS909" s="99"/>
      <c r="AT909" s="99"/>
      <c r="AU909" s="99"/>
    </row>
    <row r="910" spans="27:64">
      <c r="AA910" s="99"/>
      <c r="AB910" s="99"/>
      <c r="AC910" s="99"/>
      <c r="AD910" s="99"/>
      <c r="AE910" s="99"/>
      <c r="AG910" s="100"/>
      <c r="AN910" s="99"/>
      <c r="AO910" s="99"/>
      <c r="AP910" s="99"/>
      <c r="AQ910" s="99"/>
      <c r="AR910" s="99"/>
      <c r="AS910" s="99"/>
      <c r="AT910" s="99"/>
      <c r="AU910" s="99"/>
    </row>
    <row r="911" spans="27:64">
      <c r="AA911" s="99"/>
      <c r="AB911" s="99"/>
      <c r="AC911" s="99"/>
      <c r="AD911" s="99"/>
      <c r="AE911" s="99"/>
      <c r="AG911" s="100"/>
      <c r="AN911" s="99"/>
      <c r="AO911" s="99"/>
      <c r="AP911" s="99"/>
      <c r="AQ911" s="99"/>
      <c r="AR911" s="99"/>
      <c r="AS911" s="99"/>
      <c r="AT911" s="99"/>
      <c r="AU911" s="99"/>
    </row>
    <row r="912" spans="27:64">
      <c r="AA912" s="99"/>
      <c r="AB912" s="99"/>
      <c r="AC912" s="99"/>
      <c r="AD912" s="99"/>
      <c r="AE912" s="99"/>
      <c r="AG912" s="100"/>
      <c r="AN912" s="99"/>
      <c r="AO912" s="99"/>
      <c r="AP912" s="99"/>
      <c r="AQ912" s="99"/>
      <c r="AR912" s="99"/>
      <c r="AS912" s="99"/>
      <c r="AT912" s="99"/>
      <c r="AU912" s="99"/>
    </row>
    <row r="913" spans="27:64">
      <c r="AA913" s="99"/>
      <c r="AB913" s="99"/>
      <c r="AC913" s="99"/>
      <c r="AD913" s="99"/>
      <c r="AE913" s="99"/>
      <c r="AG913" s="100"/>
      <c r="AN913" s="99"/>
      <c r="AO913" s="99"/>
      <c r="AP913" s="99"/>
      <c r="AQ913" s="99"/>
      <c r="AR913" s="99"/>
      <c r="AS913" s="99"/>
      <c r="AT913" s="99"/>
      <c r="AU913" s="99"/>
    </row>
    <row r="914" spans="27:64">
      <c r="AA914" s="99"/>
      <c r="AB914" s="99"/>
      <c r="AC914" s="99"/>
      <c r="AD914" s="99"/>
      <c r="AE914" s="99"/>
      <c r="AG914" s="100"/>
      <c r="AN914" s="99"/>
      <c r="AO914" s="99"/>
      <c r="AP914" s="99"/>
      <c r="AQ914" s="99"/>
      <c r="AR914" s="99"/>
      <c r="AS914" s="99"/>
      <c r="AT914" s="99"/>
      <c r="AU914" s="99"/>
    </row>
    <row r="915" spans="27:64">
      <c r="AA915" s="99"/>
      <c r="AB915" s="99"/>
      <c r="AC915" s="99"/>
      <c r="AD915" s="99"/>
      <c r="AE915" s="99"/>
      <c r="AG915" s="100"/>
      <c r="AN915" s="99"/>
      <c r="AO915" s="99"/>
      <c r="AP915" s="99"/>
      <c r="AQ915" s="99"/>
      <c r="AR915" s="99"/>
      <c r="AS915" s="99"/>
      <c r="AT915" s="99"/>
      <c r="AU915" s="99"/>
      <c r="AV915" s="99"/>
      <c r="AW915" s="99"/>
      <c r="AX915" s="101"/>
      <c r="AY915" s="99"/>
      <c r="AZ915" s="99"/>
      <c r="BA915" s="99"/>
      <c r="BB915" s="99"/>
      <c r="BC915" s="99"/>
      <c r="BD915" s="99"/>
      <c r="BE915" s="99"/>
      <c r="BF915" s="99"/>
      <c r="BG915" s="99"/>
      <c r="BH915" s="99"/>
      <c r="BI915" s="99"/>
      <c r="BJ915" s="99"/>
      <c r="BK915" s="99"/>
      <c r="BL915" s="99"/>
    </row>
    <row r="916" spans="27:64">
      <c r="AA916" s="99"/>
      <c r="AB916" s="99"/>
      <c r="AC916" s="99"/>
      <c r="AD916" s="99"/>
      <c r="AE916" s="99"/>
      <c r="AG916" s="100"/>
      <c r="AN916" s="99"/>
      <c r="AO916" s="99"/>
      <c r="AP916" s="99"/>
      <c r="AQ916" s="99"/>
      <c r="AR916" s="99"/>
      <c r="AS916" s="99"/>
      <c r="AT916" s="99"/>
      <c r="AU916" s="99"/>
    </row>
    <row r="917" spans="27:64">
      <c r="AA917" s="99"/>
      <c r="AB917" s="99"/>
      <c r="AC917" s="99"/>
      <c r="AD917" s="99"/>
      <c r="AE917" s="99"/>
      <c r="AG917" s="100"/>
      <c r="AN917" s="99"/>
      <c r="AO917" s="99"/>
      <c r="AP917" s="99"/>
      <c r="AQ917" s="99"/>
      <c r="AR917" s="99"/>
      <c r="AS917" s="99"/>
      <c r="AT917" s="99"/>
      <c r="AU917" s="99"/>
    </row>
    <row r="918" spans="27:64">
      <c r="AA918" s="99"/>
      <c r="AB918" s="99"/>
      <c r="AC918" s="99"/>
      <c r="AD918" s="99"/>
      <c r="AE918" s="99"/>
      <c r="AG918" s="100"/>
      <c r="AN918" s="99"/>
      <c r="AO918" s="99"/>
      <c r="AP918" s="99"/>
      <c r="AQ918" s="99"/>
      <c r="AR918" s="99"/>
      <c r="AS918" s="99"/>
      <c r="AT918" s="99"/>
      <c r="AU918" s="99"/>
    </row>
    <row r="919" spans="27:64">
      <c r="AA919" s="99"/>
      <c r="AB919" s="99"/>
      <c r="AC919" s="99"/>
      <c r="AD919" s="99"/>
      <c r="AE919" s="99"/>
      <c r="AG919" s="100"/>
      <c r="AN919" s="99"/>
      <c r="AO919" s="99"/>
      <c r="AP919" s="99"/>
      <c r="AQ919" s="99"/>
      <c r="AR919" s="99"/>
      <c r="AS919" s="99"/>
      <c r="AT919" s="99"/>
      <c r="AU919" s="99"/>
    </row>
    <row r="920" spans="27:64">
      <c r="AA920" s="99"/>
      <c r="AB920" s="99"/>
      <c r="AC920" s="99"/>
      <c r="AD920" s="99"/>
      <c r="AE920" s="99"/>
      <c r="AG920" s="100"/>
      <c r="AN920" s="99"/>
      <c r="AO920" s="99"/>
      <c r="AP920" s="99"/>
      <c r="AQ920" s="99"/>
      <c r="AR920" s="99"/>
      <c r="AS920" s="99"/>
      <c r="AT920" s="99"/>
      <c r="AU920" s="99"/>
    </row>
    <row r="921" spans="27:64">
      <c r="AA921" s="99"/>
      <c r="AB921" s="99"/>
      <c r="AC921" s="99"/>
      <c r="AD921" s="99"/>
      <c r="AE921" s="99"/>
      <c r="AG921" s="100"/>
      <c r="AN921" s="99"/>
      <c r="AO921" s="99"/>
      <c r="AP921" s="99"/>
      <c r="AQ921" s="99"/>
      <c r="AR921" s="99"/>
      <c r="AS921" s="99"/>
      <c r="AT921" s="99"/>
      <c r="AU921" s="99"/>
    </row>
    <row r="922" spans="27:64">
      <c r="AA922" s="99"/>
      <c r="AB922" s="99"/>
      <c r="AC922" s="99"/>
      <c r="AD922" s="99"/>
      <c r="AE922" s="99"/>
      <c r="AG922" s="100"/>
      <c r="AN922" s="99"/>
      <c r="AO922" s="99"/>
      <c r="AP922" s="99"/>
      <c r="AQ922" s="99"/>
      <c r="AR922" s="99"/>
      <c r="AS922" s="99"/>
      <c r="AT922" s="99"/>
      <c r="AU922" s="99"/>
    </row>
    <row r="923" spans="27:64">
      <c r="AA923" s="99"/>
      <c r="AB923" s="99"/>
      <c r="AC923" s="99"/>
      <c r="AD923" s="99"/>
      <c r="AE923" s="99"/>
      <c r="AG923" s="100"/>
      <c r="AN923" s="99"/>
      <c r="AO923" s="99"/>
      <c r="AP923" s="99"/>
      <c r="AQ923" s="99"/>
      <c r="AR923" s="99"/>
      <c r="AS923" s="99"/>
      <c r="AT923" s="99"/>
      <c r="AU923" s="99"/>
    </row>
    <row r="924" spans="27:64">
      <c r="AA924" s="99"/>
      <c r="AB924" s="99"/>
      <c r="AC924" s="99"/>
      <c r="AD924" s="99"/>
      <c r="AE924" s="99"/>
      <c r="AG924" s="100"/>
      <c r="AN924" s="99"/>
      <c r="AO924" s="99"/>
      <c r="AP924" s="99"/>
      <c r="AQ924" s="99"/>
      <c r="AR924" s="99"/>
      <c r="AS924" s="99"/>
      <c r="AT924" s="99"/>
      <c r="AU924" s="99"/>
    </row>
    <row r="925" spans="27:64">
      <c r="AA925" s="99"/>
      <c r="AB925" s="99"/>
      <c r="AC925" s="99"/>
      <c r="AD925" s="99"/>
      <c r="AE925" s="99"/>
      <c r="AG925" s="100"/>
      <c r="AN925" s="99"/>
      <c r="AO925" s="99"/>
      <c r="AP925" s="99"/>
      <c r="AQ925" s="99"/>
      <c r="AR925" s="99"/>
      <c r="AS925" s="99"/>
      <c r="AT925" s="99"/>
      <c r="AU925" s="99"/>
    </row>
    <row r="926" spans="27:64">
      <c r="AA926" s="99"/>
      <c r="AB926" s="99"/>
      <c r="AC926" s="99"/>
      <c r="AD926" s="99"/>
      <c r="AE926" s="99"/>
      <c r="AG926" s="100"/>
      <c r="AN926" s="99"/>
      <c r="AO926" s="99"/>
      <c r="AP926" s="99"/>
      <c r="AQ926" s="99"/>
      <c r="AR926" s="99"/>
      <c r="AS926" s="99"/>
      <c r="AT926" s="99"/>
      <c r="AU926" s="99"/>
    </row>
    <row r="927" spans="27:64">
      <c r="AA927" s="99"/>
      <c r="AB927" s="99"/>
      <c r="AC927" s="99"/>
      <c r="AD927" s="99"/>
      <c r="AE927" s="99"/>
      <c r="AG927" s="100"/>
      <c r="AN927" s="99"/>
      <c r="AO927" s="99"/>
      <c r="AP927" s="99"/>
      <c r="AQ927" s="99"/>
      <c r="AR927" s="99"/>
      <c r="AS927" s="99"/>
      <c r="AT927" s="99"/>
      <c r="AU927" s="99"/>
    </row>
    <row r="928" spans="27:64">
      <c r="AA928" s="99"/>
      <c r="AB928" s="99"/>
      <c r="AC928" s="99"/>
      <c r="AD928" s="99"/>
      <c r="AE928" s="99"/>
      <c r="AG928" s="100"/>
      <c r="AN928" s="99"/>
      <c r="AO928" s="99"/>
      <c r="AP928" s="99"/>
      <c r="AQ928" s="99"/>
      <c r="AR928" s="99"/>
      <c r="AS928" s="99"/>
      <c r="AT928" s="99"/>
      <c r="AU928" s="99"/>
    </row>
    <row r="929" spans="27:64">
      <c r="AA929" s="99"/>
      <c r="AB929" s="99"/>
      <c r="AC929" s="99"/>
      <c r="AD929" s="99"/>
      <c r="AE929" s="99"/>
      <c r="AG929" s="100"/>
      <c r="AN929" s="99"/>
      <c r="AO929" s="99"/>
      <c r="AP929" s="99"/>
      <c r="AQ929" s="99"/>
      <c r="AR929" s="99"/>
      <c r="AS929" s="99"/>
      <c r="AT929" s="99"/>
      <c r="AU929" s="99"/>
    </row>
    <row r="930" spans="27:64">
      <c r="AA930" s="99"/>
      <c r="AB930" s="99"/>
      <c r="AC930" s="99"/>
      <c r="AD930" s="99"/>
      <c r="AE930" s="99"/>
      <c r="AG930" s="100"/>
      <c r="AN930" s="99"/>
      <c r="AO930" s="99"/>
      <c r="AP930" s="99"/>
      <c r="AQ930" s="99"/>
      <c r="AR930" s="99"/>
      <c r="AS930" s="99"/>
      <c r="AT930" s="99"/>
      <c r="AU930" s="99"/>
    </row>
    <row r="931" spans="27:64">
      <c r="AA931" s="99"/>
      <c r="AB931" s="99"/>
      <c r="AC931" s="99"/>
      <c r="AD931" s="99"/>
      <c r="AE931" s="99"/>
      <c r="AG931" s="100"/>
      <c r="AN931" s="99"/>
      <c r="AO931" s="99"/>
      <c r="AP931" s="99"/>
      <c r="AQ931" s="99"/>
      <c r="AR931" s="99"/>
      <c r="AS931" s="99"/>
      <c r="AT931" s="99"/>
      <c r="AU931" s="99"/>
      <c r="AV931" s="99"/>
      <c r="AW931" s="99"/>
      <c r="AX931" s="99"/>
      <c r="AY931" s="99"/>
      <c r="AZ931" s="99"/>
      <c r="BA931" s="99"/>
      <c r="BB931" s="99"/>
      <c r="BC931" s="99"/>
      <c r="BD931" s="99"/>
      <c r="BE931" s="99"/>
      <c r="BF931" s="99"/>
      <c r="BG931" s="99"/>
      <c r="BH931" s="99"/>
      <c r="BI931" s="99"/>
      <c r="BJ931" s="99"/>
      <c r="BK931" s="99"/>
      <c r="BL931" s="99"/>
    </row>
    <row r="932" spans="27:64">
      <c r="AA932" s="99"/>
      <c r="AB932" s="99"/>
      <c r="AC932" s="99"/>
      <c r="AD932" s="99"/>
      <c r="AE932" s="99"/>
      <c r="AG932" s="100"/>
      <c r="AN932" s="99"/>
      <c r="AO932" s="99"/>
      <c r="AP932" s="99"/>
      <c r="AQ932" s="99"/>
      <c r="AR932" s="99"/>
      <c r="AS932" s="99"/>
      <c r="AT932" s="99"/>
      <c r="AU932" s="99"/>
    </row>
    <row r="933" spans="27:64">
      <c r="AA933" s="99"/>
      <c r="AB933" s="99"/>
      <c r="AC933" s="99"/>
      <c r="AD933" s="99"/>
      <c r="AE933" s="99"/>
      <c r="AG933" s="100"/>
      <c r="AN933" s="99"/>
      <c r="AO933" s="99"/>
      <c r="AP933" s="99"/>
      <c r="AQ933" s="99"/>
      <c r="AR933" s="99"/>
      <c r="AS933" s="99"/>
      <c r="AT933" s="99"/>
      <c r="AU933" s="99"/>
    </row>
    <row r="934" spans="27:64">
      <c r="AA934" s="99"/>
      <c r="AB934" s="99"/>
      <c r="AC934" s="99"/>
      <c r="AD934" s="99"/>
      <c r="AE934" s="99"/>
      <c r="AG934" s="100"/>
      <c r="AN934" s="99"/>
      <c r="AO934" s="99"/>
      <c r="AP934" s="99"/>
      <c r="AQ934" s="99"/>
      <c r="AR934" s="99"/>
      <c r="AS934" s="99"/>
      <c r="AT934" s="99"/>
      <c r="AU934" s="99"/>
    </row>
    <row r="935" spans="27:64">
      <c r="AA935" s="99"/>
      <c r="AB935" s="99"/>
      <c r="AC935" s="99"/>
      <c r="AD935" s="99"/>
      <c r="AE935" s="99"/>
      <c r="AG935" s="100"/>
      <c r="AN935" s="99"/>
      <c r="AO935" s="99"/>
      <c r="AP935" s="99"/>
      <c r="AQ935" s="99"/>
      <c r="AR935" s="99"/>
      <c r="AS935" s="99"/>
      <c r="AT935" s="99"/>
      <c r="AU935" s="99"/>
    </row>
    <row r="936" spans="27:64">
      <c r="AA936" s="99"/>
      <c r="AB936" s="99"/>
      <c r="AC936" s="99"/>
      <c r="AD936" s="99"/>
      <c r="AE936" s="99"/>
      <c r="AG936" s="100"/>
      <c r="AN936" s="99"/>
      <c r="AO936" s="99"/>
      <c r="AP936" s="99"/>
      <c r="AQ936" s="99"/>
      <c r="AR936" s="99"/>
      <c r="AS936" s="99"/>
      <c r="AT936" s="99"/>
      <c r="AU936" s="99"/>
    </row>
    <row r="937" spans="27:64">
      <c r="AA937" s="99"/>
      <c r="AB937" s="99"/>
      <c r="AC937" s="99"/>
      <c r="AD937" s="99"/>
      <c r="AE937" s="99"/>
      <c r="AG937" s="100"/>
      <c r="AN937" s="99"/>
      <c r="AO937" s="99"/>
      <c r="AP937" s="99"/>
      <c r="AQ937" s="99"/>
      <c r="AR937" s="99"/>
      <c r="AS937" s="99"/>
      <c r="AT937" s="99"/>
      <c r="AU937" s="99"/>
    </row>
    <row r="938" spans="27:64">
      <c r="AA938" s="99"/>
      <c r="AB938" s="99"/>
      <c r="AC938" s="99"/>
      <c r="AD938" s="99"/>
      <c r="AE938" s="99"/>
      <c r="AG938" s="100"/>
      <c r="AN938" s="99"/>
      <c r="AO938" s="99"/>
      <c r="AP938" s="99"/>
      <c r="AQ938" s="99"/>
      <c r="AR938" s="99"/>
      <c r="AS938" s="99"/>
      <c r="AT938" s="99"/>
      <c r="AU938" s="99"/>
      <c r="AV938" s="99"/>
      <c r="AW938" s="99"/>
      <c r="AX938" s="99"/>
      <c r="AY938" s="99"/>
      <c r="AZ938" s="99"/>
      <c r="BA938" s="99"/>
      <c r="BB938" s="99"/>
      <c r="BC938" s="99"/>
      <c r="BD938" s="99"/>
      <c r="BE938" s="99"/>
      <c r="BF938" s="99"/>
      <c r="BG938" s="99"/>
      <c r="BH938" s="99"/>
      <c r="BI938" s="99"/>
      <c r="BJ938" s="99"/>
      <c r="BK938" s="99"/>
      <c r="BL938" s="99"/>
    </row>
    <row r="939" spans="27:64">
      <c r="AA939" s="99"/>
      <c r="AB939" s="99"/>
      <c r="AC939" s="99"/>
      <c r="AD939" s="99"/>
      <c r="AE939" s="99"/>
      <c r="AG939" s="100"/>
      <c r="AN939" s="99"/>
      <c r="AO939" s="99"/>
      <c r="AP939" s="99"/>
      <c r="AQ939" s="99"/>
      <c r="AR939" s="99"/>
      <c r="AS939" s="99"/>
      <c r="AT939" s="99"/>
      <c r="AU939" s="99"/>
    </row>
    <row r="940" spans="27:64">
      <c r="AA940" s="99"/>
      <c r="AB940" s="99"/>
      <c r="AC940" s="99"/>
      <c r="AD940" s="99"/>
      <c r="AE940" s="99"/>
      <c r="AG940" s="100"/>
      <c r="AN940" s="99"/>
      <c r="AO940" s="99"/>
      <c r="AP940" s="99"/>
      <c r="AQ940" s="99"/>
      <c r="AR940" s="99"/>
      <c r="AS940" s="99"/>
      <c r="AT940" s="99"/>
      <c r="AU940" s="99"/>
    </row>
    <row r="941" spans="27:64">
      <c r="AA941" s="99"/>
      <c r="AB941" s="99"/>
      <c r="AC941" s="99"/>
      <c r="AD941" s="99"/>
      <c r="AE941" s="99"/>
      <c r="AG941" s="100"/>
      <c r="AN941" s="99"/>
      <c r="AO941" s="99"/>
      <c r="AP941" s="99"/>
      <c r="AQ941" s="99"/>
      <c r="AR941" s="99"/>
      <c r="AS941" s="99"/>
      <c r="AT941" s="99"/>
      <c r="AU941" s="99"/>
    </row>
    <row r="942" spans="27:64">
      <c r="AA942" s="99"/>
      <c r="AB942" s="99"/>
      <c r="AC942" s="99"/>
      <c r="AD942" s="99"/>
      <c r="AE942" s="99"/>
      <c r="AG942" s="100"/>
      <c r="AN942" s="99"/>
      <c r="AO942" s="99"/>
      <c r="AP942" s="99"/>
      <c r="AQ942" s="99"/>
      <c r="AR942" s="99"/>
      <c r="AS942" s="99"/>
      <c r="AT942" s="99"/>
      <c r="AU942" s="99"/>
    </row>
    <row r="943" spans="27:64">
      <c r="AA943" s="99"/>
      <c r="AB943" s="99"/>
      <c r="AC943" s="99"/>
      <c r="AD943" s="99"/>
      <c r="AE943" s="99"/>
      <c r="AG943" s="100"/>
      <c r="AN943" s="99"/>
      <c r="AO943" s="99"/>
      <c r="AP943" s="99"/>
      <c r="AQ943" s="99"/>
      <c r="AR943" s="99"/>
      <c r="AS943" s="99"/>
      <c r="AT943" s="99"/>
      <c r="AU943" s="99"/>
    </row>
    <row r="944" spans="27:64">
      <c r="AA944" s="99"/>
      <c r="AB944" s="99"/>
      <c r="AC944" s="99"/>
      <c r="AD944" s="99"/>
      <c r="AE944" s="99"/>
      <c r="AG944" s="100"/>
      <c r="AN944" s="99"/>
      <c r="AO944" s="99"/>
      <c r="AP944" s="99"/>
      <c r="AQ944" s="99"/>
      <c r="AR944" s="99"/>
      <c r="AS944" s="99"/>
      <c r="AT944" s="99"/>
      <c r="AU944" s="99"/>
      <c r="AV944" s="99"/>
      <c r="AW944" s="99"/>
      <c r="AX944" s="99"/>
      <c r="AY944" s="99"/>
      <c r="AZ944" s="99"/>
      <c r="BA944" s="99"/>
      <c r="BB944" s="99"/>
      <c r="BC944" s="99"/>
      <c r="BD944" s="99"/>
      <c r="BE944" s="99"/>
      <c r="BF944" s="99"/>
      <c r="BG944" s="99"/>
      <c r="BH944" s="99"/>
      <c r="BI944" s="99"/>
      <c r="BJ944" s="99"/>
      <c r="BK944" s="99"/>
      <c r="BL944" s="99"/>
    </row>
    <row r="945" spans="27:64">
      <c r="AA945" s="99"/>
      <c r="AB945" s="99"/>
      <c r="AC945" s="99"/>
      <c r="AD945" s="99"/>
      <c r="AE945" s="99"/>
      <c r="AG945" s="100"/>
      <c r="AN945" s="99"/>
      <c r="AO945" s="99"/>
      <c r="AP945" s="99"/>
      <c r="AQ945" s="99"/>
      <c r="AR945" s="99"/>
      <c r="AS945" s="99"/>
      <c r="AT945" s="99"/>
      <c r="AU945" s="99"/>
    </row>
    <row r="946" spans="27:64">
      <c r="AA946" s="99"/>
      <c r="AB946" s="99"/>
      <c r="AC946" s="99"/>
      <c r="AD946" s="99"/>
      <c r="AE946" s="99"/>
      <c r="AG946" s="100"/>
      <c r="AN946" s="99"/>
      <c r="AO946" s="99"/>
      <c r="AP946" s="99"/>
      <c r="AQ946" s="99"/>
      <c r="AR946" s="99"/>
      <c r="AS946" s="99"/>
      <c r="AT946" s="99"/>
      <c r="AU946" s="99"/>
      <c r="AV946" s="99"/>
      <c r="AW946" s="99"/>
      <c r="AX946" s="99"/>
      <c r="AY946" s="99"/>
      <c r="AZ946" s="99"/>
      <c r="BA946" s="99"/>
      <c r="BB946" s="99"/>
      <c r="BC946" s="99"/>
      <c r="BD946" s="99"/>
      <c r="BE946" s="99"/>
      <c r="BF946" s="99"/>
      <c r="BG946" s="99"/>
      <c r="BH946" s="99"/>
      <c r="BI946" s="99"/>
      <c r="BJ946" s="99"/>
      <c r="BK946" s="99"/>
      <c r="BL946" s="99"/>
    </row>
    <row r="947" spans="27:64">
      <c r="AA947" s="99"/>
      <c r="AB947" s="99"/>
      <c r="AC947" s="99"/>
      <c r="AD947" s="99"/>
      <c r="AE947" s="99"/>
      <c r="AG947" s="100"/>
      <c r="AN947" s="99"/>
      <c r="AO947" s="99"/>
      <c r="AP947" s="99"/>
      <c r="AQ947" s="99"/>
      <c r="AR947" s="99"/>
      <c r="AS947" s="99"/>
      <c r="AT947" s="99"/>
      <c r="AU947" s="99"/>
    </row>
    <row r="948" spans="27:64">
      <c r="AA948" s="99"/>
      <c r="AB948" s="99"/>
      <c r="AC948" s="99"/>
      <c r="AD948" s="99"/>
      <c r="AE948" s="99"/>
      <c r="AG948" s="100"/>
      <c r="AN948" s="99"/>
      <c r="AO948" s="99"/>
      <c r="AP948" s="99"/>
      <c r="AQ948" s="99"/>
      <c r="AR948" s="99"/>
      <c r="AS948" s="99"/>
      <c r="AT948" s="99"/>
      <c r="AU948" s="99"/>
      <c r="AV948" s="99"/>
    </row>
    <row r="949" spans="27:64">
      <c r="AA949" s="99"/>
      <c r="AB949" s="99"/>
      <c r="AC949" s="99"/>
      <c r="AD949" s="99"/>
      <c r="AE949" s="99"/>
      <c r="AG949" s="100"/>
      <c r="AN949" s="99"/>
      <c r="AO949" s="99"/>
      <c r="AP949" s="99"/>
      <c r="AQ949" s="99"/>
      <c r="AR949" s="99"/>
      <c r="AS949" s="99"/>
      <c r="AT949" s="99"/>
      <c r="AU949" s="99"/>
    </row>
    <row r="950" spans="27:64">
      <c r="AA950" s="99"/>
      <c r="AB950" s="99"/>
      <c r="AC950" s="99"/>
      <c r="AD950" s="99"/>
      <c r="AE950" s="99"/>
      <c r="AG950" s="100"/>
      <c r="AN950" s="99"/>
      <c r="AO950" s="99"/>
      <c r="AP950" s="99"/>
      <c r="AQ950" s="99"/>
      <c r="AR950" s="99"/>
      <c r="AS950" s="99"/>
      <c r="AT950" s="99"/>
      <c r="AU950" s="99"/>
    </row>
    <row r="951" spans="27:64">
      <c r="AA951" s="99"/>
      <c r="AB951" s="99"/>
      <c r="AC951" s="99"/>
      <c r="AD951" s="99"/>
      <c r="AE951" s="99"/>
      <c r="AG951" s="100"/>
      <c r="AN951" s="99"/>
      <c r="AO951" s="99"/>
      <c r="AP951" s="99"/>
      <c r="AQ951" s="99"/>
      <c r="AR951" s="99"/>
      <c r="AS951" s="99"/>
      <c r="AT951" s="99"/>
      <c r="AU951" s="99"/>
    </row>
    <row r="952" spans="27:64">
      <c r="AA952" s="99"/>
      <c r="AB952" s="99"/>
      <c r="AC952" s="99"/>
      <c r="AD952" s="99"/>
      <c r="AE952" s="99"/>
      <c r="AG952" s="100"/>
      <c r="AN952" s="99"/>
      <c r="AO952" s="99"/>
      <c r="AP952" s="99"/>
      <c r="AQ952" s="99"/>
      <c r="AR952" s="99"/>
      <c r="AS952" s="99"/>
      <c r="AT952" s="99"/>
      <c r="AU952" s="99"/>
    </row>
    <row r="953" spans="27:64">
      <c r="AA953" s="99"/>
      <c r="AB953" s="99"/>
      <c r="AC953" s="99"/>
      <c r="AD953" s="99"/>
      <c r="AE953" s="99"/>
      <c r="AG953" s="100"/>
      <c r="AN953" s="99"/>
      <c r="AO953" s="99"/>
      <c r="AP953" s="99"/>
      <c r="AQ953" s="99"/>
      <c r="AR953" s="99"/>
      <c r="AS953" s="99"/>
      <c r="AT953" s="99"/>
      <c r="AU953" s="99"/>
    </row>
    <row r="954" spans="27:64">
      <c r="AA954" s="99"/>
      <c r="AB954" s="99"/>
      <c r="AC954" s="99"/>
      <c r="AD954" s="99"/>
      <c r="AE954" s="99"/>
      <c r="AG954" s="100"/>
      <c r="AN954" s="99"/>
      <c r="AO954" s="99"/>
      <c r="AP954" s="99"/>
      <c r="AQ954" s="99"/>
      <c r="AR954" s="99"/>
      <c r="AS954" s="99"/>
      <c r="AT954" s="99"/>
      <c r="AU954" s="99"/>
      <c r="AV954" s="99"/>
    </row>
    <row r="955" spans="27:64">
      <c r="AA955" s="99"/>
      <c r="AB955" s="99"/>
      <c r="AC955" s="99"/>
      <c r="AD955" s="99"/>
      <c r="AE955" s="99"/>
      <c r="AG955" s="100"/>
      <c r="AN955" s="99"/>
      <c r="AO955" s="99"/>
      <c r="AP955" s="99"/>
      <c r="AQ955" s="99"/>
      <c r="AR955" s="99"/>
      <c r="AS955" s="99"/>
      <c r="AT955" s="99"/>
      <c r="AU955" s="99"/>
    </row>
    <row r="956" spans="27:64">
      <c r="AA956" s="99"/>
      <c r="AB956" s="99"/>
      <c r="AC956" s="99"/>
      <c r="AD956" s="99"/>
      <c r="AE956" s="99"/>
      <c r="AG956" s="100"/>
      <c r="AN956" s="99"/>
      <c r="AO956" s="99"/>
      <c r="AP956" s="99"/>
      <c r="AQ956" s="99"/>
      <c r="AR956" s="99"/>
      <c r="AS956" s="99"/>
      <c r="AT956" s="99"/>
      <c r="AU956" s="99"/>
    </row>
    <row r="957" spans="27:64">
      <c r="AA957" s="99"/>
      <c r="AB957" s="99"/>
      <c r="AC957" s="99"/>
      <c r="AD957" s="99"/>
      <c r="AE957" s="99"/>
      <c r="AG957" s="100"/>
      <c r="AN957" s="99"/>
      <c r="AO957" s="99"/>
      <c r="AP957" s="99"/>
      <c r="AQ957" s="99"/>
      <c r="AR957" s="99"/>
      <c r="AS957" s="99"/>
      <c r="AT957" s="99"/>
      <c r="AU957" s="99"/>
    </row>
    <row r="958" spans="27:64">
      <c r="AA958" s="99"/>
      <c r="AB958" s="99"/>
      <c r="AC958" s="99"/>
      <c r="AD958" s="99"/>
      <c r="AE958" s="99"/>
      <c r="AG958" s="100"/>
      <c r="AN958" s="99"/>
      <c r="AO958" s="99"/>
      <c r="AP958" s="99"/>
      <c r="AQ958" s="99"/>
      <c r="AR958" s="99"/>
      <c r="AS958" s="99"/>
      <c r="AT958" s="99"/>
      <c r="AU958" s="99"/>
    </row>
    <row r="959" spans="27:64">
      <c r="AA959" s="99"/>
      <c r="AB959" s="99"/>
      <c r="AC959" s="99"/>
      <c r="AD959" s="99"/>
      <c r="AE959" s="99"/>
      <c r="AG959" s="100"/>
      <c r="AN959" s="99"/>
      <c r="AO959" s="99"/>
      <c r="AP959" s="99"/>
      <c r="AQ959" s="99"/>
      <c r="AR959" s="99"/>
      <c r="AS959" s="99"/>
      <c r="AT959" s="99"/>
      <c r="AU959" s="99"/>
    </row>
    <row r="960" spans="27:64">
      <c r="AA960" s="99"/>
      <c r="AB960" s="99"/>
      <c r="AC960" s="99"/>
      <c r="AD960" s="99"/>
      <c r="AE960" s="99"/>
      <c r="AG960" s="100"/>
      <c r="AN960" s="99"/>
      <c r="AO960" s="99"/>
      <c r="AP960" s="99"/>
      <c r="AQ960" s="99"/>
      <c r="AR960" s="99"/>
      <c r="AS960" s="99"/>
      <c r="AT960" s="99"/>
      <c r="AU960" s="99"/>
    </row>
    <row r="961" spans="27:48">
      <c r="AA961" s="99"/>
      <c r="AB961" s="99"/>
      <c r="AC961" s="99"/>
      <c r="AD961" s="99"/>
      <c r="AE961" s="99"/>
      <c r="AG961" s="100"/>
      <c r="AN961" s="99"/>
      <c r="AO961" s="99"/>
      <c r="AP961" s="99"/>
      <c r="AQ961" s="99"/>
      <c r="AR961" s="99"/>
      <c r="AS961" s="99"/>
      <c r="AT961" s="99"/>
      <c r="AU961" s="99"/>
    </row>
    <row r="962" spans="27:48">
      <c r="AA962" s="99"/>
      <c r="AB962" s="99"/>
      <c r="AC962" s="99"/>
      <c r="AD962" s="99"/>
      <c r="AE962" s="99"/>
      <c r="AG962" s="100"/>
      <c r="AN962" s="99"/>
      <c r="AO962" s="99"/>
      <c r="AP962" s="99"/>
      <c r="AQ962" s="99"/>
      <c r="AR962" s="99"/>
      <c r="AS962" s="99"/>
      <c r="AT962" s="99"/>
      <c r="AU962" s="99"/>
    </row>
    <row r="963" spans="27:48">
      <c r="AA963" s="99"/>
      <c r="AB963" s="99"/>
      <c r="AC963" s="99"/>
      <c r="AD963" s="99"/>
      <c r="AE963" s="99"/>
      <c r="AG963" s="100"/>
      <c r="AN963" s="99"/>
      <c r="AO963" s="99"/>
      <c r="AP963" s="99"/>
      <c r="AQ963" s="99"/>
      <c r="AR963" s="99"/>
      <c r="AS963" s="99"/>
      <c r="AT963" s="99"/>
      <c r="AU963" s="99"/>
    </row>
    <row r="964" spans="27:48">
      <c r="AA964" s="99"/>
      <c r="AB964" s="99"/>
      <c r="AC964" s="99"/>
      <c r="AD964" s="99"/>
      <c r="AE964" s="99"/>
      <c r="AG964" s="100"/>
      <c r="AN964" s="99"/>
      <c r="AO964" s="99"/>
      <c r="AP964" s="99"/>
      <c r="AQ964" s="99"/>
      <c r="AR964" s="99"/>
      <c r="AS964" s="99"/>
      <c r="AT964" s="99"/>
      <c r="AU964" s="99"/>
    </row>
    <row r="965" spans="27:48">
      <c r="AA965" s="99"/>
      <c r="AB965" s="99"/>
      <c r="AC965" s="99"/>
      <c r="AD965" s="99"/>
      <c r="AE965" s="99"/>
      <c r="AG965" s="100"/>
      <c r="AN965" s="99"/>
      <c r="AO965" s="99"/>
      <c r="AP965" s="99"/>
      <c r="AQ965" s="99"/>
      <c r="AR965" s="99"/>
      <c r="AS965" s="99"/>
      <c r="AT965" s="99"/>
      <c r="AU965" s="99"/>
      <c r="AV965" s="99"/>
    </row>
    <row r="966" spans="27:48">
      <c r="AA966" s="99"/>
      <c r="AB966" s="99"/>
      <c r="AC966" s="99"/>
      <c r="AD966" s="99"/>
      <c r="AE966" s="99"/>
      <c r="AG966" s="100"/>
      <c r="AN966" s="99"/>
      <c r="AO966" s="99"/>
      <c r="AP966" s="99"/>
      <c r="AQ966" s="99"/>
      <c r="AR966" s="99"/>
      <c r="AS966" s="99"/>
      <c r="AT966" s="99"/>
      <c r="AU966" s="99"/>
    </row>
    <row r="967" spans="27:48">
      <c r="AA967" s="99"/>
      <c r="AB967" s="99"/>
      <c r="AC967" s="99"/>
      <c r="AD967" s="99"/>
      <c r="AE967" s="99"/>
      <c r="AG967" s="100"/>
      <c r="AN967" s="99"/>
      <c r="AO967" s="99"/>
      <c r="AP967" s="99"/>
      <c r="AQ967" s="99"/>
      <c r="AR967" s="99"/>
      <c r="AS967" s="99"/>
      <c r="AT967" s="99"/>
      <c r="AU967" s="99"/>
    </row>
    <row r="968" spans="27:48">
      <c r="AA968" s="99"/>
      <c r="AB968" s="99"/>
      <c r="AC968" s="99"/>
      <c r="AD968" s="99"/>
      <c r="AE968" s="99"/>
      <c r="AG968" s="100"/>
      <c r="AN968" s="99"/>
      <c r="AO968" s="99"/>
      <c r="AP968" s="99"/>
      <c r="AQ968" s="99"/>
      <c r="AR968" s="99"/>
      <c r="AS968" s="99"/>
      <c r="AT968" s="99"/>
      <c r="AU968" s="99"/>
    </row>
    <row r="969" spans="27:48">
      <c r="AA969" s="99"/>
      <c r="AB969" s="99"/>
      <c r="AC969" s="99"/>
      <c r="AD969" s="99"/>
      <c r="AE969" s="99"/>
      <c r="AG969" s="100"/>
      <c r="AN969" s="99"/>
      <c r="AO969" s="99"/>
      <c r="AP969" s="99"/>
      <c r="AQ969" s="99"/>
      <c r="AR969" s="99"/>
      <c r="AS969" s="99"/>
      <c r="AT969" s="99"/>
      <c r="AU969" s="99"/>
    </row>
    <row r="970" spans="27:48">
      <c r="AA970" s="99"/>
      <c r="AB970" s="99"/>
      <c r="AC970" s="99"/>
      <c r="AD970" s="99"/>
      <c r="AE970" s="99"/>
      <c r="AG970" s="100"/>
      <c r="AN970" s="99"/>
      <c r="AO970" s="99"/>
      <c r="AP970" s="99"/>
      <c r="AQ970" s="99"/>
      <c r="AR970" s="99"/>
      <c r="AS970" s="99"/>
      <c r="AT970" s="99"/>
      <c r="AU970" s="99"/>
    </row>
    <row r="971" spans="27:48">
      <c r="AA971" s="99"/>
      <c r="AB971" s="99"/>
      <c r="AC971" s="99"/>
      <c r="AD971" s="99"/>
      <c r="AE971" s="99"/>
      <c r="AG971" s="100"/>
      <c r="AN971" s="99"/>
      <c r="AO971" s="99"/>
      <c r="AP971" s="99"/>
      <c r="AQ971" s="99"/>
      <c r="AR971" s="99"/>
      <c r="AS971" s="99"/>
      <c r="AT971" s="99"/>
      <c r="AU971" s="99"/>
      <c r="AV971" s="99"/>
    </row>
    <row r="972" spans="27:48">
      <c r="AA972" s="99"/>
      <c r="AB972" s="99"/>
      <c r="AC972" s="99"/>
      <c r="AD972" s="99"/>
      <c r="AE972" s="99"/>
      <c r="AG972" s="100"/>
      <c r="AN972" s="99"/>
      <c r="AO972" s="99"/>
      <c r="AP972" s="99"/>
      <c r="AQ972" s="99"/>
      <c r="AR972" s="99"/>
      <c r="AS972" s="99"/>
      <c r="AT972" s="99"/>
      <c r="AU972" s="99"/>
    </row>
    <row r="973" spans="27:48">
      <c r="AA973" s="99"/>
      <c r="AB973" s="99"/>
      <c r="AC973" s="99"/>
      <c r="AD973" s="99"/>
      <c r="AE973" s="99"/>
      <c r="AG973" s="100"/>
      <c r="AN973" s="99"/>
      <c r="AO973" s="99"/>
      <c r="AP973" s="99"/>
      <c r="AQ973" s="99"/>
      <c r="AR973" s="99"/>
      <c r="AS973" s="99"/>
      <c r="AT973" s="99"/>
      <c r="AU973" s="99"/>
    </row>
    <row r="974" spans="27:48">
      <c r="AA974" s="99"/>
      <c r="AB974" s="99"/>
      <c r="AC974" s="99"/>
      <c r="AD974" s="99"/>
      <c r="AE974" s="99"/>
      <c r="AG974" s="100"/>
      <c r="AN974" s="99"/>
      <c r="AO974" s="99"/>
      <c r="AP974" s="99"/>
      <c r="AQ974" s="99"/>
      <c r="AR974" s="99"/>
      <c r="AS974" s="99"/>
      <c r="AT974" s="99"/>
      <c r="AU974" s="99"/>
    </row>
    <row r="975" spans="27:48">
      <c r="AA975" s="99"/>
      <c r="AB975" s="99"/>
      <c r="AC975" s="99"/>
      <c r="AD975" s="99"/>
      <c r="AE975" s="99"/>
      <c r="AG975" s="100"/>
      <c r="AN975" s="99"/>
      <c r="AO975" s="99"/>
      <c r="AP975" s="99"/>
      <c r="AQ975" s="99"/>
      <c r="AR975" s="99"/>
      <c r="AS975" s="99"/>
      <c r="AT975" s="99"/>
      <c r="AU975" s="99"/>
    </row>
    <row r="976" spans="27:48">
      <c r="AA976" s="99"/>
      <c r="AB976" s="99"/>
      <c r="AC976" s="99"/>
      <c r="AD976" s="99"/>
      <c r="AE976" s="99"/>
      <c r="AG976" s="100"/>
      <c r="AN976" s="99"/>
      <c r="AO976" s="99"/>
      <c r="AP976" s="99"/>
      <c r="AQ976" s="99"/>
      <c r="AR976" s="99"/>
      <c r="AS976" s="99"/>
      <c r="AT976" s="99"/>
      <c r="AU976" s="99"/>
    </row>
    <row r="977" spans="27:64">
      <c r="AA977" s="99"/>
      <c r="AB977" s="99"/>
      <c r="AC977" s="99"/>
      <c r="AD977" s="99"/>
      <c r="AE977" s="99"/>
      <c r="AG977" s="100"/>
      <c r="AN977" s="99"/>
      <c r="AO977" s="99"/>
      <c r="AP977" s="99"/>
      <c r="AQ977" s="99"/>
      <c r="AR977" s="99"/>
      <c r="AS977" s="99"/>
      <c r="AT977" s="99"/>
      <c r="AU977" s="99"/>
    </row>
    <row r="978" spans="27:64">
      <c r="AA978" s="99"/>
      <c r="AB978" s="99"/>
      <c r="AC978" s="99"/>
      <c r="AD978" s="99"/>
      <c r="AE978" s="99"/>
      <c r="AG978" s="100"/>
      <c r="AN978" s="99"/>
      <c r="AO978" s="99"/>
      <c r="AP978" s="99"/>
      <c r="AQ978" s="99"/>
      <c r="AR978" s="99"/>
      <c r="AS978" s="99"/>
      <c r="AT978" s="99"/>
      <c r="AU978" s="99"/>
    </row>
    <row r="979" spans="27:64">
      <c r="AA979" s="99"/>
      <c r="AB979" s="99"/>
      <c r="AC979" s="99"/>
      <c r="AD979" s="99"/>
      <c r="AE979" s="99"/>
      <c r="AG979" s="100"/>
      <c r="AN979" s="99"/>
      <c r="AO979" s="99"/>
      <c r="AP979" s="99"/>
      <c r="AQ979" s="99"/>
      <c r="AR979" s="99"/>
      <c r="AS979" s="99"/>
      <c r="AT979" s="99"/>
      <c r="AU979" s="99"/>
    </row>
    <row r="980" spans="27:64">
      <c r="AA980" s="99"/>
      <c r="AB980" s="99"/>
      <c r="AC980" s="99"/>
      <c r="AD980" s="99"/>
      <c r="AE980" s="99"/>
      <c r="AG980" s="100"/>
      <c r="AN980" s="99"/>
      <c r="AO980" s="99"/>
      <c r="AP980" s="99"/>
      <c r="AQ980" s="99"/>
      <c r="AR980" s="99"/>
      <c r="AS980" s="99"/>
      <c r="AT980" s="99"/>
      <c r="AU980" s="99"/>
    </row>
    <row r="981" spans="27:64">
      <c r="AA981" s="99"/>
      <c r="AB981" s="99"/>
      <c r="AC981" s="99"/>
      <c r="AD981" s="99"/>
      <c r="AE981" s="99"/>
      <c r="AG981" s="100"/>
      <c r="AN981" s="99"/>
      <c r="AO981" s="99"/>
      <c r="AP981" s="99"/>
      <c r="AQ981" s="99"/>
      <c r="AR981" s="99"/>
      <c r="AS981" s="99"/>
      <c r="AT981" s="99"/>
      <c r="AU981" s="99"/>
    </row>
    <row r="982" spans="27:64">
      <c r="AA982" s="99"/>
      <c r="AB982" s="99"/>
      <c r="AC982" s="99"/>
      <c r="AD982" s="99"/>
      <c r="AE982" s="99"/>
      <c r="AG982" s="100"/>
      <c r="AN982" s="99"/>
      <c r="AO982" s="99"/>
      <c r="AP982" s="99"/>
      <c r="AQ982" s="99"/>
      <c r="AR982" s="99"/>
      <c r="AS982" s="99"/>
      <c r="AT982" s="99"/>
      <c r="AU982" s="99"/>
    </row>
    <row r="983" spans="27:64">
      <c r="AA983" s="99"/>
      <c r="AB983" s="99"/>
      <c r="AC983" s="99"/>
      <c r="AD983" s="99"/>
      <c r="AE983" s="99"/>
      <c r="AG983" s="100"/>
      <c r="AN983" s="99"/>
      <c r="AO983" s="99"/>
      <c r="AP983" s="99"/>
      <c r="AQ983" s="99"/>
      <c r="AR983" s="99"/>
      <c r="AS983" s="99"/>
      <c r="AT983" s="99"/>
      <c r="AU983" s="99"/>
    </row>
    <row r="984" spans="27:64">
      <c r="AA984" s="99"/>
      <c r="AB984" s="99"/>
      <c r="AC984" s="99"/>
      <c r="AD984" s="99"/>
      <c r="AE984" s="99"/>
      <c r="AG984" s="100"/>
      <c r="AN984" s="99"/>
      <c r="AO984" s="99"/>
      <c r="AP984" s="99"/>
      <c r="AQ984" s="99"/>
      <c r="AR984" s="99"/>
      <c r="AS984" s="99"/>
      <c r="AT984" s="99"/>
      <c r="AU984" s="99"/>
      <c r="AV984" s="99"/>
      <c r="AW984" s="99"/>
      <c r="AX984" s="99"/>
      <c r="AY984" s="99"/>
      <c r="AZ984" s="99"/>
      <c r="BA984" s="99"/>
      <c r="BB984" s="99"/>
      <c r="BC984" s="99"/>
      <c r="BD984" s="99"/>
      <c r="BE984" s="99"/>
      <c r="BF984" s="99"/>
      <c r="BG984" s="99"/>
      <c r="BH984" s="99"/>
      <c r="BI984" s="99"/>
      <c r="BJ984" s="99"/>
      <c r="BK984" s="99"/>
      <c r="BL984" s="99"/>
    </row>
    <row r="985" spans="27:64">
      <c r="AA985" s="99"/>
      <c r="AB985" s="99"/>
      <c r="AC985" s="99"/>
      <c r="AD985" s="99"/>
      <c r="AE985" s="99"/>
      <c r="AG985" s="100"/>
      <c r="AN985" s="99"/>
      <c r="AO985" s="99"/>
      <c r="AP985" s="99"/>
      <c r="AQ985" s="99"/>
      <c r="AR985" s="99"/>
      <c r="AS985" s="99"/>
      <c r="AT985" s="99"/>
      <c r="AU985" s="99"/>
    </row>
    <row r="986" spans="27:64">
      <c r="AA986" s="99"/>
      <c r="AB986" s="99"/>
      <c r="AC986" s="99"/>
      <c r="AD986" s="99"/>
      <c r="AE986" s="99"/>
      <c r="AG986" s="100"/>
      <c r="AN986" s="99"/>
      <c r="AO986" s="99"/>
      <c r="AP986" s="99"/>
      <c r="AQ986" s="99"/>
      <c r="AR986" s="99"/>
      <c r="AS986" s="99"/>
      <c r="AT986" s="99"/>
      <c r="AU986" s="99"/>
    </row>
    <row r="987" spans="27:64">
      <c r="AA987" s="99"/>
      <c r="AB987" s="99"/>
      <c r="AC987" s="99"/>
      <c r="AD987" s="99"/>
      <c r="AE987" s="99"/>
      <c r="AG987" s="100"/>
      <c r="AN987" s="99"/>
      <c r="AO987" s="99"/>
      <c r="AP987" s="99"/>
      <c r="AQ987" s="99"/>
      <c r="AR987" s="99"/>
      <c r="AS987" s="99"/>
      <c r="AT987" s="99"/>
      <c r="AU987" s="99"/>
    </row>
    <row r="988" spans="27:64">
      <c r="AA988" s="99"/>
      <c r="AB988" s="99"/>
      <c r="AC988" s="99"/>
      <c r="AD988" s="99"/>
      <c r="AE988" s="99"/>
      <c r="AG988" s="100"/>
      <c r="AN988" s="99"/>
      <c r="AO988" s="99"/>
      <c r="AP988" s="99"/>
      <c r="AQ988" s="99"/>
      <c r="AR988" s="99"/>
      <c r="AS988" s="99"/>
      <c r="AT988" s="99"/>
      <c r="AU988" s="99"/>
    </row>
    <row r="989" spans="27:64">
      <c r="AA989" s="99"/>
      <c r="AB989" s="99"/>
      <c r="AC989" s="99"/>
      <c r="AD989" s="99"/>
      <c r="AE989" s="99"/>
      <c r="AG989" s="100"/>
      <c r="AN989" s="99"/>
      <c r="AO989" s="99"/>
      <c r="AP989" s="99"/>
      <c r="AQ989" s="99"/>
      <c r="AR989" s="99"/>
      <c r="AS989" s="99"/>
      <c r="AT989" s="99"/>
      <c r="AU989" s="99"/>
    </row>
    <row r="990" spans="27:64">
      <c r="AA990" s="99"/>
      <c r="AB990" s="99"/>
      <c r="AC990" s="99"/>
      <c r="AD990" s="99"/>
      <c r="AE990" s="99"/>
      <c r="AG990" s="100"/>
      <c r="AN990" s="99"/>
      <c r="AO990" s="99"/>
      <c r="AP990" s="99"/>
      <c r="AQ990" s="99"/>
      <c r="AR990" s="99"/>
      <c r="AS990" s="99"/>
      <c r="AT990" s="99"/>
      <c r="AU990" s="99"/>
    </row>
    <row r="991" spans="27:64">
      <c r="AA991" s="99"/>
      <c r="AB991" s="99"/>
      <c r="AC991" s="99"/>
      <c r="AD991" s="99"/>
      <c r="AE991" s="99"/>
      <c r="AG991" s="100"/>
      <c r="AN991" s="99"/>
      <c r="AO991" s="99"/>
      <c r="AP991" s="99"/>
      <c r="AQ991" s="99"/>
      <c r="AR991" s="99"/>
      <c r="AS991" s="99"/>
      <c r="AT991" s="99"/>
      <c r="AU991" s="99"/>
    </row>
    <row r="992" spans="27:64">
      <c r="AA992" s="99"/>
      <c r="AB992" s="99"/>
      <c r="AC992" s="99"/>
      <c r="AD992" s="99"/>
      <c r="AE992" s="99"/>
      <c r="AG992" s="100"/>
      <c r="AN992" s="99"/>
      <c r="AO992" s="99"/>
      <c r="AP992" s="99"/>
      <c r="AQ992" s="99"/>
      <c r="AR992" s="99"/>
      <c r="AS992" s="99"/>
      <c r="AT992" s="99"/>
      <c r="AU992" s="99"/>
    </row>
    <row r="993" spans="27:64">
      <c r="AA993" s="99"/>
      <c r="AB993" s="99"/>
      <c r="AC993" s="99"/>
      <c r="AD993" s="99"/>
      <c r="AE993" s="99"/>
      <c r="AG993" s="100"/>
      <c r="AN993" s="99"/>
      <c r="AO993" s="99"/>
      <c r="AP993" s="99"/>
      <c r="AQ993" s="99"/>
      <c r="AR993" s="99"/>
      <c r="AS993" s="99"/>
      <c r="AT993" s="99"/>
      <c r="AU993" s="99"/>
    </row>
    <row r="994" spans="27:64">
      <c r="AA994" s="99"/>
      <c r="AB994" s="99"/>
      <c r="AC994" s="99"/>
      <c r="AD994" s="99"/>
      <c r="AE994" s="99"/>
      <c r="AG994" s="100"/>
      <c r="AN994" s="99"/>
      <c r="AO994" s="99"/>
      <c r="AP994" s="99"/>
      <c r="AQ994" s="99"/>
      <c r="AR994" s="99"/>
      <c r="AS994" s="99"/>
      <c r="AT994" s="99"/>
      <c r="AU994" s="99"/>
    </row>
    <row r="995" spans="27:64">
      <c r="AA995" s="99"/>
      <c r="AB995" s="99"/>
      <c r="AC995" s="99"/>
      <c r="AD995" s="99"/>
      <c r="AE995" s="99"/>
      <c r="AG995" s="100"/>
      <c r="AN995" s="99"/>
      <c r="AO995" s="99"/>
      <c r="AP995" s="99"/>
      <c r="AQ995" s="99"/>
      <c r="AR995" s="99"/>
      <c r="AS995" s="99"/>
      <c r="AT995" s="99"/>
      <c r="AU995" s="99"/>
    </row>
    <row r="996" spans="27:64">
      <c r="AA996" s="99"/>
      <c r="AB996" s="99"/>
      <c r="AC996" s="99"/>
      <c r="AD996" s="99"/>
      <c r="AE996" s="99"/>
      <c r="AG996" s="100"/>
      <c r="AN996" s="99"/>
      <c r="AO996" s="99"/>
      <c r="AP996" s="99"/>
      <c r="AQ996" s="99"/>
      <c r="AR996" s="99"/>
      <c r="AS996" s="99"/>
      <c r="AT996" s="99"/>
      <c r="AU996" s="99"/>
    </row>
    <row r="997" spans="27:64">
      <c r="AA997" s="99"/>
      <c r="AB997" s="99"/>
      <c r="AC997" s="99"/>
      <c r="AD997" s="99"/>
      <c r="AE997" s="99"/>
      <c r="AG997" s="100"/>
      <c r="AN997" s="99"/>
      <c r="AO997" s="99"/>
      <c r="AP997" s="99"/>
      <c r="AQ997" s="99"/>
      <c r="AR997" s="99"/>
      <c r="AS997" s="99"/>
      <c r="AT997" s="99"/>
      <c r="AU997" s="99"/>
    </row>
    <row r="998" spans="27:64">
      <c r="AA998" s="99"/>
      <c r="AB998" s="99"/>
      <c r="AC998" s="99"/>
      <c r="AD998" s="99"/>
      <c r="AE998" s="99"/>
      <c r="AG998" s="100"/>
      <c r="AN998" s="99"/>
      <c r="AO998" s="99"/>
      <c r="AP998" s="99"/>
      <c r="AQ998" s="99"/>
      <c r="AR998" s="99"/>
      <c r="AS998" s="99"/>
      <c r="AT998" s="99"/>
      <c r="AU998" s="99"/>
    </row>
    <row r="999" spans="27:64">
      <c r="AA999" s="99"/>
      <c r="AB999" s="99"/>
      <c r="AC999" s="99"/>
      <c r="AD999" s="99"/>
      <c r="AE999" s="99"/>
      <c r="AG999" s="100"/>
      <c r="AN999" s="99"/>
      <c r="AO999" s="99"/>
      <c r="AP999" s="99"/>
      <c r="AQ999" s="99"/>
      <c r="AR999" s="99"/>
      <c r="AS999" s="99"/>
      <c r="AT999" s="99"/>
      <c r="AU999" s="99"/>
    </row>
    <row r="1000" spans="27:64">
      <c r="AA1000" s="99"/>
      <c r="AB1000" s="99"/>
      <c r="AC1000" s="99"/>
      <c r="AD1000" s="99"/>
      <c r="AE1000" s="99"/>
      <c r="AG1000" s="100"/>
      <c r="AN1000" s="99"/>
      <c r="AO1000" s="99"/>
      <c r="AP1000" s="99"/>
      <c r="AQ1000" s="99"/>
      <c r="AR1000" s="99"/>
      <c r="AS1000" s="99"/>
      <c r="AT1000" s="99"/>
      <c r="AU1000" s="99"/>
    </row>
    <row r="1001" spans="27:64">
      <c r="AA1001" s="99"/>
      <c r="AB1001" s="99"/>
      <c r="AC1001" s="99"/>
      <c r="AD1001" s="99"/>
      <c r="AE1001" s="99"/>
      <c r="AG1001" s="100"/>
      <c r="AN1001" s="99"/>
      <c r="AO1001" s="99"/>
      <c r="AP1001" s="99"/>
      <c r="AQ1001" s="99"/>
      <c r="AR1001" s="99"/>
      <c r="AS1001" s="99"/>
      <c r="AT1001" s="99"/>
      <c r="AU1001" s="99"/>
    </row>
    <row r="1002" spans="27:64">
      <c r="AA1002" s="99"/>
      <c r="AB1002" s="99"/>
      <c r="AC1002" s="99"/>
      <c r="AD1002" s="99"/>
      <c r="AE1002" s="99"/>
      <c r="AG1002" s="100"/>
      <c r="AN1002" s="99"/>
      <c r="AO1002" s="99"/>
      <c r="AP1002" s="99"/>
      <c r="AQ1002" s="99"/>
      <c r="AR1002" s="99"/>
      <c r="AS1002" s="99"/>
      <c r="AT1002" s="99"/>
      <c r="AU1002" s="99"/>
      <c r="AV1002" s="99"/>
      <c r="AW1002" s="99"/>
      <c r="AX1002" s="99"/>
      <c r="AY1002" s="99"/>
      <c r="AZ1002" s="99"/>
      <c r="BA1002" s="99"/>
      <c r="BB1002" s="99"/>
      <c r="BC1002" s="99"/>
      <c r="BD1002" s="99"/>
      <c r="BE1002" s="99"/>
      <c r="BF1002" s="99"/>
      <c r="BG1002" s="99"/>
      <c r="BH1002" s="99"/>
      <c r="BI1002" s="99"/>
      <c r="BJ1002" s="99"/>
      <c r="BK1002" s="99"/>
      <c r="BL1002" s="99"/>
    </row>
    <row r="1003" spans="27:64">
      <c r="AA1003" s="99"/>
      <c r="AB1003" s="99"/>
      <c r="AC1003" s="99"/>
      <c r="AD1003" s="99"/>
      <c r="AE1003" s="99"/>
      <c r="AG1003" s="100"/>
      <c r="AN1003" s="99"/>
      <c r="AO1003" s="99"/>
      <c r="AP1003" s="99"/>
      <c r="AQ1003" s="99"/>
      <c r="AR1003" s="99"/>
      <c r="AS1003" s="99"/>
      <c r="AT1003" s="99"/>
      <c r="AU1003" s="99"/>
    </row>
    <row r="1004" spans="27:64">
      <c r="AA1004" s="99"/>
      <c r="AB1004" s="99"/>
      <c r="AC1004" s="99"/>
      <c r="AD1004" s="99"/>
      <c r="AE1004" s="99"/>
      <c r="AG1004" s="100"/>
      <c r="AN1004" s="99"/>
      <c r="AO1004" s="99"/>
      <c r="AP1004" s="99"/>
      <c r="AQ1004" s="99"/>
      <c r="AR1004" s="99"/>
      <c r="AS1004" s="99"/>
      <c r="AT1004" s="99"/>
      <c r="AU1004" s="99"/>
    </row>
    <row r="1005" spans="27:64">
      <c r="AA1005" s="99"/>
      <c r="AB1005" s="99"/>
      <c r="AC1005" s="99"/>
      <c r="AD1005" s="99"/>
      <c r="AE1005" s="99"/>
      <c r="AG1005" s="100"/>
      <c r="AN1005" s="99"/>
      <c r="AO1005" s="99"/>
      <c r="AP1005" s="99"/>
      <c r="AQ1005" s="99"/>
      <c r="AR1005" s="99"/>
      <c r="AS1005" s="99"/>
      <c r="AT1005" s="99"/>
      <c r="AU1005" s="99"/>
    </row>
    <row r="1006" spans="27:64">
      <c r="AA1006" s="99"/>
      <c r="AB1006" s="99"/>
      <c r="AC1006" s="99"/>
      <c r="AD1006" s="99"/>
      <c r="AE1006" s="99"/>
      <c r="AG1006" s="100"/>
      <c r="AN1006" s="99"/>
      <c r="AO1006" s="99"/>
      <c r="AP1006" s="99"/>
      <c r="AQ1006" s="99"/>
      <c r="AR1006" s="99"/>
      <c r="AS1006" s="99"/>
      <c r="AT1006" s="99"/>
      <c r="AU1006" s="99"/>
    </row>
    <row r="1007" spans="27:64">
      <c r="AA1007" s="99"/>
      <c r="AB1007" s="99"/>
      <c r="AC1007" s="99"/>
      <c r="AD1007" s="99"/>
      <c r="AE1007" s="99"/>
      <c r="AG1007" s="100"/>
      <c r="AN1007" s="99"/>
      <c r="AO1007" s="99"/>
      <c r="AP1007" s="99"/>
      <c r="AQ1007" s="99"/>
      <c r="AR1007" s="99"/>
      <c r="AS1007" s="99"/>
      <c r="AT1007" s="99"/>
      <c r="AU1007" s="99"/>
    </row>
    <row r="1008" spans="27:64">
      <c r="AA1008" s="99"/>
      <c r="AB1008" s="99"/>
      <c r="AC1008" s="99"/>
      <c r="AD1008" s="99"/>
      <c r="AE1008" s="99"/>
      <c r="AG1008" s="100"/>
      <c r="AN1008" s="99"/>
      <c r="AO1008" s="99"/>
      <c r="AP1008" s="99"/>
      <c r="AQ1008" s="99"/>
      <c r="AR1008" s="99"/>
      <c r="AS1008" s="99"/>
      <c r="AT1008" s="99"/>
      <c r="AU1008" s="99"/>
    </row>
    <row r="1009" spans="27:47">
      <c r="AA1009" s="99"/>
      <c r="AB1009" s="99"/>
      <c r="AC1009" s="99"/>
      <c r="AD1009" s="99"/>
      <c r="AE1009" s="99"/>
      <c r="AG1009" s="100"/>
      <c r="AN1009" s="99"/>
      <c r="AO1009" s="99"/>
      <c r="AP1009" s="99"/>
      <c r="AQ1009" s="99"/>
      <c r="AR1009" s="99"/>
      <c r="AS1009" s="99"/>
      <c r="AT1009" s="99"/>
      <c r="AU1009" s="99"/>
    </row>
    <row r="1010" spans="27:47">
      <c r="AA1010" s="99"/>
      <c r="AB1010" s="99"/>
      <c r="AC1010" s="99"/>
      <c r="AD1010" s="99"/>
      <c r="AE1010" s="99"/>
      <c r="AG1010" s="100"/>
      <c r="AN1010" s="99"/>
      <c r="AO1010" s="99"/>
      <c r="AP1010" s="99"/>
      <c r="AQ1010" s="99"/>
      <c r="AR1010" s="99"/>
      <c r="AS1010" s="99"/>
      <c r="AT1010" s="99"/>
      <c r="AU1010" s="99"/>
    </row>
    <row r="1011" spans="27:47">
      <c r="AA1011" s="99"/>
      <c r="AB1011" s="99"/>
      <c r="AC1011" s="99"/>
      <c r="AD1011" s="99"/>
      <c r="AE1011" s="99"/>
      <c r="AG1011" s="100"/>
      <c r="AN1011" s="99"/>
      <c r="AO1011" s="99"/>
      <c r="AP1011" s="99"/>
      <c r="AQ1011" s="99"/>
      <c r="AR1011" s="99"/>
      <c r="AS1011" s="99"/>
      <c r="AT1011" s="99"/>
      <c r="AU1011" s="99"/>
    </row>
    <row r="1012" spans="27:47">
      <c r="AA1012" s="99"/>
      <c r="AB1012" s="99"/>
      <c r="AC1012" s="99"/>
      <c r="AD1012" s="99"/>
      <c r="AE1012" s="99"/>
      <c r="AG1012" s="100"/>
      <c r="AN1012" s="99"/>
      <c r="AO1012" s="99"/>
      <c r="AP1012" s="99"/>
      <c r="AQ1012" s="99"/>
      <c r="AR1012" s="99"/>
      <c r="AS1012" s="99"/>
      <c r="AT1012" s="99"/>
      <c r="AU1012" s="99"/>
    </row>
    <row r="1013" spans="27:47">
      <c r="AA1013" s="99"/>
      <c r="AB1013" s="99"/>
      <c r="AC1013" s="99"/>
      <c r="AD1013" s="99"/>
      <c r="AE1013" s="99"/>
      <c r="AG1013" s="100"/>
      <c r="AN1013" s="99"/>
      <c r="AO1013" s="99"/>
      <c r="AP1013" s="99"/>
      <c r="AQ1013" s="99"/>
      <c r="AR1013" s="99"/>
      <c r="AS1013" s="99"/>
      <c r="AT1013" s="99"/>
      <c r="AU1013" s="99"/>
    </row>
    <row r="1014" spans="27:47">
      <c r="AA1014" s="99"/>
      <c r="AB1014" s="99"/>
      <c r="AC1014" s="99"/>
      <c r="AD1014" s="99"/>
      <c r="AE1014" s="99"/>
      <c r="AG1014" s="100"/>
      <c r="AN1014" s="99"/>
      <c r="AO1014" s="99"/>
      <c r="AP1014" s="99"/>
      <c r="AQ1014" s="99"/>
      <c r="AR1014" s="99"/>
      <c r="AS1014" s="99"/>
      <c r="AT1014" s="99"/>
      <c r="AU1014" s="99"/>
    </row>
    <row r="1015" spans="27:47">
      <c r="AA1015" s="99"/>
      <c r="AB1015" s="99"/>
      <c r="AC1015" s="99"/>
      <c r="AD1015" s="99"/>
      <c r="AE1015" s="99"/>
      <c r="AG1015" s="100"/>
      <c r="AN1015" s="99"/>
      <c r="AO1015" s="99"/>
      <c r="AP1015" s="99"/>
      <c r="AQ1015" s="99"/>
      <c r="AR1015" s="99"/>
      <c r="AS1015" s="99"/>
      <c r="AT1015" s="99"/>
      <c r="AU1015" s="99"/>
    </row>
    <row r="1016" spans="27:47">
      <c r="AA1016" s="99"/>
      <c r="AB1016" s="99"/>
      <c r="AC1016" s="99"/>
      <c r="AD1016" s="99"/>
      <c r="AE1016" s="99"/>
      <c r="AG1016" s="100"/>
      <c r="AN1016" s="99"/>
      <c r="AO1016" s="99"/>
      <c r="AP1016" s="99"/>
      <c r="AQ1016" s="99"/>
      <c r="AR1016" s="99"/>
      <c r="AS1016" s="99"/>
      <c r="AT1016" s="99"/>
      <c r="AU1016" s="99"/>
    </row>
    <row r="1017" spans="27:47">
      <c r="AA1017" s="99"/>
      <c r="AB1017" s="99"/>
      <c r="AC1017" s="99"/>
      <c r="AD1017" s="99"/>
      <c r="AE1017" s="99"/>
      <c r="AG1017" s="100"/>
      <c r="AN1017" s="99"/>
      <c r="AO1017" s="99"/>
      <c r="AP1017" s="99"/>
      <c r="AQ1017" s="99"/>
      <c r="AR1017" s="99"/>
      <c r="AS1017" s="99"/>
      <c r="AT1017" s="99"/>
      <c r="AU1017" s="99"/>
    </row>
    <row r="1018" spans="27:47">
      <c r="AA1018" s="99"/>
      <c r="AB1018" s="99"/>
      <c r="AC1018" s="99"/>
      <c r="AD1018" s="99"/>
      <c r="AE1018" s="99"/>
      <c r="AG1018" s="100"/>
      <c r="AN1018" s="99"/>
      <c r="AO1018" s="99"/>
      <c r="AP1018" s="99"/>
      <c r="AQ1018" s="99"/>
      <c r="AR1018" s="99"/>
      <c r="AS1018" s="99"/>
      <c r="AT1018" s="99"/>
      <c r="AU1018" s="99"/>
    </row>
    <row r="1019" spans="27:47">
      <c r="AA1019" s="99"/>
      <c r="AB1019" s="99"/>
      <c r="AC1019" s="99"/>
      <c r="AD1019" s="99"/>
      <c r="AE1019" s="99"/>
      <c r="AG1019" s="100"/>
      <c r="AN1019" s="99"/>
      <c r="AO1019" s="99"/>
      <c r="AP1019" s="99"/>
      <c r="AQ1019" s="99"/>
      <c r="AR1019" s="99"/>
      <c r="AS1019" s="99"/>
      <c r="AT1019" s="99"/>
      <c r="AU1019" s="99"/>
    </row>
    <row r="1020" spans="27:47">
      <c r="AA1020" s="99"/>
      <c r="AB1020" s="99"/>
      <c r="AC1020" s="99"/>
      <c r="AD1020" s="99"/>
      <c r="AE1020" s="99"/>
      <c r="AG1020" s="100"/>
      <c r="AN1020" s="99"/>
      <c r="AO1020" s="99"/>
      <c r="AP1020" s="99"/>
      <c r="AQ1020" s="99"/>
      <c r="AR1020" s="99"/>
      <c r="AS1020" s="99"/>
      <c r="AT1020" s="99"/>
      <c r="AU1020" s="99"/>
    </row>
    <row r="1021" spans="27:47">
      <c r="AA1021" s="99"/>
      <c r="AB1021" s="99"/>
      <c r="AC1021" s="99"/>
      <c r="AD1021" s="99"/>
      <c r="AE1021" s="99"/>
      <c r="AG1021" s="100"/>
      <c r="AN1021" s="99"/>
      <c r="AO1021" s="99"/>
      <c r="AP1021" s="99"/>
      <c r="AQ1021" s="99"/>
      <c r="AR1021" s="99"/>
      <c r="AS1021" s="99"/>
      <c r="AT1021" s="99"/>
      <c r="AU1021" s="99"/>
    </row>
    <row r="1022" spans="27:47">
      <c r="AA1022" s="99"/>
      <c r="AB1022" s="99"/>
      <c r="AC1022" s="99"/>
      <c r="AD1022" s="99"/>
      <c r="AE1022" s="99"/>
      <c r="AG1022" s="100"/>
      <c r="AN1022" s="99"/>
      <c r="AO1022" s="99"/>
      <c r="AP1022" s="99"/>
      <c r="AQ1022" s="99"/>
      <c r="AR1022" s="99"/>
      <c r="AS1022" s="99"/>
      <c r="AT1022" s="99"/>
      <c r="AU1022" s="99"/>
    </row>
    <row r="1023" spans="27:47">
      <c r="AA1023" s="99"/>
      <c r="AB1023" s="99"/>
      <c r="AC1023" s="99"/>
      <c r="AD1023" s="99"/>
      <c r="AE1023" s="99"/>
      <c r="AG1023" s="100"/>
      <c r="AN1023" s="99"/>
      <c r="AO1023" s="99"/>
      <c r="AP1023" s="99"/>
      <c r="AQ1023" s="99"/>
      <c r="AR1023" s="99"/>
      <c r="AS1023" s="99"/>
      <c r="AT1023" s="99"/>
      <c r="AU1023" s="99"/>
    </row>
    <row r="1024" spans="27:47">
      <c r="AA1024" s="99"/>
      <c r="AB1024" s="99"/>
      <c r="AC1024" s="99"/>
      <c r="AD1024" s="99"/>
      <c r="AE1024" s="99"/>
      <c r="AG1024" s="100"/>
      <c r="AN1024" s="99"/>
      <c r="AO1024" s="99"/>
      <c r="AP1024" s="99"/>
      <c r="AQ1024" s="99"/>
      <c r="AR1024" s="99"/>
      <c r="AS1024" s="99"/>
      <c r="AT1024" s="99"/>
      <c r="AU1024" s="99"/>
    </row>
    <row r="1025" spans="27:50">
      <c r="AA1025" s="99"/>
      <c r="AB1025" s="99"/>
      <c r="AC1025" s="99"/>
      <c r="AD1025" s="99"/>
      <c r="AE1025" s="99"/>
      <c r="AG1025" s="100"/>
      <c r="AN1025" s="99"/>
      <c r="AO1025" s="99"/>
      <c r="AP1025" s="99"/>
      <c r="AQ1025" s="99"/>
      <c r="AR1025" s="99"/>
      <c r="AS1025" s="99"/>
      <c r="AT1025" s="99"/>
      <c r="AU1025" s="99"/>
    </row>
    <row r="1026" spans="27:50">
      <c r="AA1026" s="99"/>
      <c r="AB1026" s="99"/>
      <c r="AC1026" s="99"/>
      <c r="AD1026" s="99"/>
      <c r="AE1026" s="99"/>
      <c r="AG1026" s="100"/>
      <c r="AN1026" s="99"/>
      <c r="AO1026" s="99"/>
      <c r="AP1026" s="99"/>
      <c r="AQ1026" s="99"/>
      <c r="AR1026" s="99"/>
      <c r="AS1026" s="99"/>
      <c r="AT1026" s="99"/>
      <c r="AU1026" s="99"/>
    </row>
    <row r="1027" spans="27:50">
      <c r="AA1027" s="99"/>
      <c r="AB1027" s="99"/>
      <c r="AC1027" s="99"/>
      <c r="AD1027" s="99"/>
      <c r="AE1027" s="99"/>
      <c r="AG1027" s="100"/>
      <c r="AN1027" s="99"/>
      <c r="AO1027" s="99"/>
      <c r="AP1027" s="99"/>
      <c r="AQ1027" s="99"/>
      <c r="AR1027" s="99"/>
      <c r="AS1027" s="99"/>
      <c r="AT1027" s="99"/>
      <c r="AU1027" s="99"/>
    </row>
    <row r="1028" spans="27:50">
      <c r="AA1028" s="99"/>
      <c r="AB1028" s="99"/>
      <c r="AC1028" s="99"/>
      <c r="AD1028" s="99"/>
      <c r="AE1028" s="99"/>
      <c r="AG1028" s="100"/>
      <c r="AN1028" s="99"/>
      <c r="AO1028" s="99"/>
      <c r="AP1028" s="99"/>
      <c r="AQ1028" s="99"/>
      <c r="AR1028" s="99"/>
      <c r="AS1028" s="99"/>
      <c r="AT1028" s="99"/>
      <c r="AU1028" s="99"/>
    </row>
    <row r="1029" spans="27:50">
      <c r="AA1029" s="99"/>
      <c r="AB1029" s="99"/>
      <c r="AC1029" s="99"/>
      <c r="AD1029" s="99"/>
      <c r="AE1029" s="99"/>
      <c r="AG1029" s="100"/>
      <c r="AN1029" s="99"/>
      <c r="AO1029" s="99"/>
      <c r="AP1029" s="99"/>
      <c r="AQ1029" s="99"/>
      <c r="AR1029" s="99"/>
      <c r="AS1029" s="99"/>
      <c r="AT1029" s="99"/>
      <c r="AU1029" s="99"/>
    </row>
    <row r="1030" spans="27:50">
      <c r="AA1030" s="99"/>
      <c r="AB1030" s="99"/>
      <c r="AC1030" s="99"/>
      <c r="AD1030" s="99"/>
      <c r="AE1030" s="99"/>
      <c r="AG1030" s="100"/>
      <c r="AN1030" s="99"/>
      <c r="AO1030" s="99"/>
      <c r="AP1030" s="99"/>
      <c r="AQ1030" s="99"/>
      <c r="AR1030" s="99"/>
      <c r="AS1030" s="99"/>
      <c r="AT1030" s="99"/>
      <c r="AU1030" s="99"/>
    </row>
    <row r="1031" spans="27:50">
      <c r="AA1031" s="99"/>
      <c r="AB1031" s="99"/>
      <c r="AC1031" s="99"/>
      <c r="AD1031" s="99"/>
      <c r="AE1031" s="99"/>
      <c r="AG1031" s="100"/>
      <c r="AN1031" s="99"/>
      <c r="AO1031" s="99"/>
      <c r="AP1031" s="99"/>
      <c r="AQ1031" s="99"/>
      <c r="AR1031" s="99"/>
      <c r="AS1031" s="99"/>
      <c r="AT1031" s="99"/>
      <c r="AU1031" s="99"/>
    </row>
    <row r="1032" spans="27:50">
      <c r="AA1032" s="99"/>
      <c r="AB1032" s="99"/>
      <c r="AC1032" s="99"/>
      <c r="AD1032" s="99"/>
      <c r="AE1032" s="99"/>
      <c r="AG1032" s="100"/>
      <c r="AN1032" s="99"/>
      <c r="AO1032" s="99"/>
      <c r="AP1032" s="99"/>
      <c r="AQ1032" s="99"/>
      <c r="AR1032" s="99"/>
      <c r="AS1032" s="99"/>
      <c r="AT1032" s="99"/>
      <c r="AU1032" s="99"/>
    </row>
    <row r="1033" spans="27:50">
      <c r="AA1033" s="99"/>
      <c r="AB1033" s="99"/>
      <c r="AC1033" s="99"/>
      <c r="AD1033" s="99"/>
      <c r="AE1033" s="99"/>
      <c r="AG1033" s="100"/>
      <c r="AN1033" s="99"/>
      <c r="AO1033" s="99"/>
      <c r="AP1033" s="99"/>
      <c r="AQ1033" s="99"/>
      <c r="AR1033" s="99"/>
      <c r="AS1033" s="99"/>
      <c r="AT1033" s="99"/>
      <c r="AU1033" s="99"/>
    </row>
    <row r="1034" spans="27:50">
      <c r="AA1034" s="99"/>
      <c r="AB1034" s="99"/>
      <c r="AC1034" s="99"/>
      <c r="AD1034" s="99"/>
      <c r="AE1034" s="99"/>
      <c r="AG1034" s="100"/>
      <c r="AN1034" s="99"/>
      <c r="AO1034" s="99"/>
      <c r="AP1034" s="99"/>
      <c r="AQ1034" s="99"/>
      <c r="AR1034" s="99"/>
      <c r="AS1034" s="99"/>
      <c r="AT1034" s="99"/>
      <c r="AU1034" s="99"/>
    </row>
    <row r="1035" spans="27:50">
      <c r="AA1035" s="99"/>
      <c r="AB1035" s="99"/>
      <c r="AC1035" s="99"/>
      <c r="AD1035" s="99"/>
      <c r="AE1035" s="99"/>
      <c r="AG1035" s="100"/>
      <c r="AN1035" s="99"/>
      <c r="AO1035" s="99"/>
      <c r="AP1035" s="99"/>
      <c r="AQ1035" s="99"/>
      <c r="AR1035" s="99"/>
      <c r="AS1035" s="99"/>
      <c r="AT1035" s="99"/>
      <c r="AU1035" s="99"/>
    </row>
    <row r="1036" spans="27:50">
      <c r="AA1036" s="99"/>
      <c r="AB1036" s="99"/>
      <c r="AC1036" s="99"/>
      <c r="AD1036" s="99"/>
      <c r="AE1036" s="99"/>
      <c r="AG1036" s="100"/>
      <c r="AN1036" s="99"/>
      <c r="AO1036" s="99"/>
      <c r="AP1036" s="99"/>
      <c r="AQ1036" s="99"/>
      <c r="AR1036" s="99"/>
      <c r="AS1036" s="99"/>
      <c r="AT1036" s="99"/>
      <c r="AU1036" s="99"/>
    </row>
    <row r="1037" spans="27:50">
      <c r="AA1037" s="99"/>
      <c r="AB1037" s="99"/>
      <c r="AC1037" s="99"/>
      <c r="AD1037" s="99"/>
      <c r="AE1037" s="99"/>
      <c r="AG1037" s="100"/>
      <c r="AN1037" s="99"/>
      <c r="AO1037" s="99"/>
      <c r="AP1037" s="99"/>
      <c r="AQ1037" s="99"/>
      <c r="AR1037" s="99"/>
      <c r="AS1037" s="99"/>
      <c r="AT1037" s="99"/>
      <c r="AU1037" s="99"/>
    </row>
    <row r="1038" spans="27:50">
      <c r="AA1038" s="99"/>
      <c r="AB1038" s="99"/>
      <c r="AC1038" s="99"/>
      <c r="AD1038" s="99"/>
      <c r="AE1038" s="99"/>
      <c r="AG1038" s="100"/>
      <c r="AN1038" s="99"/>
      <c r="AO1038" s="99"/>
      <c r="AP1038" s="99"/>
      <c r="AQ1038" s="99"/>
      <c r="AR1038" s="99"/>
      <c r="AS1038" s="99"/>
      <c r="AT1038" s="99"/>
      <c r="AU1038" s="99"/>
    </row>
    <row r="1039" spans="27:50">
      <c r="AA1039" s="99"/>
      <c r="AB1039" s="99"/>
      <c r="AC1039" s="99"/>
      <c r="AD1039" s="99"/>
      <c r="AE1039" s="99"/>
      <c r="AG1039" s="100"/>
      <c r="AN1039" s="99"/>
      <c r="AO1039" s="99"/>
      <c r="AP1039" s="99"/>
      <c r="AQ1039" s="99"/>
      <c r="AR1039" s="99"/>
      <c r="AS1039" s="99"/>
      <c r="AT1039" s="99"/>
      <c r="AU1039" s="99"/>
      <c r="AV1039" s="99"/>
      <c r="AW1039" s="64"/>
      <c r="AX1039" s="70"/>
    </row>
    <row r="1040" spans="27:50">
      <c r="AA1040" s="99"/>
      <c r="AB1040" s="99"/>
      <c r="AC1040" s="99"/>
      <c r="AD1040" s="99"/>
      <c r="AE1040" s="99"/>
      <c r="AG1040" s="100"/>
      <c r="AN1040" s="99"/>
      <c r="AO1040" s="99"/>
      <c r="AP1040" s="99"/>
      <c r="AQ1040" s="99"/>
      <c r="AR1040" s="99"/>
      <c r="AS1040" s="99"/>
      <c r="AT1040" s="99"/>
      <c r="AU1040" s="99"/>
      <c r="AV1040" s="99"/>
      <c r="AW1040" s="64"/>
      <c r="AX1040" s="70"/>
    </row>
    <row r="1041" spans="27:47">
      <c r="AA1041" s="99"/>
      <c r="AB1041" s="99"/>
      <c r="AC1041" s="99"/>
      <c r="AD1041" s="99"/>
      <c r="AE1041" s="99"/>
      <c r="AG1041" s="100"/>
      <c r="AN1041" s="99"/>
      <c r="AO1041" s="99"/>
      <c r="AP1041" s="99"/>
      <c r="AQ1041" s="99"/>
      <c r="AR1041" s="99"/>
      <c r="AS1041" s="99"/>
      <c r="AT1041" s="99"/>
      <c r="AU1041" s="99"/>
    </row>
    <row r="1042" spans="27:47">
      <c r="AA1042" s="99"/>
      <c r="AB1042" s="99"/>
      <c r="AC1042" s="99"/>
      <c r="AD1042" s="99"/>
      <c r="AE1042" s="99"/>
      <c r="AG1042" s="100"/>
      <c r="AN1042" s="99"/>
      <c r="AO1042" s="99"/>
      <c r="AP1042" s="99"/>
      <c r="AQ1042" s="99"/>
      <c r="AR1042" s="99"/>
      <c r="AS1042" s="99"/>
      <c r="AT1042" s="99"/>
      <c r="AU1042" s="99"/>
    </row>
    <row r="1043" spans="27:47">
      <c r="AA1043" s="99"/>
      <c r="AB1043" s="99"/>
      <c r="AC1043" s="99"/>
      <c r="AD1043" s="99"/>
      <c r="AE1043" s="99"/>
      <c r="AG1043" s="100"/>
      <c r="AN1043" s="99"/>
      <c r="AO1043" s="99"/>
      <c r="AP1043" s="99"/>
      <c r="AQ1043" s="99"/>
      <c r="AR1043" s="99"/>
      <c r="AS1043" s="99"/>
      <c r="AT1043" s="99"/>
      <c r="AU1043" s="99"/>
    </row>
    <row r="1044" spans="27:47">
      <c r="AA1044" s="99"/>
      <c r="AB1044" s="99"/>
      <c r="AC1044" s="99"/>
      <c r="AD1044" s="99"/>
      <c r="AE1044" s="99"/>
      <c r="AG1044" s="100"/>
      <c r="AN1044" s="99"/>
      <c r="AO1044" s="99"/>
      <c r="AP1044" s="99"/>
      <c r="AQ1044" s="99"/>
      <c r="AR1044" s="99"/>
      <c r="AS1044" s="99"/>
      <c r="AT1044" s="99"/>
      <c r="AU1044" s="99"/>
    </row>
    <row r="1045" spans="27:47">
      <c r="AA1045" s="99"/>
      <c r="AB1045" s="99"/>
      <c r="AC1045" s="99"/>
      <c r="AD1045" s="99"/>
      <c r="AE1045" s="99"/>
      <c r="AG1045" s="100"/>
      <c r="AN1045" s="99"/>
      <c r="AO1045" s="99"/>
      <c r="AP1045" s="99"/>
      <c r="AQ1045" s="99"/>
      <c r="AR1045" s="99"/>
      <c r="AS1045" s="99"/>
      <c r="AT1045" s="99"/>
      <c r="AU1045" s="99"/>
    </row>
    <row r="1046" spans="27:47">
      <c r="AA1046" s="99"/>
      <c r="AB1046" s="99"/>
      <c r="AC1046" s="99"/>
      <c r="AD1046" s="99"/>
      <c r="AE1046" s="99"/>
      <c r="AG1046" s="100"/>
      <c r="AN1046" s="99"/>
      <c r="AO1046" s="99"/>
      <c r="AP1046" s="99"/>
      <c r="AQ1046" s="99"/>
      <c r="AR1046" s="99"/>
      <c r="AS1046" s="99"/>
      <c r="AT1046" s="99"/>
      <c r="AU1046" s="99"/>
    </row>
    <row r="1047" spans="27:47">
      <c r="AA1047" s="99"/>
      <c r="AB1047" s="99"/>
      <c r="AC1047" s="99"/>
      <c r="AD1047" s="99"/>
      <c r="AE1047" s="99"/>
      <c r="AG1047" s="100"/>
      <c r="AN1047" s="99"/>
      <c r="AO1047" s="99"/>
      <c r="AP1047" s="99"/>
      <c r="AQ1047" s="99"/>
      <c r="AR1047" s="99"/>
      <c r="AS1047" s="99"/>
      <c r="AT1047" s="99"/>
      <c r="AU1047" s="99"/>
    </row>
    <row r="1048" spans="27:47">
      <c r="AA1048" s="99"/>
      <c r="AB1048" s="99"/>
      <c r="AC1048" s="99"/>
      <c r="AD1048" s="99"/>
      <c r="AE1048" s="99"/>
      <c r="AG1048" s="100"/>
      <c r="AN1048" s="99"/>
      <c r="AO1048" s="99"/>
      <c r="AP1048" s="99"/>
      <c r="AQ1048" s="99"/>
      <c r="AR1048" s="99"/>
      <c r="AS1048" s="99"/>
      <c r="AT1048" s="99"/>
      <c r="AU1048" s="99"/>
    </row>
    <row r="1049" spans="27:47">
      <c r="AA1049" s="99"/>
      <c r="AB1049" s="99"/>
      <c r="AC1049" s="99"/>
      <c r="AD1049" s="99"/>
      <c r="AE1049" s="99"/>
      <c r="AG1049" s="100"/>
      <c r="AN1049" s="99"/>
      <c r="AO1049" s="99"/>
      <c r="AP1049" s="99"/>
      <c r="AQ1049" s="99"/>
      <c r="AR1049" s="99"/>
      <c r="AS1049" s="99"/>
      <c r="AT1049" s="99"/>
      <c r="AU1049" s="99"/>
    </row>
    <row r="1050" spans="27:47">
      <c r="AA1050" s="99"/>
      <c r="AB1050" s="99"/>
      <c r="AC1050" s="99"/>
      <c r="AD1050" s="99"/>
      <c r="AE1050" s="99"/>
      <c r="AG1050" s="100"/>
      <c r="AN1050" s="99"/>
      <c r="AO1050" s="99"/>
      <c r="AP1050" s="99"/>
      <c r="AQ1050" s="99"/>
      <c r="AR1050" s="99"/>
      <c r="AS1050" s="99"/>
      <c r="AT1050" s="99"/>
      <c r="AU1050" s="99"/>
    </row>
    <row r="1051" spans="27:47">
      <c r="AA1051" s="99"/>
      <c r="AB1051" s="99"/>
      <c r="AC1051" s="99"/>
      <c r="AD1051" s="99"/>
      <c r="AE1051" s="99"/>
      <c r="AG1051" s="100"/>
      <c r="AN1051" s="99"/>
      <c r="AO1051" s="99"/>
      <c r="AP1051" s="99"/>
      <c r="AQ1051" s="99"/>
      <c r="AR1051" s="99"/>
      <c r="AS1051" s="99"/>
      <c r="AT1051" s="99"/>
      <c r="AU1051" s="99"/>
    </row>
    <row r="1052" spans="27:47">
      <c r="AA1052" s="99"/>
      <c r="AB1052" s="99"/>
      <c r="AC1052" s="99"/>
      <c r="AD1052" s="99"/>
      <c r="AE1052" s="99"/>
      <c r="AG1052" s="100"/>
      <c r="AN1052" s="99"/>
      <c r="AO1052" s="99"/>
      <c r="AP1052" s="99"/>
      <c r="AQ1052" s="99"/>
      <c r="AR1052" s="99"/>
      <c r="AS1052" s="99"/>
      <c r="AT1052" s="99"/>
      <c r="AU1052" s="99"/>
    </row>
    <row r="1053" spans="27:47">
      <c r="AA1053" s="99"/>
      <c r="AB1053" s="99"/>
      <c r="AC1053" s="99"/>
      <c r="AD1053" s="99"/>
      <c r="AE1053" s="99"/>
      <c r="AG1053" s="100"/>
      <c r="AN1053" s="99"/>
      <c r="AO1053" s="99"/>
      <c r="AP1053" s="99"/>
      <c r="AQ1053" s="99"/>
      <c r="AR1053" s="99"/>
      <c r="AS1053" s="99"/>
      <c r="AT1053" s="99"/>
      <c r="AU1053" s="99"/>
    </row>
    <row r="1054" spans="27:47">
      <c r="AA1054" s="99"/>
      <c r="AB1054" s="99"/>
      <c r="AC1054" s="99"/>
      <c r="AD1054" s="99"/>
      <c r="AE1054" s="99"/>
      <c r="AG1054" s="100"/>
      <c r="AN1054" s="99"/>
      <c r="AO1054" s="99"/>
      <c r="AP1054" s="99"/>
      <c r="AQ1054" s="99"/>
      <c r="AR1054" s="99"/>
      <c r="AS1054" s="99"/>
      <c r="AT1054" s="99"/>
      <c r="AU1054" s="99"/>
    </row>
    <row r="1055" spans="27:47">
      <c r="AA1055" s="99"/>
      <c r="AB1055" s="99"/>
      <c r="AC1055" s="99"/>
      <c r="AD1055" s="99"/>
      <c r="AE1055" s="99"/>
      <c r="AG1055" s="100"/>
      <c r="AN1055" s="99"/>
      <c r="AO1055" s="99"/>
      <c r="AP1055" s="99"/>
      <c r="AQ1055" s="99"/>
      <c r="AR1055" s="99"/>
      <c r="AS1055" s="99"/>
      <c r="AT1055" s="99"/>
      <c r="AU1055" s="99"/>
    </row>
    <row r="1056" spans="27:47">
      <c r="AA1056" s="99"/>
      <c r="AB1056" s="99"/>
      <c r="AC1056" s="99"/>
      <c r="AD1056" s="99"/>
      <c r="AE1056" s="99"/>
      <c r="AG1056" s="100"/>
      <c r="AN1056" s="99"/>
      <c r="AO1056" s="99"/>
      <c r="AP1056" s="99"/>
      <c r="AQ1056" s="99"/>
      <c r="AR1056" s="99"/>
      <c r="AS1056" s="99"/>
      <c r="AT1056" s="99"/>
      <c r="AU1056" s="99"/>
    </row>
    <row r="1057" spans="27:64">
      <c r="AA1057" s="99"/>
      <c r="AB1057" s="99"/>
      <c r="AC1057" s="99"/>
      <c r="AD1057" s="99"/>
      <c r="AE1057" s="99"/>
      <c r="AG1057" s="100"/>
      <c r="AN1057" s="99"/>
      <c r="AO1057" s="99"/>
      <c r="AP1057" s="99"/>
      <c r="AQ1057" s="99"/>
      <c r="AR1057" s="99"/>
      <c r="AS1057" s="99"/>
      <c r="AT1057" s="99"/>
      <c r="AU1057" s="99"/>
    </row>
    <row r="1058" spans="27:64">
      <c r="AA1058" s="99"/>
      <c r="AB1058" s="99"/>
      <c r="AC1058" s="99"/>
      <c r="AD1058" s="99"/>
      <c r="AE1058" s="99"/>
      <c r="AG1058" s="100"/>
      <c r="AN1058" s="99"/>
      <c r="AO1058" s="99"/>
      <c r="AP1058" s="99"/>
      <c r="AQ1058" s="99"/>
      <c r="AR1058" s="99"/>
      <c r="AS1058" s="99"/>
      <c r="AT1058" s="99"/>
      <c r="AU1058" s="99"/>
    </row>
    <row r="1059" spans="27:64">
      <c r="AA1059" s="99"/>
      <c r="AB1059" s="99"/>
      <c r="AC1059" s="99"/>
      <c r="AD1059" s="99"/>
      <c r="AE1059" s="99"/>
      <c r="AG1059" s="100"/>
      <c r="AN1059" s="99"/>
      <c r="AO1059" s="99"/>
      <c r="AP1059" s="99"/>
      <c r="AQ1059" s="99"/>
      <c r="AR1059" s="99"/>
      <c r="AS1059" s="99"/>
      <c r="AT1059" s="99"/>
      <c r="AU1059" s="99"/>
    </row>
    <row r="1060" spans="27:64">
      <c r="AA1060" s="99"/>
      <c r="AB1060" s="99"/>
      <c r="AC1060" s="99"/>
      <c r="AD1060" s="99"/>
      <c r="AE1060" s="99"/>
      <c r="AG1060" s="100"/>
      <c r="AN1060" s="99"/>
      <c r="AO1060" s="99"/>
      <c r="AP1060" s="99"/>
      <c r="AQ1060" s="99"/>
      <c r="AR1060" s="99"/>
      <c r="AS1060" s="99"/>
      <c r="AT1060" s="99"/>
      <c r="AU1060" s="99"/>
    </row>
    <row r="1061" spans="27:64">
      <c r="AA1061" s="99"/>
      <c r="AB1061" s="99"/>
      <c r="AC1061" s="99"/>
      <c r="AD1061" s="99"/>
      <c r="AE1061" s="99"/>
      <c r="AG1061" s="100"/>
      <c r="AN1061" s="99"/>
      <c r="AO1061" s="99"/>
      <c r="AP1061" s="99"/>
      <c r="AQ1061" s="99"/>
      <c r="AR1061" s="99"/>
      <c r="AS1061" s="99"/>
      <c r="AT1061" s="99"/>
      <c r="AU1061" s="99"/>
    </row>
    <row r="1062" spans="27:64">
      <c r="AA1062" s="99"/>
      <c r="AB1062" s="99"/>
      <c r="AC1062" s="99"/>
      <c r="AD1062" s="99"/>
      <c r="AE1062" s="99"/>
      <c r="AG1062" s="100"/>
      <c r="AN1062" s="99"/>
      <c r="AO1062" s="99"/>
      <c r="AP1062" s="99"/>
      <c r="AQ1062" s="99"/>
      <c r="AR1062" s="99"/>
      <c r="AS1062" s="99"/>
      <c r="AT1062" s="99"/>
      <c r="AU1062" s="99"/>
    </row>
    <row r="1063" spans="27:64">
      <c r="AA1063" s="99"/>
      <c r="AB1063" s="99"/>
      <c r="AC1063" s="99"/>
      <c r="AD1063" s="99"/>
      <c r="AE1063" s="99"/>
      <c r="AG1063" s="100"/>
      <c r="AN1063" s="99"/>
      <c r="AO1063" s="99"/>
      <c r="AP1063" s="99"/>
      <c r="AQ1063" s="99"/>
      <c r="AR1063" s="99"/>
      <c r="AS1063" s="99"/>
      <c r="AT1063" s="99"/>
      <c r="AU1063" s="99"/>
    </row>
    <row r="1064" spans="27:64">
      <c r="AA1064" s="99"/>
      <c r="AB1064" s="99"/>
      <c r="AC1064" s="99"/>
      <c r="AD1064" s="99"/>
      <c r="AE1064" s="99"/>
      <c r="AG1064" s="100"/>
      <c r="AN1064" s="99"/>
      <c r="AO1064" s="99"/>
      <c r="AP1064" s="99"/>
      <c r="AQ1064" s="99"/>
      <c r="AR1064" s="99"/>
      <c r="AS1064" s="99"/>
      <c r="AT1064" s="99"/>
      <c r="AU1064" s="99"/>
      <c r="AV1064" s="99"/>
      <c r="AW1064" s="99"/>
      <c r="AX1064" s="99"/>
      <c r="AY1064" s="99"/>
      <c r="AZ1064" s="99"/>
      <c r="BA1064" s="99"/>
      <c r="BB1064" s="99"/>
      <c r="BC1064" s="99"/>
      <c r="BD1064" s="99"/>
      <c r="BE1064" s="99"/>
      <c r="BF1064" s="99"/>
      <c r="BG1064" s="99"/>
      <c r="BH1064" s="99"/>
      <c r="BI1064" s="99"/>
      <c r="BJ1064" s="99"/>
      <c r="BK1064" s="99"/>
      <c r="BL1064" s="99"/>
    </row>
    <row r="1065" spans="27:64">
      <c r="AA1065" s="99"/>
      <c r="AB1065" s="99"/>
      <c r="AC1065" s="99"/>
      <c r="AD1065" s="99"/>
      <c r="AE1065" s="99"/>
      <c r="AG1065" s="100"/>
      <c r="AN1065" s="99"/>
      <c r="AO1065" s="99"/>
      <c r="AP1065" s="99"/>
      <c r="AQ1065" s="99"/>
      <c r="AR1065" s="99"/>
      <c r="AS1065" s="99"/>
      <c r="AT1065" s="99"/>
      <c r="AU1065" s="99"/>
    </row>
    <row r="1066" spans="27:64">
      <c r="AA1066" s="99"/>
      <c r="AB1066" s="99"/>
      <c r="AC1066" s="99"/>
      <c r="AD1066" s="99"/>
      <c r="AE1066" s="99"/>
      <c r="AG1066" s="100"/>
      <c r="AN1066" s="99"/>
      <c r="AO1066" s="99"/>
      <c r="AP1066" s="99"/>
      <c r="AQ1066" s="99"/>
      <c r="AR1066" s="99"/>
      <c r="AS1066" s="99"/>
      <c r="AT1066" s="99"/>
      <c r="AU1066" s="99"/>
    </row>
    <row r="1067" spans="27:64">
      <c r="AA1067" s="99"/>
      <c r="AB1067" s="99"/>
      <c r="AC1067" s="99"/>
      <c r="AD1067" s="99"/>
      <c r="AE1067" s="99"/>
      <c r="AG1067" s="100"/>
      <c r="AN1067" s="99"/>
      <c r="AO1067" s="99"/>
      <c r="AP1067" s="99"/>
      <c r="AQ1067" s="99"/>
      <c r="AR1067" s="99"/>
      <c r="AS1067" s="99"/>
      <c r="AT1067" s="99"/>
      <c r="AU1067" s="99"/>
    </row>
    <row r="1068" spans="27:64">
      <c r="AA1068" s="99"/>
      <c r="AB1068" s="99"/>
      <c r="AC1068" s="99"/>
      <c r="AD1068" s="99"/>
      <c r="AE1068" s="99"/>
      <c r="AG1068" s="100"/>
      <c r="AN1068" s="99"/>
      <c r="AO1068" s="99"/>
      <c r="AP1068" s="99"/>
      <c r="AQ1068" s="99"/>
      <c r="AR1068" s="99"/>
      <c r="AS1068" s="99"/>
      <c r="AT1068" s="99"/>
      <c r="AU1068" s="99"/>
    </row>
    <row r="1069" spans="27:64">
      <c r="AA1069" s="99"/>
      <c r="AB1069" s="99"/>
      <c r="AC1069" s="99"/>
      <c r="AD1069" s="99"/>
      <c r="AE1069" s="99"/>
      <c r="AG1069" s="100"/>
      <c r="AN1069" s="99"/>
      <c r="AO1069" s="99"/>
      <c r="AP1069" s="99"/>
      <c r="AQ1069" s="99"/>
      <c r="AR1069" s="99"/>
      <c r="AS1069" s="99"/>
      <c r="AT1069" s="99"/>
      <c r="AU1069" s="99"/>
    </row>
    <row r="1070" spans="27:64">
      <c r="AA1070" s="99"/>
      <c r="AB1070" s="99"/>
      <c r="AC1070" s="99"/>
      <c r="AD1070" s="99"/>
      <c r="AE1070" s="99"/>
      <c r="AG1070" s="100"/>
      <c r="AN1070" s="99"/>
      <c r="AO1070" s="99"/>
      <c r="AP1070" s="99"/>
      <c r="AQ1070" s="99"/>
      <c r="AR1070" s="99"/>
      <c r="AS1070" s="99"/>
      <c r="AT1070" s="99"/>
      <c r="AU1070" s="99"/>
    </row>
    <row r="1071" spans="27:64">
      <c r="AA1071" s="99"/>
      <c r="AB1071" s="99"/>
      <c r="AC1071" s="99"/>
      <c r="AD1071" s="99"/>
      <c r="AE1071" s="99"/>
      <c r="AG1071" s="100"/>
      <c r="AN1071" s="99"/>
      <c r="AO1071" s="99"/>
      <c r="AP1071" s="99"/>
      <c r="AQ1071" s="99"/>
      <c r="AR1071" s="99"/>
      <c r="AS1071" s="99"/>
      <c r="AT1071" s="99"/>
      <c r="AU1071" s="99"/>
    </row>
    <row r="1072" spans="27:64">
      <c r="AA1072" s="99"/>
      <c r="AB1072" s="99"/>
      <c r="AC1072" s="99"/>
      <c r="AD1072" s="99"/>
      <c r="AE1072" s="99"/>
      <c r="AG1072" s="100"/>
      <c r="AN1072" s="99"/>
      <c r="AO1072" s="99"/>
      <c r="AP1072" s="99"/>
      <c r="AQ1072" s="99"/>
      <c r="AR1072" s="99"/>
      <c r="AS1072" s="99"/>
      <c r="AT1072" s="99"/>
      <c r="AU1072" s="99"/>
    </row>
    <row r="1073" spans="27:50">
      <c r="AA1073" s="99"/>
      <c r="AB1073" s="99"/>
      <c r="AC1073" s="99"/>
      <c r="AD1073" s="99"/>
      <c r="AE1073" s="99"/>
      <c r="AG1073" s="100"/>
      <c r="AN1073" s="99"/>
      <c r="AO1073" s="99"/>
      <c r="AP1073" s="99"/>
      <c r="AQ1073" s="99"/>
      <c r="AR1073" s="99"/>
      <c r="AS1073" s="99"/>
      <c r="AT1073" s="99"/>
      <c r="AU1073" s="99"/>
    </row>
    <row r="1074" spans="27:50">
      <c r="AA1074" s="99"/>
      <c r="AB1074" s="99"/>
      <c r="AC1074" s="99"/>
      <c r="AD1074" s="99"/>
      <c r="AE1074" s="99"/>
      <c r="AG1074" s="100"/>
      <c r="AN1074" s="99"/>
      <c r="AO1074" s="99"/>
      <c r="AP1074" s="99"/>
      <c r="AQ1074" s="99"/>
      <c r="AR1074" s="99"/>
      <c r="AS1074" s="99"/>
      <c r="AT1074" s="99"/>
      <c r="AU1074" s="99"/>
    </row>
    <row r="1075" spans="27:50">
      <c r="AA1075" s="99"/>
      <c r="AB1075" s="99"/>
      <c r="AC1075" s="99"/>
      <c r="AD1075" s="99"/>
      <c r="AE1075" s="99"/>
      <c r="AG1075" s="100"/>
      <c r="AN1075" s="99"/>
      <c r="AO1075" s="99"/>
      <c r="AP1075" s="99"/>
      <c r="AQ1075" s="99"/>
      <c r="AR1075" s="99"/>
      <c r="AS1075" s="99"/>
      <c r="AT1075" s="99"/>
      <c r="AU1075" s="99"/>
    </row>
    <row r="1076" spans="27:50">
      <c r="AA1076" s="99"/>
      <c r="AB1076" s="99"/>
      <c r="AC1076" s="99"/>
      <c r="AD1076" s="99"/>
      <c r="AE1076" s="99"/>
      <c r="AG1076" s="100"/>
      <c r="AN1076" s="99"/>
      <c r="AO1076" s="99"/>
      <c r="AP1076" s="99"/>
      <c r="AQ1076" s="99"/>
      <c r="AR1076" s="99"/>
      <c r="AS1076" s="99"/>
      <c r="AT1076" s="99"/>
      <c r="AU1076" s="99"/>
      <c r="AV1076" s="99"/>
    </row>
    <row r="1077" spans="27:50">
      <c r="AA1077" s="99"/>
      <c r="AB1077" s="99"/>
      <c r="AC1077" s="99"/>
      <c r="AD1077" s="99"/>
      <c r="AE1077" s="99"/>
      <c r="AG1077" s="100"/>
      <c r="AN1077" s="99"/>
      <c r="AO1077" s="99"/>
      <c r="AP1077" s="99"/>
      <c r="AQ1077" s="99"/>
      <c r="AR1077" s="99"/>
      <c r="AS1077" s="99"/>
      <c r="AT1077" s="99"/>
      <c r="AU1077" s="99"/>
    </row>
    <row r="1078" spans="27:50">
      <c r="AA1078" s="99"/>
      <c r="AB1078" s="99"/>
      <c r="AC1078" s="99"/>
      <c r="AD1078" s="99"/>
      <c r="AE1078" s="99"/>
      <c r="AG1078" s="100"/>
      <c r="AN1078" s="99"/>
      <c r="AO1078" s="99"/>
      <c r="AP1078" s="99"/>
      <c r="AQ1078" s="99"/>
      <c r="AR1078" s="99"/>
      <c r="AS1078" s="99"/>
      <c r="AT1078" s="99"/>
      <c r="AU1078" s="99"/>
      <c r="AV1078" s="99"/>
      <c r="AW1078" s="64"/>
      <c r="AX1078" s="70"/>
    </row>
    <row r="1079" spans="27:50">
      <c r="AA1079" s="99"/>
      <c r="AB1079" s="99"/>
      <c r="AC1079" s="99"/>
      <c r="AD1079" s="99"/>
      <c r="AE1079" s="99"/>
      <c r="AG1079" s="100"/>
      <c r="AN1079" s="99"/>
      <c r="AO1079" s="99"/>
      <c r="AP1079" s="99"/>
      <c r="AQ1079" s="99"/>
      <c r="AR1079" s="99"/>
      <c r="AS1079" s="99"/>
      <c r="AT1079" s="99"/>
      <c r="AU1079" s="99"/>
    </row>
    <row r="1080" spans="27:50">
      <c r="AA1080" s="99"/>
      <c r="AB1080" s="99"/>
      <c r="AC1080" s="99"/>
      <c r="AD1080" s="99"/>
      <c r="AE1080" s="99"/>
      <c r="AG1080" s="100"/>
      <c r="AN1080" s="99"/>
      <c r="AO1080" s="99"/>
      <c r="AP1080" s="99"/>
      <c r="AQ1080" s="99"/>
      <c r="AR1080" s="99"/>
      <c r="AS1080" s="99"/>
      <c r="AT1080" s="99"/>
      <c r="AU1080" s="99"/>
    </row>
    <row r="1081" spans="27:50">
      <c r="AA1081" s="99"/>
      <c r="AB1081" s="99"/>
      <c r="AC1081" s="99"/>
      <c r="AD1081" s="99"/>
      <c r="AE1081" s="99"/>
      <c r="AG1081" s="100"/>
      <c r="AN1081" s="99"/>
      <c r="AO1081" s="99"/>
      <c r="AP1081" s="99"/>
      <c r="AQ1081" s="99"/>
      <c r="AR1081" s="99"/>
      <c r="AS1081" s="99"/>
      <c r="AT1081" s="99"/>
      <c r="AU1081" s="99"/>
    </row>
    <row r="1082" spans="27:50">
      <c r="AA1082" s="99"/>
      <c r="AB1082" s="99"/>
      <c r="AC1082" s="99"/>
      <c r="AD1082" s="99"/>
      <c r="AE1082" s="99"/>
      <c r="AG1082" s="100"/>
      <c r="AN1082" s="99"/>
      <c r="AO1082" s="99"/>
      <c r="AP1082" s="99"/>
      <c r="AQ1082" s="99"/>
      <c r="AR1082" s="99"/>
      <c r="AS1082" s="99"/>
      <c r="AT1082" s="99"/>
      <c r="AU1082" s="99"/>
    </row>
    <row r="1083" spans="27:50">
      <c r="AA1083" s="99"/>
      <c r="AB1083" s="99"/>
      <c r="AC1083" s="99"/>
      <c r="AD1083" s="99"/>
      <c r="AE1083" s="99"/>
      <c r="AG1083" s="100"/>
      <c r="AN1083" s="99"/>
      <c r="AO1083" s="99"/>
      <c r="AP1083" s="99"/>
      <c r="AQ1083" s="99"/>
      <c r="AR1083" s="99"/>
      <c r="AS1083" s="99"/>
      <c r="AT1083" s="99"/>
      <c r="AU1083" s="99"/>
    </row>
    <row r="1084" spans="27:50">
      <c r="AA1084" s="99"/>
      <c r="AB1084" s="99"/>
      <c r="AC1084" s="99"/>
      <c r="AD1084" s="99"/>
      <c r="AE1084" s="99"/>
      <c r="AG1084" s="100"/>
      <c r="AN1084" s="99"/>
      <c r="AO1084" s="99"/>
      <c r="AP1084" s="99"/>
      <c r="AQ1084" s="99"/>
      <c r="AR1084" s="99"/>
      <c r="AS1084" s="99"/>
      <c r="AT1084" s="99"/>
      <c r="AU1084" s="99"/>
    </row>
    <row r="1085" spans="27:50">
      <c r="AA1085" s="99"/>
      <c r="AB1085" s="99"/>
      <c r="AC1085" s="99"/>
      <c r="AD1085" s="99"/>
      <c r="AE1085" s="99"/>
      <c r="AG1085" s="100"/>
      <c r="AN1085" s="99"/>
      <c r="AO1085" s="99"/>
      <c r="AP1085" s="99"/>
      <c r="AQ1085" s="99"/>
      <c r="AR1085" s="99"/>
      <c r="AS1085" s="99"/>
      <c r="AT1085" s="99"/>
      <c r="AU1085" s="99"/>
    </row>
    <row r="1086" spans="27:50">
      <c r="AA1086" s="99"/>
      <c r="AB1086" s="99"/>
      <c r="AC1086" s="99"/>
      <c r="AD1086" s="99"/>
      <c r="AE1086" s="99"/>
      <c r="AG1086" s="100"/>
      <c r="AN1086" s="99"/>
      <c r="AO1086" s="99"/>
      <c r="AP1086" s="99"/>
      <c r="AQ1086" s="99"/>
      <c r="AR1086" s="99"/>
      <c r="AS1086" s="99"/>
      <c r="AT1086" s="99"/>
      <c r="AU1086" s="99"/>
    </row>
    <row r="1087" spans="27:50">
      <c r="AA1087" s="99"/>
      <c r="AB1087" s="99"/>
      <c r="AC1087" s="99"/>
      <c r="AD1087" s="99"/>
      <c r="AE1087" s="99"/>
      <c r="AG1087" s="100"/>
      <c r="AN1087" s="99"/>
      <c r="AO1087" s="99"/>
      <c r="AP1087" s="99"/>
      <c r="AQ1087" s="99"/>
      <c r="AR1087" s="99"/>
      <c r="AS1087" s="99"/>
      <c r="AT1087" s="99"/>
      <c r="AU1087" s="99"/>
    </row>
    <row r="1088" spans="27:50">
      <c r="AA1088" s="99"/>
      <c r="AB1088" s="99"/>
      <c r="AC1088" s="99"/>
      <c r="AD1088" s="99"/>
      <c r="AE1088" s="99"/>
      <c r="AG1088" s="100"/>
      <c r="AN1088" s="99"/>
      <c r="AO1088" s="99"/>
      <c r="AP1088" s="99"/>
      <c r="AQ1088" s="99"/>
      <c r="AR1088" s="99"/>
      <c r="AS1088" s="99"/>
      <c r="AT1088" s="99"/>
      <c r="AU1088" s="99"/>
    </row>
    <row r="1089" spans="27:47">
      <c r="AA1089" s="99"/>
      <c r="AB1089" s="99"/>
      <c r="AC1089" s="99"/>
      <c r="AD1089" s="99"/>
      <c r="AE1089" s="99"/>
      <c r="AG1089" s="100"/>
      <c r="AN1089" s="99"/>
      <c r="AO1089" s="99"/>
      <c r="AP1089" s="99"/>
      <c r="AQ1089" s="99"/>
      <c r="AR1089" s="99"/>
      <c r="AS1089" s="99"/>
      <c r="AT1089" s="99"/>
      <c r="AU1089" s="99"/>
    </row>
    <row r="1090" spans="27:47">
      <c r="AA1090" s="99"/>
      <c r="AB1090" s="99"/>
      <c r="AC1090" s="99"/>
      <c r="AD1090" s="99"/>
      <c r="AE1090" s="99"/>
      <c r="AG1090" s="100"/>
      <c r="AN1090" s="99"/>
      <c r="AO1090" s="99"/>
      <c r="AP1090" s="99"/>
      <c r="AQ1090" s="99"/>
      <c r="AR1090" s="99"/>
      <c r="AS1090" s="99"/>
      <c r="AT1090" s="99"/>
      <c r="AU1090" s="99"/>
    </row>
    <row r="1091" spans="27:47">
      <c r="AA1091" s="99"/>
      <c r="AB1091" s="99"/>
      <c r="AC1091" s="99"/>
      <c r="AD1091" s="99"/>
      <c r="AE1091" s="99"/>
      <c r="AG1091" s="100"/>
      <c r="AN1091" s="99"/>
      <c r="AO1091" s="99"/>
      <c r="AP1091" s="99"/>
      <c r="AQ1091" s="99"/>
      <c r="AR1091" s="99"/>
      <c r="AS1091" s="99"/>
      <c r="AT1091" s="99"/>
      <c r="AU1091" s="99"/>
    </row>
    <row r="1092" spans="27:47">
      <c r="AA1092" s="99"/>
      <c r="AB1092" s="99"/>
      <c r="AC1092" s="99"/>
      <c r="AD1092" s="99"/>
      <c r="AE1092" s="99"/>
      <c r="AG1092" s="100"/>
      <c r="AN1092" s="99"/>
      <c r="AO1092" s="99"/>
      <c r="AP1092" s="99"/>
      <c r="AQ1092" s="99"/>
      <c r="AR1092" s="99"/>
      <c r="AS1092" s="99"/>
      <c r="AT1092" s="99"/>
      <c r="AU1092" s="99"/>
    </row>
    <row r="1093" spans="27:47">
      <c r="AA1093" s="99"/>
      <c r="AB1093" s="99"/>
      <c r="AC1093" s="99"/>
      <c r="AD1093" s="99"/>
      <c r="AE1093" s="99"/>
      <c r="AG1093" s="100"/>
      <c r="AN1093" s="99"/>
      <c r="AO1093" s="99"/>
      <c r="AP1093" s="99"/>
      <c r="AQ1093" s="99"/>
      <c r="AR1093" s="99"/>
      <c r="AS1093" s="99"/>
      <c r="AT1093" s="99"/>
      <c r="AU1093" s="99"/>
    </row>
    <row r="1094" spans="27:47">
      <c r="AA1094" s="99"/>
      <c r="AB1094" s="99"/>
      <c r="AC1094" s="99"/>
      <c r="AD1094" s="99"/>
      <c r="AE1094" s="99"/>
      <c r="AG1094" s="100"/>
      <c r="AN1094" s="99"/>
      <c r="AO1094" s="99"/>
      <c r="AP1094" s="99"/>
      <c r="AQ1094" s="99"/>
      <c r="AR1094" s="99"/>
      <c r="AS1094" s="99"/>
      <c r="AT1094" s="99"/>
      <c r="AU1094" s="99"/>
    </row>
    <row r="1095" spans="27:47">
      <c r="AA1095" s="99"/>
      <c r="AB1095" s="99"/>
      <c r="AC1095" s="99"/>
      <c r="AD1095" s="99"/>
      <c r="AE1095" s="99"/>
      <c r="AG1095" s="100"/>
      <c r="AN1095" s="99"/>
      <c r="AO1095" s="99"/>
      <c r="AP1095" s="99"/>
      <c r="AQ1095" s="99"/>
      <c r="AR1095" s="99"/>
      <c r="AS1095" s="99"/>
      <c r="AT1095" s="99"/>
      <c r="AU1095" s="99"/>
    </row>
    <row r="1096" spans="27:47">
      <c r="AA1096" s="99"/>
      <c r="AB1096" s="99"/>
      <c r="AC1096" s="99"/>
      <c r="AD1096" s="99"/>
      <c r="AE1096" s="99"/>
      <c r="AG1096" s="100"/>
      <c r="AN1096" s="99"/>
      <c r="AO1096" s="99"/>
      <c r="AP1096" s="99"/>
      <c r="AQ1096" s="99"/>
      <c r="AR1096" s="99"/>
      <c r="AS1096" s="99"/>
      <c r="AT1096" s="99"/>
      <c r="AU1096" s="99"/>
    </row>
    <row r="1097" spans="27:47">
      <c r="AA1097" s="99"/>
      <c r="AB1097" s="99"/>
      <c r="AC1097" s="99"/>
      <c r="AD1097" s="99"/>
      <c r="AE1097" s="99"/>
      <c r="AG1097" s="100"/>
      <c r="AN1097" s="99"/>
      <c r="AO1097" s="99"/>
      <c r="AP1097" s="99"/>
      <c r="AQ1097" s="99"/>
      <c r="AR1097" s="99"/>
      <c r="AS1097" s="99"/>
      <c r="AT1097" s="99"/>
      <c r="AU1097" s="99"/>
    </row>
    <row r="1098" spans="27:47">
      <c r="AA1098" s="99"/>
      <c r="AB1098" s="99"/>
      <c r="AC1098" s="99"/>
      <c r="AD1098" s="99"/>
      <c r="AE1098" s="99"/>
      <c r="AG1098" s="100"/>
      <c r="AN1098" s="99"/>
      <c r="AO1098" s="99"/>
      <c r="AP1098" s="99"/>
      <c r="AQ1098" s="99"/>
      <c r="AR1098" s="99"/>
      <c r="AS1098" s="99"/>
      <c r="AT1098" s="99"/>
      <c r="AU1098" s="99"/>
    </row>
    <row r="1099" spans="27:47">
      <c r="AA1099" s="99"/>
      <c r="AB1099" s="99"/>
      <c r="AC1099" s="99"/>
      <c r="AD1099" s="99"/>
      <c r="AE1099" s="99"/>
      <c r="AG1099" s="100"/>
      <c r="AN1099" s="99"/>
      <c r="AO1099" s="99"/>
      <c r="AP1099" s="99"/>
      <c r="AQ1099" s="99"/>
      <c r="AR1099" s="99"/>
      <c r="AS1099" s="99"/>
      <c r="AT1099" s="99"/>
      <c r="AU1099" s="99"/>
    </row>
    <row r="1100" spans="27:47">
      <c r="AA1100" s="99"/>
      <c r="AB1100" s="99"/>
      <c r="AC1100" s="99"/>
      <c r="AD1100" s="99"/>
      <c r="AE1100" s="99"/>
      <c r="AG1100" s="100"/>
      <c r="AN1100" s="99"/>
      <c r="AO1100" s="99"/>
      <c r="AP1100" s="99"/>
      <c r="AQ1100" s="99"/>
      <c r="AR1100" s="99"/>
      <c r="AS1100" s="99"/>
      <c r="AT1100" s="99"/>
      <c r="AU1100" s="99"/>
    </row>
    <row r="1101" spans="27:47">
      <c r="AA1101" s="99"/>
      <c r="AB1101" s="99"/>
      <c r="AC1101" s="99"/>
      <c r="AD1101" s="99"/>
      <c r="AE1101" s="99"/>
      <c r="AG1101" s="100"/>
      <c r="AN1101" s="99"/>
      <c r="AO1101" s="99"/>
      <c r="AP1101" s="99"/>
      <c r="AQ1101" s="99"/>
      <c r="AR1101" s="99"/>
      <c r="AS1101" s="99"/>
      <c r="AT1101" s="99"/>
      <c r="AU1101" s="99"/>
    </row>
    <row r="1102" spans="27:47">
      <c r="AA1102" s="99"/>
      <c r="AB1102" s="99"/>
      <c r="AC1102" s="99"/>
      <c r="AD1102" s="99"/>
      <c r="AE1102" s="99"/>
      <c r="AG1102" s="100"/>
      <c r="AN1102" s="99"/>
      <c r="AO1102" s="99"/>
      <c r="AP1102" s="99"/>
      <c r="AQ1102" s="99"/>
      <c r="AR1102" s="99"/>
      <c r="AS1102" s="99"/>
      <c r="AT1102" s="99"/>
      <c r="AU1102" s="99"/>
    </row>
    <row r="1103" spans="27:47">
      <c r="AA1103" s="99"/>
      <c r="AB1103" s="99"/>
      <c r="AC1103" s="99"/>
      <c r="AD1103" s="99"/>
      <c r="AE1103" s="99"/>
      <c r="AG1103" s="100"/>
      <c r="AN1103" s="99"/>
      <c r="AO1103" s="99"/>
      <c r="AP1103" s="99"/>
      <c r="AQ1103" s="99"/>
      <c r="AR1103" s="99"/>
      <c r="AS1103" s="99"/>
      <c r="AT1103" s="99"/>
      <c r="AU1103" s="99"/>
    </row>
    <row r="1104" spans="27:47">
      <c r="AA1104" s="99"/>
      <c r="AB1104" s="99"/>
      <c r="AC1104" s="99"/>
      <c r="AD1104" s="99"/>
      <c r="AE1104" s="99"/>
      <c r="AG1104" s="100"/>
      <c r="AN1104" s="99"/>
      <c r="AO1104" s="99"/>
      <c r="AP1104" s="99"/>
      <c r="AQ1104" s="99"/>
      <c r="AR1104" s="99"/>
      <c r="AS1104" s="99"/>
      <c r="AT1104" s="99"/>
      <c r="AU1104" s="99"/>
    </row>
    <row r="1105" spans="27:47">
      <c r="AA1105" s="99"/>
      <c r="AB1105" s="99"/>
      <c r="AC1105" s="99"/>
      <c r="AD1105" s="99"/>
      <c r="AE1105" s="99"/>
      <c r="AG1105" s="100"/>
      <c r="AN1105" s="99"/>
      <c r="AO1105" s="99"/>
      <c r="AP1105" s="99"/>
      <c r="AQ1105" s="99"/>
      <c r="AR1105" s="99"/>
      <c r="AS1105" s="99"/>
      <c r="AT1105" s="99"/>
      <c r="AU1105" s="99"/>
    </row>
    <row r="1106" spans="27:47">
      <c r="AA1106" s="99"/>
      <c r="AB1106" s="99"/>
      <c r="AC1106" s="99"/>
      <c r="AD1106" s="99"/>
      <c r="AE1106" s="99"/>
      <c r="AG1106" s="100"/>
      <c r="AN1106" s="99"/>
      <c r="AO1106" s="99"/>
      <c r="AP1106" s="99"/>
      <c r="AQ1106" s="99"/>
      <c r="AR1106" s="99"/>
      <c r="AS1106" s="99"/>
      <c r="AT1106" s="99"/>
      <c r="AU1106" s="99"/>
    </row>
    <row r="1107" spans="27:47">
      <c r="AA1107" s="99"/>
      <c r="AB1107" s="99"/>
      <c r="AC1107" s="99"/>
      <c r="AD1107" s="99"/>
      <c r="AE1107" s="99"/>
      <c r="AG1107" s="100"/>
      <c r="AN1107" s="99"/>
      <c r="AO1107" s="99"/>
      <c r="AP1107" s="99"/>
      <c r="AQ1107" s="99"/>
      <c r="AR1107" s="99"/>
      <c r="AS1107" s="99"/>
      <c r="AT1107" s="99"/>
      <c r="AU1107" s="99"/>
    </row>
    <row r="1108" spans="27:47">
      <c r="AA1108" s="99"/>
      <c r="AB1108" s="99"/>
      <c r="AC1108" s="99"/>
      <c r="AD1108" s="99"/>
      <c r="AE1108" s="99"/>
      <c r="AG1108" s="100"/>
      <c r="AN1108" s="99"/>
      <c r="AO1108" s="99"/>
      <c r="AP1108" s="99"/>
      <c r="AQ1108" s="99"/>
      <c r="AR1108" s="99"/>
      <c r="AS1108" s="99"/>
      <c r="AT1108" s="99"/>
      <c r="AU1108" s="99"/>
    </row>
    <row r="1109" spans="27:47">
      <c r="AA1109" s="99"/>
      <c r="AB1109" s="99"/>
      <c r="AC1109" s="99"/>
      <c r="AD1109" s="99"/>
      <c r="AE1109" s="99"/>
      <c r="AG1109" s="100"/>
      <c r="AN1109" s="99"/>
      <c r="AO1109" s="99"/>
      <c r="AP1109" s="99"/>
      <c r="AQ1109" s="99"/>
      <c r="AR1109" s="99"/>
      <c r="AS1109" s="99"/>
      <c r="AT1109" s="99"/>
      <c r="AU1109" s="99"/>
    </row>
    <row r="1110" spans="27:47">
      <c r="AA1110" s="99"/>
      <c r="AB1110" s="99"/>
      <c r="AC1110" s="99"/>
      <c r="AD1110" s="99"/>
      <c r="AE1110" s="99"/>
      <c r="AG1110" s="100"/>
      <c r="AN1110" s="99"/>
      <c r="AO1110" s="99"/>
      <c r="AP1110" s="99"/>
      <c r="AQ1110" s="99"/>
      <c r="AR1110" s="99"/>
      <c r="AS1110" s="99"/>
      <c r="AT1110" s="99"/>
      <c r="AU1110" s="99"/>
    </row>
    <row r="1111" spans="27:47">
      <c r="AA1111" s="99"/>
      <c r="AB1111" s="99"/>
      <c r="AC1111" s="99"/>
      <c r="AD1111" s="99"/>
      <c r="AE1111" s="99"/>
      <c r="AG1111" s="100"/>
      <c r="AN1111" s="99"/>
      <c r="AO1111" s="99"/>
      <c r="AP1111" s="99"/>
      <c r="AQ1111" s="99"/>
      <c r="AR1111" s="99"/>
      <c r="AS1111" s="99"/>
      <c r="AT1111" s="99"/>
      <c r="AU1111" s="99"/>
    </row>
    <row r="1112" spans="27:47">
      <c r="AA1112" s="99"/>
      <c r="AB1112" s="99"/>
      <c r="AC1112" s="99"/>
      <c r="AD1112" s="99"/>
      <c r="AE1112" s="99"/>
      <c r="AG1112" s="100"/>
      <c r="AN1112" s="99"/>
      <c r="AO1112" s="99"/>
      <c r="AP1112" s="99"/>
      <c r="AQ1112" s="99"/>
      <c r="AR1112" s="99"/>
      <c r="AS1112" s="99"/>
      <c r="AT1112" s="99"/>
      <c r="AU1112" s="99"/>
    </row>
    <row r="1113" spans="27:47">
      <c r="AA1113" s="99"/>
      <c r="AB1113" s="99"/>
      <c r="AC1113" s="99"/>
      <c r="AD1113" s="99"/>
      <c r="AE1113" s="99"/>
      <c r="AG1113" s="100"/>
      <c r="AN1113" s="99"/>
      <c r="AO1113" s="99"/>
      <c r="AP1113" s="99"/>
      <c r="AQ1113" s="99"/>
      <c r="AR1113" s="99"/>
      <c r="AS1113" s="99"/>
      <c r="AT1113" s="99"/>
      <c r="AU1113" s="99"/>
    </row>
    <row r="1114" spans="27:47">
      <c r="AA1114" s="99"/>
      <c r="AB1114" s="99"/>
      <c r="AC1114" s="99"/>
      <c r="AD1114" s="99"/>
      <c r="AE1114" s="99"/>
      <c r="AG1114" s="100"/>
      <c r="AN1114" s="99"/>
      <c r="AO1114" s="99"/>
      <c r="AP1114" s="99"/>
      <c r="AQ1114" s="99"/>
      <c r="AR1114" s="99"/>
      <c r="AS1114" s="99"/>
      <c r="AT1114" s="99"/>
      <c r="AU1114" s="99"/>
    </row>
    <row r="1115" spans="27:47">
      <c r="AA1115" s="99"/>
      <c r="AB1115" s="99"/>
      <c r="AC1115" s="99"/>
      <c r="AD1115" s="99"/>
      <c r="AE1115" s="99"/>
      <c r="AG1115" s="100"/>
      <c r="AN1115" s="99"/>
      <c r="AO1115" s="99"/>
      <c r="AP1115" s="99"/>
      <c r="AQ1115" s="99"/>
      <c r="AR1115" s="99"/>
      <c r="AS1115" s="99"/>
      <c r="AT1115" s="99"/>
      <c r="AU1115" s="99"/>
    </row>
    <row r="1116" spans="27:47">
      <c r="AA1116" s="99"/>
      <c r="AB1116" s="99"/>
      <c r="AC1116" s="99"/>
      <c r="AD1116" s="99"/>
      <c r="AE1116" s="99"/>
      <c r="AG1116" s="100"/>
      <c r="AN1116" s="99"/>
      <c r="AO1116" s="99"/>
      <c r="AP1116" s="99"/>
      <c r="AQ1116" s="99"/>
      <c r="AR1116" s="99"/>
      <c r="AS1116" s="99"/>
      <c r="AT1116" s="99"/>
      <c r="AU1116" s="99"/>
    </row>
    <row r="1117" spans="27:47">
      <c r="AA1117" s="99"/>
      <c r="AB1117" s="99"/>
      <c r="AC1117" s="99"/>
      <c r="AD1117" s="99"/>
      <c r="AE1117" s="99"/>
      <c r="AG1117" s="100"/>
      <c r="AN1117" s="99"/>
      <c r="AO1117" s="99"/>
      <c r="AP1117" s="99"/>
      <c r="AQ1117" s="99"/>
      <c r="AR1117" s="99"/>
      <c r="AS1117" s="99"/>
      <c r="AT1117" s="99"/>
      <c r="AU1117" s="99"/>
    </row>
    <row r="1118" spans="27:47">
      <c r="AA1118" s="99"/>
      <c r="AB1118" s="99"/>
      <c r="AC1118" s="99"/>
      <c r="AD1118" s="99"/>
      <c r="AE1118" s="99"/>
      <c r="AG1118" s="100"/>
      <c r="AN1118" s="99"/>
      <c r="AO1118" s="99"/>
      <c r="AP1118" s="99"/>
      <c r="AQ1118" s="99"/>
      <c r="AR1118" s="99"/>
      <c r="AS1118" s="99"/>
      <c r="AT1118" s="99"/>
      <c r="AU1118" s="99"/>
    </row>
    <row r="1119" spans="27:47">
      <c r="AA1119" s="99"/>
      <c r="AB1119" s="99"/>
      <c r="AC1119" s="99"/>
      <c r="AD1119" s="99"/>
      <c r="AE1119" s="99"/>
      <c r="AG1119" s="100"/>
      <c r="AN1119" s="99"/>
      <c r="AO1119" s="99"/>
      <c r="AP1119" s="99"/>
      <c r="AQ1119" s="99"/>
      <c r="AR1119" s="99"/>
      <c r="AS1119" s="99"/>
      <c r="AT1119" s="99"/>
      <c r="AU1119" s="99"/>
    </row>
    <row r="1120" spans="27:47">
      <c r="AA1120" s="99"/>
      <c r="AB1120" s="99"/>
      <c r="AC1120" s="99"/>
      <c r="AD1120" s="99"/>
      <c r="AE1120" s="99"/>
      <c r="AG1120" s="100"/>
      <c r="AN1120" s="99"/>
      <c r="AO1120" s="99"/>
      <c r="AP1120" s="99"/>
      <c r="AQ1120" s="99"/>
      <c r="AR1120" s="99"/>
      <c r="AS1120" s="99"/>
      <c r="AT1120" s="99"/>
      <c r="AU1120" s="99"/>
    </row>
    <row r="1121" spans="27:47">
      <c r="AA1121" s="99"/>
      <c r="AB1121" s="99"/>
      <c r="AC1121" s="99"/>
      <c r="AD1121" s="99"/>
      <c r="AE1121" s="99"/>
      <c r="AG1121" s="100"/>
      <c r="AN1121" s="99"/>
      <c r="AO1121" s="99"/>
      <c r="AP1121" s="99"/>
      <c r="AQ1121" s="99"/>
      <c r="AR1121" s="99"/>
      <c r="AS1121" s="99"/>
      <c r="AT1121" s="99"/>
      <c r="AU1121" s="99"/>
    </row>
    <row r="1122" spans="27:47">
      <c r="AA1122" s="99"/>
      <c r="AB1122" s="99"/>
      <c r="AC1122" s="99"/>
      <c r="AD1122" s="99"/>
      <c r="AE1122" s="99"/>
      <c r="AG1122" s="100"/>
      <c r="AN1122" s="99"/>
      <c r="AO1122" s="99"/>
      <c r="AP1122" s="99"/>
      <c r="AQ1122" s="99"/>
      <c r="AR1122" s="99"/>
      <c r="AS1122" s="99"/>
      <c r="AT1122" s="99"/>
      <c r="AU1122" s="99"/>
    </row>
    <row r="1123" spans="27:47">
      <c r="AA1123" s="99"/>
      <c r="AB1123" s="99"/>
      <c r="AC1123" s="99"/>
      <c r="AD1123" s="99"/>
      <c r="AE1123" s="99"/>
      <c r="AG1123" s="100"/>
      <c r="AN1123" s="99"/>
      <c r="AO1123" s="99"/>
      <c r="AP1123" s="99"/>
      <c r="AQ1123" s="99"/>
      <c r="AR1123" s="99"/>
      <c r="AS1123" s="99"/>
      <c r="AT1123" s="99"/>
      <c r="AU1123" s="99"/>
    </row>
    <row r="1124" spans="27:47">
      <c r="AA1124" s="99"/>
      <c r="AB1124" s="99"/>
      <c r="AC1124" s="99"/>
      <c r="AD1124" s="99"/>
      <c r="AE1124" s="99"/>
      <c r="AG1124" s="100"/>
      <c r="AN1124" s="99"/>
      <c r="AO1124" s="99"/>
      <c r="AP1124" s="99"/>
      <c r="AQ1124" s="99"/>
      <c r="AR1124" s="99"/>
      <c r="AS1124" s="99"/>
      <c r="AT1124" s="99"/>
      <c r="AU1124" s="99"/>
    </row>
    <row r="1125" spans="27:47">
      <c r="AA1125" s="99"/>
      <c r="AB1125" s="99"/>
      <c r="AC1125" s="99"/>
      <c r="AD1125" s="99"/>
      <c r="AE1125" s="99"/>
      <c r="AG1125" s="100"/>
      <c r="AN1125" s="99"/>
      <c r="AO1125" s="99"/>
      <c r="AP1125" s="99"/>
      <c r="AQ1125" s="99"/>
      <c r="AR1125" s="99"/>
      <c r="AS1125" s="99"/>
      <c r="AT1125" s="99"/>
      <c r="AU1125" s="99"/>
    </row>
    <row r="1126" spans="27:47">
      <c r="AA1126" s="99"/>
      <c r="AB1126" s="99"/>
      <c r="AC1126" s="99"/>
      <c r="AD1126" s="99"/>
      <c r="AE1126" s="99"/>
      <c r="AG1126" s="100"/>
      <c r="AN1126" s="99"/>
      <c r="AO1126" s="99"/>
      <c r="AP1126" s="99"/>
      <c r="AQ1126" s="99"/>
      <c r="AR1126" s="99"/>
      <c r="AS1126" s="99"/>
      <c r="AT1126" s="99"/>
      <c r="AU1126" s="99"/>
    </row>
    <row r="1127" spans="27:47">
      <c r="AA1127" s="99"/>
      <c r="AB1127" s="99"/>
      <c r="AC1127" s="99"/>
      <c r="AD1127" s="99"/>
      <c r="AE1127" s="99"/>
      <c r="AG1127" s="100"/>
      <c r="AN1127" s="99"/>
      <c r="AO1127" s="99"/>
      <c r="AP1127" s="99"/>
      <c r="AQ1127" s="99"/>
      <c r="AR1127" s="99"/>
      <c r="AS1127" s="99"/>
      <c r="AT1127" s="99"/>
      <c r="AU1127" s="99"/>
    </row>
    <row r="1128" spans="27:47">
      <c r="AA1128" s="99"/>
      <c r="AB1128" s="99"/>
      <c r="AC1128" s="99"/>
      <c r="AD1128" s="99"/>
      <c r="AE1128" s="99"/>
      <c r="AG1128" s="100"/>
      <c r="AN1128" s="99"/>
      <c r="AO1128" s="99"/>
      <c r="AP1128" s="99"/>
      <c r="AQ1128" s="99"/>
      <c r="AR1128" s="99"/>
      <c r="AS1128" s="99"/>
      <c r="AT1128" s="99"/>
      <c r="AU1128" s="99"/>
    </row>
    <row r="1129" spans="27:47">
      <c r="AA1129" s="99"/>
      <c r="AB1129" s="99"/>
      <c r="AC1129" s="99"/>
      <c r="AD1129" s="99"/>
      <c r="AE1129" s="99"/>
      <c r="AG1129" s="100"/>
      <c r="AN1129" s="99"/>
      <c r="AO1129" s="99"/>
      <c r="AP1129" s="99"/>
      <c r="AQ1129" s="99"/>
      <c r="AR1129" s="99"/>
      <c r="AS1129" s="99"/>
      <c r="AT1129" s="99"/>
      <c r="AU1129" s="99"/>
    </row>
    <row r="1130" spans="27:47">
      <c r="AA1130" s="99"/>
      <c r="AB1130" s="99"/>
      <c r="AC1130" s="99"/>
      <c r="AD1130" s="99"/>
      <c r="AE1130" s="99"/>
      <c r="AG1130" s="100"/>
      <c r="AN1130" s="99"/>
      <c r="AO1130" s="99"/>
      <c r="AP1130" s="99"/>
      <c r="AQ1130" s="99"/>
      <c r="AR1130" s="99"/>
      <c r="AS1130" s="99"/>
      <c r="AT1130" s="99"/>
      <c r="AU1130" s="99"/>
    </row>
    <row r="1131" spans="27:47">
      <c r="AA1131" s="99"/>
      <c r="AB1131" s="99"/>
      <c r="AC1131" s="99"/>
      <c r="AD1131" s="99"/>
      <c r="AE1131" s="99"/>
      <c r="AG1131" s="100"/>
      <c r="AN1131" s="99"/>
      <c r="AO1131" s="99"/>
      <c r="AP1131" s="99"/>
      <c r="AQ1131" s="99"/>
      <c r="AR1131" s="99"/>
      <c r="AS1131" s="99"/>
      <c r="AT1131" s="99"/>
      <c r="AU1131" s="99"/>
    </row>
    <row r="1132" spans="27:47">
      <c r="AA1132" s="99"/>
      <c r="AB1132" s="99"/>
      <c r="AC1132" s="99"/>
      <c r="AD1132" s="99"/>
      <c r="AE1132" s="99"/>
      <c r="AG1132" s="100"/>
      <c r="AN1132" s="99"/>
      <c r="AO1132" s="99"/>
      <c r="AP1132" s="99"/>
      <c r="AQ1132" s="99"/>
      <c r="AR1132" s="99"/>
      <c r="AS1132" s="99"/>
      <c r="AT1132" s="99"/>
      <c r="AU1132" s="99"/>
    </row>
    <row r="1133" spans="27:47">
      <c r="AA1133" s="99"/>
      <c r="AB1133" s="99"/>
      <c r="AC1133" s="99"/>
      <c r="AD1133" s="99"/>
      <c r="AE1133" s="99"/>
      <c r="AG1133" s="100"/>
      <c r="AN1133" s="99"/>
      <c r="AO1133" s="99"/>
      <c r="AP1133" s="99"/>
      <c r="AQ1133" s="99"/>
      <c r="AR1133" s="99"/>
      <c r="AS1133" s="99"/>
      <c r="AT1133" s="99"/>
      <c r="AU1133" s="99"/>
    </row>
    <row r="1134" spans="27:47">
      <c r="AA1134" s="99"/>
      <c r="AB1134" s="99"/>
      <c r="AC1134" s="99"/>
      <c r="AD1134" s="99"/>
      <c r="AE1134" s="99"/>
      <c r="AG1134" s="100"/>
      <c r="AN1134" s="99"/>
      <c r="AO1134" s="99"/>
      <c r="AP1134" s="99"/>
      <c r="AQ1134" s="99"/>
      <c r="AR1134" s="99"/>
      <c r="AS1134" s="99"/>
      <c r="AT1134" s="99"/>
      <c r="AU1134" s="99"/>
    </row>
    <row r="1135" spans="27:47">
      <c r="AA1135" s="99"/>
      <c r="AB1135" s="99"/>
      <c r="AC1135" s="99"/>
      <c r="AD1135" s="99"/>
      <c r="AE1135" s="99"/>
      <c r="AG1135" s="100"/>
      <c r="AN1135" s="99"/>
      <c r="AO1135" s="99"/>
      <c r="AP1135" s="99"/>
      <c r="AQ1135" s="99"/>
      <c r="AR1135" s="99"/>
      <c r="AS1135" s="99"/>
      <c r="AT1135" s="99"/>
      <c r="AU1135" s="99"/>
    </row>
    <row r="1136" spans="27:47">
      <c r="AA1136" s="99"/>
      <c r="AB1136" s="99"/>
      <c r="AC1136" s="99"/>
      <c r="AD1136" s="99"/>
      <c r="AE1136" s="99"/>
      <c r="AG1136" s="100"/>
      <c r="AN1136" s="99"/>
      <c r="AO1136" s="99"/>
      <c r="AP1136" s="99"/>
      <c r="AQ1136" s="99"/>
      <c r="AR1136" s="99"/>
      <c r="AS1136" s="99"/>
      <c r="AT1136" s="99"/>
      <c r="AU1136" s="99"/>
    </row>
    <row r="1137" spans="27:50">
      <c r="AA1137" s="99"/>
      <c r="AB1137" s="99"/>
      <c r="AC1137" s="99"/>
      <c r="AD1137" s="99"/>
      <c r="AE1137" s="99"/>
      <c r="AG1137" s="100"/>
      <c r="AN1137" s="99"/>
      <c r="AO1137" s="99"/>
      <c r="AP1137" s="99"/>
      <c r="AQ1137" s="99"/>
      <c r="AR1137" s="99"/>
      <c r="AS1137" s="99"/>
      <c r="AT1137" s="99"/>
      <c r="AU1137" s="99"/>
    </row>
    <row r="1138" spans="27:50">
      <c r="AA1138" s="99"/>
      <c r="AB1138" s="99"/>
      <c r="AC1138" s="99"/>
      <c r="AD1138" s="99"/>
      <c r="AE1138" s="99"/>
      <c r="AG1138" s="100"/>
      <c r="AN1138" s="99"/>
      <c r="AO1138" s="99"/>
      <c r="AP1138" s="99"/>
      <c r="AQ1138" s="99"/>
      <c r="AR1138" s="99"/>
      <c r="AS1138" s="99"/>
      <c r="AT1138" s="99"/>
      <c r="AU1138" s="99"/>
    </row>
    <row r="1139" spans="27:50">
      <c r="AA1139" s="99"/>
      <c r="AB1139" s="99"/>
      <c r="AC1139" s="99"/>
      <c r="AD1139" s="99"/>
      <c r="AE1139" s="99"/>
      <c r="AG1139" s="100"/>
      <c r="AN1139" s="99"/>
      <c r="AO1139" s="99"/>
      <c r="AP1139" s="99"/>
      <c r="AQ1139" s="99"/>
      <c r="AR1139" s="99"/>
      <c r="AS1139" s="99"/>
      <c r="AT1139" s="99"/>
      <c r="AU1139" s="99"/>
    </row>
    <row r="1140" spans="27:50">
      <c r="AA1140" s="99"/>
      <c r="AB1140" s="99"/>
      <c r="AC1140" s="99"/>
      <c r="AD1140" s="99"/>
      <c r="AE1140" s="99"/>
      <c r="AG1140" s="100"/>
      <c r="AN1140" s="99"/>
      <c r="AO1140" s="99"/>
      <c r="AP1140" s="99"/>
      <c r="AQ1140" s="99"/>
      <c r="AR1140" s="99"/>
      <c r="AS1140" s="99"/>
      <c r="AT1140" s="99"/>
      <c r="AU1140" s="99"/>
    </row>
    <row r="1141" spans="27:50">
      <c r="AA1141" s="99"/>
      <c r="AB1141" s="99"/>
      <c r="AC1141" s="99"/>
      <c r="AD1141" s="99"/>
      <c r="AE1141" s="99"/>
      <c r="AG1141" s="100"/>
      <c r="AN1141" s="99"/>
      <c r="AO1141" s="99"/>
      <c r="AP1141" s="99"/>
      <c r="AQ1141" s="99"/>
      <c r="AR1141" s="99"/>
      <c r="AS1141" s="99"/>
      <c r="AT1141" s="99"/>
      <c r="AU1141" s="99"/>
    </row>
    <row r="1142" spans="27:50">
      <c r="AA1142" s="99"/>
      <c r="AB1142" s="99"/>
      <c r="AC1142" s="99"/>
      <c r="AD1142" s="99"/>
      <c r="AE1142" s="99"/>
      <c r="AG1142" s="100"/>
      <c r="AN1142" s="99"/>
      <c r="AO1142" s="99"/>
      <c r="AP1142" s="99"/>
      <c r="AQ1142" s="99"/>
      <c r="AR1142" s="99"/>
      <c r="AS1142" s="99"/>
      <c r="AT1142" s="99"/>
      <c r="AU1142" s="99"/>
    </row>
    <row r="1143" spans="27:50">
      <c r="AA1143" s="99"/>
      <c r="AB1143" s="99"/>
      <c r="AC1143" s="99"/>
      <c r="AD1143" s="99"/>
      <c r="AE1143" s="99"/>
      <c r="AG1143" s="100"/>
      <c r="AN1143" s="99"/>
      <c r="AO1143" s="99"/>
      <c r="AP1143" s="99"/>
      <c r="AQ1143" s="99"/>
      <c r="AR1143" s="99"/>
      <c r="AS1143" s="99"/>
      <c r="AT1143" s="99"/>
      <c r="AU1143" s="99"/>
    </row>
    <row r="1144" spans="27:50">
      <c r="AA1144" s="99"/>
      <c r="AB1144" s="99"/>
      <c r="AC1144" s="99"/>
      <c r="AD1144" s="99"/>
      <c r="AE1144" s="99"/>
      <c r="AG1144" s="100"/>
      <c r="AN1144" s="99"/>
      <c r="AO1144" s="99"/>
      <c r="AP1144" s="99"/>
      <c r="AQ1144" s="99"/>
      <c r="AR1144" s="99"/>
      <c r="AS1144" s="99"/>
      <c r="AT1144" s="99"/>
      <c r="AU1144" s="99"/>
    </row>
    <row r="1145" spans="27:50">
      <c r="AA1145" s="99"/>
      <c r="AB1145" s="99"/>
      <c r="AC1145" s="99"/>
      <c r="AD1145" s="99"/>
      <c r="AE1145" s="99"/>
      <c r="AG1145" s="100"/>
      <c r="AN1145" s="99"/>
      <c r="AO1145" s="99"/>
      <c r="AP1145" s="99"/>
      <c r="AQ1145" s="99"/>
      <c r="AR1145" s="99"/>
      <c r="AS1145" s="99"/>
      <c r="AT1145" s="99"/>
      <c r="AU1145" s="99"/>
    </row>
    <row r="1146" spans="27:50">
      <c r="AA1146" s="99"/>
      <c r="AB1146" s="99"/>
      <c r="AC1146" s="99"/>
      <c r="AD1146" s="99"/>
      <c r="AE1146" s="99"/>
      <c r="AG1146" s="100"/>
      <c r="AN1146" s="99"/>
      <c r="AO1146" s="99"/>
      <c r="AP1146" s="99"/>
      <c r="AQ1146" s="99"/>
      <c r="AR1146" s="99"/>
      <c r="AS1146" s="99"/>
      <c r="AT1146" s="99"/>
      <c r="AU1146" s="99"/>
    </row>
    <row r="1147" spans="27:50">
      <c r="AA1147" s="99"/>
      <c r="AB1147" s="99"/>
      <c r="AC1147" s="99"/>
      <c r="AD1147" s="99"/>
      <c r="AE1147" s="99"/>
      <c r="AG1147" s="100"/>
      <c r="AN1147" s="99"/>
      <c r="AO1147" s="99"/>
      <c r="AP1147" s="99"/>
      <c r="AQ1147" s="99"/>
      <c r="AR1147" s="99"/>
      <c r="AS1147" s="99"/>
      <c r="AT1147" s="99"/>
      <c r="AU1147" s="99"/>
    </row>
    <row r="1148" spans="27:50">
      <c r="AA1148" s="99"/>
      <c r="AB1148" s="99"/>
      <c r="AC1148" s="99"/>
      <c r="AD1148" s="99"/>
      <c r="AE1148" s="99"/>
      <c r="AG1148" s="100"/>
      <c r="AN1148" s="99"/>
      <c r="AO1148" s="99"/>
      <c r="AP1148" s="99"/>
      <c r="AQ1148" s="99"/>
      <c r="AR1148" s="99"/>
      <c r="AS1148" s="99"/>
      <c r="AT1148" s="99"/>
      <c r="AU1148" s="99"/>
    </row>
    <row r="1149" spans="27:50">
      <c r="AA1149" s="99"/>
      <c r="AB1149" s="99"/>
      <c r="AC1149" s="99"/>
      <c r="AD1149" s="99"/>
      <c r="AE1149" s="99"/>
      <c r="AG1149" s="100"/>
      <c r="AN1149" s="99"/>
      <c r="AO1149" s="99"/>
      <c r="AP1149" s="99"/>
      <c r="AQ1149" s="99"/>
      <c r="AR1149" s="99"/>
      <c r="AS1149" s="99"/>
      <c r="AT1149" s="99"/>
      <c r="AU1149" s="99"/>
    </row>
    <row r="1150" spans="27:50">
      <c r="AA1150" s="99"/>
      <c r="AB1150" s="99"/>
      <c r="AC1150" s="99"/>
      <c r="AD1150" s="99"/>
      <c r="AE1150" s="99"/>
      <c r="AG1150" s="100"/>
      <c r="AN1150" s="99"/>
      <c r="AO1150" s="99"/>
      <c r="AP1150" s="99"/>
      <c r="AQ1150" s="99"/>
      <c r="AR1150" s="99"/>
      <c r="AS1150" s="99"/>
      <c r="AT1150" s="99"/>
      <c r="AU1150" s="99"/>
    </row>
    <row r="1151" spans="27:50">
      <c r="AA1151" s="99"/>
      <c r="AB1151" s="99"/>
      <c r="AC1151" s="99"/>
      <c r="AD1151" s="99"/>
      <c r="AE1151" s="99"/>
      <c r="AG1151" s="100"/>
      <c r="AN1151" s="99"/>
      <c r="AO1151" s="99"/>
      <c r="AP1151" s="99"/>
      <c r="AQ1151" s="99"/>
      <c r="AR1151" s="99"/>
      <c r="AS1151" s="99"/>
      <c r="AT1151" s="99"/>
      <c r="AU1151" s="99"/>
    </row>
    <row r="1152" spans="27:50">
      <c r="AA1152" s="99"/>
      <c r="AB1152" s="99"/>
      <c r="AC1152" s="99"/>
      <c r="AD1152" s="99"/>
      <c r="AE1152" s="99"/>
      <c r="AG1152" s="100"/>
      <c r="AN1152" s="99"/>
      <c r="AO1152" s="99"/>
      <c r="AP1152" s="99"/>
      <c r="AQ1152" s="99"/>
      <c r="AR1152" s="99"/>
      <c r="AS1152" s="99"/>
      <c r="AT1152" s="99"/>
      <c r="AU1152" s="99"/>
      <c r="AV1152" s="99"/>
      <c r="AW1152" s="64"/>
      <c r="AX1152" s="70"/>
    </row>
    <row r="1153" spans="27:47">
      <c r="AA1153" s="99"/>
      <c r="AB1153" s="99"/>
      <c r="AC1153" s="99"/>
      <c r="AD1153" s="99"/>
      <c r="AE1153" s="99"/>
      <c r="AG1153" s="100"/>
      <c r="AN1153" s="99"/>
      <c r="AO1153" s="99"/>
      <c r="AP1153" s="99"/>
      <c r="AQ1153" s="99"/>
      <c r="AR1153" s="99"/>
      <c r="AS1153" s="99"/>
      <c r="AT1153" s="99"/>
      <c r="AU1153" s="99"/>
    </row>
    <row r="1154" spans="27:47">
      <c r="AA1154" s="99"/>
      <c r="AB1154" s="99"/>
      <c r="AC1154" s="99"/>
      <c r="AD1154" s="99"/>
      <c r="AE1154" s="99"/>
      <c r="AG1154" s="100"/>
      <c r="AN1154" s="99"/>
      <c r="AO1154" s="99"/>
      <c r="AP1154" s="99"/>
      <c r="AQ1154" s="99"/>
      <c r="AR1154" s="99"/>
      <c r="AS1154" s="99"/>
      <c r="AT1154" s="99"/>
      <c r="AU1154" s="99"/>
    </row>
    <row r="1155" spans="27:47">
      <c r="AA1155" s="99"/>
      <c r="AB1155" s="99"/>
      <c r="AC1155" s="99"/>
      <c r="AD1155" s="99"/>
      <c r="AE1155" s="99"/>
      <c r="AG1155" s="100"/>
      <c r="AN1155" s="99"/>
      <c r="AO1155" s="99"/>
      <c r="AP1155" s="99"/>
      <c r="AQ1155" s="99"/>
      <c r="AR1155" s="99"/>
      <c r="AS1155" s="99"/>
      <c r="AT1155" s="99"/>
      <c r="AU1155" s="99"/>
    </row>
    <row r="1156" spans="27:47">
      <c r="AA1156" s="99"/>
      <c r="AB1156" s="99"/>
      <c r="AC1156" s="99"/>
      <c r="AD1156" s="99"/>
      <c r="AE1156" s="99"/>
      <c r="AG1156" s="100"/>
      <c r="AN1156" s="99"/>
      <c r="AO1156" s="99"/>
      <c r="AP1156" s="99"/>
      <c r="AQ1156" s="99"/>
      <c r="AR1156" s="99"/>
      <c r="AS1156" s="99"/>
      <c r="AT1156" s="99"/>
      <c r="AU1156" s="99"/>
    </row>
    <row r="1157" spans="27:47">
      <c r="AA1157" s="99"/>
      <c r="AB1157" s="99"/>
      <c r="AC1157" s="99"/>
      <c r="AD1157" s="99"/>
      <c r="AE1157" s="99"/>
      <c r="AG1157" s="100"/>
      <c r="AN1157" s="99"/>
      <c r="AO1157" s="99"/>
      <c r="AP1157" s="99"/>
      <c r="AQ1157" s="99"/>
      <c r="AR1157" s="99"/>
      <c r="AS1157" s="99"/>
      <c r="AT1157" s="99"/>
      <c r="AU1157" s="99"/>
    </row>
    <row r="1158" spans="27:47">
      <c r="AA1158" s="99"/>
      <c r="AB1158" s="99"/>
      <c r="AC1158" s="99"/>
      <c r="AD1158" s="99"/>
      <c r="AE1158" s="99"/>
      <c r="AG1158" s="100"/>
      <c r="AN1158" s="99"/>
      <c r="AO1158" s="99"/>
      <c r="AP1158" s="99"/>
      <c r="AQ1158" s="99"/>
      <c r="AR1158" s="99"/>
      <c r="AS1158" s="99"/>
      <c r="AT1158" s="99"/>
      <c r="AU1158" s="99"/>
    </row>
    <row r="1159" spans="27:47">
      <c r="AA1159" s="99"/>
      <c r="AB1159" s="99"/>
      <c r="AC1159" s="99"/>
      <c r="AD1159" s="99"/>
      <c r="AE1159" s="99"/>
      <c r="AG1159" s="100"/>
      <c r="AN1159" s="99"/>
      <c r="AO1159" s="99"/>
      <c r="AP1159" s="99"/>
      <c r="AQ1159" s="99"/>
      <c r="AR1159" s="99"/>
      <c r="AS1159" s="99"/>
      <c r="AT1159" s="99"/>
      <c r="AU1159" s="99"/>
    </row>
    <row r="1160" spans="27:47">
      <c r="AA1160" s="99"/>
      <c r="AB1160" s="99"/>
      <c r="AC1160" s="99"/>
      <c r="AD1160" s="99"/>
      <c r="AE1160" s="99"/>
      <c r="AG1160" s="100"/>
      <c r="AN1160" s="99"/>
      <c r="AO1160" s="99"/>
      <c r="AP1160" s="99"/>
      <c r="AQ1160" s="99"/>
      <c r="AR1160" s="99"/>
      <c r="AS1160" s="99"/>
      <c r="AT1160" s="99"/>
      <c r="AU1160" s="99"/>
    </row>
    <row r="1161" spans="27:47">
      <c r="AA1161" s="99"/>
      <c r="AB1161" s="99"/>
      <c r="AC1161" s="99"/>
      <c r="AD1161" s="99"/>
      <c r="AE1161" s="99"/>
      <c r="AG1161" s="100"/>
      <c r="AN1161" s="99"/>
      <c r="AO1161" s="99"/>
      <c r="AP1161" s="99"/>
      <c r="AQ1161" s="99"/>
      <c r="AR1161" s="99"/>
      <c r="AS1161" s="99"/>
      <c r="AT1161" s="99"/>
      <c r="AU1161" s="99"/>
    </row>
    <row r="1162" spans="27:47">
      <c r="AA1162" s="99"/>
      <c r="AB1162" s="99"/>
      <c r="AC1162" s="99"/>
      <c r="AD1162" s="99"/>
      <c r="AE1162" s="99"/>
      <c r="AG1162" s="100"/>
      <c r="AN1162" s="99"/>
      <c r="AO1162" s="99"/>
      <c r="AP1162" s="99"/>
      <c r="AQ1162" s="99"/>
      <c r="AR1162" s="99"/>
      <c r="AS1162" s="99"/>
      <c r="AT1162" s="99"/>
      <c r="AU1162" s="99"/>
    </row>
    <row r="1163" spans="27:47">
      <c r="AA1163" s="99"/>
      <c r="AB1163" s="99"/>
      <c r="AC1163" s="99"/>
      <c r="AD1163" s="99"/>
      <c r="AE1163" s="99"/>
      <c r="AG1163" s="100"/>
      <c r="AN1163" s="99"/>
      <c r="AO1163" s="99"/>
      <c r="AP1163" s="99"/>
      <c r="AQ1163" s="99"/>
      <c r="AR1163" s="99"/>
      <c r="AS1163" s="99"/>
      <c r="AT1163" s="99"/>
      <c r="AU1163" s="99"/>
    </row>
    <row r="1164" spans="27:47">
      <c r="AA1164" s="99"/>
      <c r="AB1164" s="99"/>
      <c r="AC1164" s="99"/>
      <c r="AD1164" s="99"/>
      <c r="AE1164" s="99"/>
      <c r="AG1164" s="100"/>
      <c r="AN1164" s="99"/>
      <c r="AO1164" s="99"/>
      <c r="AP1164" s="99"/>
      <c r="AQ1164" s="99"/>
      <c r="AR1164" s="99"/>
      <c r="AS1164" s="99"/>
      <c r="AT1164" s="99"/>
      <c r="AU1164" s="99"/>
    </row>
    <row r="1165" spans="27:47">
      <c r="AA1165" s="99"/>
      <c r="AB1165" s="99"/>
      <c r="AC1165" s="99"/>
      <c r="AD1165" s="99"/>
      <c r="AE1165" s="99"/>
      <c r="AG1165" s="100"/>
      <c r="AN1165" s="99"/>
      <c r="AO1165" s="99"/>
      <c r="AP1165" s="99"/>
      <c r="AQ1165" s="99"/>
      <c r="AR1165" s="99"/>
      <c r="AS1165" s="99"/>
      <c r="AT1165" s="99"/>
      <c r="AU1165" s="99"/>
    </row>
    <row r="1166" spans="27:47">
      <c r="AA1166" s="99"/>
      <c r="AB1166" s="99"/>
      <c r="AC1166" s="99"/>
      <c r="AD1166" s="99"/>
      <c r="AE1166" s="99"/>
      <c r="AG1166" s="100"/>
      <c r="AN1166" s="99"/>
      <c r="AO1166" s="99"/>
      <c r="AP1166" s="99"/>
      <c r="AQ1166" s="99"/>
      <c r="AR1166" s="99"/>
      <c r="AS1166" s="99"/>
      <c r="AT1166" s="99"/>
      <c r="AU1166" s="99"/>
    </row>
    <row r="1167" spans="27:47">
      <c r="AA1167" s="99"/>
      <c r="AB1167" s="99"/>
      <c r="AC1167" s="99"/>
      <c r="AD1167" s="99"/>
      <c r="AE1167" s="99"/>
      <c r="AG1167" s="100"/>
      <c r="AN1167" s="99"/>
      <c r="AO1167" s="99"/>
      <c r="AP1167" s="99"/>
      <c r="AQ1167" s="99"/>
      <c r="AR1167" s="99"/>
      <c r="AS1167" s="99"/>
      <c r="AT1167" s="99"/>
      <c r="AU1167" s="99"/>
    </row>
    <row r="1168" spans="27:47">
      <c r="AA1168" s="99"/>
      <c r="AB1168" s="99"/>
      <c r="AC1168" s="99"/>
      <c r="AD1168" s="99"/>
      <c r="AE1168" s="99"/>
      <c r="AG1168" s="100"/>
      <c r="AN1168" s="99"/>
      <c r="AO1168" s="99"/>
      <c r="AP1168" s="99"/>
      <c r="AQ1168" s="99"/>
      <c r="AR1168" s="99"/>
      <c r="AS1168" s="99"/>
      <c r="AT1168" s="99"/>
      <c r="AU1168" s="99"/>
    </row>
    <row r="1169" spans="27:64">
      <c r="AA1169" s="99"/>
      <c r="AB1169" s="99"/>
      <c r="AC1169" s="99"/>
      <c r="AD1169" s="99"/>
      <c r="AE1169" s="99"/>
      <c r="AG1169" s="100"/>
      <c r="AN1169" s="99"/>
      <c r="AO1169" s="99"/>
      <c r="AP1169" s="99"/>
      <c r="AQ1169" s="99"/>
      <c r="AR1169" s="99"/>
      <c r="AS1169" s="99"/>
      <c r="AT1169" s="99"/>
      <c r="AU1169" s="99"/>
    </row>
    <row r="1170" spans="27:64">
      <c r="AA1170" s="99"/>
      <c r="AB1170" s="99"/>
      <c r="AC1170" s="99"/>
      <c r="AD1170" s="99"/>
      <c r="AE1170" s="99"/>
      <c r="AG1170" s="100"/>
      <c r="AN1170" s="99"/>
      <c r="AO1170" s="99"/>
      <c r="AP1170" s="99"/>
      <c r="AQ1170" s="99"/>
      <c r="AR1170" s="99"/>
      <c r="AS1170" s="99"/>
      <c r="AT1170" s="99"/>
      <c r="AU1170" s="99"/>
    </row>
    <row r="1171" spans="27:64">
      <c r="AA1171" s="99"/>
      <c r="AB1171" s="99"/>
      <c r="AC1171" s="99"/>
      <c r="AD1171" s="99"/>
      <c r="AE1171" s="99"/>
      <c r="AG1171" s="100"/>
      <c r="AN1171" s="99"/>
      <c r="AO1171" s="99"/>
      <c r="AP1171" s="99"/>
      <c r="AQ1171" s="99"/>
      <c r="AR1171" s="99"/>
      <c r="AS1171" s="99"/>
      <c r="AT1171" s="99"/>
      <c r="AU1171" s="99"/>
    </row>
    <row r="1172" spans="27:64">
      <c r="AA1172" s="99"/>
      <c r="AB1172" s="99"/>
      <c r="AC1172" s="99"/>
      <c r="AD1172" s="99"/>
      <c r="AE1172" s="99"/>
      <c r="AG1172" s="100"/>
      <c r="AN1172" s="99"/>
      <c r="AO1172" s="99"/>
      <c r="AP1172" s="99"/>
      <c r="AQ1172" s="99"/>
      <c r="AR1172" s="99"/>
      <c r="AS1172" s="99"/>
      <c r="AT1172" s="99"/>
      <c r="AU1172" s="99"/>
      <c r="AV1172" s="99"/>
      <c r="AW1172" s="99"/>
      <c r="AX1172" s="99"/>
      <c r="AY1172" s="99"/>
      <c r="AZ1172" s="99"/>
      <c r="BA1172" s="99"/>
      <c r="BB1172" s="99"/>
      <c r="BC1172" s="99"/>
      <c r="BD1172" s="99"/>
      <c r="BE1172" s="99"/>
      <c r="BF1172" s="99"/>
      <c r="BG1172" s="99"/>
      <c r="BH1172" s="99"/>
      <c r="BI1172" s="99"/>
      <c r="BJ1172" s="99"/>
      <c r="BK1172" s="99"/>
      <c r="BL1172" s="99"/>
    </row>
    <row r="1173" spans="27:64">
      <c r="AA1173" s="99"/>
      <c r="AB1173" s="99"/>
      <c r="AC1173" s="99"/>
      <c r="AD1173" s="99"/>
      <c r="AE1173" s="99"/>
      <c r="AG1173" s="100"/>
      <c r="AN1173" s="99"/>
      <c r="AO1173" s="99"/>
      <c r="AP1173" s="99"/>
      <c r="AQ1173" s="99"/>
      <c r="AR1173" s="99"/>
      <c r="AS1173" s="99"/>
      <c r="AT1173" s="99"/>
      <c r="AU1173" s="99"/>
    </row>
    <row r="1174" spans="27:64">
      <c r="AA1174" s="99"/>
      <c r="AB1174" s="99"/>
      <c r="AC1174" s="99"/>
      <c r="AD1174" s="99"/>
      <c r="AE1174" s="99"/>
      <c r="AG1174" s="100"/>
      <c r="AN1174" s="99"/>
      <c r="AO1174" s="99"/>
      <c r="AP1174" s="99"/>
      <c r="AQ1174" s="99"/>
      <c r="AR1174" s="99"/>
      <c r="AS1174" s="99"/>
      <c r="AT1174" s="99"/>
      <c r="AU1174" s="99"/>
    </row>
    <row r="1175" spans="27:64">
      <c r="AA1175" s="99"/>
      <c r="AB1175" s="99"/>
      <c r="AC1175" s="99"/>
      <c r="AD1175" s="99"/>
      <c r="AE1175" s="99"/>
      <c r="AG1175" s="100"/>
      <c r="AN1175" s="99"/>
      <c r="AO1175" s="99"/>
      <c r="AP1175" s="99"/>
      <c r="AQ1175" s="99"/>
      <c r="AR1175" s="99"/>
      <c r="AS1175" s="99"/>
      <c r="AT1175" s="99"/>
      <c r="AU1175" s="99"/>
    </row>
    <row r="1176" spans="27:64">
      <c r="AA1176" s="99"/>
      <c r="AB1176" s="99"/>
      <c r="AC1176" s="99"/>
      <c r="AD1176" s="99"/>
      <c r="AE1176" s="99"/>
      <c r="AG1176" s="100"/>
      <c r="AN1176" s="99"/>
      <c r="AO1176" s="99"/>
      <c r="AP1176" s="99"/>
      <c r="AQ1176" s="99"/>
      <c r="AR1176" s="99"/>
      <c r="AS1176" s="99"/>
      <c r="AT1176" s="99"/>
      <c r="AU1176" s="99"/>
    </row>
    <row r="1177" spans="27:64">
      <c r="AA1177" s="99"/>
      <c r="AB1177" s="99"/>
      <c r="AC1177" s="99"/>
      <c r="AD1177" s="99"/>
      <c r="AE1177" s="99"/>
      <c r="AG1177" s="100"/>
      <c r="AN1177" s="99"/>
      <c r="AO1177" s="99"/>
      <c r="AP1177" s="99"/>
      <c r="AQ1177" s="99"/>
      <c r="AR1177" s="99"/>
      <c r="AS1177" s="99"/>
      <c r="AT1177" s="99"/>
      <c r="AU1177" s="99"/>
    </row>
    <row r="1178" spans="27:64">
      <c r="AA1178" s="99"/>
      <c r="AB1178" s="99"/>
      <c r="AC1178" s="99"/>
      <c r="AD1178" s="99"/>
      <c r="AE1178" s="99"/>
      <c r="AG1178" s="100"/>
      <c r="AN1178" s="99"/>
      <c r="AO1178" s="99"/>
      <c r="AP1178" s="99"/>
      <c r="AQ1178" s="99"/>
      <c r="AR1178" s="99"/>
      <c r="AS1178" s="99"/>
      <c r="AT1178" s="99"/>
      <c r="AU1178" s="99"/>
    </row>
    <row r="1179" spans="27:64">
      <c r="AA1179" s="99"/>
      <c r="AB1179" s="99"/>
      <c r="AC1179" s="99"/>
      <c r="AD1179" s="99"/>
      <c r="AE1179" s="99"/>
      <c r="AG1179" s="100"/>
      <c r="AN1179" s="99"/>
      <c r="AO1179" s="99"/>
      <c r="AP1179" s="99"/>
      <c r="AQ1179" s="99"/>
      <c r="AR1179" s="99"/>
      <c r="AS1179" s="99"/>
      <c r="AT1179" s="99"/>
      <c r="AU1179" s="99"/>
    </row>
    <row r="1180" spans="27:64">
      <c r="AA1180" s="99"/>
      <c r="AB1180" s="99"/>
      <c r="AC1180" s="99"/>
      <c r="AD1180" s="99"/>
      <c r="AE1180" s="99"/>
      <c r="AG1180" s="100"/>
      <c r="AN1180" s="99"/>
      <c r="AO1180" s="99"/>
      <c r="AP1180" s="99"/>
      <c r="AQ1180" s="99"/>
      <c r="AR1180" s="99"/>
      <c r="AS1180" s="99"/>
      <c r="AT1180" s="99"/>
      <c r="AU1180" s="99"/>
    </row>
    <row r="1181" spans="27:64">
      <c r="AA1181" s="99"/>
      <c r="AB1181" s="99"/>
      <c r="AC1181" s="99"/>
      <c r="AD1181" s="99"/>
      <c r="AE1181" s="99"/>
      <c r="AG1181" s="100"/>
      <c r="AN1181" s="99"/>
      <c r="AO1181" s="99"/>
      <c r="AP1181" s="99"/>
      <c r="AQ1181" s="99"/>
      <c r="AR1181" s="99"/>
      <c r="AS1181" s="99"/>
      <c r="AT1181" s="99"/>
      <c r="AU1181" s="99"/>
    </row>
    <row r="1182" spans="27:64">
      <c r="AA1182" s="99"/>
      <c r="AB1182" s="99"/>
      <c r="AC1182" s="99"/>
      <c r="AD1182" s="99"/>
      <c r="AE1182" s="99"/>
      <c r="AG1182" s="100"/>
      <c r="AN1182" s="99"/>
      <c r="AO1182" s="99"/>
      <c r="AP1182" s="99"/>
      <c r="AQ1182" s="99"/>
      <c r="AR1182" s="99"/>
      <c r="AS1182" s="99"/>
      <c r="AT1182" s="99"/>
      <c r="AU1182" s="99"/>
    </row>
    <row r="1183" spans="27:64">
      <c r="AA1183" s="99"/>
      <c r="AB1183" s="99"/>
      <c r="AC1183" s="99"/>
      <c r="AD1183" s="99"/>
      <c r="AE1183" s="99"/>
      <c r="AG1183" s="100"/>
      <c r="AN1183" s="99"/>
      <c r="AO1183" s="99"/>
      <c r="AP1183" s="99"/>
      <c r="AQ1183" s="99"/>
      <c r="AR1183" s="99"/>
      <c r="AS1183" s="99"/>
      <c r="AT1183" s="99"/>
      <c r="AU1183" s="99"/>
    </row>
    <row r="1184" spans="27:64">
      <c r="AA1184" s="99"/>
      <c r="AB1184" s="99"/>
      <c r="AC1184" s="99"/>
      <c r="AD1184" s="99"/>
      <c r="AE1184" s="99"/>
      <c r="AG1184" s="100"/>
      <c r="AN1184" s="99"/>
      <c r="AO1184" s="99"/>
      <c r="AP1184" s="99"/>
      <c r="AQ1184" s="99"/>
      <c r="AR1184" s="99"/>
      <c r="AS1184" s="99"/>
      <c r="AT1184" s="99"/>
      <c r="AU1184" s="99"/>
    </row>
    <row r="1185" spans="27:50">
      <c r="AA1185" s="99"/>
      <c r="AB1185" s="99"/>
      <c r="AC1185" s="99"/>
      <c r="AD1185" s="99"/>
      <c r="AE1185" s="99"/>
      <c r="AG1185" s="100"/>
      <c r="AN1185" s="99"/>
      <c r="AO1185" s="99"/>
      <c r="AP1185" s="99"/>
      <c r="AQ1185" s="99"/>
      <c r="AR1185" s="99"/>
      <c r="AS1185" s="99"/>
      <c r="AT1185" s="99"/>
      <c r="AU1185" s="99"/>
      <c r="AV1185" s="99"/>
      <c r="AW1185" s="64"/>
      <c r="AX1185" s="70"/>
    </row>
    <row r="1186" spans="27:50">
      <c r="AA1186" s="99"/>
      <c r="AB1186" s="99"/>
      <c r="AC1186" s="99"/>
      <c r="AD1186" s="99"/>
      <c r="AE1186" s="99"/>
      <c r="AG1186" s="100"/>
      <c r="AN1186" s="99"/>
      <c r="AO1186" s="99"/>
      <c r="AP1186" s="99"/>
      <c r="AQ1186" s="99"/>
      <c r="AR1186" s="99"/>
      <c r="AS1186" s="99"/>
      <c r="AT1186" s="99"/>
      <c r="AU1186" s="99"/>
    </row>
    <row r="1187" spans="27:50">
      <c r="AA1187" s="99"/>
      <c r="AB1187" s="99"/>
      <c r="AC1187" s="99"/>
      <c r="AD1187" s="99"/>
      <c r="AE1187" s="99"/>
      <c r="AG1187" s="100"/>
      <c r="AN1187" s="99"/>
      <c r="AO1187" s="99"/>
      <c r="AP1187" s="99"/>
      <c r="AQ1187" s="99"/>
      <c r="AR1187" s="99"/>
      <c r="AS1187" s="99"/>
      <c r="AT1187" s="99"/>
      <c r="AU1187" s="99"/>
    </row>
    <row r="1188" spans="27:50">
      <c r="AA1188" s="99"/>
      <c r="AB1188" s="99"/>
      <c r="AC1188" s="99"/>
      <c r="AD1188" s="99"/>
      <c r="AE1188" s="99"/>
      <c r="AG1188" s="100"/>
      <c r="AN1188" s="99"/>
      <c r="AO1188" s="99"/>
      <c r="AP1188" s="99"/>
      <c r="AQ1188" s="99"/>
      <c r="AR1188" s="99"/>
      <c r="AS1188" s="99"/>
      <c r="AT1188" s="99"/>
      <c r="AU1188" s="99"/>
      <c r="AV1188" s="99"/>
      <c r="AW1188" s="64"/>
      <c r="AX1188" s="70"/>
    </row>
    <row r="1189" spans="27:50">
      <c r="AA1189" s="99"/>
      <c r="AB1189" s="99"/>
      <c r="AC1189" s="99"/>
      <c r="AD1189" s="99"/>
      <c r="AE1189" s="99"/>
      <c r="AG1189" s="100"/>
      <c r="AN1189" s="99"/>
      <c r="AO1189" s="99"/>
      <c r="AP1189" s="99"/>
      <c r="AQ1189" s="99"/>
      <c r="AR1189" s="99"/>
      <c r="AS1189" s="99"/>
      <c r="AT1189" s="99"/>
      <c r="AU1189" s="99"/>
    </row>
    <row r="1190" spans="27:50">
      <c r="AA1190" s="99"/>
      <c r="AB1190" s="99"/>
      <c r="AC1190" s="99"/>
      <c r="AD1190" s="99"/>
      <c r="AE1190" s="99"/>
      <c r="AG1190" s="100"/>
      <c r="AN1190" s="99"/>
      <c r="AO1190" s="99"/>
      <c r="AP1190" s="99"/>
      <c r="AQ1190" s="99"/>
      <c r="AR1190" s="99"/>
      <c r="AS1190" s="99"/>
      <c r="AT1190" s="99"/>
      <c r="AU1190" s="99"/>
    </row>
    <row r="1191" spans="27:50">
      <c r="AA1191" s="99"/>
      <c r="AB1191" s="99"/>
      <c r="AC1191" s="99"/>
      <c r="AD1191" s="99"/>
      <c r="AE1191" s="99"/>
      <c r="AG1191" s="100"/>
      <c r="AN1191" s="99"/>
      <c r="AO1191" s="99"/>
      <c r="AP1191" s="99"/>
      <c r="AQ1191" s="99"/>
      <c r="AR1191" s="99"/>
      <c r="AS1191" s="99"/>
      <c r="AT1191" s="99"/>
      <c r="AU1191" s="99"/>
    </row>
    <row r="1192" spans="27:50">
      <c r="AA1192" s="99"/>
      <c r="AB1192" s="99"/>
      <c r="AC1192" s="99"/>
      <c r="AD1192" s="99"/>
      <c r="AE1192" s="99"/>
      <c r="AG1192" s="100"/>
      <c r="AN1192" s="99"/>
      <c r="AO1192" s="99"/>
      <c r="AP1192" s="99"/>
      <c r="AQ1192" s="99"/>
      <c r="AR1192" s="99"/>
      <c r="AS1192" s="99"/>
      <c r="AT1192" s="99"/>
      <c r="AU1192" s="99"/>
    </row>
    <row r="1193" spans="27:50">
      <c r="AA1193" s="99"/>
      <c r="AB1193" s="99"/>
      <c r="AC1193" s="99"/>
      <c r="AD1193" s="99"/>
      <c r="AE1193" s="99"/>
      <c r="AG1193" s="100"/>
      <c r="AN1193" s="99"/>
      <c r="AO1193" s="99"/>
      <c r="AP1193" s="99"/>
      <c r="AQ1193" s="99"/>
      <c r="AR1193" s="99"/>
      <c r="AS1193" s="99"/>
      <c r="AT1193" s="99"/>
      <c r="AU1193" s="99"/>
    </row>
    <row r="1194" spans="27:50">
      <c r="AA1194" s="99"/>
      <c r="AB1194" s="99"/>
      <c r="AC1194" s="99"/>
      <c r="AD1194" s="99"/>
      <c r="AE1194" s="99"/>
      <c r="AG1194" s="100"/>
      <c r="AN1194" s="99"/>
      <c r="AO1194" s="99"/>
      <c r="AP1194" s="99"/>
      <c r="AQ1194" s="99"/>
      <c r="AR1194" s="99"/>
      <c r="AS1194" s="99"/>
      <c r="AT1194" s="99"/>
      <c r="AU1194" s="99"/>
    </row>
    <row r="1195" spans="27:50">
      <c r="AA1195" s="99"/>
      <c r="AB1195" s="99"/>
      <c r="AC1195" s="99"/>
      <c r="AD1195" s="99"/>
      <c r="AE1195" s="99"/>
      <c r="AG1195" s="100"/>
      <c r="AN1195" s="99"/>
      <c r="AO1195" s="99"/>
      <c r="AP1195" s="99"/>
      <c r="AQ1195" s="99"/>
      <c r="AR1195" s="99"/>
      <c r="AS1195" s="99"/>
      <c r="AT1195" s="99"/>
      <c r="AU1195" s="99"/>
    </row>
    <row r="1196" spans="27:50">
      <c r="AA1196" s="99"/>
      <c r="AB1196" s="99"/>
      <c r="AC1196" s="99"/>
      <c r="AD1196" s="99"/>
      <c r="AE1196" s="99"/>
      <c r="AG1196" s="100"/>
      <c r="AN1196" s="99"/>
      <c r="AO1196" s="99"/>
      <c r="AP1196" s="99"/>
      <c r="AQ1196" s="99"/>
      <c r="AR1196" s="99"/>
      <c r="AS1196" s="99"/>
      <c r="AT1196" s="99"/>
      <c r="AU1196" s="99"/>
    </row>
    <row r="1197" spans="27:50">
      <c r="AA1197" s="99"/>
      <c r="AB1197" s="99"/>
      <c r="AC1197" s="99"/>
      <c r="AD1197" s="99"/>
      <c r="AE1197" s="99"/>
      <c r="AG1197" s="100"/>
      <c r="AN1197" s="99"/>
      <c r="AO1197" s="99"/>
      <c r="AP1197" s="99"/>
      <c r="AQ1197" s="99"/>
      <c r="AR1197" s="99"/>
      <c r="AS1197" s="99"/>
      <c r="AT1197" s="99"/>
      <c r="AU1197" s="99"/>
    </row>
    <row r="1198" spans="27:50">
      <c r="AA1198" s="99"/>
      <c r="AB1198" s="99"/>
      <c r="AC1198" s="99"/>
      <c r="AD1198" s="99"/>
      <c r="AE1198" s="99"/>
      <c r="AG1198" s="100"/>
      <c r="AN1198" s="99"/>
      <c r="AO1198" s="99"/>
      <c r="AP1198" s="99"/>
      <c r="AQ1198" s="99"/>
      <c r="AR1198" s="99"/>
      <c r="AS1198" s="99"/>
      <c r="AT1198" s="99"/>
      <c r="AU1198" s="99"/>
    </row>
    <row r="1199" spans="27:50">
      <c r="AA1199" s="99"/>
      <c r="AB1199" s="99"/>
      <c r="AC1199" s="99"/>
      <c r="AD1199" s="99"/>
      <c r="AE1199" s="99"/>
      <c r="AG1199" s="100"/>
      <c r="AN1199" s="99"/>
      <c r="AO1199" s="99"/>
      <c r="AP1199" s="99"/>
      <c r="AQ1199" s="99"/>
      <c r="AR1199" s="99"/>
      <c r="AS1199" s="99"/>
      <c r="AT1199" s="99"/>
      <c r="AU1199" s="99"/>
    </row>
    <row r="1200" spans="27:50">
      <c r="AA1200" s="99"/>
      <c r="AB1200" s="99"/>
      <c r="AC1200" s="99"/>
      <c r="AD1200" s="99"/>
      <c r="AE1200" s="99"/>
      <c r="AG1200" s="100"/>
      <c r="AN1200" s="99"/>
      <c r="AO1200" s="99"/>
      <c r="AP1200" s="99"/>
      <c r="AQ1200" s="99"/>
      <c r="AR1200" s="99"/>
      <c r="AS1200" s="99"/>
      <c r="AT1200" s="99"/>
      <c r="AU1200" s="99"/>
      <c r="AV1200" s="99"/>
      <c r="AW1200" s="64"/>
      <c r="AX1200" s="70"/>
    </row>
    <row r="1201" spans="27:47">
      <c r="AA1201" s="99"/>
      <c r="AB1201" s="99"/>
      <c r="AC1201" s="99"/>
      <c r="AD1201" s="99"/>
      <c r="AE1201" s="99"/>
      <c r="AG1201" s="100"/>
      <c r="AN1201" s="99"/>
      <c r="AO1201" s="99"/>
      <c r="AP1201" s="99"/>
      <c r="AQ1201" s="99"/>
      <c r="AR1201" s="99"/>
      <c r="AS1201" s="99"/>
      <c r="AT1201" s="99"/>
      <c r="AU1201" s="99"/>
    </row>
    <row r="1202" spans="27:47">
      <c r="AA1202" s="99"/>
      <c r="AB1202" s="99"/>
      <c r="AC1202" s="99"/>
      <c r="AD1202" s="99"/>
      <c r="AE1202" s="99"/>
      <c r="AG1202" s="100"/>
      <c r="AN1202" s="99"/>
      <c r="AO1202" s="99"/>
      <c r="AP1202" s="99"/>
      <c r="AQ1202" s="99"/>
      <c r="AR1202" s="99"/>
      <c r="AS1202" s="99"/>
      <c r="AT1202" s="99"/>
      <c r="AU1202" s="99"/>
    </row>
    <row r="1203" spans="27:47">
      <c r="AA1203" s="99"/>
      <c r="AB1203" s="99"/>
      <c r="AC1203" s="99"/>
      <c r="AD1203" s="99"/>
      <c r="AE1203" s="99"/>
      <c r="AG1203" s="100"/>
      <c r="AN1203" s="99"/>
      <c r="AO1203" s="99"/>
      <c r="AP1203" s="99"/>
      <c r="AQ1203" s="99"/>
      <c r="AR1203" s="99"/>
      <c r="AS1203" s="99"/>
      <c r="AT1203" s="99"/>
      <c r="AU1203" s="99"/>
    </row>
    <row r="1204" spans="27:47">
      <c r="AA1204" s="99"/>
      <c r="AB1204" s="99"/>
      <c r="AC1204" s="99"/>
      <c r="AD1204" s="99"/>
      <c r="AE1204" s="99"/>
      <c r="AG1204" s="100"/>
      <c r="AN1204" s="99"/>
      <c r="AO1204" s="99"/>
      <c r="AP1204" s="99"/>
      <c r="AQ1204" s="99"/>
      <c r="AR1204" s="99"/>
      <c r="AS1204" s="99"/>
      <c r="AT1204" s="99"/>
      <c r="AU1204" s="99"/>
    </row>
    <row r="1205" spans="27:47">
      <c r="AA1205" s="99"/>
      <c r="AB1205" s="99"/>
      <c r="AC1205" s="99"/>
      <c r="AD1205" s="99"/>
      <c r="AE1205" s="99"/>
      <c r="AG1205" s="100"/>
      <c r="AN1205" s="99"/>
      <c r="AO1205" s="99"/>
      <c r="AP1205" s="99"/>
      <c r="AQ1205" s="99"/>
      <c r="AR1205" s="99"/>
      <c r="AS1205" s="99"/>
      <c r="AT1205" s="99"/>
      <c r="AU1205" s="99"/>
    </row>
    <row r="1206" spans="27:47">
      <c r="AA1206" s="99"/>
      <c r="AB1206" s="99"/>
      <c r="AC1206" s="99"/>
      <c r="AD1206" s="99"/>
      <c r="AE1206" s="99"/>
      <c r="AG1206" s="100"/>
      <c r="AN1206" s="99"/>
      <c r="AO1206" s="99"/>
      <c r="AP1206" s="99"/>
      <c r="AQ1206" s="99"/>
      <c r="AR1206" s="99"/>
      <c r="AS1206" s="99"/>
      <c r="AT1206" s="99"/>
      <c r="AU1206" s="99"/>
    </row>
    <row r="1207" spans="27:47">
      <c r="AA1207" s="99"/>
      <c r="AB1207" s="99"/>
      <c r="AC1207" s="99"/>
      <c r="AD1207" s="99"/>
      <c r="AE1207" s="99"/>
      <c r="AG1207" s="100"/>
      <c r="AN1207" s="99"/>
      <c r="AO1207" s="99"/>
      <c r="AP1207" s="99"/>
      <c r="AQ1207" s="99"/>
      <c r="AR1207" s="99"/>
      <c r="AS1207" s="99"/>
      <c r="AT1207" s="99"/>
      <c r="AU1207" s="99"/>
    </row>
    <row r="1208" spans="27:47">
      <c r="AA1208" s="99"/>
      <c r="AB1208" s="99"/>
      <c r="AC1208" s="99"/>
      <c r="AD1208" s="99"/>
      <c r="AE1208" s="99"/>
      <c r="AG1208" s="100"/>
      <c r="AN1208" s="99"/>
      <c r="AO1208" s="99"/>
      <c r="AP1208" s="99"/>
      <c r="AQ1208" s="99"/>
      <c r="AR1208" s="99"/>
      <c r="AS1208" s="99"/>
      <c r="AT1208" s="99"/>
      <c r="AU1208" s="99"/>
    </row>
    <row r="1209" spans="27:47">
      <c r="AA1209" s="99"/>
      <c r="AB1209" s="99"/>
      <c r="AC1209" s="99"/>
      <c r="AD1209" s="99"/>
      <c r="AE1209" s="99"/>
      <c r="AG1209" s="100"/>
      <c r="AN1209" s="99"/>
      <c r="AO1209" s="99"/>
      <c r="AP1209" s="99"/>
      <c r="AQ1209" s="99"/>
      <c r="AR1209" s="99"/>
      <c r="AS1209" s="99"/>
      <c r="AT1209" s="99"/>
      <c r="AU1209" s="99"/>
    </row>
    <row r="1210" spans="27:47">
      <c r="AA1210" s="99"/>
      <c r="AB1210" s="99"/>
      <c r="AC1210" s="99"/>
      <c r="AD1210" s="99"/>
      <c r="AE1210" s="99"/>
      <c r="AG1210" s="100"/>
      <c r="AN1210" s="99"/>
      <c r="AO1210" s="99"/>
      <c r="AP1210" s="99"/>
      <c r="AQ1210" s="99"/>
      <c r="AR1210" s="99"/>
      <c r="AS1210" s="99"/>
      <c r="AT1210" s="99"/>
      <c r="AU1210" s="99"/>
    </row>
    <row r="1211" spans="27:47">
      <c r="AA1211" s="99"/>
      <c r="AB1211" s="99"/>
      <c r="AC1211" s="99"/>
      <c r="AD1211" s="99"/>
      <c r="AE1211" s="99"/>
      <c r="AG1211" s="100"/>
      <c r="AN1211" s="99"/>
      <c r="AO1211" s="99"/>
      <c r="AP1211" s="99"/>
      <c r="AQ1211" s="99"/>
      <c r="AR1211" s="99"/>
      <c r="AS1211" s="99"/>
      <c r="AT1211" s="99"/>
      <c r="AU1211" s="99"/>
    </row>
    <row r="1212" spans="27:47">
      <c r="AA1212" s="99"/>
      <c r="AB1212" s="99"/>
      <c r="AC1212" s="99"/>
      <c r="AD1212" s="99"/>
      <c r="AE1212" s="99"/>
      <c r="AG1212" s="100"/>
      <c r="AN1212" s="99"/>
      <c r="AO1212" s="99"/>
      <c r="AP1212" s="99"/>
      <c r="AQ1212" s="99"/>
      <c r="AR1212" s="99"/>
      <c r="AS1212" s="99"/>
      <c r="AT1212" s="99"/>
      <c r="AU1212" s="99"/>
    </row>
    <row r="1213" spans="27:47">
      <c r="AA1213" s="99"/>
      <c r="AB1213" s="99"/>
      <c r="AC1213" s="99"/>
      <c r="AD1213" s="99"/>
      <c r="AE1213" s="99"/>
      <c r="AG1213" s="100"/>
      <c r="AN1213" s="99"/>
      <c r="AO1213" s="99"/>
      <c r="AP1213" s="99"/>
      <c r="AQ1213" s="99"/>
      <c r="AR1213" s="99"/>
      <c r="AS1213" s="99"/>
      <c r="AT1213" s="99"/>
      <c r="AU1213" s="99"/>
    </row>
    <row r="1214" spans="27:47">
      <c r="AA1214" s="99"/>
      <c r="AB1214" s="99"/>
      <c r="AC1214" s="99"/>
      <c r="AD1214" s="99"/>
      <c r="AE1214" s="99"/>
      <c r="AG1214" s="100"/>
      <c r="AN1214" s="99"/>
      <c r="AO1214" s="99"/>
      <c r="AP1214" s="99"/>
      <c r="AQ1214" s="99"/>
      <c r="AR1214" s="99"/>
      <c r="AS1214" s="99"/>
      <c r="AT1214" s="99"/>
      <c r="AU1214" s="99"/>
    </row>
    <row r="1215" spans="27:47">
      <c r="AA1215" s="99"/>
      <c r="AB1215" s="99"/>
      <c r="AC1215" s="99"/>
      <c r="AD1215" s="99"/>
      <c r="AE1215" s="99"/>
      <c r="AG1215" s="100"/>
      <c r="AN1215" s="99"/>
      <c r="AO1215" s="99"/>
      <c r="AP1215" s="99"/>
      <c r="AQ1215" s="99"/>
      <c r="AR1215" s="99"/>
      <c r="AS1215" s="99"/>
      <c r="AT1215" s="99"/>
      <c r="AU1215" s="99"/>
    </row>
    <row r="1216" spans="27:47">
      <c r="AA1216" s="99"/>
      <c r="AB1216" s="99"/>
      <c r="AC1216" s="99"/>
      <c r="AD1216" s="99"/>
      <c r="AE1216" s="99"/>
      <c r="AG1216" s="100"/>
      <c r="AN1216" s="99"/>
      <c r="AO1216" s="99"/>
      <c r="AP1216" s="99"/>
      <c r="AQ1216" s="99"/>
      <c r="AR1216" s="99"/>
      <c r="AS1216" s="99"/>
      <c r="AT1216" s="99"/>
      <c r="AU1216" s="99"/>
    </row>
    <row r="1217" spans="27:64">
      <c r="AA1217" s="99"/>
      <c r="AB1217" s="99"/>
      <c r="AC1217" s="99"/>
      <c r="AD1217" s="99"/>
      <c r="AE1217" s="99"/>
      <c r="AG1217" s="100"/>
      <c r="AN1217" s="99"/>
      <c r="AO1217" s="99"/>
      <c r="AP1217" s="99"/>
      <c r="AQ1217" s="99"/>
      <c r="AR1217" s="99"/>
      <c r="AS1217" s="99"/>
      <c r="AT1217" s="99"/>
      <c r="AU1217" s="99"/>
    </row>
    <row r="1218" spans="27:64">
      <c r="AA1218" s="99"/>
      <c r="AB1218" s="99"/>
      <c r="AC1218" s="99"/>
      <c r="AD1218" s="99"/>
      <c r="AE1218" s="99"/>
      <c r="AG1218" s="100"/>
      <c r="AN1218" s="99"/>
      <c r="AO1218" s="99"/>
      <c r="AP1218" s="99"/>
      <c r="AQ1218" s="99"/>
      <c r="AR1218" s="99"/>
      <c r="AS1218" s="99"/>
      <c r="AT1218" s="99"/>
      <c r="AU1218" s="99"/>
    </row>
    <row r="1219" spans="27:64">
      <c r="AA1219" s="99"/>
      <c r="AB1219" s="99"/>
      <c r="AC1219" s="99"/>
      <c r="AD1219" s="99"/>
      <c r="AE1219" s="99"/>
      <c r="AG1219" s="100"/>
      <c r="AN1219" s="99"/>
      <c r="AO1219" s="99"/>
      <c r="AP1219" s="99"/>
      <c r="AQ1219" s="99"/>
      <c r="AR1219" s="99"/>
      <c r="AS1219" s="99"/>
      <c r="AT1219" s="99"/>
      <c r="AU1219" s="99"/>
    </row>
    <row r="1220" spans="27:64">
      <c r="AA1220" s="99"/>
      <c r="AB1220" s="99"/>
      <c r="AC1220" s="99"/>
      <c r="AD1220" s="99"/>
      <c r="AE1220" s="99"/>
      <c r="AG1220" s="100"/>
      <c r="AN1220" s="99"/>
      <c r="AO1220" s="99"/>
      <c r="AP1220" s="99"/>
      <c r="AQ1220" s="99"/>
      <c r="AR1220" s="99"/>
      <c r="AS1220" s="99"/>
      <c r="AT1220" s="99"/>
      <c r="AU1220" s="99"/>
    </row>
    <row r="1221" spans="27:64">
      <c r="AA1221" s="99"/>
      <c r="AB1221" s="99"/>
      <c r="AC1221" s="99"/>
      <c r="AD1221" s="99"/>
      <c r="AE1221" s="99"/>
      <c r="AG1221" s="100"/>
      <c r="AN1221" s="99"/>
      <c r="AO1221" s="99"/>
      <c r="AP1221" s="99"/>
      <c r="AQ1221" s="99"/>
      <c r="AR1221" s="99"/>
      <c r="AS1221" s="99"/>
      <c r="AT1221" s="99"/>
      <c r="AU1221" s="99"/>
    </row>
    <row r="1222" spans="27:64">
      <c r="AA1222" s="99"/>
      <c r="AB1222" s="99"/>
      <c r="AC1222" s="99"/>
      <c r="AD1222" s="99"/>
      <c r="AE1222" s="99"/>
      <c r="AG1222" s="100"/>
      <c r="AN1222" s="99"/>
      <c r="AO1222" s="99"/>
      <c r="AP1222" s="99"/>
      <c r="AQ1222" s="99"/>
      <c r="AR1222" s="99"/>
      <c r="AS1222" s="99"/>
      <c r="AT1222" s="99"/>
      <c r="AU1222" s="99"/>
    </row>
    <row r="1223" spans="27:64">
      <c r="AA1223" s="99"/>
      <c r="AB1223" s="99"/>
      <c r="AC1223" s="99"/>
      <c r="AD1223" s="99"/>
      <c r="AE1223" s="99"/>
      <c r="AG1223" s="100"/>
      <c r="AN1223" s="99"/>
      <c r="AO1223" s="99"/>
      <c r="AP1223" s="99"/>
      <c r="AQ1223" s="99"/>
      <c r="AR1223" s="99"/>
      <c r="AS1223" s="99"/>
      <c r="AT1223" s="99"/>
      <c r="AU1223" s="99"/>
    </row>
    <row r="1224" spans="27:64">
      <c r="AA1224" s="99"/>
      <c r="AB1224" s="99"/>
      <c r="AC1224" s="99"/>
      <c r="AD1224" s="99"/>
      <c r="AE1224" s="99"/>
      <c r="AG1224" s="100"/>
      <c r="AN1224" s="99"/>
      <c r="AO1224" s="99"/>
      <c r="AP1224" s="99"/>
      <c r="AQ1224" s="99"/>
      <c r="AR1224" s="99"/>
      <c r="AS1224" s="99"/>
      <c r="AT1224" s="99"/>
      <c r="AU1224" s="99"/>
    </row>
    <row r="1225" spans="27:64">
      <c r="AA1225" s="99"/>
      <c r="AB1225" s="99"/>
      <c r="AC1225" s="99"/>
      <c r="AD1225" s="99"/>
      <c r="AE1225" s="99"/>
      <c r="AG1225" s="100"/>
      <c r="AN1225" s="99"/>
      <c r="AO1225" s="99"/>
      <c r="AP1225" s="99"/>
      <c r="AQ1225" s="99"/>
      <c r="AR1225" s="99"/>
      <c r="AS1225" s="99"/>
      <c r="AT1225" s="99"/>
      <c r="AU1225" s="99"/>
    </row>
    <row r="1226" spans="27:64">
      <c r="AA1226" s="99"/>
      <c r="AB1226" s="99"/>
      <c r="AC1226" s="99"/>
      <c r="AD1226" s="99"/>
      <c r="AE1226" s="99"/>
      <c r="AG1226" s="100"/>
      <c r="AN1226" s="99"/>
      <c r="AO1226" s="99"/>
      <c r="AP1226" s="99"/>
      <c r="AQ1226" s="99"/>
      <c r="AR1226" s="99"/>
      <c r="AS1226" s="99"/>
      <c r="AT1226" s="99"/>
      <c r="AU1226" s="99"/>
    </row>
    <row r="1227" spans="27:64">
      <c r="AA1227" s="99"/>
      <c r="AB1227" s="99"/>
      <c r="AC1227" s="99"/>
      <c r="AD1227" s="99"/>
      <c r="AE1227" s="99"/>
      <c r="AG1227" s="100"/>
      <c r="AN1227" s="99"/>
      <c r="AO1227" s="99"/>
      <c r="AP1227" s="99"/>
      <c r="AQ1227" s="99"/>
      <c r="AR1227" s="99"/>
      <c r="AS1227" s="99"/>
      <c r="AT1227" s="99"/>
      <c r="AU1227" s="99"/>
      <c r="AV1227" s="99"/>
      <c r="AW1227" s="99"/>
      <c r="AX1227" s="99"/>
      <c r="AY1227" s="99"/>
      <c r="AZ1227" s="99"/>
      <c r="BA1227" s="99"/>
      <c r="BB1227" s="99"/>
      <c r="BC1227" s="99"/>
      <c r="BD1227" s="99"/>
      <c r="BE1227" s="99"/>
      <c r="BF1227" s="99"/>
      <c r="BG1227" s="99"/>
      <c r="BH1227" s="99"/>
      <c r="BI1227" s="99"/>
      <c r="BJ1227" s="99"/>
      <c r="BK1227" s="99"/>
      <c r="BL1227" s="99"/>
    </row>
    <row r="1228" spans="27:64">
      <c r="AA1228" s="99"/>
      <c r="AB1228" s="99"/>
      <c r="AC1228" s="99"/>
      <c r="AD1228" s="99"/>
      <c r="AE1228" s="99"/>
      <c r="AG1228" s="100"/>
      <c r="AN1228" s="99"/>
      <c r="AO1228" s="99"/>
      <c r="AP1228" s="99"/>
      <c r="AQ1228" s="99"/>
      <c r="AR1228" s="99"/>
      <c r="AS1228" s="99"/>
      <c r="AT1228" s="99"/>
      <c r="AU1228" s="99"/>
    </row>
    <row r="1229" spans="27:64">
      <c r="AA1229" s="99"/>
      <c r="AB1229" s="99"/>
      <c r="AC1229" s="99"/>
      <c r="AD1229" s="99"/>
      <c r="AE1229" s="99"/>
      <c r="AG1229" s="100"/>
      <c r="AN1229" s="99"/>
      <c r="AO1229" s="99"/>
      <c r="AP1229" s="99"/>
      <c r="AQ1229" s="99"/>
      <c r="AR1229" s="99"/>
      <c r="AS1229" s="99"/>
      <c r="AT1229" s="99"/>
      <c r="AU1229" s="99"/>
    </row>
    <row r="1230" spans="27:64">
      <c r="AA1230" s="99"/>
      <c r="AB1230" s="99"/>
      <c r="AC1230" s="99"/>
      <c r="AD1230" s="99"/>
      <c r="AE1230" s="99"/>
      <c r="AG1230" s="100"/>
      <c r="AN1230" s="99"/>
      <c r="AO1230" s="99"/>
      <c r="AP1230" s="99"/>
      <c r="AQ1230" s="99"/>
      <c r="AR1230" s="99"/>
      <c r="AS1230" s="99"/>
      <c r="AT1230" s="99"/>
      <c r="AU1230" s="99"/>
    </row>
    <row r="1231" spans="27:64">
      <c r="AA1231" s="99"/>
      <c r="AB1231" s="99"/>
      <c r="AC1231" s="99"/>
      <c r="AD1231" s="99"/>
      <c r="AE1231" s="99"/>
      <c r="AG1231" s="100"/>
      <c r="AN1231" s="99"/>
      <c r="AO1231" s="99"/>
      <c r="AP1231" s="99"/>
      <c r="AQ1231" s="99"/>
      <c r="AR1231" s="99"/>
      <c r="AS1231" s="99"/>
      <c r="AT1231" s="99"/>
      <c r="AU1231" s="99"/>
    </row>
    <row r="1232" spans="27:64">
      <c r="AA1232" s="99"/>
      <c r="AB1232" s="99"/>
      <c r="AC1232" s="99"/>
      <c r="AD1232" s="99"/>
      <c r="AE1232" s="99"/>
      <c r="AG1232" s="100"/>
      <c r="AN1232" s="99"/>
      <c r="AO1232" s="99"/>
      <c r="AP1232" s="99"/>
      <c r="AQ1232" s="99"/>
      <c r="AR1232" s="99"/>
      <c r="AS1232" s="99"/>
      <c r="AT1232" s="99"/>
      <c r="AU1232" s="99"/>
    </row>
    <row r="1233" spans="27:64">
      <c r="AA1233" s="99"/>
      <c r="AB1233" s="99"/>
      <c r="AC1233" s="99"/>
      <c r="AD1233" s="99"/>
      <c r="AE1233" s="99"/>
      <c r="AG1233" s="100"/>
      <c r="AN1233" s="99"/>
      <c r="AO1233" s="99"/>
      <c r="AP1233" s="99"/>
      <c r="AQ1233" s="99"/>
      <c r="AR1233" s="99"/>
      <c r="AS1233" s="99"/>
      <c r="AT1233" s="99"/>
      <c r="AU1233" s="99"/>
    </row>
    <row r="1234" spans="27:64">
      <c r="AA1234" s="99"/>
      <c r="AB1234" s="99"/>
      <c r="AC1234" s="99"/>
      <c r="AD1234" s="99"/>
      <c r="AE1234" s="99"/>
      <c r="AG1234" s="100"/>
      <c r="AN1234" s="99"/>
      <c r="AO1234" s="99"/>
      <c r="AP1234" s="99"/>
      <c r="AQ1234" s="99"/>
      <c r="AR1234" s="99"/>
      <c r="AS1234" s="99"/>
      <c r="AT1234" s="99"/>
      <c r="AU1234" s="99"/>
    </row>
    <row r="1235" spans="27:64">
      <c r="AA1235" s="99"/>
      <c r="AB1235" s="99"/>
      <c r="AC1235" s="99"/>
      <c r="AD1235" s="99"/>
      <c r="AE1235" s="99"/>
      <c r="AG1235" s="100"/>
      <c r="AN1235" s="99"/>
      <c r="AO1235" s="99"/>
      <c r="AP1235" s="99"/>
      <c r="AQ1235" s="99"/>
      <c r="AR1235" s="99"/>
      <c r="AS1235" s="99"/>
      <c r="AT1235" s="99"/>
      <c r="AU1235" s="99"/>
    </row>
    <row r="1236" spans="27:64">
      <c r="AA1236" s="99"/>
      <c r="AB1236" s="99"/>
      <c r="AC1236" s="99"/>
      <c r="AD1236" s="99"/>
      <c r="AE1236" s="99"/>
      <c r="AG1236" s="100"/>
      <c r="AN1236" s="99"/>
      <c r="AO1236" s="99"/>
      <c r="AP1236" s="99"/>
      <c r="AQ1236" s="99"/>
      <c r="AR1236" s="99"/>
      <c r="AS1236" s="99"/>
      <c r="AT1236" s="99"/>
      <c r="AU1236" s="99"/>
    </row>
    <row r="1237" spans="27:64">
      <c r="AA1237" s="99"/>
      <c r="AB1237" s="99"/>
      <c r="AC1237" s="99"/>
      <c r="AD1237" s="99"/>
      <c r="AE1237" s="99"/>
      <c r="AG1237" s="100"/>
      <c r="AN1237" s="99"/>
      <c r="AO1237" s="99"/>
      <c r="AP1237" s="99"/>
      <c r="AQ1237" s="99"/>
      <c r="AR1237" s="99"/>
      <c r="AS1237" s="99"/>
      <c r="AT1237" s="99"/>
      <c r="AU1237" s="99"/>
    </row>
    <row r="1238" spans="27:64">
      <c r="AA1238" s="99"/>
      <c r="AB1238" s="99"/>
      <c r="AC1238" s="99"/>
      <c r="AD1238" s="99"/>
      <c r="AE1238" s="99"/>
      <c r="AG1238" s="100"/>
      <c r="AN1238" s="99"/>
      <c r="AO1238" s="99"/>
      <c r="AP1238" s="99"/>
      <c r="AQ1238" s="99"/>
      <c r="AR1238" s="99"/>
      <c r="AS1238" s="99"/>
      <c r="AT1238" s="99"/>
      <c r="AU1238" s="99"/>
    </row>
    <row r="1239" spans="27:64">
      <c r="AA1239" s="99"/>
      <c r="AB1239" s="99"/>
      <c r="AC1239" s="99"/>
      <c r="AD1239" s="99"/>
      <c r="AE1239" s="99"/>
      <c r="AG1239" s="100"/>
      <c r="AN1239" s="99"/>
      <c r="AO1239" s="99"/>
      <c r="AP1239" s="99"/>
      <c r="AQ1239" s="99"/>
      <c r="AR1239" s="99"/>
      <c r="AS1239" s="99"/>
      <c r="AT1239" s="99"/>
      <c r="AU1239" s="99"/>
    </row>
    <row r="1240" spans="27:64">
      <c r="AA1240" s="99"/>
      <c r="AB1240" s="99"/>
      <c r="AC1240" s="99"/>
      <c r="AD1240" s="99"/>
      <c r="AE1240" s="99"/>
      <c r="AG1240" s="100"/>
      <c r="AN1240" s="99"/>
      <c r="AO1240" s="99"/>
      <c r="AP1240" s="99"/>
      <c r="AQ1240" s="99"/>
      <c r="AR1240" s="99"/>
      <c r="AS1240" s="99"/>
      <c r="AT1240" s="99"/>
      <c r="AU1240" s="99"/>
    </row>
    <row r="1241" spans="27:64">
      <c r="AA1241" s="99"/>
      <c r="AB1241" s="99"/>
      <c r="AC1241" s="99"/>
      <c r="AD1241" s="99"/>
      <c r="AE1241" s="99"/>
      <c r="AG1241" s="100"/>
      <c r="AN1241" s="99"/>
      <c r="AO1241" s="99"/>
      <c r="AP1241" s="99"/>
      <c r="AQ1241" s="99"/>
      <c r="AR1241" s="99"/>
      <c r="AS1241" s="99"/>
      <c r="AT1241" s="99"/>
      <c r="AU1241" s="99"/>
    </row>
    <row r="1242" spans="27:64">
      <c r="AA1242" s="99"/>
      <c r="AB1242" s="99"/>
      <c r="AC1242" s="99"/>
      <c r="AD1242" s="99"/>
      <c r="AE1242" s="99"/>
      <c r="AG1242" s="100"/>
      <c r="AN1242" s="99"/>
      <c r="AO1242" s="99"/>
      <c r="AP1242" s="99"/>
      <c r="AQ1242" s="99"/>
      <c r="AR1242" s="99"/>
      <c r="AS1242" s="99"/>
      <c r="AT1242" s="99"/>
      <c r="AU1242" s="99"/>
    </row>
    <row r="1243" spans="27:64">
      <c r="AA1243" s="99"/>
      <c r="AB1243" s="99"/>
      <c r="AC1243" s="99"/>
      <c r="AD1243" s="99"/>
      <c r="AE1243" s="99"/>
      <c r="AG1243" s="100"/>
      <c r="AN1243" s="99"/>
      <c r="AO1243" s="99"/>
      <c r="AP1243" s="99"/>
      <c r="AQ1243" s="99"/>
      <c r="AR1243" s="99"/>
      <c r="AS1243" s="99"/>
      <c r="AT1243" s="99"/>
      <c r="AU1243" s="99"/>
    </row>
    <row r="1244" spans="27:64">
      <c r="AA1244" s="99"/>
      <c r="AB1244" s="99"/>
      <c r="AC1244" s="99"/>
      <c r="AD1244" s="99"/>
      <c r="AE1244" s="99"/>
      <c r="AG1244" s="100"/>
      <c r="AN1244" s="99"/>
      <c r="AO1244" s="99"/>
      <c r="AP1244" s="99"/>
      <c r="AQ1244" s="99"/>
      <c r="AR1244" s="99"/>
      <c r="AS1244" s="99"/>
      <c r="AT1244" s="99"/>
      <c r="AU1244" s="99"/>
      <c r="AV1244" s="99"/>
      <c r="AW1244" s="99"/>
      <c r="AX1244" s="99"/>
      <c r="AY1244" s="99"/>
      <c r="AZ1244" s="99"/>
      <c r="BA1244" s="99"/>
      <c r="BB1244" s="99"/>
      <c r="BC1244" s="99"/>
      <c r="BD1244" s="99"/>
      <c r="BE1244" s="99"/>
      <c r="BF1244" s="99"/>
      <c r="BG1244" s="99"/>
      <c r="BH1244" s="99"/>
      <c r="BI1244" s="99"/>
      <c r="BJ1244" s="99"/>
      <c r="BK1244" s="99"/>
      <c r="BL1244" s="99"/>
    </row>
    <row r="1245" spans="27:64">
      <c r="AA1245" s="99"/>
      <c r="AB1245" s="99"/>
      <c r="AC1245" s="99"/>
      <c r="AD1245" s="99"/>
      <c r="AE1245" s="99"/>
      <c r="AG1245" s="100"/>
      <c r="AN1245" s="99"/>
      <c r="AO1245" s="99"/>
      <c r="AP1245" s="99"/>
      <c r="AQ1245" s="99"/>
      <c r="AR1245" s="99"/>
      <c r="AS1245" s="99"/>
      <c r="AT1245" s="99"/>
      <c r="AU1245" s="99"/>
    </row>
    <row r="1246" spans="27:64">
      <c r="AA1246" s="99"/>
      <c r="AB1246" s="99"/>
      <c r="AC1246" s="99"/>
      <c r="AD1246" s="99"/>
      <c r="AE1246" s="99"/>
      <c r="AG1246" s="100"/>
      <c r="AN1246" s="99"/>
      <c r="AO1246" s="99"/>
      <c r="AP1246" s="99"/>
      <c r="AQ1246" s="99"/>
      <c r="AR1246" s="99"/>
      <c r="AS1246" s="99"/>
      <c r="AT1246" s="99"/>
      <c r="AU1246" s="99"/>
    </row>
    <row r="1247" spans="27:64">
      <c r="AA1247" s="99"/>
      <c r="AB1247" s="99"/>
      <c r="AC1247" s="99"/>
      <c r="AD1247" s="99"/>
      <c r="AE1247" s="99"/>
      <c r="AG1247" s="100"/>
      <c r="AN1247" s="99"/>
      <c r="AO1247" s="99"/>
      <c r="AP1247" s="99"/>
      <c r="AQ1247" s="99"/>
      <c r="AR1247" s="99"/>
      <c r="AS1247" s="99"/>
      <c r="AT1247" s="99"/>
      <c r="AU1247" s="99"/>
    </row>
    <row r="1248" spans="27:64">
      <c r="AA1248" s="99"/>
      <c r="AB1248" s="99"/>
      <c r="AC1248" s="99"/>
      <c r="AD1248" s="99"/>
      <c r="AE1248" s="99"/>
      <c r="AG1248" s="100"/>
      <c r="AN1248" s="99"/>
      <c r="AO1248" s="99"/>
      <c r="AP1248" s="99"/>
      <c r="AQ1248" s="99"/>
      <c r="AR1248" s="99"/>
      <c r="AS1248" s="99"/>
      <c r="AT1248" s="99"/>
      <c r="AU1248" s="99"/>
    </row>
    <row r="1249" spans="27:64">
      <c r="AA1249" s="99"/>
      <c r="AB1249" s="99"/>
      <c r="AC1249" s="99"/>
      <c r="AD1249" s="99"/>
      <c r="AE1249" s="99"/>
      <c r="AG1249" s="100"/>
      <c r="AN1249" s="99"/>
      <c r="AO1249" s="99"/>
      <c r="AP1249" s="99"/>
      <c r="AQ1249" s="99"/>
      <c r="AR1249" s="99"/>
      <c r="AS1249" s="99"/>
      <c r="AT1249" s="99"/>
      <c r="AU1249" s="99"/>
    </row>
    <row r="1250" spans="27:64">
      <c r="AA1250" s="99"/>
      <c r="AB1250" s="99"/>
      <c r="AC1250" s="99"/>
      <c r="AD1250" s="99"/>
      <c r="AE1250" s="99"/>
      <c r="AG1250" s="100"/>
      <c r="AN1250" s="99"/>
      <c r="AO1250" s="99"/>
      <c r="AP1250" s="99"/>
      <c r="AQ1250" s="99"/>
      <c r="AR1250" s="99"/>
      <c r="AS1250" s="99"/>
      <c r="AT1250" s="99"/>
      <c r="AU1250" s="99"/>
    </row>
    <row r="1251" spans="27:64">
      <c r="AA1251" s="99"/>
      <c r="AB1251" s="99"/>
      <c r="AC1251" s="99"/>
      <c r="AD1251" s="99"/>
      <c r="AE1251" s="99"/>
      <c r="AG1251" s="100"/>
      <c r="AN1251" s="99"/>
      <c r="AO1251" s="99"/>
      <c r="AP1251" s="99"/>
      <c r="AQ1251" s="99"/>
      <c r="AR1251" s="99"/>
      <c r="AS1251" s="99"/>
      <c r="AT1251" s="99"/>
      <c r="AU1251" s="99"/>
    </row>
    <row r="1252" spans="27:64">
      <c r="AA1252" s="99"/>
      <c r="AB1252" s="99"/>
      <c r="AC1252" s="99"/>
      <c r="AD1252" s="99"/>
      <c r="AE1252" s="99"/>
      <c r="AG1252" s="100"/>
      <c r="AN1252" s="99"/>
      <c r="AO1252" s="99"/>
      <c r="AP1252" s="99"/>
      <c r="AQ1252" s="99"/>
      <c r="AR1252" s="99"/>
      <c r="AS1252" s="99"/>
      <c r="AT1252" s="99"/>
      <c r="AU1252" s="99"/>
    </row>
    <row r="1253" spans="27:64">
      <c r="AA1253" s="99"/>
      <c r="AB1253" s="99"/>
      <c r="AC1253" s="99"/>
      <c r="AD1253" s="99"/>
      <c r="AE1253" s="99"/>
      <c r="AG1253" s="100"/>
      <c r="AN1253" s="99"/>
      <c r="AO1253" s="99"/>
      <c r="AP1253" s="99"/>
      <c r="AQ1253" s="99"/>
      <c r="AR1253" s="99"/>
      <c r="AS1253" s="99"/>
      <c r="AT1253" s="99"/>
      <c r="AU1253" s="99"/>
      <c r="AV1253" s="99"/>
      <c r="AW1253" s="99"/>
      <c r="AX1253" s="99"/>
      <c r="AY1253" s="99"/>
      <c r="AZ1253" s="99"/>
      <c r="BA1253" s="99"/>
      <c r="BB1253" s="99"/>
      <c r="BC1253" s="99"/>
      <c r="BD1253" s="99"/>
      <c r="BE1253" s="99"/>
      <c r="BF1253" s="99"/>
      <c r="BG1253" s="99"/>
      <c r="BH1253" s="99"/>
      <c r="BI1253" s="99"/>
      <c r="BJ1253" s="99"/>
      <c r="BK1253" s="99"/>
      <c r="BL1253" s="99"/>
    </row>
    <row r="1254" spans="27:64">
      <c r="AA1254" s="99"/>
      <c r="AB1254" s="99"/>
      <c r="AC1254" s="99"/>
      <c r="AD1254" s="99"/>
      <c r="AE1254" s="99"/>
      <c r="AG1254" s="100"/>
      <c r="AN1254" s="99"/>
      <c r="AO1254" s="99"/>
      <c r="AP1254" s="99"/>
      <c r="AQ1254" s="99"/>
      <c r="AR1254" s="99"/>
      <c r="AS1254" s="99"/>
      <c r="AT1254" s="99"/>
      <c r="AU1254" s="99"/>
    </row>
    <row r="1255" spans="27:64">
      <c r="AA1255" s="99"/>
      <c r="AB1255" s="99"/>
      <c r="AC1255" s="99"/>
      <c r="AD1255" s="99"/>
      <c r="AE1255" s="99"/>
      <c r="AG1255" s="100"/>
      <c r="AN1255" s="99"/>
      <c r="AO1255" s="99"/>
      <c r="AP1255" s="99"/>
      <c r="AQ1255" s="99"/>
      <c r="AR1255" s="99"/>
      <c r="AS1255" s="99"/>
      <c r="AT1255" s="99"/>
      <c r="AU1255" s="99"/>
    </row>
    <row r="1256" spans="27:64">
      <c r="AA1256" s="99"/>
      <c r="AB1256" s="99"/>
      <c r="AC1256" s="99"/>
      <c r="AD1256" s="99"/>
      <c r="AE1256" s="99"/>
      <c r="AG1256" s="100"/>
      <c r="AN1256" s="99"/>
      <c r="AO1256" s="99"/>
      <c r="AP1256" s="99"/>
      <c r="AQ1256" s="99"/>
      <c r="AR1256" s="99"/>
      <c r="AS1256" s="99"/>
      <c r="AT1256" s="99"/>
      <c r="AU1256" s="99"/>
    </row>
    <row r="1257" spans="27:64">
      <c r="AA1257" s="99"/>
      <c r="AB1257" s="99"/>
      <c r="AC1257" s="99"/>
      <c r="AD1257" s="99"/>
      <c r="AE1257" s="99"/>
      <c r="AG1257" s="100"/>
      <c r="AN1257" s="99"/>
      <c r="AO1257" s="99"/>
      <c r="AP1257" s="99"/>
      <c r="AQ1257" s="99"/>
      <c r="AR1257" s="99"/>
      <c r="AS1257" s="99"/>
      <c r="AT1257" s="99"/>
      <c r="AU1257" s="99"/>
    </row>
    <row r="1258" spans="27:64">
      <c r="AA1258" s="99"/>
      <c r="AB1258" s="99"/>
      <c r="AC1258" s="99"/>
      <c r="AD1258" s="99"/>
      <c r="AE1258" s="99"/>
      <c r="AG1258" s="100"/>
      <c r="AN1258" s="99"/>
      <c r="AO1258" s="99"/>
      <c r="AP1258" s="99"/>
      <c r="AQ1258" s="99"/>
      <c r="AR1258" s="99"/>
      <c r="AS1258" s="99"/>
      <c r="AT1258" s="99"/>
      <c r="AU1258" s="99"/>
    </row>
    <row r="1259" spans="27:64">
      <c r="AA1259" s="99"/>
      <c r="AB1259" s="99"/>
      <c r="AC1259" s="99"/>
      <c r="AD1259" s="99"/>
      <c r="AE1259" s="99"/>
      <c r="AG1259" s="100"/>
      <c r="AN1259" s="99"/>
      <c r="AO1259" s="99"/>
      <c r="AP1259" s="99"/>
      <c r="AQ1259" s="99"/>
      <c r="AR1259" s="99"/>
      <c r="AS1259" s="99"/>
      <c r="AT1259" s="99"/>
      <c r="AU1259" s="99"/>
    </row>
    <row r="1260" spans="27:64">
      <c r="AA1260" s="99"/>
      <c r="AB1260" s="99"/>
      <c r="AC1260" s="99"/>
      <c r="AD1260" s="99"/>
      <c r="AE1260" s="99"/>
      <c r="AG1260" s="100"/>
      <c r="AN1260" s="99"/>
      <c r="AO1260" s="99"/>
      <c r="AP1260" s="99"/>
      <c r="AQ1260" s="99"/>
      <c r="AR1260" s="99"/>
      <c r="AS1260" s="99"/>
      <c r="AT1260" s="99"/>
      <c r="AU1260" s="99"/>
    </row>
    <row r="1261" spans="27:64">
      <c r="AA1261" s="99"/>
      <c r="AB1261" s="99"/>
      <c r="AC1261" s="99"/>
      <c r="AD1261" s="99"/>
      <c r="AE1261" s="99"/>
      <c r="AG1261" s="100"/>
      <c r="AN1261" s="99"/>
      <c r="AO1261" s="99"/>
      <c r="AP1261" s="99"/>
      <c r="AQ1261" s="99"/>
      <c r="AR1261" s="99"/>
      <c r="AS1261" s="99"/>
      <c r="AT1261" s="99"/>
      <c r="AU1261" s="99"/>
    </row>
    <row r="1262" spans="27:64">
      <c r="AA1262" s="99"/>
      <c r="AB1262" s="99"/>
      <c r="AC1262" s="99"/>
      <c r="AD1262" s="99"/>
      <c r="AE1262" s="99"/>
      <c r="AG1262" s="100"/>
      <c r="AN1262" s="99"/>
      <c r="AO1262" s="99"/>
      <c r="AP1262" s="99"/>
      <c r="AQ1262" s="99"/>
      <c r="AR1262" s="99"/>
      <c r="AS1262" s="99"/>
      <c r="AT1262" s="99"/>
      <c r="AU1262" s="99"/>
    </row>
    <row r="1263" spans="27:64">
      <c r="AA1263" s="99"/>
      <c r="AB1263" s="99"/>
      <c r="AC1263" s="99"/>
      <c r="AD1263" s="99"/>
      <c r="AE1263" s="99"/>
      <c r="AG1263" s="100"/>
      <c r="AN1263" s="99"/>
      <c r="AO1263" s="99"/>
      <c r="AP1263" s="99"/>
      <c r="AQ1263" s="99"/>
      <c r="AR1263" s="99"/>
      <c r="AS1263" s="99"/>
      <c r="AT1263" s="99"/>
      <c r="AU1263" s="99"/>
    </row>
    <row r="1264" spans="27:64">
      <c r="AA1264" s="99"/>
      <c r="AB1264" s="99"/>
      <c r="AC1264" s="99"/>
      <c r="AD1264" s="99"/>
      <c r="AE1264" s="99"/>
      <c r="AG1264" s="100"/>
      <c r="AN1264" s="99"/>
      <c r="AO1264" s="99"/>
      <c r="AP1264" s="99"/>
      <c r="AQ1264" s="99"/>
      <c r="AR1264" s="99"/>
      <c r="AS1264" s="99"/>
      <c r="AT1264" s="99"/>
      <c r="AU1264" s="99"/>
    </row>
    <row r="1265" spans="27:47">
      <c r="AA1265" s="99"/>
      <c r="AB1265" s="99"/>
      <c r="AC1265" s="99"/>
      <c r="AD1265" s="99"/>
      <c r="AE1265" s="99"/>
      <c r="AG1265" s="100"/>
      <c r="AN1265" s="99"/>
      <c r="AO1265" s="99"/>
      <c r="AP1265" s="99"/>
      <c r="AQ1265" s="99"/>
      <c r="AR1265" s="99"/>
      <c r="AS1265" s="99"/>
      <c r="AT1265" s="99"/>
      <c r="AU1265" s="99"/>
    </row>
    <row r="1266" spans="27:47">
      <c r="AA1266" s="99"/>
      <c r="AB1266" s="99"/>
      <c r="AC1266" s="99"/>
      <c r="AD1266" s="99"/>
      <c r="AE1266" s="99"/>
      <c r="AG1266" s="100"/>
      <c r="AN1266" s="99"/>
      <c r="AO1266" s="99"/>
      <c r="AP1266" s="99"/>
      <c r="AQ1266" s="99"/>
      <c r="AR1266" s="99"/>
      <c r="AS1266" s="99"/>
      <c r="AT1266" s="99"/>
      <c r="AU1266" s="99"/>
    </row>
    <row r="1267" spans="27:47">
      <c r="AA1267" s="99"/>
      <c r="AB1267" s="99"/>
      <c r="AC1267" s="99"/>
      <c r="AD1267" s="99"/>
      <c r="AE1267" s="99"/>
      <c r="AG1267" s="100"/>
      <c r="AN1267" s="99"/>
      <c r="AO1267" s="99"/>
      <c r="AP1267" s="99"/>
      <c r="AQ1267" s="99"/>
      <c r="AR1267" s="99"/>
      <c r="AS1267" s="99"/>
      <c r="AT1267" s="99"/>
      <c r="AU1267" s="99"/>
    </row>
    <row r="1268" spans="27:47">
      <c r="AA1268" s="99"/>
      <c r="AB1268" s="99"/>
      <c r="AC1268" s="99"/>
      <c r="AD1268" s="99"/>
      <c r="AE1268" s="99"/>
      <c r="AG1268" s="100"/>
      <c r="AN1268" s="99"/>
      <c r="AO1268" s="99"/>
      <c r="AP1268" s="99"/>
      <c r="AQ1268" s="99"/>
      <c r="AR1268" s="99"/>
      <c r="AS1268" s="99"/>
      <c r="AT1268" s="99"/>
      <c r="AU1268" s="99"/>
    </row>
    <row r="1269" spans="27:47">
      <c r="AA1269" s="99"/>
      <c r="AB1269" s="99"/>
      <c r="AC1269" s="99"/>
      <c r="AD1269" s="99"/>
      <c r="AE1269" s="99"/>
      <c r="AG1269" s="100"/>
      <c r="AN1269" s="99"/>
      <c r="AO1269" s="99"/>
      <c r="AP1269" s="99"/>
      <c r="AQ1269" s="99"/>
      <c r="AR1269" s="99"/>
      <c r="AS1269" s="99"/>
      <c r="AT1269" s="99"/>
      <c r="AU1269" s="99"/>
    </row>
    <row r="1270" spans="27:47">
      <c r="AA1270" s="99"/>
      <c r="AB1270" s="99"/>
      <c r="AC1270" s="99"/>
      <c r="AD1270" s="99"/>
      <c r="AE1270" s="99"/>
      <c r="AG1270" s="100"/>
      <c r="AN1270" s="99"/>
      <c r="AO1270" s="99"/>
      <c r="AP1270" s="99"/>
      <c r="AQ1270" s="99"/>
      <c r="AR1270" s="99"/>
      <c r="AS1270" s="99"/>
      <c r="AT1270" s="99"/>
      <c r="AU1270" s="99"/>
    </row>
    <row r="1271" spans="27:47">
      <c r="AA1271" s="99"/>
      <c r="AB1271" s="99"/>
      <c r="AC1271" s="99"/>
      <c r="AD1271" s="99"/>
      <c r="AE1271" s="99"/>
      <c r="AG1271" s="100"/>
      <c r="AN1271" s="99"/>
      <c r="AO1271" s="99"/>
      <c r="AP1271" s="99"/>
      <c r="AQ1271" s="99"/>
      <c r="AR1271" s="99"/>
      <c r="AS1271" s="99"/>
      <c r="AT1271" s="99"/>
      <c r="AU1271" s="99"/>
    </row>
    <row r="1272" spans="27:47">
      <c r="AA1272" s="99"/>
      <c r="AB1272" s="99"/>
      <c r="AC1272" s="99"/>
      <c r="AD1272" s="99"/>
      <c r="AE1272" s="99"/>
      <c r="AG1272" s="100"/>
      <c r="AN1272" s="99"/>
      <c r="AO1272" s="99"/>
      <c r="AP1272" s="99"/>
      <c r="AQ1272" s="99"/>
      <c r="AR1272" s="99"/>
      <c r="AS1272" s="99"/>
      <c r="AT1272" s="99"/>
      <c r="AU1272" s="99"/>
    </row>
    <row r="1273" spans="27:47">
      <c r="AA1273" s="99"/>
      <c r="AB1273" s="99"/>
      <c r="AC1273" s="99"/>
      <c r="AD1273" s="99"/>
      <c r="AE1273" s="99"/>
      <c r="AG1273" s="100"/>
      <c r="AN1273" s="99"/>
      <c r="AO1273" s="99"/>
      <c r="AP1273" s="99"/>
      <c r="AQ1273" s="99"/>
      <c r="AR1273" s="99"/>
      <c r="AS1273" s="99"/>
      <c r="AT1273" s="99"/>
      <c r="AU1273" s="99"/>
    </row>
    <row r="1274" spans="27:47">
      <c r="AA1274" s="99"/>
      <c r="AB1274" s="99"/>
      <c r="AC1274" s="99"/>
      <c r="AD1274" s="99"/>
      <c r="AE1274" s="99"/>
      <c r="AG1274" s="100"/>
      <c r="AN1274" s="99"/>
      <c r="AO1274" s="99"/>
      <c r="AP1274" s="99"/>
      <c r="AQ1274" s="99"/>
      <c r="AR1274" s="99"/>
      <c r="AS1274" s="99"/>
      <c r="AT1274" s="99"/>
      <c r="AU1274" s="99"/>
    </row>
    <row r="1275" spans="27:47">
      <c r="AA1275" s="99"/>
      <c r="AB1275" s="99"/>
      <c r="AC1275" s="99"/>
      <c r="AD1275" s="99"/>
      <c r="AE1275" s="99"/>
      <c r="AG1275" s="100"/>
      <c r="AN1275" s="99"/>
      <c r="AO1275" s="99"/>
      <c r="AP1275" s="99"/>
      <c r="AQ1275" s="99"/>
      <c r="AR1275" s="99"/>
      <c r="AS1275" s="99"/>
      <c r="AT1275" s="99"/>
      <c r="AU1275" s="99"/>
    </row>
    <row r="1276" spans="27:47">
      <c r="AA1276" s="99"/>
      <c r="AB1276" s="99"/>
      <c r="AC1276" s="99"/>
      <c r="AD1276" s="99"/>
      <c r="AE1276" s="99"/>
      <c r="AG1276" s="100"/>
      <c r="AN1276" s="99"/>
      <c r="AO1276" s="99"/>
      <c r="AP1276" s="99"/>
      <c r="AQ1276" s="99"/>
      <c r="AR1276" s="99"/>
      <c r="AS1276" s="99"/>
      <c r="AT1276" s="99"/>
      <c r="AU1276" s="99"/>
    </row>
    <row r="1277" spans="27:47">
      <c r="AA1277" s="99"/>
      <c r="AB1277" s="99"/>
      <c r="AC1277" s="99"/>
      <c r="AD1277" s="99"/>
      <c r="AE1277" s="99"/>
      <c r="AG1277" s="100"/>
      <c r="AN1277" s="99"/>
      <c r="AO1277" s="99"/>
      <c r="AP1277" s="99"/>
      <c r="AQ1277" s="99"/>
      <c r="AR1277" s="99"/>
      <c r="AS1277" s="99"/>
      <c r="AT1277" s="99"/>
      <c r="AU1277" s="99"/>
    </row>
    <row r="1278" spans="27:47">
      <c r="AA1278" s="99"/>
      <c r="AB1278" s="99"/>
      <c r="AC1278" s="99"/>
      <c r="AD1278" s="99"/>
      <c r="AE1278" s="99"/>
      <c r="AG1278" s="100"/>
      <c r="AN1278" s="99"/>
      <c r="AO1278" s="99"/>
      <c r="AP1278" s="99"/>
      <c r="AQ1278" s="99"/>
      <c r="AR1278" s="99"/>
      <c r="AS1278" s="99"/>
      <c r="AT1278" s="99"/>
      <c r="AU1278" s="99"/>
    </row>
    <row r="1279" spans="27:47">
      <c r="AA1279" s="99"/>
      <c r="AB1279" s="99"/>
      <c r="AC1279" s="99"/>
      <c r="AD1279" s="99"/>
      <c r="AE1279" s="99"/>
      <c r="AG1279" s="100"/>
      <c r="AN1279" s="99"/>
      <c r="AO1279" s="99"/>
      <c r="AP1279" s="99"/>
      <c r="AQ1279" s="99"/>
      <c r="AR1279" s="99"/>
      <c r="AS1279" s="99"/>
      <c r="AT1279" s="99"/>
      <c r="AU1279" s="99"/>
    </row>
    <row r="1280" spans="27:47">
      <c r="AA1280" s="99"/>
      <c r="AB1280" s="99"/>
      <c r="AC1280" s="99"/>
      <c r="AD1280" s="99"/>
      <c r="AE1280" s="99"/>
      <c r="AG1280" s="100"/>
      <c r="AN1280" s="99"/>
      <c r="AO1280" s="99"/>
      <c r="AP1280" s="99"/>
      <c r="AQ1280" s="99"/>
      <c r="AR1280" s="99"/>
      <c r="AS1280" s="99"/>
      <c r="AT1280" s="99"/>
      <c r="AU1280" s="99"/>
    </row>
    <row r="1281" spans="27:64">
      <c r="AA1281" s="99"/>
      <c r="AB1281" s="99"/>
      <c r="AC1281" s="99"/>
      <c r="AD1281" s="99"/>
      <c r="AE1281" s="99"/>
      <c r="AG1281" s="100"/>
      <c r="AN1281" s="99"/>
      <c r="AO1281" s="99"/>
      <c r="AP1281" s="99"/>
      <c r="AQ1281" s="99"/>
      <c r="AR1281" s="99"/>
      <c r="AS1281" s="99"/>
      <c r="AT1281" s="99"/>
      <c r="AU1281" s="99"/>
    </row>
    <row r="1282" spans="27:64">
      <c r="AA1282" s="99"/>
      <c r="AB1282" s="99"/>
      <c r="AC1282" s="99"/>
      <c r="AD1282" s="99"/>
      <c r="AE1282" s="99"/>
      <c r="AG1282" s="100"/>
      <c r="AN1282" s="99"/>
      <c r="AO1282" s="99"/>
      <c r="AP1282" s="99"/>
      <c r="AQ1282" s="99"/>
      <c r="AR1282" s="99"/>
      <c r="AS1282" s="99"/>
      <c r="AT1282" s="99"/>
      <c r="AU1282" s="99"/>
    </row>
    <row r="1283" spans="27:64">
      <c r="AA1283" s="99"/>
      <c r="AB1283" s="99"/>
      <c r="AC1283" s="99"/>
      <c r="AD1283" s="99"/>
      <c r="AE1283" s="99"/>
      <c r="AG1283" s="100"/>
      <c r="AN1283" s="99"/>
      <c r="AO1283" s="99"/>
      <c r="AP1283" s="99"/>
      <c r="AQ1283" s="99"/>
      <c r="AR1283" s="99"/>
      <c r="AS1283" s="99"/>
      <c r="AT1283" s="99"/>
      <c r="AU1283" s="99"/>
    </row>
    <row r="1284" spans="27:64">
      <c r="AA1284" s="99"/>
      <c r="AB1284" s="99"/>
      <c r="AC1284" s="99"/>
      <c r="AD1284" s="99"/>
      <c r="AE1284" s="99"/>
      <c r="AG1284" s="100"/>
      <c r="AN1284" s="99"/>
      <c r="AO1284" s="99"/>
      <c r="AP1284" s="99"/>
      <c r="AQ1284" s="99"/>
      <c r="AR1284" s="99"/>
      <c r="AS1284" s="99"/>
      <c r="AT1284" s="99"/>
      <c r="AU1284" s="99"/>
    </row>
    <row r="1285" spans="27:64">
      <c r="AA1285" s="99"/>
      <c r="AB1285" s="99"/>
      <c r="AC1285" s="99"/>
      <c r="AD1285" s="99"/>
      <c r="AE1285" s="99"/>
      <c r="AG1285" s="100"/>
      <c r="AN1285" s="99"/>
      <c r="AO1285" s="99"/>
      <c r="AP1285" s="99"/>
      <c r="AQ1285" s="99"/>
      <c r="AR1285" s="99"/>
      <c r="AS1285" s="99"/>
      <c r="AT1285" s="99"/>
      <c r="AU1285" s="99"/>
    </row>
    <row r="1286" spans="27:64">
      <c r="AA1286" s="99"/>
      <c r="AB1286" s="99"/>
      <c r="AC1286" s="99"/>
      <c r="AD1286" s="99"/>
      <c r="AE1286" s="99"/>
      <c r="AG1286" s="100"/>
      <c r="AN1286" s="99"/>
      <c r="AO1286" s="99"/>
      <c r="AP1286" s="99"/>
      <c r="AQ1286" s="99"/>
      <c r="AR1286" s="99"/>
      <c r="AS1286" s="99"/>
      <c r="AT1286" s="99"/>
      <c r="AU1286" s="99"/>
      <c r="AV1286" s="99"/>
      <c r="AW1286" s="99"/>
      <c r="AX1286" s="99"/>
      <c r="AY1286" s="99"/>
      <c r="AZ1286" s="99"/>
      <c r="BA1286" s="99"/>
      <c r="BB1286" s="99"/>
      <c r="BC1286" s="99"/>
      <c r="BD1286" s="99"/>
      <c r="BE1286" s="99"/>
      <c r="BF1286" s="99"/>
      <c r="BG1286" s="99"/>
      <c r="BH1286" s="99"/>
      <c r="BI1286" s="99"/>
      <c r="BJ1286" s="99"/>
      <c r="BK1286" s="99"/>
      <c r="BL1286" s="99"/>
    </row>
    <row r="1287" spans="27:64">
      <c r="AA1287" s="99"/>
      <c r="AB1287" s="99"/>
      <c r="AC1287" s="99"/>
      <c r="AD1287" s="99"/>
      <c r="AE1287" s="99"/>
      <c r="AG1287" s="100"/>
      <c r="AN1287" s="99"/>
      <c r="AO1287" s="99"/>
      <c r="AP1287" s="99"/>
      <c r="AQ1287" s="99"/>
      <c r="AR1287" s="99"/>
      <c r="AS1287" s="99"/>
      <c r="AT1287" s="99"/>
      <c r="AU1287" s="99"/>
    </row>
    <row r="1288" spans="27:64">
      <c r="AA1288" s="99"/>
      <c r="AB1288" s="99"/>
      <c r="AC1288" s="99"/>
      <c r="AD1288" s="99"/>
      <c r="AE1288" s="99"/>
      <c r="AG1288" s="100"/>
      <c r="AN1288" s="99"/>
      <c r="AO1288" s="99"/>
      <c r="AP1288" s="99"/>
      <c r="AQ1288" s="99"/>
      <c r="AR1288" s="99"/>
      <c r="AS1288" s="99"/>
      <c r="AT1288" s="99"/>
      <c r="AU1288" s="99"/>
      <c r="AV1288" s="99"/>
      <c r="AW1288" s="99"/>
      <c r="AX1288" s="99"/>
      <c r="AY1288" s="99"/>
      <c r="AZ1288" s="99"/>
      <c r="BA1288" s="99"/>
      <c r="BB1288" s="99"/>
      <c r="BC1288" s="99"/>
      <c r="BD1288" s="99"/>
      <c r="BE1288" s="99"/>
      <c r="BF1288" s="99"/>
      <c r="BG1288" s="99"/>
      <c r="BH1288" s="99"/>
      <c r="BI1288" s="99"/>
      <c r="BJ1288" s="99"/>
      <c r="BK1288" s="99"/>
      <c r="BL1288" s="99"/>
    </row>
    <row r="1289" spans="27:64">
      <c r="AA1289" s="99"/>
      <c r="AB1289" s="99"/>
      <c r="AC1289" s="99"/>
      <c r="AD1289" s="99"/>
      <c r="AE1289" s="99"/>
      <c r="AG1289" s="100"/>
      <c r="AN1289" s="99"/>
      <c r="AO1289" s="99"/>
      <c r="AP1289" s="99"/>
      <c r="AQ1289" s="99"/>
      <c r="AR1289" s="99"/>
      <c r="AS1289" s="99"/>
      <c r="AT1289" s="99"/>
      <c r="AU1289" s="99"/>
    </row>
    <row r="1290" spans="27:64">
      <c r="AA1290" s="99"/>
      <c r="AB1290" s="99"/>
      <c r="AC1290" s="99"/>
      <c r="AD1290" s="99"/>
      <c r="AE1290" s="99"/>
      <c r="AG1290" s="100"/>
      <c r="AN1290" s="99"/>
      <c r="AO1290" s="99"/>
      <c r="AP1290" s="99"/>
      <c r="AQ1290" s="99"/>
      <c r="AR1290" s="99"/>
      <c r="AS1290" s="99"/>
      <c r="AT1290" s="99"/>
      <c r="AU1290" s="99"/>
      <c r="AV1290" s="99"/>
      <c r="AW1290" s="64"/>
      <c r="AX1290" s="70"/>
    </row>
    <row r="1291" spans="27:64">
      <c r="AA1291" s="99"/>
      <c r="AB1291" s="99"/>
      <c r="AC1291" s="99"/>
      <c r="AD1291" s="99"/>
      <c r="AE1291" s="99"/>
      <c r="AG1291" s="100"/>
      <c r="AN1291" s="99"/>
      <c r="AO1291" s="99"/>
      <c r="AP1291" s="99"/>
      <c r="AQ1291" s="99"/>
      <c r="AR1291" s="99"/>
      <c r="AS1291" s="99"/>
      <c r="AT1291" s="99"/>
      <c r="AU1291" s="99"/>
    </row>
    <row r="1292" spans="27:64">
      <c r="AA1292" s="99"/>
      <c r="AB1292" s="99"/>
      <c r="AC1292" s="99"/>
      <c r="AD1292" s="99"/>
      <c r="AE1292" s="99"/>
      <c r="AG1292" s="100"/>
      <c r="AN1292" s="99"/>
      <c r="AO1292" s="99"/>
      <c r="AP1292" s="99"/>
      <c r="AQ1292" s="99"/>
      <c r="AR1292" s="99"/>
      <c r="AS1292" s="99"/>
      <c r="AT1292" s="99"/>
      <c r="AU1292" s="99"/>
      <c r="AV1292" s="99"/>
      <c r="AW1292" s="99"/>
      <c r="AX1292" s="99"/>
      <c r="AY1292" s="99"/>
      <c r="AZ1292" s="99"/>
      <c r="BA1292" s="99"/>
      <c r="BB1292" s="99"/>
      <c r="BC1292" s="99"/>
      <c r="BD1292" s="99"/>
      <c r="BE1292" s="99"/>
      <c r="BF1292" s="99"/>
      <c r="BG1292" s="99"/>
      <c r="BH1292" s="99"/>
      <c r="BI1292" s="99"/>
      <c r="BJ1292" s="99"/>
      <c r="BK1292" s="99"/>
      <c r="BL1292" s="99"/>
    </row>
    <row r="1293" spans="27:64">
      <c r="AA1293" s="99"/>
      <c r="AB1293" s="99"/>
      <c r="AC1293" s="99"/>
      <c r="AD1293" s="99"/>
      <c r="AE1293" s="99"/>
      <c r="AG1293" s="100"/>
      <c r="AN1293" s="99"/>
      <c r="AO1293" s="99"/>
      <c r="AP1293" s="99"/>
      <c r="AQ1293" s="99"/>
      <c r="AR1293" s="99"/>
      <c r="AS1293" s="99"/>
      <c r="AT1293" s="99"/>
      <c r="AU1293" s="99"/>
    </row>
    <row r="1294" spans="27:64">
      <c r="AA1294" s="99"/>
      <c r="AB1294" s="99"/>
      <c r="AC1294" s="99"/>
      <c r="AD1294" s="99"/>
      <c r="AE1294" s="99"/>
      <c r="AG1294" s="100"/>
      <c r="AN1294" s="99"/>
      <c r="AO1294" s="99"/>
      <c r="AP1294" s="99"/>
      <c r="AQ1294" s="99"/>
      <c r="AR1294" s="99"/>
      <c r="AS1294" s="99"/>
      <c r="AT1294" s="99"/>
      <c r="AU1294" s="99"/>
    </row>
    <row r="1295" spans="27:64">
      <c r="AA1295" s="99"/>
      <c r="AB1295" s="99"/>
      <c r="AC1295" s="99"/>
      <c r="AD1295" s="99"/>
      <c r="AE1295" s="99"/>
      <c r="AG1295" s="100"/>
      <c r="AN1295" s="99"/>
      <c r="AO1295" s="99"/>
      <c r="AP1295" s="99"/>
      <c r="AQ1295" s="99"/>
      <c r="AR1295" s="99"/>
      <c r="AS1295" s="99"/>
      <c r="AT1295" s="99"/>
      <c r="AU1295" s="99"/>
    </row>
    <row r="1296" spans="27:64">
      <c r="AA1296" s="99"/>
      <c r="AB1296" s="99"/>
      <c r="AC1296" s="99"/>
      <c r="AD1296" s="99"/>
      <c r="AE1296" s="99"/>
      <c r="AG1296" s="100"/>
      <c r="AN1296" s="99"/>
      <c r="AO1296" s="99"/>
      <c r="AP1296" s="99"/>
      <c r="AQ1296" s="99"/>
      <c r="AR1296" s="99"/>
      <c r="AS1296" s="99"/>
      <c r="AT1296" s="99"/>
      <c r="AU1296" s="99"/>
      <c r="AV1296" s="99"/>
    </row>
    <row r="1297" spans="27:47">
      <c r="AA1297" s="99"/>
      <c r="AB1297" s="99"/>
      <c r="AC1297" s="99"/>
      <c r="AD1297" s="99"/>
      <c r="AE1297" s="99"/>
      <c r="AG1297" s="100"/>
      <c r="AN1297" s="99"/>
      <c r="AO1297" s="99"/>
      <c r="AP1297" s="99"/>
      <c r="AQ1297" s="99"/>
      <c r="AR1297" s="99"/>
      <c r="AS1297" s="99"/>
      <c r="AT1297" s="99"/>
      <c r="AU1297" s="99"/>
    </row>
    <row r="1298" spans="27:47">
      <c r="AA1298" s="99"/>
      <c r="AB1298" s="99"/>
      <c r="AC1298" s="99"/>
      <c r="AD1298" s="99"/>
      <c r="AE1298" s="99"/>
      <c r="AG1298" s="100"/>
      <c r="AN1298" s="99"/>
      <c r="AO1298" s="99"/>
      <c r="AP1298" s="99"/>
      <c r="AQ1298" s="99"/>
      <c r="AR1298" s="99"/>
      <c r="AS1298" s="99"/>
      <c r="AT1298" s="99"/>
      <c r="AU1298" s="99"/>
    </row>
    <row r="1299" spans="27:47">
      <c r="AA1299" s="99"/>
      <c r="AB1299" s="99"/>
      <c r="AC1299" s="99"/>
      <c r="AD1299" s="99"/>
      <c r="AE1299" s="99"/>
      <c r="AG1299" s="100"/>
      <c r="AN1299" s="99"/>
      <c r="AO1299" s="99"/>
      <c r="AP1299" s="99"/>
      <c r="AQ1299" s="99"/>
      <c r="AR1299" s="99"/>
      <c r="AS1299" s="99"/>
      <c r="AT1299" s="99"/>
      <c r="AU1299" s="99"/>
    </row>
    <row r="1300" spans="27:47">
      <c r="AA1300" s="99"/>
      <c r="AB1300" s="99"/>
      <c r="AC1300" s="99"/>
      <c r="AD1300" s="99"/>
      <c r="AE1300" s="99"/>
      <c r="AG1300" s="100"/>
      <c r="AN1300" s="99"/>
      <c r="AO1300" s="99"/>
      <c r="AP1300" s="99"/>
      <c r="AQ1300" s="99"/>
      <c r="AR1300" s="99"/>
      <c r="AS1300" s="99"/>
      <c r="AT1300" s="99"/>
      <c r="AU1300" s="99"/>
    </row>
    <row r="1301" spans="27:47">
      <c r="AA1301" s="99"/>
      <c r="AB1301" s="99"/>
      <c r="AC1301" s="99"/>
      <c r="AD1301" s="99"/>
      <c r="AE1301" s="99"/>
      <c r="AG1301" s="100"/>
      <c r="AN1301" s="99"/>
      <c r="AO1301" s="99"/>
      <c r="AP1301" s="99"/>
      <c r="AQ1301" s="99"/>
      <c r="AR1301" s="99"/>
      <c r="AS1301" s="99"/>
      <c r="AT1301" s="99"/>
      <c r="AU1301" s="99"/>
    </row>
    <row r="1302" spans="27:47">
      <c r="AA1302" s="99"/>
      <c r="AB1302" s="99"/>
      <c r="AC1302" s="99"/>
      <c r="AD1302" s="99"/>
      <c r="AE1302" s="99"/>
      <c r="AG1302" s="100"/>
      <c r="AN1302" s="99"/>
      <c r="AO1302" s="99"/>
      <c r="AP1302" s="99"/>
      <c r="AQ1302" s="99"/>
      <c r="AR1302" s="99"/>
      <c r="AS1302" s="99"/>
      <c r="AT1302" s="99"/>
      <c r="AU1302" s="99"/>
    </row>
    <row r="1303" spans="27:47">
      <c r="AA1303" s="99"/>
      <c r="AB1303" s="99"/>
      <c r="AC1303" s="99"/>
      <c r="AD1303" s="99"/>
      <c r="AE1303" s="99"/>
      <c r="AG1303" s="100"/>
      <c r="AN1303" s="99"/>
      <c r="AO1303" s="99"/>
      <c r="AP1303" s="99"/>
      <c r="AQ1303" s="99"/>
      <c r="AR1303" s="99"/>
      <c r="AS1303" s="99"/>
      <c r="AT1303" s="99"/>
      <c r="AU1303" s="99"/>
    </row>
    <row r="1304" spans="27:47">
      <c r="AA1304" s="99"/>
      <c r="AB1304" s="99"/>
      <c r="AC1304" s="99"/>
      <c r="AD1304" s="99"/>
      <c r="AE1304" s="99"/>
      <c r="AG1304" s="100"/>
      <c r="AN1304" s="99"/>
      <c r="AO1304" s="99"/>
      <c r="AP1304" s="99"/>
      <c r="AQ1304" s="99"/>
      <c r="AR1304" s="99"/>
      <c r="AS1304" s="99"/>
      <c r="AT1304" s="99"/>
      <c r="AU1304" s="99"/>
    </row>
    <row r="1305" spans="27:47">
      <c r="AA1305" s="99"/>
      <c r="AB1305" s="99"/>
      <c r="AC1305" s="99"/>
      <c r="AD1305" s="99"/>
      <c r="AE1305" s="99"/>
      <c r="AG1305" s="100"/>
      <c r="AN1305" s="99"/>
      <c r="AO1305" s="99"/>
      <c r="AP1305" s="99"/>
      <c r="AQ1305" s="99"/>
      <c r="AR1305" s="99"/>
      <c r="AS1305" s="99"/>
      <c r="AT1305" s="99"/>
      <c r="AU1305" s="99"/>
    </row>
    <row r="1306" spans="27:47">
      <c r="AA1306" s="99"/>
      <c r="AB1306" s="99"/>
      <c r="AC1306" s="99"/>
      <c r="AD1306" s="99"/>
      <c r="AE1306" s="99"/>
      <c r="AG1306" s="100"/>
      <c r="AN1306" s="99"/>
      <c r="AO1306" s="99"/>
      <c r="AP1306" s="99"/>
      <c r="AQ1306" s="99"/>
      <c r="AR1306" s="99"/>
      <c r="AS1306" s="99"/>
      <c r="AT1306" s="99"/>
      <c r="AU1306" s="99"/>
    </row>
    <row r="1307" spans="27:47">
      <c r="AA1307" s="99"/>
      <c r="AB1307" s="99"/>
      <c r="AC1307" s="99"/>
      <c r="AD1307" s="99"/>
      <c r="AE1307" s="99"/>
      <c r="AG1307" s="100"/>
      <c r="AN1307" s="99"/>
      <c r="AO1307" s="99"/>
      <c r="AP1307" s="99"/>
      <c r="AQ1307" s="99"/>
      <c r="AR1307" s="99"/>
      <c r="AS1307" s="99"/>
      <c r="AT1307" s="99"/>
      <c r="AU1307" s="99"/>
    </row>
    <row r="1308" spans="27:47">
      <c r="AA1308" s="99"/>
      <c r="AB1308" s="99"/>
      <c r="AC1308" s="99"/>
      <c r="AD1308" s="99"/>
      <c r="AE1308" s="99"/>
      <c r="AG1308" s="100"/>
      <c r="AN1308" s="99"/>
      <c r="AO1308" s="99"/>
      <c r="AP1308" s="99"/>
      <c r="AQ1308" s="99"/>
      <c r="AR1308" s="99"/>
      <c r="AS1308" s="99"/>
      <c r="AT1308" s="99"/>
      <c r="AU1308" s="99"/>
    </row>
    <row r="1309" spans="27:47">
      <c r="AA1309" s="99"/>
      <c r="AB1309" s="99"/>
      <c r="AC1309" s="99"/>
      <c r="AD1309" s="99"/>
      <c r="AE1309" s="99"/>
      <c r="AG1309" s="100"/>
      <c r="AN1309" s="99"/>
      <c r="AO1309" s="99"/>
      <c r="AP1309" s="99"/>
      <c r="AQ1309" s="99"/>
      <c r="AR1309" s="99"/>
      <c r="AS1309" s="99"/>
      <c r="AT1309" s="99"/>
      <c r="AU1309" s="99"/>
    </row>
    <row r="1310" spans="27:47">
      <c r="AA1310" s="99"/>
      <c r="AB1310" s="99"/>
      <c r="AC1310" s="99"/>
      <c r="AD1310" s="99"/>
      <c r="AE1310" s="99"/>
      <c r="AG1310" s="100"/>
      <c r="AN1310" s="99"/>
      <c r="AO1310" s="99"/>
      <c r="AP1310" s="99"/>
      <c r="AQ1310" s="99"/>
      <c r="AR1310" s="99"/>
      <c r="AS1310" s="99"/>
      <c r="AT1310" s="99"/>
      <c r="AU1310" s="99"/>
    </row>
    <row r="1311" spans="27:47">
      <c r="AA1311" s="99"/>
      <c r="AB1311" s="99"/>
      <c r="AC1311" s="99"/>
      <c r="AD1311" s="99"/>
      <c r="AE1311" s="99"/>
      <c r="AG1311" s="100"/>
      <c r="AN1311" s="99"/>
      <c r="AO1311" s="99"/>
      <c r="AP1311" s="99"/>
      <c r="AQ1311" s="99"/>
      <c r="AR1311" s="99"/>
      <c r="AS1311" s="99"/>
      <c r="AT1311" s="99"/>
      <c r="AU1311" s="99"/>
    </row>
    <row r="1312" spans="27:47">
      <c r="AA1312" s="99"/>
      <c r="AB1312" s="99"/>
      <c r="AC1312" s="99"/>
      <c r="AD1312" s="99"/>
      <c r="AE1312" s="99"/>
      <c r="AG1312" s="100"/>
      <c r="AN1312" s="99"/>
      <c r="AO1312" s="99"/>
      <c r="AP1312" s="99"/>
      <c r="AQ1312" s="99"/>
      <c r="AR1312" s="99"/>
      <c r="AS1312" s="99"/>
      <c r="AT1312" s="99"/>
      <c r="AU1312" s="99"/>
    </row>
    <row r="1313" spans="27:64">
      <c r="AA1313" s="99"/>
      <c r="AB1313" s="99"/>
      <c r="AC1313" s="99"/>
      <c r="AD1313" s="99"/>
      <c r="AE1313" s="99"/>
      <c r="AG1313" s="100"/>
      <c r="AN1313" s="99"/>
      <c r="AO1313" s="99"/>
      <c r="AP1313" s="99"/>
      <c r="AQ1313" s="99"/>
      <c r="AR1313" s="99"/>
      <c r="AS1313" s="99"/>
      <c r="AT1313" s="99"/>
      <c r="AU1313" s="99"/>
    </row>
    <row r="1314" spans="27:64">
      <c r="AA1314" s="99"/>
      <c r="AB1314" s="99"/>
      <c r="AC1314" s="99"/>
      <c r="AD1314" s="99"/>
      <c r="AE1314" s="99"/>
      <c r="AG1314" s="100"/>
      <c r="AN1314" s="99"/>
      <c r="AO1314" s="99"/>
      <c r="AP1314" s="99"/>
      <c r="AQ1314" s="99"/>
      <c r="AR1314" s="99"/>
      <c r="AS1314" s="99"/>
      <c r="AT1314" s="99"/>
      <c r="AU1314" s="99"/>
    </row>
    <row r="1315" spans="27:64">
      <c r="AA1315" s="99"/>
      <c r="AB1315" s="99"/>
      <c r="AC1315" s="99"/>
      <c r="AD1315" s="99"/>
      <c r="AE1315" s="99"/>
      <c r="AG1315" s="100"/>
      <c r="AN1315" s="99"/>
      <c r="AO1315" s="99"/>
      <c r="AP1315" s="99"/>
      <c r="AQ1315" s="99"/>
      <c r="AR1315" s="99"/>
      <c r="AS1315" s="99"/>
      <c r="AT1315" s="99"/>
      <c r="AU1315" s="99"/>
    </row>
    <row r="1316" spans="27:64">
      <c r="AA1316" s="99"/>
      <c r="AB1316" s="99"/>
      <c r="AC1316" s="99"/>
      <c r="AD1316" s="99"/>
      <c r="AE1316" s="99"/>
      <c r="AG1316" s="100"/>
      <c r="AN1316" s="99"/>
      <c r="AO1316" s="99"/>
      <c r="AP1316" s="99"/>
      <c r="AQ1316" s="99"/>
      <c r="AR1316" s="99"/>
      <c r="AS1316" s="99"/>
      <c r="AT1316" s="99"/>
      <c r="AU1316" s="99"/>
    </row>
    <row r="1317" spans="27:64">
      <c r="AA1317" s="99"/>
      <c r="AB1317" s="99"/>
      <c r="AC1317" s="99"/>
      <c r="AD1317" s="99"/>
      <c r="AE1317" s="99"/>
      <c r="AG1317" s="100"/>
      <c r="AN1317" s="99"/>
      <c r="AO1317" s="99"/>
      <c r="AP1317" s="99"/>
      <c r="AQ1317" s="99"/>
      <c r="AR1317" s="99"/>
      <c r="AS1317" s="99"/>
      <c r="AT1317" s="99"/>
      <c r="AU1317" s="99"/>
    </row>
    <row r="1318" spans="27:64">
      <c r="AA1318" s="99"/>
      <c r="AB1318" s="99"/>
      <c r="AC1318" s="99"/>
      <c r="AD1318" s="99"/>
      <c r="AE1318" s="99"/>
      <c r="AG1318" s="100"/>
      <c r="AN1318" s="99"/>
      <c r="AO1318" s="99"/>
      <c r="AP1318" s="99"/>
      <c r="AQ1318" s="99"/>
      <c r="AR1318" s="99"/>
      <c r="AS1318" s="99"/>
      <c r="AT1318" s="99"/>
      <c r="AU1318" s="99"/>
    </row>
    <row r="1319" spans="27:64">
      <c r="AA1319" s="99"/>
      <c r="AB1319" s="99"/>
      <c r="AC1319" s="99"/>
      <c r="AD1319" s="99"/>
      <c r="AE1319" s="99"/>
      <c r="AG1319" s="100"/>
      <c r="AN1319" s="99"/>
      <c r="AO1319" s="99"/>
      <c r="AP1319" s="99"/>
      <c r="AQ1319" s="99"/>
      <c r="AR1319" s="99"/>
      <c r="AS1319" s="99"/>
      <c r="AT1319" s="99"/>
      <c r="AU1319" s="99"/>
    </row>
    <row r="1320" spans="27:64">
      <c r="AA1320" s="99"/>
      <c r="AB1320" s="99"/>
      <c r="AC1320" s="99"/>
      <c r="AD1320" s="99"/>
      <c r="AE1320" s="99"/>
      <c r="AG1320" s="100"/>
      <c r="AN1320" s="99"/>
      <c r="AO1320" s="99"/>
      <c r="AP1320" s="99"/>
      <c r="AQ1320" s="99"/>
      <c r="AR1320" s="99"/>
      <c r="AS1320" s="99"/>
      <c r="AT1320" s="99"/>
      <c r="AU1320" s="99"/>
      <c r="AV1320" s="99"/>
      <c r="AW1320" s="99"/>
      <c r="AX1320" s="99"/>
      <c r="AY1320" s="99"/>
      <c r="AZ1320" s="99"/>
      <c r="BA1320" s="99"/>
      <c r="BB1320" s="99"/>
      <c r="BC1320" s="99"/>
      <c r="BD1320" s="99"/>
      <c r="BE1320" s="99"/>
      <c r="BF1320" s="99"/>
      <c r="BG1320" s="99"/>
      <c r="BH1320" s="99"/>
      <c r="BI1320" s="99"/>
      <c r="BJ1320" s="99"/>
      <c r="BK1320" s="99"/>
      <c r="BL1320" s="99"/>
    </row>
    <row r="1321" spans="27:64">
      <c r="AA1321" s="99"/>
      <c r="AB1321" s="99"/>
      <c r="AC1321" s="99"/>
      <c r="AD1321" s="99"/>
      <c r="AE1321" s="99"/>
      <c r="AG1321" s="100"/>
      <c r="AN1321" s="99"/>
      <c r="AO1321" s="99"/>
      <c r="AP1321" s="99"/>
      <c r="AQ1321" s="99"/>
      <c r="AR1321" s="99"/>
      <c r="AS1321" s="99"/>
      <c r="AT1321" s="99"/>
      <c r="AU1321" s="99"/>
    </row>
    <row r="1322" spans="27:64">
      <c r="AA1322" s="99"/>
      <c r="AB1322" s="99"/>
      <c r="AC1322" s="99"/>
      <c r="AD1322" s="99"/>
      <c r="AE1322" s="99"/>
      <c r="AG1322" s="100"/>
      <c r="AN1322" s="99"/>
      <c r="AO1322" s="99"/>
      <c r="AP1322" s="99"/>
      <c r="AQ1322" s="99"/>
      <c r="AR1322" s="99"/>
      <c r="AS1322" s="99"/>
      <c r="AT1322" s="99"/>
      <c r="AU1322" s="99"/>
      <c r="AV1322" s="99"/>
      <c r="AW1322" s="99"/>
      <c r="AX1322" s="99"/>
      <c r="AY1322" s="99"/>
      <c r="AZ1322" s="99"/>
      <c r="BA1322" s="99"/>
      <c r="BB1322" s="99"/>
      <c r="BC1322" s="99"/>
      <c r="BD1322" s="99"/>
      <c r="BE1322" s="99"/>
      <c r="BF1322" s="99"/>
      <c r="BG1322" s="99"/>
      <c r="BH1322" s="99"/>
      <c r="BI1322" s="99"/>
      <c r="BJ1322" s="99"/>
      <c r="BK1322" s="99"/>
      <c r="BL1322" s="99"/>
    </row>
    <row r="1323" spans="27:64">
      <c r="AA1323" s="99"/>
      <c r="AB1323" s="99"/>
      <c r="AC1323" s="99"/>
      <c r="AD1323" s="99"/>
      <c r="AE1323" s="99"/>
      <c r="AG1323" s="100"/>
      <c r="AN1323" s="99"/>
      <c r="AO1323" s="99"/>
      <c r="AP1323" s="99"/>
      <c r="AQ1323" s="99"/>
      <c r="AR1323" s="99"/>
      <c r="AS1323" s="99"/>
      <c r="AT1323" s="99"/>
      <c r="AU1323" s="99"/>
    </row>
    <row r="1324" spans="27:64">
      <c r="AA1324" s="99"/>
      <c r="AB1324" s="99"/>
      <c r="AC1324" s="99"/>
      <c r="AD1324" s="99"/>
      <c r="AE1324" s="99"/>
      <c r="AG1324" s="100"/>
      <c r="AN1324" s="99"/>
      <c r="AO1324" s="99"/>
      <c r="AP1324" s="99"/>
      <c r="AQ1324" s="99"/>
      <c r="AR1324" s="99"/>
      <c r="AS1324" s="99"/>
      <c r="AT1324" s="99"/>
      <c r="AU1324" s="99"/>
      <c r="AV1324" s="99"/>
      <c r="AW1324" s="99"/>
      <c r="AX1324" s="99"/>
      <c r="AY1324" s="99"/>
      <c r="AZ1324" s="99"/>
      <c r="BA1324" s="99"/>
      <c r="BB1324" s="99"/>
      <c r="BC1324" s="99"/>
      <c r="BD1324" s="99"/>
      <c r="BE1324" s="99"/>
      <c r="BF1324" s="99"/>
      <c r="BG1324" s="99"/>
      <c r="BH1324" s="99"/>
      <c r="BI1324" s="99"/>
      <c r="BJ1324" s="99"/>
      <c r="BK1324" s="99"/>
      <c r="BL1324" s="99"/>
    </row>
    <row r="1325" spans="27:64">
      <c r="AA1325" s="99"/>
      <c r="AB1325" s="99"/>
      <c r="AC1325" s="99"/>
      <c r="AD1325" s="99"/>
      <c r="AE1325" s="99"/>
      <c r="AG1325" s="100"/>
      <c r="AN1325" s="99"/>
      <c r="AO1325" s="99"/>
      <c r="AP1325" s="99"/>
      <c r="AQ1325" s="99"/>
      <c r="AR1325" s="99"/>
      <c r="AS1325" s="99"/>
      <c r="AT1325" s="99"/>
      <c r="AU1325" s="99"/>
    </row>
    <row r="1326" spans="27:64">
      <c r="AA1326" s="99"/>
      <c r="AB1326" s="99"/>
      <c r="AC1326" s="99"/>
      <c r="AD1326" s="99"/>
      <c r="AE1326" s="99"/>
      <c r="AG1326" s="100"/>
      <c r="AN1326" s="99"/>
      <c r="AO1326" s="99"/>
      <c r="AP1326" s="99"/>
      <c r="AQ1326" s="99"/>
      <c r="AR1326" s="99"/>
      <c r="AS1326" s="99"/>
      <c r="AT1326" s="99"/>
      <c r="AU1326" s="99"/>
    </row>
    <row r="1327" spans="27:64">
      <c r="AA1327" s="99"/>
      <c r="AB1327" s="99"/>
      <c r="AC1327" s="99"/>
      <c r="AD1327" s="99"/>
      <c r="AE1327" s="99"/>
      <c r="AG1327" s="100"/>
      <c r="AN1327" s="99"/>
      <c r="AO1327" s="99"/>
      <c r="AP1327" s="99"/>
      <c r="AQ1327" s="99"/>
      <c r="AR1327" s="99"/>
      <c r="AS1327" s="99"/>
      <c r="AT1327" s="99"/>
      <c r="AU1327" s="99"/>
    </row>
    <row r="1328" spans="27:64">
      <c r="AA1328" s="99"/>
      <c r="AB1328" s="99"/>
      <c r="AC1328" s="99"/>
      <c r="AD1328" s="99"/>
      <c r="AE1328" s="99"/>
      <c r="AG1328" s="100"/>
      <c r="AN1328" s="99"/>
      <c r="AO1328" s="99"/>
      <c r="AP1328" s="99"/>
      <c r="AQ1328" s="99"/>
      <c r="AR1328" s="99"/>
      <c r="AS1328" s="99"/>
      <c r="AT1328" s="99"/>
      <c r="AU1328" s="99"/>
    </row>
    <row r="1329" spans="27:64">
      <c r="AA1329" s="99"/>
      <c r="AB1329" s="99"/>
      <c r="AC1329" s="99"/>
      <c r="AD1329" s="99"/>
      <c r="AE1329" s="99"/>
      <c r="AG1329" s="100"/>
      <c r="AN1329" s="99"/>
      <c r="AO1329" s="99"/>
      <c r="AP1329" s="99"/>
      <c r="AQ1329" s="99"/>
      <c r="AR1329" s="99"/>
      <c r="AS1329" s="99"/>
      <c r="AT1329" s="99"/>
      <c r="AU1329" s="99"/>
    </row>
    <row r="1330" spans="27:64">
      <c r="AA1330" s="99"/>
      <c r="AB1330" s="99"/>
      <c r="AC1330" s="99"/>
      <c r="AD1330" s="99"/>
      <c r="AE1330" s="99"/>
      <c r="AG1330" s="100"/>
      <c r="AN1330" s="99"/>
      <c r="AO1330" s="99"/>
      <c r="AP1330" s="99"/>
      <c r="AQ1330" s="99"/>
      <c r="AR1330" s="99"/>
      <c r="AS1330" s="99"/>
      <c r="AT1330" s="99"/>
      <c r="AU1330" s="99"/>
    </row>
    <row r="1331" spans="27:64">
      <c r="AA1331" s="99"/>
      <c r="AB1331" s="99"/>
      <c r="AC1331" s="99"/>
      <c r="AD1331" s="99"/>
      <c r="AE1331" s="99"/>
      <c r="AG1331" s="100"/>
      <c r="AN1331" s="99"/>
      <c r="AO1331" s="99"/>
      <c r="AP1331" s="99"/>
      <c r="AQ1331" s="99"/>
      <c r="AR1331" s="99"/>
      <c r="AS1331" s="99"/>
      <c r="AT1331" s="99"/>
      <c r="AU1331" s="99"/>
    </row>
    <row r="1332" spans="27:64">
      <c r="AA1332" s="99"/>
      <c r="AB1332" s="99"/>
      <c r="AC1332" s="99"/>
      <c r="AD1332" s="99"/>
      <c r="AE1332" s="99"/>
      <c r="AG1332" s="100"/>
      <c r="AN1332" s="99"/>
      <c r="AO1332" s="99"/>
      <c r="AP1332" s="99"/>
      <c r="AQ1332" s="99"/>
      <c r="AR1332" s="99"/>
      <c r="AS1332" s="99"/>
      <c r="AT1332" s="99"/>
      <c r="AU1332" s="99"/>
    </row>
    <row r="1333" spans="27:64">
      <c r="AA1333" s="99"/>
      <c r="AB1333" s="99"/>
      <c r="AC1333" s="99"/>
      <c r="AD1333" s="99"/>
      <c r="AE1333" s="99"/>
      <c r="AG1333" s="100"/>
      <c r="AN1333" s="99"/>
      <c r="AO1333" s="99"/>
      <c r="AP1333" s="99"/>
      <c r="AQ1333" s="99"/>
      <c r="AR1333" s="99"/>
      <c r="AS1333" s="99"/>
      <c r="AT1333" s="99"/>
      <c r="AU1333" s="99"/>
      <c r="AV1333" s="99"/>
      <c r="AW1333" s="64"/>
      <c r="AX1333" s="70"/>
    </row>
    <row r="1334" spans="27:64">
      <c r="AA1334" s="99"/>
      <c r="AB1334" s="99"/>
      <c r="AC1334" s="99"/>
      <c r="AD1334" s="99"/>
      <c r="AE1334" s="99"/>
      <c r="AG1334" s="100"/>
      <c r="AN1334" s="99"/>
      <c r="AO1334" s="99"/>
      <c r="AP1334" s="99"/>
      <c r="AQ1334" s="99"/>
      <c r="AR1334" s="99"/>
      <c r="AS1334" s="99"/>
      <c r="AT1334" s="99"/>
      <c r="AU1334" s="99"/>
    </row>
    <row r="1335" spans="27:64">
      <c r="AA1335" s="99"/>
      <c r="AB1335" s="99"/>
      <c r="AC1335" s="99"/>
      <c r="AD1335" s="99"/>
      <c r="AE1335" s="99"/>
      <c r="AG1335" s="100"/>
      <c r="AN1335" s="99"/>
      <c r="AO1335" s="99"/>
      <c r="AP1335" s="99"/>
      <c r="AQ1335" s="99"/>
      <c r="AR1335" s="99"/>
      <c r="AS1335" s="99"/>
      <c r="AT1335" s="99"/>
      <c r="AU1335" s="99"/>
      <c r="AV1335" s="99"/>
    </row>
    <row r="1336" spans="27:64">
      <c r="AA1336" s="99"/>
      <c r="AB1336" s="99"/>
      <c r="AC1336" s="99"/>
      <c r="AD1336" s="99"/>
      <c r="AE1336" s="99"/>
      <c r="AG1336" s="100"/>
      <c r="AN1336" s="99"/>
      <c r="AO1336" s="99"/>
      <c r="AP1336" s="99"/>
      <c r="AQ1336" s="99"/>
      <c r="AR1336" s="99"/>
      <c r="AS1336" s="99"/>
      <c r="AT1336" s="99"/>
      <c r="AU1336" s="99"/>
      <c r="AV1336" s="99"/>
      <c r="AW1336" s="99"/>
      <c r="AX1336" s="99"/>
      <c r="AY1336" s="99"/>
      <c r="AZ1336" s="99"/>
      <c r="BA1336" s="99"/>
      <c r="BB1336" s="99"/>
      <c r="BC1336" s="99"/>
      <c r="BD1336" s="99"/>
      <c r="BE1336" s="99"/>
      <c r="BF1336" s="99"/>
      <c r="BG1336" s="99"/>
      <c r="BH1336" s="99"/>
      <c r="BI1336" s="99"/>
      <c r="BJ1336" s="99"/>
      <c r="BK1336" s="99"/>
      <c r="BL1336" s="99"/>
    </row>
    <row r="1337" spans="27:64">
      <c r="AA1337" s="99"/>
      <c r="AB1337" s="99"/>
      <c r="AC1337" s="99"/>
      <c r="AD1337" s="99"/>
      <c r="AE1337" s="99"/>
      <c r="AG1337" s="100"/>
      <c r="AN1337" s="99"/>
      <c r="AO1337" s="99"/>
      <c r="AP1337" s="99"/>
      <c r="AQ1337" s="99"/>
      <c r="AR1337" s="99"/>
      <c r="AS1337" s="99"/>
      <c r="AT1337" s="99"/>
      <c r="AU1337" s="99"/>
    </row>
    <row r="1338" spans="27:64">
      <c r="AA1338" s="99"/>
      <c r="AB1338" s="99"/>
      <c r="AC1338" s="99"/>
      <c r="AD1338" s="99"/>
      <c r="AE1338" s="99"/>
      <c r="AG1338" s="100"/>
      <c r="AN1338" s="99"/>
      <c r="AO1338" s="99"/>
      <c r="AP1338" s="99"/>
      <c r="AQ1338" s="99"/>
      <c r="AR1338" s="99"/>
      <c r="AS1338" s="99"/>
      <c r="AT1338" s="99"/>
      <c r="AU1338" s="99"/>
    </row>
    <row r="1339" spans="27:64">
      <c r="AA1339" s="99"/>
      <c r="AB1339" s="99"/>
      <c r="AC1339" s="99"/>
      <c r="AD1339" s="99"/>
      <c r="AE1339" s="99"/>
      <c r="AG1339" s="100"/>
      <c r="AN1339" s="99"/>
      <c r="AO1339" s="99"/>
      <c r="AP1339" s="99"/>
      <c r="AQ1339" s="99"/>
      <c r="AR1339" s="99"/>
      <c r="AS1339" s="99"/>
      <c r="AT1339" s="99"/>
      <c r="AU1339" s="99"/>
    </row>
    <row r="1340" spans="27:64">
      <c r="AA1340" s="99"/>
      <c r="AB1340" s="99"/>
      <c r="AC1340" s="99"/>
      <c r="AD1340" s="99"/>
      <c r="AE1340" s="99"/>
      <c r="AG1340" s="100"/>
      <c r="AN1340" s="99"/>
      <c r="AO1340" s="99"/>
      <c r="AP1340" s="99"/>
      <c r="AQ1340" s="99"/>
      <c r="AR1340" s="99"/>
      <c r="AS1340" s="99"/>
      <c r="AT1340" s="99"/>
      <c r="AU1340" s="99"/>
    </row>
    <row r="1341" spans="27:64">
      <c r="AA1341" s="99"/>
      <c r="AB1341" s="99"/>
      <c r="AC1341" s="99"/>
      <c r="AD1341" s="99"/>
      <c r="AE1341" s="99"/>
      <c r="AG1341" s="100"/>
      <c r="AN1341" s="99"/>
      <c r="AO1341" s="99"/>
      <c r="AP1341" s="99"/>
      <c r="AQ1341" s="99"/>
      <c r="AR1341" s="99"/>
      <c r="AS1341" s="99"/>
      <c r="AT1341" s="99"/>
      <c r="AU1341" s="99"/>
    </row>
    <row r="1342" spans="27:64">
      <c r="AA1342" s="99"/>
      <c r="AB1342" s="99"/>
      <c r="AC1342" s="99"/>
      <c r="AD1342" s="99"/>
      <c r="AE1342" s="99"/>
      <c r="AG1342" s="100"/>
      <c r="AN1342" s="99"/>
      <c r="AO1342" s="99"/>
      <c r="AP1342" s="99"/>
      <c r="AQ1342" s="99"/>
      <c r="AR1342" s="99"/>
      <c r="AS1342" s="99"/>
      <c r="AT1342" s="99"/>
      <c r="AU1342" s="99"/>
    </row>
    <row r="1343" spans="27:64">
      <c r="AA1343" s="99"/>
      <c r="AB1343" s="99"/>
      <c r="AC1343" s="99"/>
      <c r="AD1343" s="99"/>
      <c r="AE1343" s="99"/>
      <c r="AG1343" s="100"/>
      <c r="AN1343" s="99"/>
      <c r="AO1343" s="99"/>
      <c r="AP1343" s="99"/>
      <c r="AQ1343" s="99"/>
      <c r="AR1343" s="99"/>
      <c r="AS1343" s="99"/>
      <c r="AT1343" s="99"/>
      <c r="AU1343" s="99"/>
      <c r="AV1343" s="99"/>
      <c r="AW1343" s="99"/>
      <c r="AX1343" s="99"/>
      <c r="AY1343" s="99"/>
      <c r="AZ1343" s="99"/>
      <c r="BA1343" s="99"/>
      <c r="BB1343" s="99"/>
      <c r="BC1343" s="99"/>
      <c r="BD1343" s="99"/>
      <c r="BE1343" s="99"/>
      <c r="BF1343" s="99"/>
      <c r="BG1343" s="99"/>
      <c r="BH1343" s="99"/>
      <c r="BI1343" s="99"/>
      <c r="BJ1343" s="99"/>
      <c r="BK1343" s="99"/>
      <c r="BL1343" s="99"/>
    </row>
    <row r="1344" spans="27:64">
      <c r="AA1344" s="99"/>
      <c r="AB1344" s="99"/>
      <c r="AC1344" s="99"/>
      <c r="AD1344" s="99"/>
      <c r="AE1344" s="99"/>
      <c r="AG1344" s="100"/>
      <c r="AN1344" s="99"/>
      <c r="AO1344" s="99"/>
      <c r="AP1344" s="99"/>
      <c r="AQ1344" s="99"/>
      <c r="AR1344" s="99"/>
      <c r="AS1344" s="99"/>
      <c r="AT1344" s="99"/>
      <c r="AU1344" s="99"/>
      <c r="AV1344" s="99"/>
      <c r="AW1344" s="64"/>
      <c r="AX1344" s="101"/>
    </row>
    <row r="1345" spans="27:64">
      <c r="AA1345" s="99"/>
      <c r="AB1345" s="99"/>
      <c r="AC1345" s="99"/>
      <c r="AD1345" s="99"/>
      <c r="AE1345" s="99"/>
      <c r="AG1345" s="100"/>
      <c r="AN1345" s="99"/>
      <c r="AO1345" s="99"/>
      <c r="AP1345" s="99"/>
      <c r="AQ1345" s="99"/>
      <c r="AR1345" s="99"/>
      <c r="AS1345" s="99"/>
      <c r="AT1345" s="99"/>
      <c r="AU1345" s="99"/>
      <c r="AV1345" s="99"/>
      <c r="AW1345" s="99"/>
      <c r="AX1345" s="101"/>
      <c r="AY1345" s="99"/>
      <c r="AZ1345" s="99"/>
      <c r="BA1345" s="99"/>
      <c r="BB1345" s="99"/>
      <c r="BC1345" s="99"/>
      <c r="BD1345" s="99"/>
      <c r="BE1345" s="99"/>
      <c r="BF1345" s="99"/>
      <c r="BG1345" s="99"/>
      <c r="BH1345" s="99"/>
      <c r="BI1345" s="99"/>
      <c r="BJ1345" s="99"/>
      <c r="BK1345" s="99"/>
      <c r="BL1345" s="99"/>
    </row>
    <row r="1346" spans="27:64">
      <c r="AA1346" s="99"/>
      <c r="AB1346" s="99"/>
      <c r="AC1346" s="99"/>
      <c r="AD1346" s="99"/>
      <c r="AE1346" s="99"/>
      <c r="AG1346" s="100"/>
      <c r="AN1346" s="99"/>
      <c r="AO1346" s="99"/>
      <c r="AP1346" s="99"/>
      <c r="AQ1346" s="99"/>
      <c r="AR1346" s="99"/>
      <c r="AS1346" s="99"/>
      <c r="AT1346" s="99"/>
      <c r="AU1346" s="99"/>
      <c r="AV1346" s="99"/>
      <c r="AW1346" s="99"/>
      <c r="AX1346" s="99"/>
      <c r="AY1346" s="99"/>
      <c r="AZ1346" s="99"/>
      <c r="BA1346" s="99"/>
      <c r="BB1346" s="99"/>
      <c r="BC1346" s="99"/>
      <c r="BD1346" s="99"/>
      <c r="BE1346" s="99"/>
      <c r="BF1346" s="99"/>
      <c r="BG1346" s="99"/>
      <c r="BH1346" s="99"/>
      <c r="BI1346" s="99"/>
      <c r="BJ1346" s="99"/>
      <c r="BK1346" s="99"/>
      <c r="BL1346" s="99"/>
    </row>
    <row r="1347" spans="27:64">
      <c r="AA1347" s="99"/>
      <c r="AB1347" s="99"/>
      <c r="AC1347" s="99"/>
      <c r="AD1347" s="99"/>
      <c r="AE1347" s="99"/>
      <c r="AG1347" s="100"/>
      <c r="AN1347" s="99"/>
      <c r="AO1347" s="99"/>
      <c r="AP1347" s="99"/>
      <c r="AQ1347" s="99"/>
      <c r="AR1347" s="99"/>
      <c r="AS1347" s="99"/>
      <c r="AT1347" s="99"/>
      <c r="AU1347" s="99"/>
    </row>
    <row r="1348" spans="27:64">
      <c r="AA1348" s="99"/>
      <c r="AB1348" s="99"/>
      <c r="AC1348" s="99"/>
      <c r="AD1348" s="99"/>
      <c r="AE1348" s="99"/>
      <c r="AG1348" s="100"/>
      <c r="AN1348" s="99"/>
      <c r="AO1348" s="99"/>
      <c r="AP1348" s="99"/>
      <c r="AQ1348" s="99"/>
      <c r="AR1348" s="99"/>
      <c r="AS1348" s="99"/>
      <c r="AT1348" s="99"/>
      <c r="AU1348" s="99"/>
    </row>
    <row r="1349" spans="27:64">
      <c r="AA1349" s="99"/>
      <c r="AB1349" s="99"/>
      <c r="AC1349" s="99"/>
      <c r="AD1349" s="99"/>
      <c r="AE1349" s="99"/>
      <c r="AG1349" s="100"/>
      <c r="AN1349" s="99"/>
      <c r="AO1349" s="99"/>
      <c r="AP1349" s="99"/>
      <c r="AQ1349" s="99"/>
      <c r="AR1349" s="99"/>
      <c r="AS1349" s="99"/>
      <c r="AT1349" s="99"/>
      <c r="AU1349" s="99"/>
    </row>
    <row r="1350" spans="27:64">
      <c r="AA1350" s="99"/>
      <c r="AB1350" s="99"/>
      <c r="AC1350" s="99"/>
      <c r="AD1350" s="99"/>
      <c r="AE1350" s="99"/>
      <c r="AG1350" s="100"/>
      <c r="AN1350" s="99"/>
      <c r="AO1350" s="99"/>
      <c r="AP1350" s="99"/>
      <c r="AQ1350" s="99"/>
      <c r="AR1350" s="99"/>
      <c r="AS1350" s="99"/>
      <c r="AT1350" s="99"/>
      <c r="AU1350" s="99"/>
    </row>
    <row r="1351" spans="27:64">
      <c r="AA1351" s="99"/>
      <c r="AB1351" s="99"/>
      <c r="AC1351" s="99"/>
      <c r="AD1351" s="99"/>
      <c r="AE1351" s="99"/>
      <c r="AG1351" s="100"/>
      <c r="AN1351" s="99"/>
      <c r="AO1351" s="99"/>
      <c r="AP1351" s="99"/>
      <c r="AQ1351" s="99"/>
      <c r="AR1351" s="99"/>
      <c r="AS1351" s="99"/>
      <c r="AT1351" s="99"/>
      <c r="AU1351" s="99"/>
    </row>
    <row r="1352" spans="27:64">
      <c r="AA1352" s="99"/>
      <c r="AB1352" s="99"/>
      <c r="AC1352" s="99"/>
      <c r="AD1352" s="99"/>
      <c r="AE1352" s="99"/>
      <c r="AG1352" s="100"/>
      <c r="AN1352" s="99"/>
      <c r="AO1352" s="99"/>
      <c r="AP1352" s="99"/>
      <c r="AQ1352" s="99"/>
      <c r="AR1352" s="99"/>
      <c r="AS1352" s="99"/>
      <c r="AT1352" s="99"/>
      <c r="AU1352" s="99"/>
    </row>
    <row r="1353" spans="27:64">
      <c r="AA1353" s="99"/>
      <c r="AB1353" s="99"/>
      <c r="AC1353" s="99"/>
      <c r="AD1353" s="99"/>
      <c r="AE1353" s="99"/>
      <c r="AG1353" s="100"/>
      <c r="AN1353" s="99"/>
      <c r="AO1353" s="99"/>
      <c r="AP1353" s="99"/>
      <c r="AQ1353" s="99"/>
      <c r="AR1353" s="99"/>
      <c r="AS1353" s="99"/>
      <c r="AT1353" s="99"/>
      <c r="AU1353" s="99"/>
    </row>
    <row r="1354" spans="27:64">
      <c r="AA1354" s="99"/>
      <c r="AB1354" s="99"/>
      <c r="AC1354" s="99"/>
      <c r="AD1354" s="99"/>
      <c r="AE1354" s="99"/>
      <c r="AG1354" s="100"/>
      <c r="AN1354" s="99"/>
      <c r="AO1354" s="99"/>
      <c r="AP1354" s="99"/>
      <c r="AQ1354" s="99"/>
      <c r="AR1354" s="99"/>
      <c r="AS1354" s="99"/>
      <c r="AT1354" s="99"/>
      <c r="AU1354" s="99"/>
    </row>
    <row r="1355" spans="27:64">
      <c r="AA1355" s="99"/>
      <c r="AB1355" s="99"/>
      <c r="AC1355" s="99"/>
      <c r="AD1355" s="99"/>
      <c r="AE1355" s="99"/>
      <c r="AG1355" s="100"/>
      <c r="AN1355" s="99"/>
      <c r="AO1355" s="99"/>
      <c r="AP1355" s="99"/>
      <c r="AQ1355" s="99"/>
      <c r="AR1355" s="99"/>
      <c r="AS1355" s="99"/>
      <c r="AT1355" s="99"/>
      <c r="AU1355" s="99"/>
    </row>
    <row r="1356" spans="27:64">
      <c r="AA1356" s="99"/>
      <c r="AB1356" s="99"/>
      <c r="AC1356" s="99"/>
      <c r="AD1356" s="99"/>
      <c r="AE1356" s="99"/>
      <c r="AG1356" s="100"/>
      <c r="AN1356" s="99"/>
      <c r="AO1356" s="99"/>
      <c r="AP1356" s="99"/>
      <c r="AQ1356" s="99"/>
      <c r="AR1356" s="99"/>
      <c r="AS1356" s="99"/>
      <c r="AT1356" s="99"/>
      <c r="AU1356" s="99"/>
    </row>
    <row r="1357" spans="27:64">
      <c r="AA1357" s="99"/>
      <c r="AB1357" s="99"/>
      <c r="AC1357" s="99"/>
      <c r="AD1357" s="99"/>
      <c r="AE1357" s="99"/>
      <c r="AG1357" s="100"/>
      <c r="AN1357" s="99"/>
      <c r="AO1357" s="99"/>
      <c r="AP1357" s="99"/>
      <c r="AQ1357" s="99"/>
      <c r="AR1357" s="99"/>
      <c r="AS1357" s="99"/>
      <c r="AT1357" s="99"/>
      <c r="AU1357" s="99"/>
    </row>
    <row r="1358" spans="27:64">
      <c r="AA1358" s="99"/>
      <c r="AB1358" s="99"/>
      <c r="AC1358" s="99"/>
      <c r="AD1358" s="99"/>
      <c r="AE1358" s="99"/>
      <c r="AG1358" s="100"/>
      <c r="AN1358" s="99"/>
      <c r="AO1358" s="99"/>
      <c r="AP1358" s="99"/>
      <c r="AQ1358" s="99"/>
      <c r="AR1358" s="99"/>
      <c r="AS1358" s="99"/>
      <c r="AT1358" s="99"/>
      <c r="AU1358" s="99"/>
    </row>
    <row r="1359" spans="27:64">
      <c r="AA1359" s="99"/>
      <c r="AB1359" s="99"/>
      <c r="AC1359" s="99"/>
      <c r="AD1359" s="99"/>
      <c r="AE1359" s="99"/>
      <c r="AG1359" s="100"/>
      <c r="AN1359" s="99"/>
      <c r="AO1359" s="99"/>
      <c r="AP1359" s="99"/>
      <c r="AQ1359" s="99"/>
      <c r="AR1359" s="99"/>
      <c r="AS1359" s="99"/>
      <c r="AT1359" s="99"/>
      <c r="AU1359" s="99"/>
    </row>
    <row r="1360" spans="27:64">
      <c r="AA1360" s="99"/>
      <c r="AB1360" s="99"/>
      <c r="AC1360" s="99"/>
      <c r="AD1360" s="99"/>
      <c r="AE1360" s="99"/>
      <c r="AG1360" s="100"/>
      <c r="AN1360" s="99"/>
      <c r="AO1360" s="99"/>
      <c r="AP1360" s="99"/>
      <c r="AQ1360" s="99"/>
      <c r="AR1360" s="99"/>
      <c r="AS1360" s="99"/>
      <c r="AT1360" s="99"/>
      <c r="AU1360" s="99"/>
    </row>
    <row r="1361" spans="27:64">
      <c r="AA1361" s="99"/>
      <c r="AB1361" s="99"/>
      <c r="AC1361" s="99"/>
      <c r="AD1361" s="99"/>
      <c r="AE1361" s="99"/>
      <c r="AG1361" s="100"/>
      <c r="AN1361" s="99"/>
      <c r="AO1361" s="99"/>
      <c r="AP1361" s="99"/>
      <c r="AQ1361" s="99"/>
      <c r="AR1361" s="99"/>
      <c r="AS1361" s="99"/>
      <c r="AT1361" s="99"/>
      <c r="AU1361" s="99"/>
    </row>
    <row r="1362" spans="27:64">
      <c r="AA1362" s="99"/>
      <c r="AB1362" s="99"/>
      <c r="AC1362" s="99"/>
      <c r="AD1362" s="99"/>
      <c r="AE1362" s="99"/>
      <c r="AG1362" s="100"/>
      <c r="AN1362" s="99"/>
      <c r="AO1362" s="99"/>
      <c r="AP1362" s="99"/>
      <c r="AQ1362" s="99"/>
      <c r="AR1362" s="99"/>
      <c r="AS1362" s="99"/>
      <c r="AT1362" s="99"/>
      <c r="AU1362" s="99"/>
    </row>
    <row r="1363" spans="27:64">
      <c r="AA1363" s="99"/>
      <c r="AB1363" s="99"/>
      <c r="AC1363" s="99"/>
      <c r="AD1363" s="99"/>
      <c r="AE1363" s="99"/>
      <c r="AG1363" s="100"/>
      <c r="AN1363" s="99"/>
      <c r="AO1363" s="99"/>
      <c r="AP1363" s="99"/>
      <c r="AQ1363" s="99"/>
      <c r="AR1363" s="99"/>
      <c r="AS1363" s="99"/>
      <c r="AT1363" s="99"/>
      <c r="AU1363" s="99"/>
    </row>
    <row r="1364" spans="27:64">
      <c r="AA1364" s="99"/>
      <c r="AB1364" s="99"/>
      <c r="AC1364" s="99"/>
      <c r="AD1364" s="99"/>
      <c r="AE1364" s="99"/>
      <c r="AG1364" s="100"/>
      <c r="AN1364" s="99"/>
      <c r="AO1364" s="99"/>
      <c r="AP1364" s="99"/>
      <c r="AQ1364" s="99"/>
      <c r="AR1364" s="99"/>
      <c r="AS1364" s="99"/>
      <c r="AT1364" s="99"/>
      <c r="AU1364" s="99"/>
      <c r="AV1364" s="99"/>
      <c r="AW1364" s="64"/>
      <c r="AX1364" s="101"/>
      <c r="AY1364" s="99"/>
      <c r="AZ1364" s="99"/>
      <c r="BA1364" s="99"/>
      <c r="BB1364" s="99"/>
      <c r="BC1364" s="99"/>
      <c r="BD1364" s="99"/>
      <c r="BE1364" s="99"/>
      <c r="BF1364" s="99"/>
      <c r="BG1364" s="99"/>
      <c r="BH1364" s="99"/>
      <c r="BI1364" s="99"/>
      <c r="BJ1364" s="99"/>
      <c r="BK1364" s="99"/>
      <c r="BL1364" s="99"/>
    </row>
    <row r="1365" spans="27:64">
      <c r="AA1365" s="99"/>
      <c r="AB1365" s="99"/>
      <c r="AC1365" s="99"/>
      <c r="AD1365" s="99"/>
      <c r="AE1365" s="99"/>
      <c r="AG1365" s="100"/>
      <c r="AN1365" s="99"/>
      <c r="AO1365" s="99"/>
      <c r="AP1365" s="99"/>
      <c r="AQ1365" s="99"/>
      <c r="AR1365" s="99"/>
      <c r="AS1365" s="99"/>
      <c r="AT1365" s="99"/>
      <c r="AU1365" s="99"/>
    </row>
    <row r="1366" spans="27:64">
      <c r="AA1366" s="99"/>
      <c r="AB1366" s="99"/>
      <c r="AC1366" s="99"/>
      <c r="AD1366" s="99"/>
      <c r="AE1366" s="99"/>
      <c r="AG1366" s="100"/>
      <c r="AN1366" s="99"/>
      <c r="AO1366" s="99"/>
      <c r="AP1366" s="99"/>
      <c r="AQ1366" s="99"/>
      <c r="AR1366" s="99"/>
      <c r="AS1366" s="99"/>
      <c r="AT1366" s="99"/>
      <c r="AU1366" s="99"/>
    </row>
    <row r="1367" spans="27:64">
      <c r="AA1367" s="99"/>
      <c r="AB1367" s="99"/>
      <c r="AC1367" s="99"/>
      <c r="AD1367" s="99"/>
      <c r="AE1367" s="99"/>
      <c r="AG1367" s="100"/>
      <c r="AN1367" s="99"/>
      <c r="AO1367" s="99"/>
      <c r="AP1367" s="99"/>
      <c r="AQ1367" s="99"/>
      <c r="AR1367" s="99"/>
      <c r="AS1367" s="99"/>
      <c r="AT1367" s="99"/>
      <c r="AU1367" s="99"/>
    </row>
    <row r="1368" spans="27:64">
      <c r="AA1368" s="99"/>
      <c r="AB1368" s="99"/>
      <c r="AC1368" s="99"/>
      <c r="AD1368" s="99"/>
      <c r="AE1368" s="99"/>
      <c r="AG1368" s="100"/>
      <c r="AN1368" s="99"/>
      <c r="AO1368" s="99"/>
      <c r="AP1368" s="99"/>
      <c r="AQ1368" s="99"/>
      <c r="AR1368" s="99"/>
      <c r="AS1368" s="99"/>
      <c r="AT1368" s="99"/>
      <c r="AU1368" s="99"/>
      <c r="AV1368" s="99"/>
      <c r="AW1368" s="64"/>
      <c r="AX1368" s="101"/>
    </row>
    <row r="1369" spans="27:64">
      <c r="AA1369" s="99"/>
      <c r="AB1369" s="99"/>
      <c r="AC1369" s="99"/>
      <c r="AD1369" s="99"/>
      <c r="AE1369" s="99"/>
      <c r="AG1369" s="100"/>
      <c r="AN1369" s="99"/>
      <c r="AO1369" s="99"/>
      <c r="AP1369" s="99"/>
      <c r="AQ1369" s="99"/>
      <c r="AR1369" s="99"/>
      <c r="AS1369" s="99"/>
      <c r="AT1369" s="99"/>
      <c r="AU1369" s="99"/>
    </row>
    <row r="1370" spans="27:64">
      <c r="AA1370" s="99"/>
      <c r="AB1370" s="99"/>
      <c r="AC1370" s="99"/>
      <c r="AD1370" s="99"/>
      <c r="AE1370" s="99"/>
      <c r="AG1370" s="100"/>
      <c r="AN1370" s="99"/>
      <c r="AO1370" s="99"/>
      <c r="AP1370" s="99"/>
      <c r="AQ1370" s="99"/>
      <c r="AR1370" s="99"/>
      <c r="AS1370" s="99"/>
      <c r="AT1370" s="99"/>
      <c r="AU1370" s="99"/>
      <c r="AV1370" s="99"/>
      <c r="AW1370" s="64"/>
      <c r="AX1370" s="101"/>
      <c r="AY1370" s="99"/>
      <c r="AZ1370" s="99"/>
      <c r="BA1370" s="99"/>
      <c r="BB1370" s="99"/>
      <c r="BC1370" s="99"/>
      <c r="BD1370" s="99"/>
      <c r="BE1370" s="99"/>
      <c r="BF1370" s="99"/>
      <c r="BG1370" s="99"/>
      <c r="BH1370" s="99"/>
      <c r="BI1370" s="99"/>
      <c r="BJ1370" s="99"/>
      <c r="BK1370" s="99"/>
      <c r="BL1370" s="99"/>
    </row>
    <row r="1371" spans="27:64">
      <c r="AA1371" s="99"/>
      <c r="AB1371" s="99"/>
      <c r="AC1371" s="99"/>
      <c r="AD1371" s="99"/>
      <c r="AE1371" s="99"/>
      <c r="AG1371" s="100"/>
      <c r="AN1371" s="99"/>
      <c r="AO1371" s="99"/>
      <c r="AP1371" s="99"/>
      <c r="AQ1371" s="99"/>
      <c r="AR1371" s="99"/>
      <c r="AS1371" s="99"/>
      <c r="AT1371" s="99"/>
      <c r="AU1371" s="99"/>
    </row>
    <row r="1372" spans="27:64">
      <c r="AA1372" s="99"/>
      <c r="AB1372" s="99"/>
      <c r="AC1372" s="99"/>
      <c r="AD1372" s="99"/>
      <c r="AE1372" s="99"/>
      <c r="AG1372" s="100"/>
      <c r="AN1372" s="99"/>
      <c r="AO1372" s="99"/>
      <c r="AP1372" s="99"/>
      <c r="AQ1372" s="99"/>
      <c r="AR1372" s="99"/>
      <c r="AS1372" s="99"/>
      <c r="AT1372" s="99"/>
      <c r="AU1372" s="99"/>
    </row>
    <row r="1373" spans="27:64">
      <c r="AA1373" s="99"/>
      <c r="AB1373" s="99"/>
      <c r="AC1373" s="99"/>
      <c r="AD1373" s="99"/>
      <c r="AE1373" s="99"/>
      <c r="AG1373" s="100"/>
      <c r="AN1373" s="99"/>
      <c r="AO1373" s="99"/>
      <c r="AP1373" s="99"/>
      <c r="AQ1373" s="99"/>
      <c r="AR1373" s="99"/>
      <c r="AS1373" s="99"/>
      <c r="AT1373" s="99"/>
      <c r="AU1373" s="99"/>
      <c r="AV1373" s="99"/>
      <c r="AW1373" s="64"/>
      <c r="AX1373" s="70"/>
    </row>
    <row r="1374" spans="27:64">
      <c r="AA1374" s="99"/>
      <c r="AB1374" s="99"/>
      <c r="AC1374" s="99"/>
      <c r="AD1374" s="99"/>
      <c r="AE1374" s="99"/>
      <c r="AG1374" s="100"/>
      <c r="AN1374" s="99"/>
      <c r="AO1374" s="99"/>
      <c r="AP1374" s="99"/>
      <c r="AQ1374" s="99"/>
      <c r="AR1374" s="99"/>
      <c r="AS1374" s="99"/>
      <c r="AT1374" s="99"/>
      <c r="AU1374" s="99"/>
      <c r="AV1374" s="99"/>
      <c r="AW1374" s="64"/>
      <c r="AX1374" s="70"/>
    </row>
    <row r="1375" spans="27:64">
      <c r="AA1375" s="99"/>
      <c r="AB1375" s="99"/>
      <c r="AC1375" s="99"/>
      <c r="AD1375" s="99"/>
      <c r="AE1375" s="99"/>
      <c r="AG1375" s="100"/>
      <c r="AN1375" s="99"/>
      <c r="AO1375" s="99"/>
      <c r="AP1375" s="99"/>
      <c r="AQ1375" s="99"/>
      <c r="AR1375" s="99"/>
      <c r="AS1375" s="99"/>
      <c r="AT1375" s="99"/>
      <c r="AU1375" s="99"/>
      <c r="AV1375" s="99"/>
      <c r="AW1375" s="99"/>
      <c r="AX1375" s="99"/>
      <c r="AY1375" s="99"/>
      <c r="AZ1375" s="99"/>
      <c r="BA1375" s="99"/>
      <c r="BB1375" s="99"/>
      <c r="BC1375" s="99"/>
      <c r="BD1375" s="99"/>
      <c r="BE1375" s="99"/>
      <c r="BF1375" s="99"/>
      <c r="BG1375" s="99"/>
      <c r="BH1375" s="99"/>
      <c r="BI1375" s="99"/>
      <c r="BJ1375" s="99"/>
      <c r="BK1375" s="99"/>
      <c r="BL1375" s="99"/>
    </row>
    <row r="1376" spans="27:64">
      <c r="AA1376" s="99"/>
      <c r="AB1376" s="99"/>
      <c r="AC1376" s="99"/>
      <c r="AD1376" s="99"/>
      <c r="AE1376" s="99"/>
      <c r="AG1376" s="100"/>
      <c r="AN1376" s="99"/>
      <c r="AO1376" s="99"/>
      <c r="AP1376" s="99"/>
      <c r="AQ1376" s="99"/>
      <c r="AR1376" s="99"/>
      <c r="AS1376" s="99"/>
      <c r="AT1376" s="99"/>
      <c r="AU1376" s="99"/>
    </row>
    <row r="1377" spans="27:64">
      <c r="AA1377" s="99"/>
      <c r="AB1377" s="99"/>
      <c r="AC1377" s="99"/>
      <c r="AD1377" s="99"/>
      <c r="AE1377" s="99"/>
      <c r="AG1377" s="100"/>
      <c r="AN1377" s="99"/>
      <c r="AO1377" s="99"/>
      <c r="AP1377" s="99"/>
      <c r="AQ1377" s="99"/>
      <c r="AR1377" s="99"/>
      <c r="AS1377" s="99"/>
      <c r="AT1377" s="99"/>
      <c r="AU1377" s="99"/>
    </row>
    <row r="1378" spans="27:64">
      <c r="AA1378" s="99"/>
      <c r="AB1378" s="99"/>
      <c r="AC1378" s="99"/>
      <c r="AD1378" s="99"/>
      <c r="AE1378" s="99"/>
      <c r="AG1378" s="100"/>
      <c r="AN1378" s="99"/>
      <c r="AO1378" s="99"/>
      <c r="AP1378" s="99"/>
      <c r="AQ1378" s="99"/>
      <c r="AR1378" s="99"/>
      <c r="AS1378" s="99"/>
      <c r="AT1378" s="99"/>
      <c r="AU1378" s="99"/>
      <c r="AV1378" s="99"/>
      <c r="AW1378" s="64"/>
      <c r="AX1378" s="101"/>
      <c r="AY1378" s="99"/>
      <c r="AZ1378" s="99"/>
      <c r="BA1378" s="99"/>
      <c r="BB1378" s="99"/>
      <c r="BC1378" s="99"/>
      <c r="BD1378" s="99"/>
      <c r="BE1378" s="99"/>
      <c r="BF1378" s="99"/>
      <c r="BG1378" s="99"/>
      <c r="BH1378" s="99"/>
      <c r="BI1378" s="99"/>
      <c r="BJ1378" s="99"/>
      <c r="BK1378" s="99"/>
      <c r="BL1378" s="99"/>
    </row>
    <row r="1379" spans="27:64">
      <c r="AA1379" s="99"/>
      <c r="AB1379" s="99"/>
      <c r="AC1379" s="99"/>
      <c r="AD1379" s="99"/>
      <c r="AE1379" s="99"/>
      <c r="AG1379" s="100"/>
      <c r="AN1379" s="99"/>
      <c r="AO1379" s="99"/>
      <c r="AP1379" s="99"/>
      <c r="AQ1379" s="99"/>
      <c r="AR1379" s="99"/>
      <c r="AS1379" s="99"/>
      <c r="AT1379" s="99"/>
      <c r="AU1379" s="99"/>
      <c r="AV1379" s="99"/>
      <c r="AW1379" s="99"/>
      <c r="AX1379" s="99"/>
      <c r="AY1379" s="99"/>
      <c r="AZ1379" s="99"/>
      <c r="BA1379" s="99"/>
      <c r="BB1379" s="99"/>
      <c r="BC1379" s="99"/>
      <c r="BD1379" s="99"/>
      <c r="BE1379" s="99"/>
      <c r="BF1379" s="99"/>
      <c r="BG1379" s="99"/>
      <c r="BH1379" s="99"/>
      <c r="BI1379" s="99"/>
      <c r="BJ1379" s="99"/>
      <c r="BK1379" s="99"/>
      <c r="BL1379" s="99"/>
    </row>
    <row r="1380" spans="27:64">
      <c r="AA1380" s="99"/>
      <c r="AB1380" s="99"/>
      <c r="AC1380" s="99"/>
      <c r="AD1380" s="99"/>
      <c r="AE1380" s="99"/>
      <c r="AG1380" s="100"/>
      <c r="AN1380" s="99"/>
      <c r="AO1380" s="99"/>
      <c r="AP1380" s="99"/>
      <c r="AQ1380" s="99"/>
      <c r="AR1380" s="99"/>
      <c r="AS1380" s="99"/>
      <c r="AT1380" s="99"/>
      <c r="AU1380" s="99"/>
    </row>
    <row r="1381" spans="27:64">
      <c r="AA1381" s="99"/>
      <c r="AB1381" s="99"/>
      <c r="AC1381" s="99"/>
      <c r="AD1381" s="99"/>
      <c r="AE1381" s="99"/>
      <c r="AG1381" s="100"/>
      <c r="AN1381" s="99"/>
      <c r="AO1381" s="99"/>
      <c r="AP1381" s="99"/>
      <c r="AQ1381" s="99"/>
      <c r="AR1381" s="99"/>
      <c r="AS1381" s="99"/>
      <c r="AT1381" s="99"/>
      <c r="AU1381" s="99"/>
    </row>
    <row r="1382" spans="27:64">
      <c r="AA1382" s="99"/>
      <c r="AB1382" s="99"/>
      <c r="AC1382" s="99"/>
      <c r="AD1382" s="99"/>
      <c r="AE1382" s="99"/>
      <c r="AG1382" s="100"/>
      <c r="AN1382" s="99"/>
      <c r="AO1382" s="99"/>
      <c r="AP1382" s="99"/>
      <c r="AQ1382" s="99"/>
      <c r="AR1382" s="99"/>
      <c r="AS1382" s="99"/>
      <c r="AT1382" s="99"/>
      <c r="AU1382" s="99"/>
    </row>
    <row r="1383" spans="27:64">
      <c r="AA1383" s="99"/>
      <c r="AB1383" s="99"/>
      <c r="AC1383" s="99"/>
      <c r="AD1383" s="99"/>
      <c r="AE1383" s="99"/>
      <c r="AG1383" s="100"/>
      <c r="AN1383" s="99"/>
      <c r="AO1383" s="99"/>
      <c r="AP1383" s="99"/>
      <c r="AQ1383" s="99"/>
      <c r="AR1383" s="99"/>
      <c r="AS1383" s="99"/>
      <c r="AT1383" s="99"/>
      <c r="AU1383" s="99"/>
    </row>
    <row r="1384" spans="27:64">
      <c r="AA1384" s="99"/>
      <c r="AB1384" s="99"/>
      <c r="AC1384" s="99"/>
      <c r="AD1384" s="99"/>
      <c r="AE1384" s="99"/>
      <c r="AG1384" s="100"/>
      <c r="AN1384" s="99"/>
      <c r="AO1384" s="99"/>
      <c r="AP1384" s="99"/>
      <c r="AQ1384" s="99"/>
      <c r="AR1384" s="99"/>
      <c r="AS1384" s="99"/>
      <c r="AT1384" s="99"/>
      <c r="AU1384" s="99"/>
      <c r="AV1384" s="99"/>
      <c r="AW1384" s="64"/>
      <c r="AX1384" s="101"/>
      <c r="AY1384" s="99"/>
      <c r="AZ1384" s="99"/>
      <c r="BA1384" s="99"/>
      <c r="BB1384" s="99"/>
      <c r="BC1384" s="99"/>
      <c r="BD1384" s="99"/>
      <c r="BE1384" s="99"/>
      <c r="BF1384" s="99"/>
      <c r="BG1384" s="99"/>
      <c r="BH1384" s="99"/>
      <c r="BI1384" s="99"/>
      <c r="BJ1384" s="99"/>
      <c r="BK1384" s="99"/>
      <c r="BL1384" s="99"/>
    </row>
    <row r="1385" spans="27:64">
      <c r="AA1385" s="99"/>
      <c r="AB1385" s="99"/>
      <c r="AC1385" s="99"/>
      <c r="AD1385" s="99"/>
      <c r="AE1385" s="99"/>
      <c r="AG1385" s="100"/>
      <c r="AN1385" s="99"/>
      <c r="AO1385" s="99"/>
      <c r="AP1385" s="99"/>
      <c r="AQ1385" s="99"/>
      <c r="AR1385" s="99"/>
      <c r="AS1385" s="99"/>
      <c r="AT1385" s="99"/>
      <c r="AU1385" s="99"/>
      <c r="AV1385" s="99"/>
      <c r="AW1385" s="64"/>
      <c r="AX1385" s="101"/>
      <c r="AY1385" s="99"/>
      <c r="AZ1385" s="99"/>
      <c r="BA1385" s="99"/>
      <c r="BB1385" s="99"/>
      <c r="BC1385" s="99"/>
      <c r="BD1385" s="99"/>
      <c r="BE1385" s="99"/>
      <c r="BF1385" s="99"/>
      <c r="BG1385" s="99"/>
      <c r="BH1385" s="99"/>
      <c r="BI1385" s="99"/>
      <c r="BJ1385" s="99"/>
      <c r="BK1385" s="99"/>
      <c r="BL1385" s="99"/>
    </row>
    <row r="1386" spans="27:64">
      <c r="AA1386" s="99"/>
      <c r="AB1386" s="99"/>
      <c r="AC1386" s="99"/>
      <c r="AD1386" s="99"/>
      <c r="AE1386" s="99"/>
      <c r="AG1386" s="100"/>
      <c r="AN1386" s="99"/>
      <c r="AO1386" s="99"/>
      <c r="AP1386" s="99"/>
      <c r="AQ1386" s="99"/>
      <c r="AR1386" s="99"/>
      <c r="AS1386" s="99"/>
      <c r="AT1386" s="99"/>
      <c r="AU1386" s="99"/>
    </row>
    <row r="1387" spans="27:64">
      <c r="AA1387" s="99"/>
      <c r="AB1387" s="99"/>
      <c r="AC1387" s="99"/>
      <c r="AD1387" s="99"/>
      <c r="AE1387" s="99"/>
      <c r="AG1387" s="100"/>
      <c r="AN1387" s="99"/>
      <c r="AO1387" s="99"/>
      <c r="AP1387" s="99"/>
      <c r="AQ1387" s="99"/>
      <c r="AR1387" s="99"/>
      <c r="AS1387" s="99"/>
      <c r="AT1387" s="99"/>
      <c r="AU1387" s="99"/>
    </row>
    <row r="1388" spans="27:64">
      <c r="AA1388" s="99"/>
      <c r="AB1388" s="99"/>
      <c r="AC1388" s="99"/>
      <c r="AD1388" s="99"/>
      <c r="AE1388" s="99"/>
      <c r="AG1388" s="100"/>
      <c r="AN1388" s="99"/>
      <c r="AO1388" s="99"/>
      <c r="AP1388" s="99"/>
      <c r="AQ1388" s="99"/>
      <c r="AR1388" s="99"/>
      <c r="AS1388" s="99"/>
      <c r="AT1388" s="99"/>
      <c r="AU1388" s="99"/>
    </row>
    <row r="1389" spans="27:64">
      <c r="AA1389" s="99"/>
      <c r="AB1389" s="99"/>
      <c r="AC1389" s="99"/>
      <c r="AD1389" s="99"/>
      <c r="AE1389" s="99"/>
      <c r="AG1389" s="100"/>
      <c r="AN1389" s="99"/>
      <c r="AO1389" s="99"/>
      <c r="AP1389" s="99"/>
      <c r="AQ1389" s="99"/>
      <c r="AR1389" s="99"/>
      <c r="AS1389" s="99"/>
      <c r="AT1389" s="99"/>
      <c r="AU1389" s="99"/>
    </row>
    <row r="1390" spans="27:64">
      <c r="AA1390" s="99"/>
      <c r="AB1390" s="99"/>
      <c r="AC1390" s="99"/>
      <c r="AD1390" s="99"/>
      <c r="AE1390" s="99"/>
      <c r="AG1390" s="100"/>
      <c r="AN1390" s="99"/>
      <c r="AO1390" s="99"/>
      <c r="AP1390" s="99"/>
      <c r="AQ1390" s="99"/>
      <c r="AR1390" s="99"/>
      <c r="AS1390" s="99"/>
      <c r="AT1390" s="99"/>
      <c r="AU1390" s="99"/>
    </row>
    <row r="1391" spans="27:64">
      <c r="AA1391" s="99"/>
      <c r="AB1391" s="99"/>
      <c r="AC1391" s="99"/>
      <c r="AD1391" s="99"/>
      <c r="AE1391" s="99"/>
      <c r="AG1391" s="100"/>
      <c r="AN1391" s="99"/>
      <c r="AO1391" s="99"/>
      <c r="AP1391" s="99"/>
      <c r="AQ1391" s="99"/>
      <c r="AR1391" s="99"/>
      <c r="AS1391" s="99"/>
      <c r="AT1391" s="99"/>
      <c r="AU1391" s="99"/>
    </row>
    <row r="1392" spans="27:64">
      <c r="AA1392" s="99"/>
      <c r="AB1392" s="99"/>
      <c r="AC1392" s="99"/>
      <c r="AD1392" s="99"/>
      <c r="AE1392" s="99"/>
      <c r="AG1392" s="100"/>
      <c r="AN1392" s="99"/>
      <c r="AO1392" s="99"/>
      <c r="AP1392" s="99"/>
      <c r="AQ1392" s="99"/>
      <c r="AR1392" s="99"/>
      <c r="AS1392" s="99"/>
      <c r="AT1392" s="99"/>
      <c r="AU1392" s="99"/>
    </row>
    <row r="1393" spans="27:64">
      <c r="AA1393" s="99"/>
      <c r="AB1393" s="99"/>
      <c r="AC1393" s="99"/>
      <c r="AD1393" s="99"/>
      <c r="AE1393" s="99"/>
      <c r="AG1393" s="100"/>
      <c r="AN1393" s="99"/>
      <c r="AO1393" s="99"/>
      <c r="AP1393" s="99"/>
      <c r="AQ1393" s="99"/>
      <c r="AR1393" s="99"/>
      <c r="AS1393" s="99"/>
      <c r="AT1393" s="99"/>
      <c r="AU1393" s="99"/>
      <c r="AV1393" s="99"/>
      <c r="AW1393" s="64"/>
      <c r="AX1393" s="101"/>
      <c r="AY1393" s="99"/>
      <c r="AZ1393" s="99"/>
      <c r="BA1393" s="99"/>
      <c r="BB1393" s="99"/>
      <c r="BC1393" s="99"/>
      <c r="BD1393" s="99"/>
      <c r="BE1393" s="99"/>
      <c r="BF1393" s="99"/>
      <c r="BG1393" s="99"/>
      <c r="BH1393" s="99"/>
      <c r="BI1393" s="99"/>
      <c r="BJ1393" s="99"/>
      <c r="BK1393" s="99"/>
      <c r="BL1393" s="99"/>
    </row>
    <row r="1394" spans="27:64">
      <c r="AA1394" s="99"/>
      <c r="AB1394" s="99"/>
      <c r="AC1394" s="99"/>
      <c r="AD1394" s="99"/>
      <c r="AE1394" s="99"/>
      <c r="AG1394" s="100"/>
      <c r="AN1394" s="99"/>
      <c r="AO1394" s="99"/>
      <c r="AP1394" s="99"/>
      <c r="AQ1394" s="99"/>
      <c r="AR1394" s="99"/>
      <c r="AS1394" s="99"/>
      <c r="AT1394" s="99"/>
      <c r="AU1394" s="99"/>
    </row>
    <row r="1395" spans="27:64">
      <c r="AA1395" s="99"/>
      <c r="AB1395" s="99"/>
      <c r="AC1395" s="99"/>
      <c r="AD1395" s="99"/>
      <c r="AE1395" s="99"/>
      <c r="AG1395" s="100"/>
      <c r="AN1395" s="99"/>
      <c r="AO1395" s="99"/>
      <c r="AP1395" s="99"/>
      <c r="AQ1395" s="99"/>
      <c r="AR1395" s="99"/>
      <c r="AS1395" s="99"/>
      <c r="AT1395" s="99"/>
      <c r="AU1395" s="99"/>
    </row>
    <row r="1396" spans="27:64">
      <c r="AA1396" s="99"/>
      <c r="AB1396" s="99"/>
      <c r="AC1396" s="99"/>
      <c r="AD1396" s="99"/>
      <c r="AE1396" s="99"/>
      <c r="AG1396" s="100"/>
      <c r="AN1396" s="99"/>
      <c r="AO1396" s="99"/>
      <c r="AP1396" s="99"/>
      <c r="AQ1396" s="99"/>
      <c r="AR1396" s="99"/>
      <c r="AS1396" s="99"/>
      <c r="AT1396" s="99"/>
      <c r="AU1396" s="99"/>
    </row>
    <row r="1397" spans="27:64">
      <c r="AA1397" s="99"/>
      <c r="AB1397" s="99"/>
      <c r="AC1397" s="99"/>
      <c r="AD1397" s="99"/>
      <c r="AE1397" s="99"/>
      <c r="AG1397" s="100"/>
      <c r="AN1397" s="99"/>
      <c r="AO1397" s="99"/>
      <c r="AP1397" s="99"/>
      <c r="AQ1397" s="99"/>
      <c r="AR1397" s="99"/>
      <c r="AS1397" s="99"/>
      <c r="AT1397" s="99"/>
      <c r="AU1397" s="99"/>
    </row>
    <row r="1398" spans="27:64">
      <c r="AA1398" s="99"/>
      <c r="AB1398" s="99"/>
      <c r="AC1398" s="99"/>
      <c r="AD1398" s="99"/>
      <c r="AE1398" s="99"/>
      <c r="AG1398" s="100"/>
      <c r="AN1398" s="99"/>
      <c r="AO1398" s="99"/>
      <c r="AP1398" s="99"/>
      <c r="AQ1398" s="99"/>
      <c r="AR1398" s="99"/>
      <c r="AS1398" s="99"/>
      <c r="AT1398" s="99"/>
      <c r="AU1398" s="99"/>
    </row>
    <row r="1399" spans="27:64">
      <c r="AA1399" s="99"/>
      <c r="AB1399" s="99"/>
      <c r="AC1399" s="99"/>
      <c r="AD1399" s="99"/>
      <c r="AE1399" s="99"/>
      <c r="AG1399" s="100"/>
      <c r="AN1399" s="99"/>
      <c r="AO1399" s="99"/>
      <c r="AP1399" s="99"/>
      <c r="AQ1399" s="99"/>
      <c r="AR1399" s="99"/>
      <c r="AS1399" s="99"/>
      <c r="AT1399" s="99"/>
      <c r="AU1399" s="99"/>
      <c r="AV1399" s="99"/>
      <c r="AW1399" s="99"/>
      <c r="AX1399" s="99"/>
      <c r="AY1399" s="99"/>
      <c r="AZ1399" s="99"/>
      <c r="BA1399" s="99"/>
      <c r="BB1399" s="99"/>
      <c r="BC1399" s="99"/>
      <c r="BD1399" s="99"/>
      <c r="BE1399" s="99"/>
      <c r="BF1399" s="99"/>
      <c r="BG1399" s="99"/>
      <c r="BH1399" s="99"/>
      <c r="BI1399" s="99"/>
      <c r="BJ1399" s="99"/>
      <c r="BK1399" s="99"/>
      <c r="BL1399" s="99"/>
    </row>
    <row r="1400" spans="27:64">
      <c r="AA1400" s="99"/>
      <c r="AB1400" s="99"/>
      <c r="AC1400" s="99"/>
      <c r="AD1400" s="99"/>
      <c r="AE1400" s="99"/>
      <c r="AG1400" s="100"/>
      <c r="AN1400" s="99"/>
      <c r="AO1400" s="99"/>
      <c r="AP1400" s="99"/>
      <c r="AQ1400" s="99"/>
      <c r="AR1400" s="99"/>
      <c r="AS1400" s="99"/>
      <c r="AT1400" s="99"/>
      <c r="AU1400" s="99"/>
    </row>
    <row r="1401" spans="27:64">
      <c r="AA1401" s="99"/>
      <c r="AB1401" s="99"/>
      <c r="AC1401" s="99"/>
      <c r="AD1401" s="99"/>
      <c r="AE1401" s="99"/>
      <c r="AG1401" s="100"/>
      <c r="AN1401" s="99"/>
      <c r="AO1401" s="99"/>
      <c r="AP1401" s="99"/>
      <c r="AQ1401" s="99"/>
      <c r="AR1401" s="99"/>
      <c r="AS1401" s="99"/>
      <c r="AT1401" s="99"/>
      <c r="AU1401" s="99"/>
    </row>
    <row r="1402" spans="27:64">
      <c r="AA1402" s="99"/>
      <c r="AB1402" s="99"/>
      <c r="AC1402" s="99"/>
      <c r="AD1402" s="99"/>
      <c r="AE1402" s="99"/>
      <c r="AG1402" s="100"/>
      <c r="AN1402" s="99"/>
      <c r="AO1402" s="99"/>
      <c r="AP1402" s="99"/>
      <c r="AQ1402" s="99"/>
      <c r="AR1402" s="99"/>
      <c r="AS1402" s="99"/>
      <c r="AT1402" s="99"/>
      <c r="AU1402" s="99"/>
    </row>
    <row r="1403" spans="27:64">
      <c r="AA1403" s="99"/>
      <c r="AB1403" s="99"/>
      <c r="AC1403" s="99"/>
      <c r="AD1403" s="99"/>
      <c r="AE1403" s="99"/>
      <c r="AG1403" s="100"/>
      <c r="AN1403" s="99"/>
      <c r="AO1403" s="99"/>
      <c r="AP1403" s="99"/>
      <c r="AQ1403" s="99"/>
      <c r="AR1403" s="99"/>
      <c r="AS1403" s="99"/>
      <c r="AT1403" s="99"/>
      <c r="AU1403" s="99"/>
    </row>
    <row r="1404" spans="27:64">
      <c r="AA1404" s="99"/>
      <c r="AB1404" s="99"/>
      <c r="AC1404" s="99"/>
      <c r="AD1404" s="99"/>
      <c r="AE1404" s="99"/>
      <c r="AG1404" s="100"/>
      <c r="AN1404" s="99"/>
      <c r="AO1404" s="99"/>
      <c r="AP1404" s="99"/>
      <c r="AQ1404" s="99"/>
      <c r="AR1404" s="99"/>
      <c r="AS1404" s="99"/>
      <c r="AT1404" s="99"/>
      <c r="AU1404" s="99"/>
    </row>
    <row r="1405" spans="27:64">
      <c r="AA1405" s="99"/>
      <c r="AB1405" s="99"/>
      <c r="AC1405" s="99"/>
      <c r="AD1405" s="99"/>
      <c r="AE1405" s="99"/>
      <c r="AG1405" s="100"/>
      <c r="AN1405" s="99"/>
      <c r="AO1405" s="99"/>
      <c r="AP1405" s="99"/>
      <c r="AQ1405" s="99"/>
      <c r="AR1405" s="99"/>
      <c r="AS1405" s="99"/>
      <c r="AT1405" s="99"/>
      <c r="AU1405" s="99"/>
    </row>
    <row r="1406" spans="27:64">
      <c r="AA1406" s="99"/>
      <c r="AB1406" s="99"/>
      <c r="AC1406" s="99"/>
      <c r="AD1406" s="99"/>
      <c r="AE1406" s="99"/>
      <c r="AG1406" s="100"/>
      <c r="AN1406" s="99"/>
      <c r="AO1406" s="99"/>
      <c r="AP1406" s="99"/>
      <c r="AQ1406" s="99"/>
      <c r="AR1406" s="99"/>
      <c r="AS1406" s="99"/>
      <c r="AT1406" s="99"/>
      <c r="AU1406" s="99"/>
    </row>
    <row r="1407" spans="27:64">
      <c r="AA1407" s="99"/>
      <c r="AB1407" s="99"/>
      <c r="AC1407" s="99"/>
      <c r="AD1407" s="99"/>
      <c r="AE1407" s="99"/>
      <c r="AG1407" s="100"/>
      <c r="AN1407" s="99"/>
      <c r="AO1407" s="99"/>
      <c r="AP1407" s="99"/>
      <c r="AQ1407" s="99"/>
      <c r="AR1407" s="99"/>
      <c r="AS1407" s="99"/>
      <c r="AT1407" s="99"/>
      <c r="AU1407" s="99"/>
    </row>
    <row r="1408" spans="27:64">
      <c r="AA1408" s="99"/>
      <c r="AB1408" s="99"/>
      <c r="AC1408" s="99"/>
      <c r="AD1408" s="99"/>
      <c r="AE1408" s="99"/>
      <c r="AG1408" s="100"/>
      <c r="AN1408" s="99"/>
      <c r="AO1408" s="99"/>
      <c r="AP1408" s="99"/>
      <c r="AQ1408" s="99"/>
      <c r="AR1408" s="99"/>
      <c r="AS1408" s="99"/>
      <c r="AT1408" s="99"/>
      <c r="AU1408" s="99"/>
    </row>
    <row r="1409" spans="27:64">
      <c r="AA1409" s="99"/>
      <c r="AB1409" s="99"/>
      <c r="AC1409" s="99"/>
      <c r="AD1409" s="99"/>
      <c r="AE1409" s="99"/>
      <c r="AG1409" s="100"/>
      <c r="AN1409" s="99"/>
      <c r="AO1409" s="99"/>
      <c r="AP1409" s="99"/>
      <c r="AQ1409" s="99"/>
      <c r="AR1409" s="99"/>
      <c r="AS1409" s="99"/>
      <c r="AT1409" s="99"/>
      <c r="AU1409" s="99"/>
    </row>
    <row r="1410" spans="27:64">
      <c r="AA1410" s="99"/>
      <c r="AB1410" s="99"/>
      <c r="AC1410" s="99"/>
      <c r="AD1410" s="99"/>
      <c r="AE1410" s="99"/>
      <c r="AG1410" s="100"/>
      <c r="AN1410" s="99"/>
      <c r="AO1410" s="99"/>
      <c r="AP1410" s="99"/>
      <c r="AQ1410" s="99"/>
      <c r="AR1410" s="99"/>
      <c r="AS1410" s="99"/>
      <c r="AT1410" s="99"/>
      <c r="AU1410" s="99"/>
    </row>
    <row r="1411" spans="27:64">
      <c r="AA1411" s="99"/>
      <c r="AB1411" s="99"/>
      <c r="AC1411" s="99"/>
      <c r="AD1411" s="99"/>
      <c r="AE1411" s="99"/>
      <c r="AG1411" s="100"/>
      <c r="AN1411" s="99"/>
      <c r="AO1411" s="99"/>
      <c r="AP1411" s="99"/>
      <c r="AQ1411" s="99"/>
      <c r="AR1411" s="99"/>
      <c r="AS1411" s="99"/>
      <c r="AT1411" s="99"/>
      <c r="AU1411" s="99"/>
    </row>
    <row r="1412" spans="27:64">
      <c r="AA1412" s="99"/>
      <c r="AB1412" s="99"/>
      <c r="AC1412" s="99"/>
      <c r="AD1412" s="99"/>
      <c r="AE1412" s="99"/>
      <c r="AG1412" s="100"/>
      <c r="AN1412" s="99"/>
      <c r="AO1412" s="99"/>
      <c r="AP1412" s="99"/>
      <c r="AQ1412" s="99"/>
      <c r="AR1412" s="99"/>
      <c r="AS1412" s="99"/>
      <c r="AT1412" s="99"/>
      <c r="AU1412" s="99"/>
    </row>
    <row r="1413" spans="27:64">
      <c r="AA1413" s="99"/>
      <c r="AB1413" s="99"/>
      <c r="AC1413" s="99"/>
      <c r="AD1413" s="99"/>
      <c r="AE1413" s="99"/>
      <c r="AG1413" s="100"/>
      <c r="AN1413" s="99"/>
      <c r="AO1413" s="99"/>
      <c r="AP1413" s="99"/>
      <c r="AQ1413" s="99"/>
      <c r="AR1413" s="99"/>
      <c r="AS1413" s="99"/>
      <c r="AT1413" s="99"/>
      <c r="AU1413" s="99"/>
      <c r="AV1413" s="99"/>
      <c r="AW1413" s="99"/>
      <c r="AX1413" s="99"/>
      <c r="AY1413" s="99"/>
      <c r="AZ1413" s="99"/>
      <c r="BA1413" s="99"/>
      <c r="BB1413" s="99"/>
      <c r="BC1413" s="99"/>
      <c r="BD1413" s="99"/>
      <c r="BE1413" s="99"/>
      <c r="BF1413" s="99"/>
      <c r="BG1413" s="99"/>
      <c r="BH1413" s="99"/>
      <c r="BI1413" s="99"/>
      <c r="BJ1413" s="99"/>
      <c r="BK1413" s="99"/>
      <c r="BL1413" s="99"/>
    </row>
    <row r="1414" spans="27:64">
      <c r="AA1414" s="99"/>
      <c r="AB1414" s="99"/>
      <c r="AC1414" s="99"/>
      <c r="AD1414" s="99"/>
      <c r="AE1414" s="99"/>
      <c r="AG1414" s="100"/>
      <c r="AN1414" s="99"/>
      <c r="AO1414" s="99"/>
      <c r="AP1414" s="99"/>
      <c r="AQ1414" s="99"/>
      <c r="AR1414" s="99"/>
      <c r="AS1414" s="99"/>
      <c r="AT1414" s="99"/>
      <c r="AU1414" s="99"/>
    </row>
    <row r="1415" spans="27:64">
      <c r="AA1415" s="99"/>
      <c r="AB1415" s="99"/>
      <c r="AC1415" s="99"/>
      <c r="AD1415" s="99"/>
      <c r="AE1415" s="99"/>
      <c r="AG1415" s="100"/>
      <c r="AN1415" s="99"/>
      <c r="AO1415" s="99"/>
      <c r="AP1415" s="99"/>
      <c r="AQ1415" s="99"/>
      <c r="AR1415" s="99"/>
      <c r="AS1415" s="99"/>
      <c r="AT1415" s="99"/>
      <c r="AU1415" s="99"/>
    </row>
    <row r="1416" spans="27:64">
      <c r="AA1416" s="99"/>
      <c r="AB1416" s="99"/>
      <c r="AC1416" s="99"/>
      <c r="AD1416" s="99"/>
      <c r="AE1416" s="99"/>
      <c r="AG1416" s="100"/>
      <c r="AN1416" s="99"/>
      <c r="AO1416" s="99"/>
      <c r="AP1416" s="99"/>
      <c r="AQ1416" s="99"/>
      <c r="AR1416" s="99"/>
      <c r="AS1416" s="99"/>
      <c r="AT1416" s="99"/>
      <c r="AU1416" s="99"/>
    </row>
    <row r="1417" spans="27:64">
      <c r="AA1417" s="99"/>
      <c r="AB1417" s="99"/>
      <c r="AC1417" s="99"/>
      <c r="AD1417" s="99"/>
      <c r="AE1417" s="99"/>
      <c r="AG1417" s="100"/>
      <c r="AN1417" s="99"/>
      <c r="AO1417" s="99"/>
      <c r="AP1417" s="99"/>
      <c r="AQ1417" s="99"/>
      <c r="AR1417" s="99"/>
      <c r="AS1417" s="99"/>
      <c r="AT1417" s="99"/>
      <c r="AU1417" s="99"/>
    </row>
    <row r="1418" spans="27:64">
      <c r="AA1418" s="99"/>
      <c r="AB1418" s="99"/>
      <c r="AC1418" s="99"/>
      <c r="AD1418" s="99"/>
      <c r="AE1418" s="99"/>
      <c r="AG1418" s="100"/>
      <c r="AN1418" s="99"/>
      <c r="AO1418" s="99"/>
      <c r="AP1418" s="99"/>
      <c r="AQ1418" s="99"/>
      <c r="AR1418" s="99"/>
      <c r="AS1418" s="99"/>
      <c r="AT1418" s="99"/>
      <c r="AU1418" s="99"/>
    </row>
    <row r="1419" spans="27:64">
      <c r="AA1419" s="99"/>
      <c r="AB1419" s="99"/>
      <c r="AC1419" s="99"/>
      <c r="AD1419" s="99"/>
      <c r="AE1419" s="99"/>
      <c r="AG1419" s="100"/>
      <c r="AN1419" s="99"/>
      <c r="AO1419" s="99"/>
      <c r="AP1419" s="99"/>
      <c r="AQ1419" s="99"/>
      <c r="AR1419" s="99"/>
      <c r="AS1419" s="99"/>
      <c r="AT1419" s="99"/>
      <c r="AU1419" s="99"/>
    </row>
    <row r="1420" spans="27:64">
      <c r="AA1420" s="99"/>
      <c r="AB1420" s="99"/>
      <c r="AC1420" s="99"/>
      <c r="AD1420" s="99"/>
      <c r="AE1420" s="99"/>
      <c r="AG1420" s="100"/>
      <c r="AN1420" s="99"/>
      <c r="AO1420" s="99"/>
      <c r="AP1420" s="99"/>
      <c r="AQ1420" s="99"/>
      <c r="AR1420" s="99"/>
      <c r="AS1420" s="99"/>
      <c r="AT1420" s="99"/>
      <c r="AU1420" s="99"/>
    </row>
    <row r="1421" spans="27:64">
      <c r="AA1421" s="99"/>
      <c r="AB1421" s="99"/>
      <c r="AC1421" s="99"/>
      <c r="AD1421" s="99"/>
      <c r="AE1421" s="99"/>
      <c r="AG1421" s="100"/>
      <c r="AN1421" s="99"/>
      <c r="AO1421" s="99"/>
      <c r="AP1421" s="99"/>
      <c r="AQ1421" s="99"/>
      <c r="AR1421" s="99"/>
      <c r="AS1421" s="99"/>
      <c r="AT1421" s="99"/>
      <c r="AU1421" s="99"/>
    </row>
    <row r="1422" spans="27:64">
      <c r="AA1422" s="99"/>
      <c r="AB1422" s="99"/>
      <c r="AC1422" s="99"/>
      <c r="AD1422" s="99"/>
      <c r="AE1422" s="99"/>
      <c r="AG1422" s="100"/>
      <c r="AN1422" s="99"/>
      <c r="AO1422" s="99"/>
      <c r="AP1422" s="99"/>
      <c r="AQ1422" s="99"/>
      <c r="AR1422" s="99"/>
      <c r="AS1422" s="99"/>
      <c r="AT1422" s="99"/>
      <c r="AU1422" s="99"/>
    </row>
    <row r="1423" spans="27:64">
      <c r="AA1423" s="99"/>
      <c r="AB1423" s="99"/>
      <c r="AC1423" s="99"/>
      <c r="AD1423" s="99"/>
      <c r="AE1423" s="99"/>
      <c r="AG1423" s="100"/>
      <c r="AN1423" s="99"/>
      <c r="AO1423" s="99"/>
      <c r="AP1423" s="99"/>
      <c r="AQ1423" s="99"/>
      <c r="AR1423" s="99"/>
      <c r="AS1423" s="99"/>
      <c r="AT1423" s="99"/>
      <c r="AU1423" s="99"/>
    </row>
    <row r="1424" spans="27:64">
      <c r="AA1424" s="99"/>
      <c r="AB1424" s="99"/>
      <c r="AC1424" s="99"/>
      <c r="AD1424" s="99"/>
      <c r="AE1424" s="99"/>
      <c r="AG1424" s="100"/>
      <c r="AN1424" s="99"/>
      <c r="AO1424" s="99"/>
      <c r="AP1424" s="99"/>
      <c r="AQ1424" s="99"/>
      <c r="AR1424" s="99"/>
      <c r="AS1424" s="99"/>
      <c r="AT1424" s="99"/>
      <c r="AU1424" s="99"/>
    </row>
    <row r="1425" spans="27:64">
      <c r="AA1425" s="99"/>
      <c r="AB1425" s="99"/>
      <c r="AC1425" s="99"/>
      <c r="AD1425" s="99"/>
      <c r="AE1425" s="99"/>
      <c r="AG1425" s="100"/>
      <c r="AN1425" s="99"/>
      <c r="AO1425" s="99"/>
      <c r="AP1425" s="99"/>
      <c r="AQ1425" s="99"/>
      <c r="AR1425" s="99"/>
      <c r="AS1425" s="99"/>
      <c r="AT1425" s="99"/>
      <c r="AU1425" s="99"/>
    </row>
    <row r="1426" spans="27:64">
      <c r="AA1426" s="99"/>
      <c r="AB1426" s="99"/>
      <c r="AC1426" s="99"/>
      <c r="AD1426" s="99"/>
      <c r="AE1426" s="99"/>
      <c r="AG1426" s="100"/>
      <c r="AN1426" s="99"/>
      <c r="AO1426" s="99"/>
      <c r="AP1426" s="99"/>
      <c r="AQ1426" s="99"/>
      <c r="AR1426" s="99"/>
      <c r="AS1426" s="99"/>
      <c r="AT1426" s="99"/>
      <c r="AU1426" s="99"/>
    </row>
    <row r="1427" spans="27:64">
      <c r="AA1427" s="99"/>
      <c r="AB1427" s="99"/>
      <c r="AC1427" s="99"/>
      <c r="AD1427" s="99"/>
      <c r="AE1427" s="99"/>
      <c r="AG1427" s="100"/>
      <c r="AN1427" s="99"/>
      <c r="AO1427" s="99"/>
      <c r="AP1427" s="99"/>
      <c r="AQ1427" s="99"/>
      <c r="AR1427" s="99"/>
      <c r="AS1427" s="99"/>
      <c r="AT1427" s="99"/>
      <c r="AU1427" s="99"/>
    </row>
    <row r="1428" spans="27:64">
      <c r="AA1428" s="99"/>
      <c r="AB1428" s="99"/>
      <c r="AC1428" s="99"/>
      <c r="AD1428" s="99"/>
      <c r="AE1428" s="99"/>
      <c r="AG1428" s="100"/>
      <c r="AN1428" s="99"/>
      <c r="AO1428" s="99"/>
      <c r="AP1428" s="99"/>
      <c r="AQ1428" s="99"/>
      <c r="AR1428" s="99"/>
      <c r="AS1428" s="99"/>
      <c r="AT1428" s="99"/>
      <c r="AU1428" s="99"/>
    </row>
    <row r="1429" spans="27:64">
      <c r="AA1429" s="99"/>
      <c r="AB1429" s="99"/>
      <c r="AC1429" s="99"/>
      <c r="AD1429" s="99"/>
      <c r="AE1429" s="99"/>
      <c r="AG1429" s="100"/>
      <c r="AN1429" s="99"/>
      <c r="AO1429" s="99"/>
      <c r="AP1429" s="99"/>
      <c r="AQ1429" s="99"/>
      <c r="AR1429" s="99"/>
      <c r="AS1429" s="99"/>
      <c r="AT1429" s="99"/>
      <c r="AU1429" s="99"/>
    </row>
    <row r="1430" spans="27:64">
      <c r="AA1430" s="99"/>
      <c r="AB1430" s="99"/>
      <c r="AC1430" s="99"/>
      <c r="AD1430" s="99"/>
      <c r="AE1430" s="99"/>
      <c r="AG1430" s="100"/>
      <c r="AN1430" s="99"/>
      <c r="AO1430" s="99"/>
      <c r="AP1430" s="99"/>
      <c r="AQ1430" s="99"/>
      <c r="AR1430" s="99"/>
      <c r="AS1430" s="99"/>
      <c r="AT1430" s="99"/>
      <c r="AU1430" s="99"/>
      <c r="AV1430" s="99"/>
      <c r="AW1430" s="99"/>
      <c r="AX1430" s="99"/>
      <c r="AY1430" s="99"/>
      <c r="AZ1430" s="99"/>
      <c r="BA1430" s="99"/>
      <c r="BB1430" s="99"/>
      <c r="BC1430" s="99"/>
      <c r="BD1430" s="99"/>
      <c r="BE1430" s="99"/>
      <c r="BF1430" s="99"/>
      <c r="BG1430" s="99"/>
      <c r="BH1430" s="99"/>
      <c r="BI1430" s="99"/>
      <c r="BJ1430" s="99"/>
      <c r="BK1430" s="99"/>
      <c r="BL1430" s="99"/>
    </row>
    <row r="1431" spans="27:64">
      <c r="AA1431" s="99"/>
      <c r="AB1431" s="99"/>
      <c r="AC1431" s="99"/>
      <c r="AD1431" s="99"/>
      <c r="AE1431" s="99"/>
      <c r="AG1431" s="100"/>
      <c r="AN1431" s="99"/>
      <c r="AO1431" s="99"/>
      <c r="AP1431" s="99"/>
      <c r="AQ1431" s="99"/>
      <c r="AR1431" s="99"/>
      <c r="AS1431" s="99"/>
      <c r="AT1431" s="99"/>
      <c r="AU1431" s="99"/>
    </row>
    <row r="1432" spans="27:64">
      <c r="AA1432" s="99"/>
      <c r="AB1432" s="99"/>
      <c r="AC1432" s="99"/>
      <c r="AD1432" s="99"/>
      <c r="AE1432" s="99"/>
      <c r="AG1432" s="100"/>
      <c r="AN1432" s="99"/>
      <c r="AO1432" s="99"/>
      <c r="AP1432" s="99"/>
      <c r="AQ1432" s="99"/>
      <c r="AR1432" s="99"/>
      <c r="AS1432" s="99"/>
      <c r="AT1432" s="99"/>
      <c r="AU1432" s="99"/>
      <c r="AV1432" s="99"/>
      <c r="AW1432" s="64"/>
      <c r="AX1432" s="70"/>
    </row>
    <row r="1433" spans="27:64">
      <c r="AA1433" s="99"/>
      <c r="AB1433" s="99"/>
      <c r="AC1433" s="99"/>
      <c r="AD1433" s="99"/>
      <c r="AE1433" s="99"/>
      <c r="AG1433" s="100"/>
      <c r="AN1433" s="99"/>
      <c r="AO1433" s="99"/>
      <c r="AP1433" s="99"/>
      <c r="AQ1433" s="99"/>
      <c r="AR1433" s="99"/>
      <c r="AS1433" s="99"/>
      <c r="AT1433" s="99"/>
      <c r="AU1433" s="99"/>
      <c r="AV1433" s="99"/>
      <c r="AW1433" s="64"/>
      <c r="AX1433" s="70"/>
    </row>
    <row r="1434" spans="27:64">
      <c r="AA1434" s="99"/>
      <c r="AB1434" s="99"/>
      <c r="AC1434" s="99"/>
      <c r="AD1434" s="99"/>
      <c r="AE1434" s="99"/>
      <c r="AG1434" s="100"/>
      <c r="AN1434" s="99"/>
      <c r="AO1434" s="99"/>
      <c r="AP1434" s="99"/>
      <c r="AQ1434" s="99"/>
      <c r="AR1434" s="99"/>
      <c r="AS1434" s="99"/>
      <c r="AT1434" s="99"/>
      <c r="AU1434" s="99"/>
      <c r="AV1434" s="99"/>
      <c r="AW1434" s="64"/>
      <c r="AX1434" s="70"/>
    </row>
    <row r="1435" spans="27:64">
      <c r="AA1435" s="99"/>
      <c r="AB1435" s="99"/>
      <c r="AC1435" s="99"/>
      <c r="AD1435" s="99"/>
      <c r="AE1435" s="99"/>
      <c r="AG1435" s="100"/>
      <c r="AN1435" s="99"/>
      <c r="AO1435" s="99"/>
      <c r="AP1435" s="99"/>
      <c r="AQ1435" s="99"/>
      <c r="AR1435" s="99"/>
      <c r="AS1435" s="99"/>
      <c r="AT1435" s="99"/>
      <c r="AU1435" s="99"/>
      <c r="AV1435" s="99"/>
      <c r="AW1435" s="64"/>
      <c r="AX1435" s="101"/>
    </row>
    <row r="1436" spans="27:64">
      <c r="AA1436" s="99"/>
      <c r="AB1436" s="99"/>
      <c r="AC1436" s="99"/>
      <c r="AD1436" s="99"/>
      <c r="AE1436" s="99"/>
      <c r="AG1436" s="100"/>
      <c r="AN1436" s="99"/>
      <c r="AO1436" s="99"/>
      <c r="AP1436" s="99"/>
      <c r="AQ1436" s="99"/>
      <c r="AR1436" s="99"/>
      <c r="AS1436" s="99"/>
      <c r="AT1436" s="99"/>
      <c r="AU1436" s="99"/>
      <c r="AV1436" s="99"/>
      <c r="AW1436" s="64"/>
      <c r="AX1436" s="101"/>
    </row>
    <row r="1437" spans="27:64">
      <c r="AA1437" s="99"/>
      <c r="AB1437" s="99"/>
      <c r="AC1437" s="99"/>
      <c r="AD1437" s="99"/>
      <c r="AE1437" s="99"/>
      <c r="AG1437" s="100"/>
      <c r="AN1437" s="99"/>
      <c r="AO1437" s="99"/>
      <c r="AP1437" s="99"/>
      <c r="AQ1437" s="99"/>
      <c r="AR1437" s="99"/>
      <c r="AS1437" s="99"/>
      <c r="AT1437" s="99"/>
      <c r="AU1437" s="99"/>
      <c r="AV1437" s="99"/>
      <c r="AW1437" s="99"/>
      <c r="AX1437" s="101"/>
      <c r="AY1437" s="99"/>
      <c r="AZ1437" s="99"/>
      <c r="BA1437" s="99"/>
      <c r="BB1437" s="99"/>
      <c r="BC1437" s="99"/>
      <c r="BD1437" s="99"/>
      <c r="BE1437" s="99"/>
      <c r="BF1437" s="99"/>
      <c r="BG1437" s="99"/>
      <c r="BH1437" s="99"/>
      <c r="BI1437" s="99"/>
      <c r="BJ1437" s="99"/>
      <c r="BK1437" s="99"/>
      <c r="BL1437" s="99"/>
    </row>
    <row r="1438" spans="27:64">
      <c r="AA1438" s="99"/>
      <c r="AB1438" s="99"/>
      <c r="AC1438" s="99"/>
      <c r="AD1438" s="99"/>
      <c r="AE1438" s="99"/>
      <c r="AG1438" s="100"/>
      <c r="AN1438" s="99"/>
      <c r="AO1438" s="99"/>
      <c r="AP1438" s="99"/>
      <c r="AQ1438" s="99"/>
      <c r="AR1438" s="99"/>
      <c r="AS1438" s="99"/>
      <c r="AT1438" s="99"/>
      <c r="AU1438" s="99"/>
    </row>
    <row r="1439" spans="27:64">
      <c r="AA1439" s="99"/>
      <c r="AB1439" s="99"/>
      <c r="AC1439" s="99"/>
      <c r="AD1439" s="99"/>
      <c r="AE1439" s="99"/>
      <c r="AG1439" s="100"/>
      <c r="AN1439" s="99"/>
      <c r="AO1439" s="99"/>
      <c r="AP1439" s="99"/>
      <c r="AQ1439" s="99"/>
      <c r="AR1439" s="99"/>
      <c r="AS1439" s="99"/>
      <c r="AT1439" s="99"/>
      <c r="AU1439" s="99"/>
    </row>
    <row r="1440" spans="27:64">
      <c r="AA1440" s="99"/>
      <c r="AB1440" s="99"/>
      <c r="AC1440" s="99"/>
      <c r="AD1440" s="99"/>
      <c r="AE1440" s="99"/>
      <c r="AG1440" s="100"/>
      <c r="AN1440" s="99"/>
      <c r="AO1440" s="99"/>
      <c r="AP1440" s="99"/>
      <c r="AQ1440" s="99"/>
      <c r="AR1440" s="99"/>
      <c r="AS1440" s="99"/>
      <c r="AT1440" s="99"/>
      <c r="AU1440" s="99"/>
    </row>
    <row r="1441" spans="27:64">
      <c r="AA1441" s="99"/>
      <c r="AB1441" s="99"/>
      <c r="AC1441" s="99"/>
      <c r="AD1441" s="99"/>
      <c r="AE1441" s="99"/>
      <c r="AG1441" s="100"/>
      <c r="AN1441" s="99"/>
      <c r="AO1441" s="99"/>
      <c r="AP1441" s="99"/>
      <c r="AQ1441" s="99"/>
      <c r="AR1441" s="99"/>
      <c r="AS1441" s="99"/>
      <c r="AT1441" s="99"/>
      <c r="AU1441" s="99"/>
      <c r="AV1441" s="99"/>
      <c r="AW1441" s="99"/>
      <c r="AX1441" s="101"/>
      <c r="AY1441" s="99"/>
      <c r="AZ1441" s="99"/>
      <c r="BA1441" s="99"/>
      <c r="BB1441" s="99"/>
      <c r="BC1441" s="99"/>
      <c r="BD1441" s="99"/>
      <c r="BE1441" s="99"/>
      <c r="BF1441" s="99"/>
      <c r="BG1441" s="99"/>
      <c r="BH1441" s="99"/>
      <c r="BI1441" s="99"/>
      <c r="BJ1441" s="99"/>
      <c r="BK1441" s="99"/>
      <c r="BL1441" s="99"/>
    </row>
    <row r="1442" spans="27:64">
      <c r="AA1442" s="99"/>
      <c r="AB1442" s="99"/>
      <c r="AC1442" s="99"/>
      <c r="AD1442" s="99"/>
      <c r="AE1442" s="99"/>
      <c r="AG1442" s="100"/>
      <c r="AN1442" s="99"/>
      <c r="AO1442" s="99"/>
      <c r="AP1442" s="99"/>
      <c r="AQ1442" s="99"/>
      <c r="AR1442" s="99"/>
      <c r="AS1442" s="99"/>
      <c r="AT1442" s="99"/>
      <c r="AU1442" s="99"/>
      <c r="AV1442" s="99"/>
      <c r="AW1442" s="64"/>
      <c r="AX1442" s="101"/>
    </row>
    <row r="1443" spans="27:64">
      <c r="AA1443" s="99"/>
      <c r="AB1443" s="99"/>
      <c r="AC1443" s="99"/>
      <c r="AD1443" s="99"/>
      <c r="AE1443" s="99"/>
      <c r="AG1443" s="100"/>
      <c r="AN1443" s="99"/>
      <c r="AO1443" s="99"/>
      <c r="AP1443" s="99"/>
      <c r="AQ1443" s="99"/>
      <c r="AR1443" s="99"/>
      <c r="AS1443" s="99"/>
      <c r="AT1443" s="99"/>
      <c r="AU1443" s="99"/>
      <c r="AV1443" s="99"/>
      <c r="AW1443" s="64"/>
      <c r="AX1443" s="101"/>
      <c r="AY1443" s="99"/>
      <c r="AZ1443" s="99"/>
      <c r="BA1443" s="99"/>
      <c r="BB1443" s="99"/>
      <c r="BC1443" s="99"/>
      <c r="BD1443" s="99"/>
      <c r="BE1443" s="99"/>
      <c r="BF1443" s="99"/>
      <c r="BG1443" s="99"/>
      <c r="BH1443" s="99"/>
      <c r="BI1443" s="99"/>
      <c r="BJ1443" s="99"/>
      <c r="BK1443" s="99"/>
      <c r="BL1443" s="99"/>
    </row>
    <row r="1444" spans="27:64">
      <c r="AA1444" s="99"/>
      <c r="AB1444" s="99"/>
      <c r="AC1444" s="99"/>
      <c r="AD1444" s="99"/>
      <c r="AE1444" s="99"/>
      <c r="AG1444" s="100"/>
      <c r="AN1444" s="99"/>
      <c r="AO1444" s="99"/>
      <c r="AP1444" s="99"/>
      <c r="AQ1444" s="99"/>
      <c r="AR1444" s="99"/>
      <c r="AS1444" s="99"/>
      <c r="AT1444" s="99"/>
      <c r="AU1444" s="99"/>
      <c r="AV1444" s="99"/>
      <c r="AW1444" s="99"/>
      <c r="AX1444" s="99"/>
      <c r="AY1444" s="99"/>
      <c r="AZ1444" s="99"/>
      <c r="BA1444" s="99"/>
      <c r="BB1444" s="99"/>
      <c r="BC1444" s="99"/>
      <c r="BD1444" s="99"/>
      <c r="BE1444" s="99"/>
      <c r="BF1444" s="99"/>
      <c r="BG1444" s="99"/>
      <c r="BH1444" s="99"/>
      <c r="BI1444" s="99"/>
      <c r="BJ1444" s="99"/>
      <c r="BK1444" s="99"/>
      <c r="BL1444" s="99"/>
    </row>
    <row r="1445" spans="27:64">
      <c r="AA1445" s="99"/>
      <c r="AB1445" s="99"/>
      <c r="AC1445" s="99"/>
      <c r="AD1445" s="99"/>
      <c r="AE1445" s="99"/>
      <c r="AG1445" s="100"/>
      <c r="AN1445" s="99"/>
      <c r="AO1445" s="99"/>
      <c r="AP1445" s="99"/>
      <c r="AQ1445" s="99"/>
      <c r="AR1445" s="99"/>
      <c r="AS1445" s="99"/>
      <c r="AT1445" s="99"/>
      <c r="AU1445" s="99"/>
      <c r="AV1445" s="99"/>
      <c r="AW1445" s="99"/>
      <c r="AX1445" s="99"/>
      <c r="AY1445" s="99"/>
      <c r="AZ1445" s="99"/>
      <c r="BA1445" s="99"/>
      <c r="BB1445" s="99"/>
      <c r="BC1445" s="99"/>
      <c r="BD1445" s="99"/>
      <c r="BE1445" s="99"/>
      <c r="BF1445" s="99"/>
      <c r="BG1445" s="99"/>
      <c r="BH1445" s="99"/>
      <c r="BI1445" s="99"/>
      <c r="BJ1445" s="99"/>
      <c r="BK1445" s="99"/>
      <c r="BL1445" s="99"/>
    </row>
    <row r="1446" spans="27:64">
      <c r="AA1446" s="99"/>
      <c r="AB1446" s="99"/>
      <c r="AC1446" s="99"/>
      <c r="AD1446" s="99"/>
      <c r="AE1446" s="99"/>
      <c r="AG1446" s="100"/>
      <c r="AN1446" s="99"/>
      <c r="AO1446" s="99"/>
      <c r="AP1446" s="99"/>
      <c r="AQ1446" s="99"/>
      <c r="AR1446" s="99"/>
      <c r="AS1446" s="99"/>
      <c r="AT1446" s="99"/>
      <c r="AU1446" s="99"/>
      <c r="AV1446" s="99"/>
    </row>
    <row r="1447" spans="27:64">
      <c r="AA1447" s="99"/>
      <c r="AB1447" s="99"/>
      <c r="AC1447" s="99"/>
      <c r="AD1447" s="99"/>
      <c r="AE1447" s="99"/>
      <c r="AG1447" s="100"/>
      <c r="AN1447" s="99"/>
      <c r="AO1447" s="99"/>
      <c r="AP1447" s="99"/>
      <c r="AQ1447" s="99"/>
      <c r="AR1447" s="99"/>
      <c r="AS1447" s="99"/>
      <c r="AT1447" s="99"/>
      <c r="AU1447" s="99"/>
    </row>
    <row r="1448" spans="27:64">
      <c r="AA1448" s="99"/>
      <c r="AB1448" s="99"/>
      <c r="AC1448" s="99"/>
      <c r="AD1448" s="99"/>
      <c r="AE1448" s="99"/>
      <c r="AG1448" s="100"/>
      <c r="AN1448" s="99"/>
      <c r="AO1448" s="99"/>
      <c r="AP1448" s="99"/>
      <c r="AQ1448" s="99"/>
      <c r="AR1448" s="99"/>
      <c r="AS1448" s="99"/>
      <c r="AT1448" s="99"/>
      <c r="AU1448" s="99"/>
      <c r="AV1448" s="99"/>
      <c r="AW1448" s="64"/>
      <c r="AX1448" s="101"/>
    </row>
    <row r="1449" spans="27:64">
      <c r="AA1449" s="99"/>
      <c r="AB1449" s="99"/>
      <c r="AC1449" s="99"/>
      <c r="AD1449" s="99"/>
      <c r="AE1449" s="99"/>
      <c r="AG1449" s="100"/>
      <c r="AN1449" s="99"/>
      <c r="AO1449" s="99"/>
      <c r="AP1449" s="99"/>
      <c r="AQ1449" s="99"/>
      <c r="AR1449" s="99"/>
      <c r="AS1449" s="99"/>
      <c r="AT1449" s="99"/>
      <c r="AU1449" s="99"/>
      <c r="AV1449" s="99"/>
      <c r="AW1449" s="64"/>
      <c r="AX1449" s="101"/>
      <c r="AY1449" s="99"/>
      <c r="AZ1449" s="99"/>
      <c r="BA1449" s="99"/>
      <c r="BB1449" s="99"/>
      <c r="BC1449" s="99"/>
      <c r="BD1449" s="99"/>
      <c r="BE1449" s="99"/>
      <c r="BF1449" s="99"/>
      <c r="BG1449" s="99"/>
      <c r="BH1449" s="99"/>
      <c r="BI1449" s="99"/>
      <c r="BJ1449" s="99"/>
      <c r="BK1449" s="99"/>
      <c r="BL1449" s="99"/>
    </row>
    <row r="1450" spans="27:64">
      <c r="AA1450" s="99"/>
      <c r="AB1450" s="99"/>
      <c r="AC1450" s="99"/>
      <c r="AD1450" s="99"/>
      <c r="AE1450" s="99"/>
      <c r="AG1450" s="100"/>
      <c r="AN1450" s="99"/>
      <c r="AO1450" s="99"/>
      <c r="AP1450" s="99"/>
      <c r="AQ1450" s="99"/>
      <c r="AR1450" s="99"/>
      <c r="AS1450" s="99"/>
      <c r="AT1450" s="99"/>
      <c r="AU1450" s="99"/>
      <c r="AV1450" s="99"/>
      <c r="AW1450" s="99"/>
      <c r="AX1450" s="101"/>
      <c r="AY1450" s="99"/>
      <c r="AZ1450" s="99"/>
      <c r="BA1450" s="99"/>
      <c r="BB1450" s="99"/>
      <c r="BC1450" s="99"/>
      <c r="BD1450" s="99"/>
      <c r="BE1450" s="99"/>
      <c r="BF1450" s="99"/>
      <c r="BG1450" s="99"/>
      <c r="BH1450" s="99"/>
      <c r="BI1450" s="99"/>
      <c r="BJ1450" s="99"/>
      <c r="BK1450" s="99"/>
      <c r="BL1450" s="99"/>
    </row>
    <row r="1451" spans="27:64">
      <c r="AA1451" s="99"/>
      <c r="AB1451" s="99"/>
      <c r="AC1451" s="99"/>
      <c r="AD1451" s="99"/>
      <c r="AE1451" s="99"/>
      <c r="AG1451" s="100"/>
      <c r="AN1451" s="99"/>
      <c r="AO1451" s="99"/>
      <c r="AP1451" s="99"/>
      <c r="AQ1451" s="99"/>
      <c r="AR1451" s="99"/>
      <c r="AS1451" s="99"/>
      <c r="AT1451" s="99"/>
      <c r="AU1451" s="99"/>
      <c r="AV1451" s="99"/>
      <c r="AW1451" s="99"/>
      <c r="AX1451" s="101"/>
      <c r="AY1451" s="99"/>
      <c r="AZ1451" s="99"/>
      <c r="BA1451" s="99"/>
      <c r="BB1451" s="99"/>
      <c r="BC1451" s="99"/>
      <c r="BD1451" s="99"/>
      <c r="BE1451" s="99"/>
      <c r="BF1451" s="99"/>
      <c r="BG1451" s="99"/>
      <c r="BH1451" s="99"/>
      <c r="BI1451" s="99"/>
      <c r="BJ1451" s="99"/>
      <c r="BK1451" s="99"/>
      <c r="BL1451" s="99"/>
    </row>
    <row r="1452" spans="27:64">
      <c r="AA1452" s="99"/>
      <c r="AB1452" s="99"/>
      <c r="AC1452" s="99"/>
      <c r="AD1452" s="99"/>
      <c r="AE1452" s="99"/>
      <c r="AG1452" s="100"/>
      <c r="AN1452" s="99"/>
      <c r="AO1452" s="99"/>
      <c r="AP1452" s="99"/>
      <c r="AQ1452" s="99"/>
      <c r="AR1452" s="99"/>
      <c r="AS1452" s="99"/>
      <c r="AT1452" s="99"/>
      <c r="AU1452" s="99"/>
    </row>
    <row r="1453" spans="27:64">
      <c r="AA1453" s="99"/>
      <c r="AB1453" s="99"/>
      <c r="AC1453" s="99"/>
      <c r="AD1453" s="99"/>
      <c r="AE1453" s="99"/>
      <c r="AG1453" s="100"/>
      <c r="AN1453" s="99"/>
      <c r="AO1453" s="99"/>
      <c r="AP1453" s="99"/>
      <c r="AQ1453" s="99"/>
      <c r="AR1453" s="99"/>
      <c r="AS1453" s="99"/>
      <c r="AT1453" s="99"/>
      <c r="AU1453" s="99"/>
    </row>
    <row r="1454" spans="27:64">
      <c r="AA1454" s="99"/>
      <c r="AB1454" s="99"/>
      <c r="AC1454" s="99"/>
      <c r="AD1454" s="99"/>
      <c r="AE1454" s="99"/>
      <c r="AG1454" s="100"/>
      <c r="AN1454" s="99"/>
      <c r="AO1454" s="99"/>
      <c r="AP1454" s="99"/>
      <c r="AQ1454" s="99"/>
      <c r="AR1454" s="99"/>
      <c r="AS1454" s="99"/>
      <c r="AT1454" s="99"/>
      <c r="AU1454" s="99"/>
      <c r="AV1454" s="99"/>
      <c r="AW1454" s="64"/>
      <c r="AX1454" s="101"/>
      <c r="AY1454" s="99"/>
      <c r="AZ1454" s="99"/>
      <c r="BA1454" s="99"/>
      <c r="BB1454" s="99"/>
      <c r="BC1454" s="99"/>
      <c r="BD1454" s="99"/>
      <c r="BE1454" s="99"/>
      <c r="BF1454" s="99"/>
      <c r="BG1454" s="99"/>
      <c r="BH1454" s="99"/>
      <c r="BI1454" s="99"/>
      <c r="BJ1454" s="99"/>
      <c r="BK1454" s="99"/>
      <c r="BL1454" s="99"/>
    </row>
    <row r="1455" spans="27:64">
      <c r="AA1455" s="99"/>
      <c r="AB1455" s="99"/>
      <c r="AC1455" s="99"/>
      <c r="AD1455" s="99"/>
      <c r="AE1455" s="99"/>
      <c r="AG1455" s="100"/>
      <c r="AN1455" s="99"/>
      <c r="AO1455" s="99"/>
      <c r="AP1455" s="99"/>
      <c r="AQ1455" s="99"/>
      <c r="AR1455" s="99"/>
      <c r="AS1455" s="99"/>
      <c r="AT1455" s="99"/>
      <c r="AU1455" s="99"/>
      <c r="AV1455" s="99"/>
      <c r="AW1455" s="99"/>
      <c r="AX1455" s="99"/>
      <c r="AY1455" s="99"/>
      <c r="AZ1455" s="99"/>
      <c r="BA1455" s="99"/>
      <c r="BB1455" s="99"/>
      <c r="BC1455" s="99"/>
      <c r="BD1455" s="99"/>
      <c r="BE1455" s="99"/>
      <c r="BF1455" s="99"/>
      <c r="BG1455" s="99"/>
      <c r="BH1455" s="99"/>
      <c r="BI1455" s="99"/>
      <c r="BJ1455" s="99"/>
      <c r="BK1455" s="99"/>
      <c r="BL1455" s="99"/>
    </row>
    <row r="1456" spans="27:64">
      <c r="AA1456" s="99"/>
      <c r="AB1456" s="99"/>
      <c r="AC1456" s="99"/>
      <c r="AD1456" s="99"/>
      <c r="AE1456" s="99"/>
      <c r="AG1456" s="100"/>
      <c r="AN1456" s="99"/>
      <c r="AO1456" s="99"/>
      <c r="AP1456" s="99"/>
      <c r="AQ1456" s="99"/>
      <c r="AR1456" s="99"/>
      <c r="AS1456" s="99"/>
      <c r="AT1456" s="99"/>
      <c r="AU1456" s="99"/>
      <c r="AV1456" s="99"/>
      <c r="AW1456" s="99"/>
      <c r="AX1456" s="101"/>
      <c r="AY1456" s="99"/>
      <c r="AZ1456" s="99"/>
      <c r="BA1456" s="99"/>
      <c r="BB1456" s="99"/>
      <c r="BC1456" s="99"/>
      <c r="BD1456" s="99"/>
      <c r="BE1456" s="99"/>
      <c r="BF1456" s="99"/>
      <c r="BG1456" s="99"/>
      <c r="BH1456" s="99"/>
      <c r="BI1456" s="99"/>
      <c r="BJ1456" s="99"/>
      <c r="BK1456" s="99"/>
      <c r="BL1456" s="99"/>
    </row>
    <row r="1457" spans="27:64">
      <c r="AA1457" s="99"/>
      <c r="AB1457" s="99"/>
      <c r="AC1457" s="99"/>
      <c r="AD1457" s="99"/>
      <c r="AE1457" s="99"/>
      <c r="AG1457" s="100"/>
      <c r="AN1457" s="99"/>
      <c r="AO1457" s="99"/>
      <c r="AP1457" s="99"/>
      <c r="AQ1457" s="99"/>
      <c r="AR1457" s="99"/>
      <c r="AS1457" s="99"/>
      <c r="AT1457" s="99"/>
      <c r="AU1457" s="99"/>
    </row>
    <row r="1458" spans="27:64">
      <c r="AA1458" s="99"/>
      <c r="AB1458" s="99"/>
      <c r="AC1458" s="99"/>
      <c r="AD1458" s="99"/>
      <c r="AE1458" s="99"/>
      <c r="AG1458" s="100"/>
      <c r="AN1458" s="99"/>
      <c r="AO1458" s="99"/>
      <c r="AP1458" s="99"/>
      <c r="AQ1458" s="99"/>
      <c r="AR1458" s="99"/>
      <c r="AS1458" s="99"/>
      <c r="AT1458" s="99"/>
      <c r="AU1458" s="99"/>
      <c r="AV1458" s="99"/>
      <c r="AW1458" s="99"/>
      <c r="AX1458" s="99"/>
      <c r="AY1458" s="99"/>
      <c r="AZ1458" s="99"/>
      <c r="BA1458" s="99"/>
      <c r="BB1458" s="99"/>
      <c r="BC1458" s="99"/>
      <c r="BD1458" s="99"/>
      <c r="BE1458" s="99"/>
      <c r="BF1458" s="99"/>
      <c r="BG1458" s="99"/>
      <c r="BH1458" s="99"/>
      <c r="BI1458" s="99"/>
      <c r="BJ1458" s="99"/>
      <c r="BK1458" s="99"/>
      <c r="BL1458" s="99"/>
    </row>
    <row r="1459" spans="27:64">
      <c r="AA1459" s="99"/>
      <c r="AB1459" s="99"/>
      <c r="AC1459" s="99"/>
      <c r="AD1459" s="99"/>
      <c r="AE1459" s="99"/>
      <c r="AG1459" s="100"/>
      <c r="AN1459" s="99"/>
      <c r="AO1459" s="99"/>
      <c r="AP1459" s="99"/>
      <c r="AQ1459" s="99"/>
      <c r="AR1459" s="99"/>
      <c r="AS1459" s="99"/>
      <c r="AT1459" s="99"/>
      <c r="AU1459" s="99"/>
      <c r="AV1459" s="99"/>
      <c r="AW1459" s="64"/>
      <c r="AX1459" s="70"/>
    </row>
    <row r="1460" spans="27:64">
      <c r="AA1460" s="99"/>
      <c r="AB1460" s="99"/>
      <c r="AC1460" s="99"/>
      <c r="AD1460" s="99"/>
      <c r="AE1460" s="99"/>
      <c r="AG1460" s="100"/>
      <c r="AN1460" s="99"/>
      <c r="AO1460" s="99"/>
      <c r="AP1460" s="99"/>
      <c r="AQ1460" s="99"/>
      <c r="AR1460" s="99"/>
      <c r="AS1460" s="99"/>
      <c r="AT1460" s="99"/>
      <c r="AU1460" s="99"/>
      <c r="AV1460" s="99"/>
      <c r="AW1460" s="64"/>
      <c r="AX1460" s="70"/>
    </row>
    <row r="1461" spans="27:64">
      <c r="AA1461" s="99"/>
      <c r="AB1461" s="99"/>
      <c r="AC1461" s="99"/>
      <c r="AD1461" s="99"/>
      <c r="AE1461" s="99"/>
      <c r="AG1461" s="100"/>
      <c r="AN1461" s="99"/>
      <c r="AO1461" s="99"/>
      <c r="AP1461" s="99"/>
      <c r="AQ1461" s="99"/>
      <c r="AR1461" s="99"/>
      <c r="AS1461" s="99"/>
      <c r="AT1461" s="99"/>
      <c r="AU1461" s="99"/>
      <c r="AV1461" s="99"/>
      <c r="AW1461" s="64"/>
      <c r="AX1461" s="70"/>
    </row>
    <row r="1462" spans="27:64">
      <c r="AA1462" s="99"/>
      <c r="AB1462" s="99"/>
      <c r="AC1462" s="99"/>
      <c r="AD1462" s="99"/>
      <c r="AE1462" s="99"/>
      <c r="AG1462" s="100"/>
      <c r="AN1462" s="99"/>
      <c r="AO1462" s="99"/>
      <c r="AP1462" s="99"/>
      <c r="AQ1462" s="99"/>
      <c r="AR1462" s="99"/>
      <c r="AS1462" s="99"/>
      <c r="AT1462" s="99"/>
      <c r="AU1462" s="99"/>
      <c r="AV1462" s="99"/>
      <c r="AW1462" s="99"/>
      <c r="AX1462" s="99"/>
      <c r="AY1462" s="99"/>
      <c r="AZ1462" s="99"/>
      <c r="BA1462" s="99"/>
      <c r="BB1462" s="99"/>
      <c r="BC1462" s="99"/>
      <c r="BD1462" s="99"/>
      <c r="BE1462" s="99"/>
      <c r="BF1462" s="99"/>
      <c r="BG1462" s="99"/>
      <c r="BH1462" s="99"/>
      <c r="BI1462" s="99"/>
      <c r="BJ1462" s="99"/>
      <c r="BK1462" s="99"/>
      <c r="BL1462" s="99"/>
    </row>
    <row r="1463" spans="27:64">
      <c r="AA1463" s="99"/>
      <c r="AB1463" s="99"/>
      <c r="AC1463" s="99"/>
      <c r="AD1463" s="99"/>
      <c r="AE1463" s="99"/>
      <c r="AG1463" s="100"/>
      <c r="AN1463" s="99"/>
      <c r="AO1463" s="99"/>
      <c r="AP1463" s="99"/>
      <c r="AQ1463" s="99"/>
      <c r="AR1463" s="99"/>
      <c r="AS1463" s="99"/>
      <c r="AT1463" s="99"/>
      <c r="AU1463" s="99"/>
      <c r="AV1463" s="99"/>
      <c r="AW1463" s="99"/>
      <c r="AX1463" s="99"/>
      <c r="AY1463" s="99"/>
      <c r="AZ1463" s="99"/>
      <c r="BA1463" s="99"/>
      <c r="BB1463" s="99"/>
      <c r="BC1463" s="99"/>
      <c r="BD1463" s="99"/>
      <c r="BE1463" s="99"/>
      <c r="BF1463" s="99"/>
      <c r="BG1463" s="99"/>
      <c r="BH1463" s="99"/>
      <c r="BI1463" s="99"/>
      <c r="BJ1463" s="99"/>
      <c r="BK1463" s="99"/>
      <c r="BL1463" s="99"/>
    </row>
    <row r="1464" spans="27:64">
      <c r="AA1464" s="99"/>
      <c r="AB1464" s="99"/>
      <c r="AC1464" s="99"/>
      <c r="AD1464" s="99"/>
      <c r="AE1464" s="99"/>
      <c r="AG1464" s="100"/>
      <c r="AN1464" s="99"/>
      <c r="AO1464" s="99"/>
      <c r="AP1464" s="99"/>
      <c r="AQ1464" s="99"/>
      <c r="AR1464" s="99"/>
      <c r="AS1464" s="99"/>
      <c r="AT1464" s="99"/>
      <c r="AU1464" s="99"/>
    </row>
    <row r="1465" spans="27:64">
      <c r="AA1465" s="99"/>
      <c r="AB1465" s="99"/>
      <c r="AC1465" s="99"/>
      <c r="AD1465" s="99"/>
      <c r="AE1465" s="99"/>
      <c r="AG1465" s="100"/>
      <c r="AN1465" s="99"/>
      <c r="AO1465" s="99"/>
      <c r="AP1465" s="99"/>
      <c r="AQ1465" s="99"/>
      <c r="AR1465" s="99"/>
      <c r="AS1465" s="99"/>
      <c r="AT1465" s="99"/>
      <c r="AU1465" s="99"/>
      <c r="AV1465" s="99"/>
      <c r="AW1465" s="99"/>
      <c r="AX1465" s="99"/>
      <c r="AY1465" s="99"/>
      <c r="AZ1465" s="99"/>
      <c r="BA1465" s="99"/>
      <c r="BB1465" s="99"/>
      <c r="BC1465" s="99"/>
      <c r="BD1465" s="99"/>
      <c r="BE1465" s="99"/>
      <c r="BF1465" s="99"/>
      <c r="BG1465" s="99"/>
      <c r="BH1465" s="99"/>
      <c r="BI1465" s="99"/>
      <c r="BJ1465" s="99"/>
      <c r="BK1465" s="99"/>
      <c r="BL1465" s="99"/>
    </row>
    <row r="1466" spans="27:64">
      <c r="AA1466" s="99"/>
      <c r="AB1466" s="99"/>
      <c r="AC1466" s="99"/>
      <c r="AD1466" s="99"/>
      <c r="AE1466" s="99"/>
      <c r="AG1466" s="100"/>
      <c r="AN1466" s="99"/>
      <c r="AO1466" s="99"/>
      <c r="AP1466" s="99"/>
      <c r="AQ1466" s="99"/>
      <c r="AR1466" s="99"/>
      <c r="AS1466" s="99"/>
      <c r="AT1466" s="99"/>
      <c r="AU1466" s="99"/>
      <c r="AV1466" s="99"/>
    </row>
    <row r="1467" spans="27:64">
      <c r="AA1467" s="99"/>
      <c r="AB1467" s="99"/>
      <c r="AC1467" s="99"/>
      <c r="AD1467" s="99"/>
      <c r="AE1467" s="99"/>
      <c r="AG1467" s="100"/>
      <c r="AN1467" s="99"/>
      <c r="AO1467" s="99"/>
      <c r="AP1467" s="99"/>
      <c r="AQ1467" s="99"/>
      <c r="AR1467" s="99"/>
      <c r="AS1467" s="99"/>
      <c r="AT1467" s="99"/>
      <c r="AU1467" s="99"/>
      <c r="AV1467" s="99"/>
    </row>
    <row r="1468" spans="27:64">
      <c r="AA1468" s="99"/>
      <c r="AB1468" s="99"/>
      <c r="AC1468" s="99"/>
      <c r="AD1468" s="99"/>
      <c r="AE1468" s="99"/>
      <c r="AG1468" s="100"/>
      <c r="AN1468" s="99"/>
      <c r="AO1468" s="99"/>
      <c r="AP1468" s="99"/>
      <c r="AQ1468" s="99"/>
      <c r="AR1468" s="99"/>
      <c r="AS1468" s="99"/>
      <c r="AT1468" s="99"/>
      <c r="AU1468" s="99"/>
    </row>
    <row r="1469" spans="27:64">
      <c r="AA1469" s="99"/>
      <c r="AB1469" s="99"/>
      <c r="AC1469" s="99"/>
      <c r="AD1469" s="99"/>
      <c r="AE1469" s="99"/>
      <c r="AG1469" s="100"/>
      <c r="AN1469" s="99"/>
      <c r="AO1469" s="99"/>
      <c r="AP1469" s="99"/>
      <c r="AQ1469" s="99"/>
      <c r="AR1469" s="99"/>
      <c r="AS1469" s="99"/>
      <c r="AT1469" s="99"/>
      <c r="AU1469" s="99"/>
      <c r="AV1469" s="99"/>
      <c r="AW1469" s="64"/>
      <c r="AX1469" s="101"/>
      <c r="AY1469" s="99"/>
      <c r="AZ1469" s="99"/>
      <c r="BA1469" s="99"/>
      <c r="BB1469" s="99"/>
      <c r="BC1469" s="99"/>
      <c r="BD1469" s="99"/>
      <c r="BE1469" s="99"/>
      <c r="BF1469" s="99"/>
      <c r="BG1469" s="99"/>
      <c r="BH1469" s="99"/>
      <c r="BI1469" s="99"/>
      <c r="BJ1469" s="99"/>
      <c r="BK1469" s="99"/>
      <c r="BL1469" s="99"/>
    </row>
    <row r="1470" spans="27:64">
      <c r="AA1470" s="99"/>
      <c r="AB1470" s="99"/>
      <c r="AC1470" s="99"/>
      <c r="AD1470" s="99"/>
      <c r="AE1470" s="99"/>
      <c r="AG1470" s="100"/>
      <c r="AN1470" s="99"/>
      <c r="AO1470" s="99"/>
      <c r="AP1470" s="99"/>
      <c r="AQ1470" s="99"/>
      <c r="AR1470" s="99"/>
      <c r="AS1470" s="99"/>
      <c r="AT1470" s="99"/>
      <c r="AU1470" s="99"/>
      <c r="AV1470" s="99"/>
      <c r="AW1470" s="64"/>
      <c r="AX1470" s="101"/>
    </row>
    <row r="1471" spans="27:64">
      <c r="AA1471" s="99"/>
      <c r="AB1471" s="99"/>
      <c r="AC1471" s="99"/>
      <c r="AD1471" s="99"/>
      <c r="AE1471" s="99"/>
      <c r="AG1471" s="100"/>
      <c r="AN1471" s="99"/>
      <c r="AO1471" s="99"/>
      <c r="AP1471" s="99"/>
      <c r="AQ1471" s="99"/>
      <c r="AR1471" s="99"/>
      <c r="AS1471" s="99"/>
      <c r="AT1471" s="99"/>
      <c r="AU1471" s="99"/>
      <c r="AV1471" s="99"/>
      <c r="AW1471" s="64"/>
      <c r="AX1471" s="101"/>
    </row>
    <row r="1472" spans="27:64">
      <c r="AA1472" s="99"/>
      <c r="AB1472" s="99"/>
      <c r="AC1472" s="99"/>
      <c r="AD1472" s="99"/>
      <c r="AE1472" s="99"/>
      <c r="AG1472" s="100"/>
      <c r="AN1472" s="99"/>
      <c r="AO1472" s="99"/>
      <c r="AP1472" s="99"/>
      <c r="AQ1472" s="99"/>
      <c r="AR1472" s="99"/>
      <c r="AS1472" s="99"/>
      <c r="AT1472" s="99"/>
      <c r="AU1472" s="99"/>
      <c r="AV1472" s="99"/>
      <c r="AW1472" s="99"/>
      <c r="AX1472" s="101"/>
      <c r="AY1472" s="99"/>
      <c r="AZ1472" s="99"/>
      <c r="BA1472" s="99"/>
      <c r="BB1472" s="99"/>
      <c r="BC1472" s="99"/>
      <c r="BD1472" s="99"/>
      <c r="BE1472" s="99"/>
      <c r="BF1472" s="99"/>
      <c r="BG1472" s="99"/>
      <c r="BH1472" s="99"/>
      <c r="BI1472" s="99"/>
      <c r="BJ1472" s="99"/>
      <c r="BK1472" s="99"/>
      <c r="BL1472" s="99"/>
    </row>
    <row r="1473" spans="27:64">
      <c r="AA1473" s="99"/>
      <c r="AB1473" s="99"/>
      <c r="AC1473" s="99"/>
      <c r="AD1473" s="99"/>
      <c r="AE1473" s="99"/>
      <c r="AG1473" s="100"/>
      <c r="AN1473" s="99"/>
      <c r="AO1473" s="99"/>
      <c r="AP1473" s="99"/>
      <c r="AQ1473" s="99"/>
      <c r="AR1473" s="99"/>
      <c r="AS1473" s="99"/>
      <c r="AT1473" s="99"/>
      <c r="AU1473" s="99"/>
      <c r="AV1473" s="99"/>
      <c r="AW1473" s="99"/>
      <c r="AX1473" s="99"/>
      <c r="AY1473" s="99"/>
      <c r="AZ1473" s="99"/>
      <c r="BA1473" s="99"/>
      <c r="BB1473" s="99"/>
      <c r="BC1473" s="99"/>
      <c r="BD1473" s="99"/>
      <c r="BE1473" s="99"/>
      <c r="BF1473" s="99"/>
      <c r="BG1473" s="99"/>
      <c r="BH1473" s="99"/>
      <c r="BI1473" s="99"/>
      <c r="BJ1473" s="99"/>
      <c r="BK1473" s="99"/>
      <c r="BL1473" s="99"/>
    </row>
    <row r="1474" spans="27:64">
      <c r="AA1474" s="99"/>
      <c r="AB1474" s="99"/>
      <c r="AC1474" s="99"/>
      <c r="AD1474" s="99"/>
      <c r="AE1474" s="99"/>
      <c r="AG1474" s="100"/>
      <c r="AN1474" s="99"/>
      <c r="AO1474" s="99"/>
      <c r="AP1474" s="99"/>
      <c r="AQ1474" s="99"/>
      <c r="AR1474" s="99"/>
      <c r="AS1474" s="99"/>
      <c r="AT1474" s="99"/>
      <c r="AU1474" s="99"/>
      <c r="AV1474" s="99"/>
      <c r="AW1474" s="99"/>
      <c r="AX1474" s="99"/>
      <c r="AY1474" s="99"/>
      <c r="AZ1474" s="99"/>
      <c r="BA1474" s="99"/>
      <c r="BB1474" s="99"/>
      <c r="BC1474" s="99"/>
      <c r="BD1474" s="99"/>
      <c r="BE1474" s="99"/>
      <c r="BF1474" s="99"/>
      <c r="BG1474" s="99"/>
      <c r="BH1474" s="99"/>
      <c r="BI1474" s="99"/>
      <c r="BJ1474" s="99"/>
      <c r="BK1474" s="99"/>
      <c r="BL1474" s="99"/>
    </row>
    <row r="1475" spans="27:64">
      <c r="AA1475" s="99"/>
      <c r="AB1475" s="99"/>
      <c r="AC1475" s="99"/>
      <c r="AD1475" s="99"/>
      <c r="AE1475" s="99"/>
      <c r="AG1475" s="100"/>
      <c r="AN1475" s="99"/>
      <c r="AO1475" s="99"/>
      <c r="AP1475" s="99"/>
      <c r="AQ1475" s="99"/>
      <c r="AR1475" s="99"/>
      <c r="AS1475" s="99"/>
      <c r="AT1475" s="99"/>
      <c r="AU1475" s="99"/>
      <c r="AV1475" s="99"/>
      <c r="AW1475" s="99"/>
      <c r="AX1475" s="99"/>
      <c r="AY1475" s="99"/>
      <c r="AZ1475" s="99"/>
      <c r="BA1475" s="99"/>
      <c r="BB1475" s="99"/>
      <c r="BC1475" s="99"/>
      <c r="BD1475" s="99"/>
      <c r="BE1475" s="99"/>
      <c r="BF1475" s="99"/>
      <c r="BG1475" s="99"/>
      <c r="BH1475" s="99"/>
      <c r="BI1475" s="99"/>
      <c r="BJ1475" s="99"/>
      <c r="BK1475" s="99"/>
      <c r="BL1475" s="99"/>
    </row>
    <row r="1476" spans="27:64">
      <c r="AA1476" s="99"/>
      <c r="AB1476" s="99"/>
      <c r="AC1476" s="99"/>
      <c r="AD1476" s="99"/>
      <c r="AE1476" s="99"/>
      <c r="AG1476" s="100"/>
      <c r="AN1476" s="99"/>
      <c r="AO1476" s="99"/>
      <c r="AP1476" s="99"/>
      <c r="AQ1476" s="99"/>
      <c r="AR1476" s="99"/>
      <c r="AS1476" s="99"/>
      <c r="AT1476" s="99"/>
      <c r="AU1476" s="99"/>
      <c r="AV1476" s="99"/>
    </row>
    <row r="1477" spans="27:64">
      <c r="AA1477" s="99"/>
      <c r="AB1477" s="99"/>
      <c r="AC1477" s="99"/>
      <c r="AD1477" s="99"/>
      <c r="AE1477" s="99"/>
      <c r="AG1477" s="100"/>
      <c r="AN1477" s="99"/>
      <c r="AO1477" s="99"/>
      <c r="AP1477" s="99"/>
      <c r="AQ1477" s="99"/>
      <c r="AR1477" s="99"/>
      <c r="AS1477" s="99"/>
      <c r="AT1477" s="99"/>
      <c r="AU1477" s="99"/>
    </row>
    <row r="1478" spans="27:64">
      <c r="AA1478" s="99"/>
      <c r="AB1478" s="99"/>
      <c r="AC1478" s="99"/>
      <c r="AD1478" s="99"/>
      <c r="AE1478" s="99"/>
      <c r="AG1478" s="100"/>
      <c r="AN1478" s="99"/>
      <c r="AO1478" s="99"/>
      <c r="AP1478" s="99"/>
      <c r="AQ1478" s="99"/>
      <c r="AR1478" s="99"/>
      <c r="AS1478" s="99"/>
      <c r="AT1478" s="99"/>
      <c r="AU1478" s="99"/>
    </row>
    <row r="1479" spans="27:64">
      <c r="AA1479" s="99"/>
      <c r="AB1479" s="99"/>
      <c r="AC1479" s="99"/>
      <c r="AD1479" s="99"/>
      <c r="AE1479" s="99"/>
      <c r="AG1479" s="100"/>
      <c r="AN1479" s="99"/>
      <c r="AO1479" s="99"/>
      <c r="AP1479" s="99"/>
      <c r="AQ1479" s="99"/>
      <c r="AR1479" s="99"/>
      <c r="AS1479" s="99"/>
      <c r="AT1479" s="99"/>
      <c r="AU1479" s="99"/>
      <c r="AV1479" s="99"/>
      <c r="AW1479" s="64"/>
      <c r="AX1479" s="70"/>
    </row>
    <row r="1480" spans="27:64">
      <c r="AA1480" s="99"/>
      <c r="AB1480" s="99"/>
      <c r="AC1480" s="99"/>
      <c r="AD1480" s="99"/>
      <c r="AE1480" s="99"/>
      <c r="AG1480" s="100"/>
      <c r="AN1480" s="99"/>
      <c r="AO1480" s="99"/>
      <c r="AP1480" s="99"/>
      <c r="AQ1480" s="99"/>
      <c r="AR1480" s="99"/>
      <c r="AS1480" s="99"/>
      <c r="AT1480" s="99"/>
      <c r="AU1480" s="99"/>
      <c r="AV1480" s="99"/>
      <c r="AW1480" s="99"/>
      <c r="AX1480" s="99"/>
      <c r="AY1480" s="99"/>
      <c r="AZ1480" s="99"/>
      <c r="BA1480" s="99"/>
      <c r="BB1480" s="99"/>
      <c r="BC1480" s="99"/>
      <c r="BD1480" s="99"/>
      <c r="BE1480" s="99"/>
      <c r="BF1480" s="99"/>
      <c r="BG1480" s="99"/>
      <c r="BH1480" s="99"/>
      <c r="BI1480" s="99"/>
      <c r="BJ1480" s="99"/>
      <c r="BK1480" s="99"/>
      <c r="BL1480" s="99"/>
    </row>
    <row r="1481" spans="27:64">
      <c r="AA1481" s="99"/>
      <c r="AB1481" s="99"/>
      <c r="AC1481" s="99"/>
      <c r="AD1481" s="99"/>
      <c r="AE1481" s="99"/>
      <c r="AG1481" s="100"/>
      <c r="AN1481" s="99"/>
      <c r="AO1481" s="99"/>
      <c r="AP1481" s="99"/>
      <c r="AQ1481" s="99"/>
      <c r="AR1481" s="99"/>
      <c r="AS1481" s="99"/>
      <c r="AT1481" s="99"/>
      <c r="AU1481" s="99"/>
      <c r="AV1481" s="99"/>
      <c r="AW1481" s="99"/>
      <c r="AX1481" s="99"/>
      <c r="AY1481" s="99"/>
      <c r="AZ1481" s="99"/>
      <c r="BA1481" s="99"/>
      <c r="BB1481" s="99"/>
      <c r="BC1481" s="99"/>
      <c r="BD1481" s="99"/>
      <c r="BE1481" s="99"/>
      <c r="BF1481" s="99"/>
      <c r="BG1481" s="99"/>
      <c r="BH1481" s="99"/>
      <c r="BI1481" s="99"/>
      <c r="BJ1481" s="99"/>
      <c r="BK1481" s="99"/>
      <c r="BL1481" s="99"/>
    </row>
    <row r="1482" spans="27:64">
      <c r="AA1482" s="99"/>
      <c r="AB1482" s="99"/>
      <c r="AC1482" s="99"/>
      <c r="AD1482" s="99"/>
      <c r="AE1482" s="99"/>
      <c r="AG1482" s="100"/>
      <c r="AN1482" s="99"/>
      <c r="AO1482" s="99"/>
      <c r="AP1482" s="99"/>
      <c r="AQ1482" s="99"/>
      <c r="AR1482" s="99"/>
      <c r="AS1482" s="99"/>
      <c r="AT1482" s="99"/>
      <c r="AU1482" s="99"/>
    </row>
    <row r="1483" spans="27:64">
      <c r="AA1483" s="99"/>
      <c r="AB1483" s="99"/>
      <c r="AC1483" s="99"/>
      <c r="AD1483" s="99"/>
      <c r="AE1483" s="99"/>
      <c r="AG1483" s="100"/>
      <c r="AN1483" s="99"/>
      <c r="AO1483" s="99"/>
      <c r="AP1483" s="99"/>
      <c r="AQ1483" s="99"/>
      <c r="AR1483" s="99"/>
      <c r="AS1483" s="99"/>
      <c r="AT1483" s="99"/>
      <c r="AU1483" s="99"/>
      <c r="AV1483" s="99"/>
      <c r="AW1483" s="64"/>
      <c r="AX1483" s="101"/>
    </row>
    <row r="1484" spans="27:64">
      <c r="AA1484" s="99"/>
      <c r="AB1484" s="99"/>
      <c r="AC1484" s="99"/>
      <c r="AD1484" s="99"/>
      <c r="AE1484" s="99"/>
      <c r="AG1484" s="100"/>
      <c r="AN1484" s="99"/>
      <c r="AO1484" s="99"/>
      <c r="AP1484" s="99"/>
      <c r="AQ1484" s="99"/>
      <c r="AR1484" s="99"/>
      <c r="AS1484" s="99"/>
      <c r="AT1484" s="99"/>
      <c r="AU1484" s="99"/>
      <c r="AV1484" s="99"/>
      <c r="AW1484" s="64"/>
      <c r="AX1484" s="70"/>
    </row>
    <row r="1485" spans="27:64">
      <c r="AA1485" s="99"/>
      <c r="AB1485" s="99"/>
      <c r="AC1485" s="99"/>
      <c r="AD1485" s="99"/>
      <c r="AE1485" s="99"/>
      <c r="AG1485" s="100"/>
      <c r="AN1485" s="99"/>
      <c r="AO1485" s="99"/>
      <c r="AP1485" s="99"/>
      <c r="AQ1485" s="99"/>
      <c r="AR1485" s="99"/>
      <c r="AS1485" s="99"/>
      <c r="AT1485" s="99"/>
      <c r="AU1485" s="99"/>
    </row>
    <row r="1486" spans="27:64">
      <c r="AA1486" s="99"/>
      <c r="AB1486" s="99"/>
      <c r="AC1486" s="99"/>
      <c r="AD1486" s="99"/>
      <c r="AE1486" s="99"/>
      <c r="AG1486" s="100"/>
      <c r="AN1486" s="99"/>
      <c r="AO1486" s="99"/>
      <c r="AP1486" s="99"/>
      <c r="AQ1486" s="99"/>
      <c r="AR1486" s="99"/>
      <c r="AS1486" s="99"/>
      <c r="AT1486" s="99"/>
      <c r="AU1486" s="99"/>
    </row>
    <row r="1487" spans="27:64">
      <c r="AA1487" s="99"/>
      <c r="AB1487" s="99"/>
      <c r="AC1487" s="99"/>
      <c r="AD1487" s="99"/>
      <c r="AE1487" s="99"/>
      <c r="AG1487" s="100"/>
      <c r="AN1487" s="99"/>
      <c r="AO1487" s="99"/>
      <c r="AP1487" s="99"/>
      <c r="AQ1487" s="99"/>
      <c r="AR1487" s="99"/>
      <c r="AS1487" s="99"/>
      <c r="AT1487" s="99"/>
      <c r="AU1487" s="99"/>
    </row>
    <row r="1488" spans="27:64">
      <c r="AA1488" s="99"/>
      <c r="AB1488" s="99"/>
      <c r="AC1488" s="99"/>
      <c r="AD1488" s="99"/>
      <c r="AE1488" s="99"/>
      <c r="AG1488" s="100"/>
      <c r="AN1488" s="99"/>
      <c r="AO1488" s="99"/>
      <c r="AP1488" s="99"/>
      <c r="AQ1488" s="99"/>
      <c r="AR1488" s="99"/>
      <c r="AS1488" s="99"/>
      <c r="AT1488" s="99"/>
      <c r="AU1488" s="99"/>
    </row>
    <row r="1489" spans="27:64">
      <c r="AA1489" s="99"/>
      <c r="AB1489" s="99"/>
      <c r="AC1489" s="99"/>
      <c r="AD1489" s="99"/>
      <c r="AE1489" s="99"/>
      <c r="AG1489" s="100"/>
      <c r="AN1489" s="99"/>
      <c r="AO1489" s="99"/>
      <c r="AP1489" s="99"/>
      <c r="AQ1489" s="99"/>
      <c r="AR1489" s="99"/>
      <c r="AS1489" s="99"/>
      <c r="AT1489" s="99"/>
      <c r="AU1489" s="99"/>
      <c r="AV1489" s="99"/>
      <c r="AW1489" s="99"/>
      <c r="AX1489" s="101"/>
      <c r="AY1489" s="99"/>
      <c r="AZ1489" s="99"/>
      <c r="BA1489" s="99"/>
      <c r="BB1489" s="99"/>
      <c r="BC1489" s="99"/>
      <c r="BD1489" s="99"/>
      <c r="BE1489" s="99"/>
      <c r="BF1489" s="99"/>
      <c r="BG1489" s="99"/>
      <c r="BH1489" s="99"/>
      <c r="BI1489" s="99"/>
      <c r="BJ1489" s="99"/>
      <c r="BK1489" s="99"/>
      <c r="BL1489" s="99"/>
    </row>
    <row r="1490" spans="27:64">
      <c r="AA1490" s="99"/>
      <c r="AB1490" s="99"/>
      <c r="AC1490" s="99"/>
      <c r="AD1490" s="99"/>
      <c r="AE1490" s="99"/>
      <c r="AG1490" s="100"/>
      <c r="AN1490" s="99"/>
      <c r="AO1490" s="99"/>
      <c r="AP1490" s="99"/>
      <c r="AQ1490" s="99"/>
      <c r="AR1490" s="99"/>
      <c r="AS1490" s="99"/>
      <c r="AT1490" s="99"/>
      <c r="AU1490" s="99"/>
    </row>
    <row r="1491" spans="27:64">
      <c r="AA1491" s="99"/>
      <c r="AB1491" s="99"/>
      <c r="AC1491" s="99"/>
      <c r="AD1491" s="99"/>
      <c r="AE1491" s="99"/>
      <c r="AG1491" s="100"/>
      <c r="AN1491" s="99"/>
      <c r="AO1491" s="99"/>
      <c r="AP1491" s="99"/>
      <c r="AQ1491" s="99"/>
      <c r="AR1491" s="99"/>
      <c r="AS1491" s="99"/>
      <c r="AT1491" s="99"/>
      <c r="AU1491" s="99"/>
      <c r="AV1491" s="99"/>
      <c r="AW1491" s="99"/>
      <c r="AX1491" s="101"/>
      <c r="AY1491" s="99"/>
      <c r="AZ1491" s="99"/>
      <c r="BA1491" s="99"/>
      <c r="BB1491" s="99"/>
      <c r="BC1491" s="99"/>
      <c r="BD1491" s="99"/>
      <c r="BE1491" s="99"/>
      <c r="BF1491" s="99"/>
      <c r="BG1491" s="99"/>
      <c r="BH1491" s="99"/>
      <c r="BI1491" s="99"/>
      <c r="BJ1491" s="99"/>
      <c r="BK1491" s="99"/>
      <c r="BL1491" s="99"/>
    </row>
    <row r="1492" spans="27:64">
      <c r="AA1492" s="99"/>
      <c r="AB1492" s="99"/>
      <c r="AC1492" s="99"/>
      <c r="AD1492" s="99"/>
      <c r="AE1492" s="99"/>
      <c r="AG1492" s="100"/>
      <c r="AN1492" s="99"/>
      <c r="AO1492" s="99"/>
      <c r="AP1492" s="99"/>
      <c r="AQ1492" s="99"/>
      <c r="AR1492" s="99"/>
      <c r="AS1492" s="99"/>
      <c r="AT1492" s="99"/>
      <c r="AU1492" s="99"/>
      <c r="AV1492" s="99"/>
      <c r="AW1492" s="64"/>
      <c r="AX1492" s="101"/>
    </row>
    <row r="1493" spans="27:64">
      <c r="AA1493" s="99"/>
      <c r="AB1493" s="99"/>
      <c r="AC1493" s="99"/>
      <c r="AD1493" s="99"/>
      <c r="AE1493" s="99"/>
      <c r="AG1493" s="100"/>
      <c r="AN1493" s="99"/>
      <c r="AO1493" s="99"/>
      <c r="AP1493" s="99"/>
      <c r="AQ1493" s="99"/>
      <c r="AR1493" s="99"/>
      <c r="AS1493" s="99"/>
      <c r="AT1493" s="99"/>
      <c r="AU1493" s="99"/>
      <c r="AV1493" s="99"/>
      <c r="AW1493" s="64"/>
      <c r="AX1493" s="70"/>
    </row>
    <row r="1494" spans="27:64">
      <c r="AA1494" s="99"/>
      <c r="AB1494" s="99"/>
      <c r="AC1494" s="99"/>
      <c r="AD1494" s="99"/>
      <c r="AE1494" s="99"/>
      <c r="AG1494" s="100"/>
      <c r="AN1494" s="99"/>
      <c r="AO1494" s="99"/>
      <c r="AP1494" s="99"/>
      <c r="AQ1494" s="99"/>
      <c r="AR1494" s="99"/>
      <c r="AS1494" s="99"/>
      <c r="AT1494" s="99"/>
      <c r="AU1494" s="99"/>
      <c r="AV1494" s="99"/>
      <c r="AW1494" s="64"/>
      <c r="AX1494" s="70"/>
    </row>
    <row r="1495" spans="27:64">
      <c r="AA1495" s="99"/>
      <c r="AB1495" s="99"/>
      <c r="AC1495" s="99"/>
      <c r="AD1495" s="99"/>
      <c r="AE1495" s="99"/>
      <c r="AG1495" s="100"/>
      <c r="AN1495" s="99"/>
      <c r="AO1495" s="99"/>
      <c r="AP1495" s="99"/>
      <c r="AQ1495" s="99"/>
      <c r="AR1495" s="99"/>
      <c r="AS1495" s="99"/>
      <c r="AT1495" s="99"/>
      <c r="AU1495" s="99"/>
      <c r="AV1495" s="99"/>
      <c r="AW1495" s="64"/>
      <c r="AX1495" s="101"/>
    </row>
    <row r="1496" spans="27:64">
      <c r="AA1496" s="99"/>
      <c r="AB1496" s="99"/>
      <c r="AC1496" s="99"/>
      <c r="AD1496" s="99"/>
      <c r="AE1496" s="99"/>
      <c r="AG1496" s="100"/>
      <c r="AN1496" s="99"/>
      <c r="AO1496" s="99"/>
      <c r="AP1496" s="99"/>
      <c r="AQ1496" s="99"/>
      <c r="AR1496" s="99"/>
      <c r="AS1496" s="99"/>
      <c r="AT1496" s="99"/>
      <c r="AU1496" s="99"/>
      <c r="AV1496" s="99"/>
      <c r="AW1496" s="99"/>
      <c r="AX1496" s="99"/>
      <c r="AY1496" s="99"/>
      <c r="AZ1496" s="99"/>
      <c r="BA1496" s="99"/>
      <c r="BB1496" s="99"/>
      <c r="BC1496" s="99"/>
      <c r="BD1496" s="99"/>
      <c r="BE1496" s="99"/>
      <c r="BF1496" s="99"/>
      <c r="BG1496" s="99"/>
      <c r="BH1496" s="99"/>
      <c r="BI1496" s="99"/>
      <c r="BJ1496" s="99"/>
      <c r="BK1496" s="99"/>
      <c r="BL1496" s="99"/>
    </row>
    <row r="1497" spans="27:64">
      <c r="AA1497" s="99"/>
      <c r="AB1497" s="99"/>
      <c r="AC1497" s="99"/>
      <c r="AD1497" s="99"/>
      <c r="AE1497" s="99"/>
      <c r="AG1497" s="100"/>
      <c r="AN1497" s="99"/>
      <c r="AO1497" s="99"/>
      <c r="AP1497" s="99"/>
      <c r="AQ1497" s="99"/>
      <c r="AR1497" s="99"/>
      <c r="AS1497" s="99"/>
      <c r="AT1497" s="99"/>
      <c r="AU1497" s="99"/>
      <c r="AV1497" s="99"/>
      <c r="AW1497" s="64"/>
      <c r="AX1497" s="70"/>
    </row>
    <row r="1498" spans="27:64">
      <c r="AA1498" s="99"/>
      <c r="AB1498" s="99"/>
      <c r="AC1498" s="99"/>
      <c r="AD1498" s="99"/>
      <c r="AE1498" s="99"/>
      <c r="AG1498" s="100"/>
      <c r="AN1498" s="99"/>
      <c r="AO1498" s="99"/>
      <c r="AP1498" s="99"/>
      <c r="AQ1498" s="99"/>
      <c r="AR1498" s="99"/>
      <c r="AS1498" s="99"/>
      <c r="AT1498" s="99"/>
      <c r="AU1498" s="99"/>
      <c r="AV1498" s="99"/>
      <c r="AW1498" s="64"/>
      <c r="AX1498" s="101"/>
    </row>
    <row r="1499" spans="27:64">
      <c r="AA1499" s="99"/>
      <c r="AB1499" s="99"/>
      <c r="AC1499" s="99"/>
      <c r="AD1499" s="99"/>
      <c r="AE1499" s="99"/>
      <c r="AG1499" s="100"/>
      <c r="AN1499" s="99"/>
      <c r="AO1499" s="99"/>
      <c r="AP1499" s="99"/>
      <c r="AQ1499" s="99"/>
      <c r="AR1499" s="99"/>
      <c r="AS1499" s="99"/>
      <c r="AT1499" s="99"/>
      <c r="AU1499" s="99"/>
      <c r="AV1499" s="99"/>
      <c r="AW1499" s="99"/>
      <c r="AX1499" s="99"/>
      <c r="AY1499" s="99"/>
      <c r="AZ1499" s="99"/>
      <c r="BA1499" s="99"/>
      <c r="BB1499" s="99"/>
      <c r="BC1499" s="99"/>
      <c r="BD1499" s="99"/>
      <c r="BE1499" s="99"/>
      <c r="BF1499" s="99"/>
      <c r="BG1499" s="99"/>
      <c r="BH1499" s="99"/>
      <c r="BI1499" s="99"/>
      <c r="BJ1499" s="99"/>
      <c r="BK1499" s="99"/>
      <c r="BL1499" s="99"/>
    </row>
    <row r="1500" spans="27:64">
      <c r="AA1500" s="99"/>
      <c r="AB1500" s="99"/>
      <c r="AC1500" s="99"/>
      <c r="AD1500" s="99"/>
      <c r="AE1500" s="99"/>
      <c r="AG1500" s="100"/>
      <c r="AN1500" s="99"/>
      <c r="AO1500" s="99"/>
      <c r="AP1500" s="99"/>
      <c r="AQ1500" s="99"/>
      <c r="AR1500" s="99"/>
      <c r="AS1500" s="99"/>
      <c r="AT1500" s="99"/>
      <c r="AU1500" s="99"/>
      <c r="AV1500" s="99"/>
      <c r="AW1500" s="64"/>
      <c r="AX1500" s="70"/>
    </row>
    <row r="1501" spans="27:64">
      <c r="AA1501" s="99"/>
      <c r="AB1501" s="99"/>
      <c r="AC1501" s="99"/>
      <c r="AD1501" s="99"/>
      <c r="AE1501" s="99"/>
      <c r="AG1501" s="100"/>
      <c r="AN1501" s="99"/>
      <c r="AO1501" s="99"/>
      <c r="AP1501" s="99"/>
      <c r="AQ1501" s="99"/>
      <c r="AR1501" s="99"/>
      <c r="AS1501" s="99"/>
      <c r="AT1501" s="99"/>
      <c r="AU1501" s="99"/>
      <c r="AV1501" s="99"/>
      <c r="AW1501" s="64"/>
      <c r="AX1501" s="70"/>
    </row>
    <row r="1502" spans="27:64">
      <c r="AA1502" s="99"/>
      <c r="AB1502" s="99"/>
      <c r="AC1502" s="99"/>
      <c r="AD1502" s="99"/>
      <c r="AE1502" s="99"/>
      <c r="AG1502" s="100"/>
      <c r="AN1502" s="99"/>
      <c r="AO1502" s="99"/>
      <c r="AP1502" s="99"/>
      <c r="AQ1502" s="99"/>
      <c r="AR1502" s="99"/>
      <c r="AS1502" s="99"/>
      <c r="AT1502" s="99"/>
      <c r="AU1502" s="99"/>
      <c r="AV1502" s="99"/>
      <c r="AW1502" s="64"/>
      <c r="AX1502" s="101"/>
      <c r="AY1502" s="99"/>
      <c r="AZ1502" s="99"/>
      <c r="BA1502" s="99"/>
      <c r="BB1502" s="99"/>
      <c r="BC1502" s="99"/>
      <c r="BD1502" s="99"/>
      <c r="BE1502" s="99"/>
      <c r="BF1502" s="99"/>
      <c r="BG1502" s="99"/>
      <c r="BH1502" s="99"/>
      <c r="BI1502" s="99"/>
      <c r="BJ1502" s="99"/>
      <c r="BK1502" s="99"/>
      <c r="BL1502" s="99"/>
    </row>
    <row r="1503" spans="27:64">
      <c r="AA1503" s="99"/>
      <c r="AB1503" s="99"/>
      <c r="AC1503" s="99"/>
      <c r="AD1503" s="99"/>
      <c r="AE1503" s="99"/>
      <c r="AG1503" s="100"/>
      <c r="AN1503" s="99"/>
      <c r="AO1503" s="99"/>
      <c r="AP1503" s="99"/>
      <c r="AQ1503" s="99"/>
      <c r="AR1503" s="99"/>
      <c r="AS1503" s="99"/>
      <c r="AT1503" s="99"/>
      <c r="AU1503" s="99"/>
      <c r="AV1503" s="99"/>
      <c r="AW1503" s="64"/>
      <c r="AX1503" s="70"/>
    </row>
    <row r="1504" spans="27:64">
      <c r="AA1504" s="99"/>
      <c r="AB1504" s="99"/>
      <c r="AC1504" s="99"/>
      <c r="AD1504" s="99"/>
      <c r="AE1504" s="99"/>
      <c r="AG1504" s="100"/>
      <c r="AN1504" s="99"/>
      <c r="AO1504" s="99"/>
      <c r="AP1504" s="99"/>
      <c r="AQ1504" s="99"/>
      <c r="AR1504" s="99"/>
      <c r="AS1504" s="99"/>
      <c r="AT1504" s="99"/>
      <c r="AU1504" s="99"/>
      <c r="AV1504" s="99"/>
      <c r="AW1504" s="64"/>
      <c r="AX1504" s="101"/>
      <c r="AY1504" s="99"/>
      <c r="AZ1504" s="99"/>
      <c r="BA1504" s="99"/>
      <c r="BB1504" s="99"/>
      <c r="BC1504" s="99"/>
      <c r="BD1504" s="99"/>
      <c r="BE1504" s="99"/>
      <c r="BF1504" s="99"/>
      <c r="BG1504" s="99"/>
      <c r="BH1504" s="99"/>
      <c r="BI1504" s="99"/>
      <c r="BJ1504" s="99"/>
      <c r="BK1504" s="99"/>
      <c r="BL1504" s="99"/>
    </row>
    <row r="1505" spans="27:64">
      <c r="AA1505" s="99"/>
      <c r="AB1505" s="99"/>
      <c r="AC1505" s="99"/>
      <c r="AD1505" s="99"/>
      <c r="AE1505" s="99"/>
      <c r="AG1505" s="100"/>
      <c r="AN1505" s="99"/>
      <c r="AO1505" s="99"/>
      <c r="AP1505" s="99"/>
      <c r="AQ1505" s="99"/>
      <c r="AR1505" s="99"/>
      <c r="AS1505" s="99"/>
      <c r="AT1505" s="99"/>
      <c r="AU1505" s="99"/>
    </row>
    <row r="1506" spans="27:64">
      <c r="AA1506" s="99"/>
      <c r="AB1506" s="99"/>
      <c r="AC1506" s="99"/>
      <c r="AD1506" s="99"/>
      <c r="AE1506" s="99"/>
      <c r="AG1506" s="100"/>
      <c r="AN1506" s="99"/>
      <c r="AO1506" s="99"/>
      <c r="AP1506" s="99"/>
      <c r="AQ1506" s="99"/>
      <c r="AR1506" s="99"/>
      <c r="AS1506" s="99"/>
      <c r="AT1506" s="99"/>
      <c r="AU1506" s="99"/>
      <c r="AV1506" s="99"/>
      <c r="AW1506" s="64"/>
      <c r="AX1506" s="101"/>
    </row>
    <row r="1507" spans="27:64">
      <c r="AA1507" s="99"/>
      <c r="AB1507" s="99"/>
      <c r="AC1507" s="99"/>
      <c r="AD1507" s="99"/>
      <c r="AE1507" s="99"/>
      <c r="AG1507" s="100"/>
      <c r="AN1507" s="99"/>
      <c r="AO1507" s="99"/>
      <c r="AP1507" s="99"/>
      <c r="AQ1507" s="99"/>
      <c r="AR1507" s="99"/>
      <c r="AS1507" s="99"/>
      <c r="AT1507" s="99"/>
      <c r="AU1507" s="99"/>
    </row>
    <row r="1508" spans="27:64">
      <c r="AA1508" s="99"/>
      <c r="AB1508" s="99"/>
      <c r="AC1508" s="99"/>
      <c r="AD1508" s="99"/>
      <c r="AE1508" s="99"/>
      <c r="AG1508" s="100"/>
      <c r="AN1508" s="99"/>
      <c r="AO1508" s="99"/>
      <c r="AP1508" s="99"/>
      <c r="AQ1508" s="99"/>
      <c r="AR1508" s="99"/>
      <c r="AS1508" s="99"/>
      <c r="AT1508" s="99"/>
      <c r="AU1508" s="99"/>
      <c r="AV1508" s="99"/>
      <c r="AW1508" s="64"/>
      <c r="AX1508" s="70"/>
    </row>
    <row r="1509" spans="27:64">
      <c r="AA1509" s="99"/>
      <c r="AB1509" s="99"/>
      <c r="AC1509" s="99"/>
      <c r="AD1509" s="99"/>
      <c r="AE1509" s="99"/>
      <c r="AG1509" s="100"/>
      <c r="AN1509" s="99"/>
      <c r="AO1509" s="99"/>
      <c r="AP1509" s="99"/>
      <c r="AQ1509" s="99"/>
      <c r="AR1509" s="99"/>
      <c r="AS1509" s="99"/>
      <c r="AT1509" s="99"/>
      <c r="AU1509" s="99"/>
      <c r="AV1509" s="99"/>
      <c r="AW1509" s="99"/>
      <c r="AX1509" s="99"/>
      <c r="AY1509" s="99"/>
      <c r="AZ1509" s="99"/>
      <c r="BA1509" s="99"/>
      <c r="BB1509" s="99"/>
      <c r="BC1509" s="99"/>
      <c r="BD1509" s="99"/>
      <c r="BE1509" s="99"/>
      <c r="BF1509" s="99"/>
      <c r="BG1509" s="99"/>
      <c r="BH1509" s="99"/>
      <c r="BI1509" s="99"/>
      <c r="BJ1509" s="99"/>
      <c r="BK1509" s="99"/>
      <c r="BL1509" s="99"/>
    </row>
    <row r="1510" spans="27:64">
      <c r="AA1510" s="99"/>
      <c r="AB1510" s="99"/>
      <c r="AC1510" s="99"/>
      <c r="AD1510" s="99"/>
      <c r="AE1510" s="99"/>
      <c r="AG1510" s="100"/>
      <c r="AN1510" s="99"/>
      <c r="AO1510" s="99"/>
      <c r="AP1510" s="99"/>
      <c r="AQ1510" s="99"/>
      <c r="AR1510" s="99"/>
      <c r="AS1510" s="99"/>
      <c r="AT1510" s="99"/>
      <c r="AU1510" s="99"/>
    </row>
    <row r="1511" spans="27:64">
      <c r="AA1511" s="99"/>
      <c r="AB1511" s="99"/>
      <c r="AC1511" s="99"/>
      <c r="AD1511" s="99"/>
      <c r="AE1511" s="99"/>
      <c r="AG1511" s="100"/>
      <c r="AN1511" s="99"/>
      <c r="AO1511" s="99"/>
      <c r="AP1511" s="99"/>
      <c r="AQ1511" s="99"/>
      <c r="AR1511" s="99"/>
      <c r="AS1511" s="99"/>
      <c r="AT1511" s="99"/>
      <c r="AU1511" s="99"/>
      <c r="AV1511" s="99"/>
      <c r="AW1511" s="64"/>
      <c r="AX1511" s="101"/>
    </row>
    <row r="1512" spans="27:64">
      <c r="AA1512" s="99"/>
      <c r="AB1512" s="99"/>
      <c r="AC1512" s="99"/>
      <c r="AD1512" s="99"/>
      <c r="AE1512" s="99"/>
      <c r="AG1512" s="100"/>
      <c r="AN1512" s="99"/>
      <c r="AO1512" s="99"/>
      <c r="AP1512" s="99"/>
      <c r="AQ1512" s="99"/>
      <c r="AR1512" s="99"/>
      <c r="AS1512" s="99"/>
      <c r="AT1512" s="99"/>
      <c r="AU1512" s="99"/>
      <c r="AV1512" s="99"/>
      <c r="AW1512" s="99"/>
      <c r="AX1512" s="99"/>
      <c r="AY1512" s="99"/>
      <c r="AZ1512" s="99"/>
      <c r="BA1512" s="99"/>
      <c r="BB1512" s="99"/>
      <c r="BC1512" s="99"/>
      <c r="BD1512" s="99"/>
      <c r="BE1512" s="99"/>
      <c r="BF1512" s="99"/>
      <c r="BG1512" s="99"/>
      <c r="BH1512" s="99"/>
      <c r="BI1512" s="99"/>
      <c r="BJ1512" s="99"/>
      <c r="BK1512" s="99"/>
      <c r="BL1512" s="99"/>
    </row>
    <row r="1513" spans="27:64">
      <c r="AA1513" s="99"/>
      <c r="AB1513" s="99"/>
      <c r="AC1513" s="99"/>
      <c r="AD1513" s="99"/>
      <c r="AE1513" s="99"/>
      <c r="AG1513" s="100"/>
      <c r="AN1513" s="99"/>
      <c r="AO1513" s="99"/>
      <c r="AP1513" s="99"/>
      <c r="AQ1513" s="99"/>
      <c r="AR1513" s="99"/>
      <c r="AS1513" s="99"/>
      <c r="AT1513" s="99"/>
      <c r="AU1513" s="99"/>
      <c r="AV1513" s="99"/>
      <c r="AW1513" s="99"/>
      <c r="AX1513" s="101"/>
      <c r="AY1513" s="99"/>
      <c r="AZ1513" s="99"/>
      <c r="BA1513" s="99"/>
      <c r="BB1513" s="99"/>
      <c r="BC1513" s="99"/>
      <c r="BD1513" s="99"/>
      <c r="BE1513" s="99"/>
      <c r="BF1513" s="99"/>
      <c r="BG1513" s="99"/>
      <c r="BH1513" s="99"/>
      <c r="BI1513" s="99"/>
      <c r="BJ1513" s="99"/>
      <c r="BK1513" s="99"/>
      <c r="BL1513" s="99"/>
    </row>
    <row r="1514" spans="27:64">
      <c r="AA1514" s="99"/>
      <c r="AB1514" s="99"/>
      <c r="AC1514" s="99"/>
      <c r="AD1514" s="99"/>
      <c r="AE1514" s="99"/>
      <c r="AG1514" s="100"/>
      <c r="AN1514" s="99"/>
      <c r="AO1514" s="99"/>
      <c r="AP1514" s="99"/>
      <c r="AQ1514" s="99"/>
      <c r="AR1514" s="99"/>
      <c r="AS1514" s="99"/>
      <c r="AT1514" s="99"/>
      <c r="AU1514" s="99"/>
      <c r="AV1514" s="99"/>
      <c r="AW1514" s="99"/>
      <c r="AX1514" s="99"/>
      <c r="AY1514" s="99"/>
      <c r="AZ1514" s="99"/>
      <c r="BA1514" s="99"/>
      <c r="BB1514" s="99"/>
      <c r="BC1514" s="99"/>
      <c r="BD1514" s="99"/>
      <c r="BE1514" s="99"/>
      <c r="BF1514" s="99"/>
      <c r="BG1514" s="99"/>
      <c r="BH1514" s="99"/>
      <c r="BI1514" s="99"/>
      <c r="BJ1514" s="99"/>
      <c r="BK1514" s="99"/>
      <c r="BL1514" s="99"/>
    </row>
    <row r="1515" spans="27:64">
      <c r="AA1515" s="99"/>
      <c r="AB1515" s="99"/>
      <c r="AC1515" s="99"/>
      <c r="AD1515" s="99"/>
      <c r="AE1515" s="99"/>
      <c r="AG1515" s="100"/>
      <c r="AN1515" s="99"/>
      <c r="AO1515" s="99"/>
      <c r="AP1515" s="99"/>
      <c r="AQ1515" s="99"/>
      <c r="AR1515" s="99"/>
      <c r="AS1515" s="99"/>
      <c r="AT1515" s="99"/>
      <c r="AU1515" s="99"/>
      <c r="AV1515" s="99"/>
      <c r="AW1515" s="64"/>
      <c r="AX1515" s="70"/>
    </row>
    <row r="1516" spans="27:64">
      <c r="AA1516" s="99"/>
      <c r="AB1516" s="99"/>
      <c r="AC1516" s="99"/>
      <c r="AD1516" s="99"/>
      <c r="AE1516" s="99"/>
      <c r="AG1516" s="100"/>
      <c r="AN1516" s="99"/>
      <c r="AO1516" s="99"/>
      <c r="AP1516" s="99"/>
      <c r="AQ1516" s="99"/>
      <c r="AR1516" s="99"/>
      <c r="AS1516" s="99"/>
      <c r="AT1516" s="99"/>
      <c r="AU1516" s="99"/>
      <c r="AV1516" s="99"/>
      <c r="AW1516" s="64"/>
      <c r="AX1516" s="70"/>
    </row>
    <row r="1517" spans="27:64">
      <c r="AA1517" s="99"/>
      <c r="AB1517" s="99"/>
      <c r="AC1517" s="99"/>
      <c r="AD1517" s="99"/>
      <c r="AE1517" s="99"/>
      <c r="AG1517" s="100"/>
      <c r="AN1517" s="99"/>
      <c r="AO1517" s="99"/>
      <c r="AP1517" s="99"/>
      <c r="AQ1517" s="99"/>
      <c r="AR1517" s="99"/>
      <c r="AS1517" s="99"/>
      <c r="AT1517" s="99"/>
      <c r="AU1517" s="99"/>
      <c r="AV1517" s="99"/>
      <c r="AW1517" s="64"/>
      <c r="AX1517" s="101"/>
      <c r="AY1517" s="99"/>
      <c r="AZ1517" s="99"/>
      <c r="BA1517" s="99"/>
      <c r="BB1517" s="99"/>
      <c r="BC1517" s="99"/>
      <c r="BD1517" s="99"/>
      <c r="BE1517" s="99"/>
      <c r="BF1517" s="99"/>
      <c r="BG1517" s="99"/>
      <c r="BH1517" s="99"/>
      <c r="BI1517" s="99"/>
      <c r="BJ1517" s="99"/>
      <c r="BK1517" s="99"/>
      <c r="BL1517" s="99"/>
    </row>
    <row r="1518" spans="27:64">
      <c r="AA1518" s="99"/>
      <c r="AB1518" s="99"/>
      <c r="AC1518" s="99"/>
      <c r="AD1518" s="99"/>
      <c r="AE1518" s="99"/>
      <c r="AG1518" s="100"/>
      <c r="AN1518" s="99"/>
      <c r="AO1518" s="99"/>
      <c r="AP1518" s="99"/>
      <c r="AQ1518" s="99"/>
      <c r="AR1518" s="99"/>
      <c r="AS1518" s="99"/>
      <c r="AT1518" s="99"/>
      <c r="AU1518" s="99"/>
      <c r="AV1518" s="99"/>
      <c r="AW1518" s="64"/>
      <c r="AX1518" s="70"/>
    </row>
    <row r="1519" spans="27:64">
      <c r="AA1519" s="99"/>
      <c r="AB1519" s="99"/>
      <c r="AC1519" s="99"/>
      <c r="AD1519" s="99"/>
      <c r="AE1519" s="99"/>
      <c r="AG1519" s="100"/>
      <c r="AN1519" s="99"/>
      <c r="AO1519" s="99"/>
      <c r="AP1519" s="99"/>
      <c r="AQ1519" s="99"/>
      <c r="AR1519" s="99"/>
      <c r="AS1519" s="99"/>
      <c r="AT1519" s="99"/>
      <c r="AU1519" s="99"/>
      <c r="AV1519" s="99"/>
      <c r="AW1519" s="64"/>
      <c r="AX1519" s="101"/>
      <c r="AY1519" s="99"/>
      <c r="AZ1519" s="99"/>
      <c r="BA1519" s="99"/>
      <c r="BB1519" s="99"/>
      <c r="BC1519" s="99"/>
      <c r="BD1519" s="99"/>
      <c r="BE1519" s="99"/>
      <c r="BF1519" s="99"/>
      <c r="BG1519" s="99"/>
      <c r="BH1519" s="99"/>
      <c r="BI1519" s="99"/>
      <c r="BJ1519" s="99"/>
      <c r="BK1519" s="99"/>
      <c r="BL1519" s="99"/>
    </row>
    <row r="1520" spans="27:64">
      <c r="AA1520" s="99"/>
      <c r="AB1520" s="99"/>
      <c r="AC1520" s="99"/>
      <c r="AD1520" s="99"/>
      <c r="AE1520" s="99"/>
      <c r="AG1520" s="100"/>
      <c r="AN1520" s="99"/>
      <c r="AO1520" s="99"/>
      <c r="AP1520" s="99"/>
      <c r="AQ1520" s="99"/>
      <c r="AR1520" s="99"/>
      <c r="AS1520" s="99"/>
      <c r="AT1520" s="99"/>
      <c r="AU1520" s="99"/>
      <c r="AV1520" s="99"/>
      <c r="AW1520" s="64"/>
      <c r="AX1520" s="70"/>
    </row>
    <row r="1521" spans="27:64">
      <c r="AA1521" s="99"/>
      <c r="AB1521" s="99"/>
      <c r="AC1521" s="99"/>
      <c r="AD1521" s="99"/>
      <c r="AE1521" s="99"/>
      <c r="AG1521" s="100"/>
      <c r="AN1521" s="99"/>
      <c r="AO1521" s="99"/>
      <c r="AP1521" s="99"/>
      <c r="AQ1521" s="99"/>
      <c r="AR1521" s="99"/>
      <c r="AS1521" s="99"/>
      <c r="AT1521" s="99"/>
      <c r="AU1521" s="99"/>
      <c r="AV1521" s="99"/>
      <c r="AW1521" s="64"/>
      <c r="AX1521" s="70"/>
    </row>
    <row r="1522" spans="27:64">
      <c r="AA1522" s="99"/>
      <c r="AB1522" s="99"/>
      <c r="AC1522" s="99"/>
      <c r="AD1522" s="99"/>
      <c r="AE1522" s="99"/>
      <c r="AG1522" s="100"/>
      <c r="AN1522" s="99"/>
      <c r="AO1522" s="99"/>
      <c r="AP1522" s="99"/>
      <c r="AQ1522" s="99"/>
      <c r="AR1522" s="99"/>
      <c r="AS1522" s="99"/>
      <c r="AT1522" s="99"/>
      <c r="AU1522" s="99"/>
      <c r="AV1522" s="99"/>
      <c r="AW1522" s="64"/>
      <c r="AX1522" s="101"/>
    </row>
    <row r="1523" spans="27:64">
      <c r="AA1523" s="99"/>
      <c r="AB1523" s="99"/>
      <c r="AC1523" s="99"/>
      <c r="AD1523" s="99"/>
      <c r="AE1523" s="99"/>
      <c r="AG1523" s="100"/>
      <c r="AN1523" s="99"/>
      <c r="AO1523" s="99"/>
      <c r="AP1523" s="99"/>
      <c r="AQ1523" s="99"/>
      <c r="AR1523" s="99"/>
      <c r="AS1523" s="99"/>
      <c r="AT1523" s="99"/>
      <c r="AU1523" s="99"/>
      <c r="AV1523" s="99"/>
      <c r="AW1523" s="64"/>
      <c r="AX1523" s="70"/>
    </row>
    <row r="1524" spans="27:64">
      <c r="AA1524" s="99"/>
      <c r="AB1524" s="99"/>
      <c r="AC1524" s="99"/>
      <c r="AD1524" s="99"/>
      <c r="AE1524" s="99"/>
      <c r="AG1524" s="100"/>
      <c r="AN1524" s="99"/>
      <c r="AO1524" s="99"/>
      <c r="AP1524" s="99"/>
      <c r="AQ1524" s="99"/>
      <c r="AR1524" s="99"/>
      <c r="AS1524" s="99"/>
      <c r="AT1524" s="99"/>
      <c r="AU1524" s="99"/>
      <c r="AV1524" s="99"/>
      <c r="AW1524" s="64"/>
      <c r="AX1524" s="101"/>
    </row>
    <row r="1525" spans="27:64">
      <c r="AA1525" s="99"/>
      <c r="AB1525" s="99"/>
      <c r="AC1525" s="99"/>
      <c r="AD1525" s="99"/>
      <c r="AE1525" s="99"/>
      <c r="AG1525" s="100"/>
      <c r="AN1525" s="99"/>
      <c r="AO1525" s="99"/>
      <c r="AP1525" s="99"/>
      <c r="AQ1525" s="99"/>
      <c r="AR1525" s="99"/>
      <c r="AS1525" s="99"/>
      <c r="AT1525" s="99"/>
      <c r="AU1525" s="99"/>
      <c r="AV1525" s="99"/>
      <c r="AW1525" s="64"/>
      <c r="AX1525" s="70"/>
    </row>
    <row r="1526" spans="27:64">
      <c r="AA1526" s="99"/>
      <c r="AB1526" s="99"/>
      <c r="AC1526" s="99"/>
      <c r="AD1526" s="99"/>
      <c r="AE1526" s="99"/>
      <c r="AG1526" s="100"/>
      <c r="AN1526" s="99"/>
      <c r="AO1526" s="99"/>
      <c r="AP1526" s="99"/>
      <c r="AQ1526" s="99"/>
      <c r="AR1526" s="99"/>
      <c r="AS1526" s="99"/>
      <c r="AT1526" s="99"/>
      <c r="AU1526" s="99"/>
      <c r="AV1526" s="99"/>
      <c r="AW1526" s="64"/>
      <c r="AX1526" s="70"/>
    </row>
    <row r="1527" spans="27:64">
      <c r="AA1527" s="99"/>
      <c r="AB1527" s="99"/>
      <c r="AC1527" s="99"/>
      <c r="AD1527" s="99"/>
      <c r="AE1527" s="99"/>
      <c r="AG1527" s="100"/>
      <c r="AN1527" s="99"/>
      <c r="AO1527" s="99"/>
      <c r="AP1527" s="99"/>
      <c r="AQ1527" s="99"/>
      <c r="AR1527" s="99"/>
      <c r="AS1527" s="99"/>
      <c r="AT1527" s="99"/>
      <c r="AU1527" s="99"/>
      <c r="AV1527" s="99"/>
      <c r="AW1527" s="64"/>
      <c r="AX1527" s="70"/>
    </row>
    <row r="1528" spans="27:64">
      <c r="AA1528" s="99"/>
      <c r="AB1528" s="99"/>
      <c r="AC1528" s="99"/>
      <c r="AD1528" s="99"/>
      <c r="AE1528" s="99"/>
      <c r="AG1528" s="100"/>
      <c r="AN1528" s="99"/>
      <c r="AO1528" s="99"/>
      <c r="AP1528" s="99"/>
      <c r="AQ1528" s="99"/>
      <c r="AR1528" s="99"/>
      <c r="AS1528" s="99"/>
      <c r="AT1528" s="99"/>
      <c r="AU1528" s="99"/>
    </row>
    <row r="1529" spans="27:64">
      <c r="AA1529" s="99"/>
      <c r="AB1529" s="99"/>
      <c r="AC1529" s="99"/>
      <c r="AD1529" s="99"/>
      <c r="AE1529" s="99"/>
      <c r="AG1529" s="100"/>
      <c r="AN1529" s="99"/>
      <c r="AO1529" s="99"/>
      <c r="AP1529" s="99"/>
      <c r="AQ1529" s="99"/>
      <c r="AR1529" s="99"/>
      <c r="AS1529" s="99"/>
      <c r="AT1529" s="99"/>
      <c r="AU1529" s="99"/>
      <c r="AV1529" s="99"/>
      <c r="AW1529" s="64"/>
      <c r="AX1529" s="70"/>
    </row>
    <row r="1530" spans="27:64">
      <c r="AA1530" s="99"/>
      <c r="AB1530" s="99"/>
      <c r="AC1530" s="99"/>
      <c r="AD1530" s="99"/>
      <c r="AE1530" s="99"/>
      <c r="AG1530" s="100"/>
      <c r="AN1530" s="99"/>
      <c r="AO1530" s="99"/>
      <c r="AP1530" s="99"/>
      <c r="AQ1530" s="99"/>
      <c r="AR1530" s="99"/>
      <c r="AS1530" s="99"/>
      <c r="AT1530" s="99"/>
      <c r="AU1530" s="99"/>
      <c r="AV1530" s="99"/>
      <c r="AW1530" s="99"/>
      <c r="AX1530" s="99"/>
      <c r="AY1530" s="99"/>
      <c r="AZ1530" s="99"/>
      <c r="BA1530" s="99"/>
      <c r="BB1530" s="99"/>
      <c r="BC1530" s="99"/>
      <c r="BD1530" s="99"/>
      <c r="BE1530" s="99"/>
      <c r="BF1530" s="99"/>
      <c r="BG1530" s="99"/>
      <c r="BH1530" s="99"/>
      <c r="BI1530" s="99"/>
      <c r="BJ1530" s="99"/>
      <c r="BK1530" s="99"/>
      <c r="BL1530" s="99"/>
    </row>
    <row r="1531" spans="27:64">
      <c r="AA1531" s="99"/>
      <c r="AB1531" s="99"/>
      <c r="AC1531" s="99"/>
      <c r="AD1531" s="99"/>
      <c r="AE1531" s="99"/>
      <c r="AG1531" s="100"/>
      <c r="AN1531" s="99"/>
      <c r="AO1531" s="99"/>
      <c r="AP1531" s="99"/>
      <c r="AQ1531" s="99"/>
      <c r="AR1531" s="99"/>
      <c r="AS1531" s="99"/>
      <c r="AT1531" s="99"/>
      <c r="AU1531" s="99"/>
    </row>
    <row r="1532" spans="27:64">
      <c r="AA1532" s="99"/>
      <c r="AB1532" s="99"/>
      <c r="AC1532" s="99"/>
      <c r="AD1532" s="99"/>
      <c r="AE1532" s="99"/>
      <c r="AG1532" s="100"/>
      <c r="AN1532" s="99"/>
      <c r="AO1532" s="99"/>
      <c r="AP1532" s="99"/>
      <c r="AQ1532" s="99"/>
      <c r="AR1532" s="99"/>
      <c r="AS1532" s="99"/>
      <c r="AT1532" s="99"/>
      <c r="AU1532" s="99"/>
    </row>
    <row r="1533" spans="27:64">
      <c r="AA1533" s="99"/>
      <c r="AB1533" s="99"/>
      <c r="AC1533" s="99"/>
      <c r="AD1533" s="99"/>
      <c r="AE1533" s="99"/>
      <c r="AG1533" s="100"/>
      <c r="AN1533" s="99"/>
      <c r="AO1533" s="99"/>
      <c r="AP1533" s="99"/>
      <c r="AQ1533" s="99"/>
      <c r="AR1533" s="99"/>
      <c r="AS1533" s="99"/>
      <c r="AT1533" s="99"/>
      <c r="AU1533" s="99"/>
    </row>
    <row r="1534" spans="27:64">
      <c r="AA1534" s="99"/>
      <c r="AB1534" s="99"/>
      <c r="AC1534" s="99"/>
      <c r="AD1534" s="99"/>
      <c r="AE1534" s="99"/>
      <c r="AG1534" s="100"/>
      <c r="AN1534" s="99"/>
      <c r="AO1534" s="99"/>
      <c r="AP1534" s="99"/>
      <c r="AQ1534" s="99"/>
      <c r="AR1534" s="99"/>
      <c r="AS1534" s="99"/>
      <c r="AT1534" s="99"/>
      <c r="AU1534" s="99"/>
      <c r="AV1534" s="99"/>
      <c r="AW1534" s="64"/>
      <c r="AX1534" s="70"/>
    </row>
    <row r="1535" spans="27:64">
      <c r="AA1535" s="99"/>
      <c r="AB1535" s="99"/>
      <c r="AC1535" s="99"/>
      <c r="AD1535" s="99"/>
      <c r="AE1535" s="99"/>
      <c r="AG1535" s="100"/>
      <c r="AN1535" s="99"/>
      <c r="AO1535" s="99"/>
      <c r="AP1535" s="99"/>
      <c r="AQ1535" s="99"/>
      <c r="AR1535" s="99"/>
      <c r="AS1535" s="99"/>
      <c r="AT1535" s="99"/>
      <c r="AU1535" s="99"/>
      <c r="AV1535" s="99"/>
      <c r="AW1535" s="64"/>
      <c r="AX1535" s="70"/>
    </row>
    <row r="1536" spans="27:64">
      <c r="AA1536" s="99"/>
      <c r="AB1536" s="99"/>
      <c r="AC1536" s="99"/>
      <c r="AD1536" s="99"/>
      <c r="AE1536" s="99"/>
      <c r="AG1536" s="100"/>
      <c r="AN1536" s="99"/>
      <c r="AO1536" s="99"/>
      <c r="AP1536" s="99"/>
      <c r="AQ1536" s="99"/>
      <c r="AR1536" s="99"/>
      <c r="AS1536" s="99"/>
      <c r="AT1536" s="99"/>
      <c r="AU1536" s="99"/>
      <c r="AV1536" s="99"/>
      <c r="AW1536" s="64"/>
      <c r="AX1536" s="70"/>
    </row>
    <row r="1537" spans="27:64">
      <c r="AA1537" s="99"/>
      <c r="AB1537" s="99"/>
      <c r="AC1537" s="99"/>
      <c r="AD1537" s="99"/>
      <c r="AE1537" s="99"/>
      <c r="AG1537" s="100"/>
      <c r="AN1537" s="99"/>
      <c r="AO1537" s="99"/>
      <c r="AP1537" s="99"/>
      <c r="AQ1537" s="99"/>
      <c r="AR1537" s="99"/>
      <c r="AS1537" s="99"/>
      <c r="AT1537" s="99"/>
      <c r="AU1537" s="99"/>
    </row>
    <row r="1538" spans="27:64">
      <c r="AA1538" s="99"/>
      <c r="AB1538" s="99"/>
      <c r="AC1538" s="99"/>
      <c r="AD1538" s="99"/>
      <c r="AE1538" s="99"/>
      <c r="AG1538" s="100"/>
      <c r="AN1538" s="99"/>
      <c r="AO1538" s="99"/>
      <c r="AP1538" s="99"/>
      <c r="AQ1538" s="99"/>
      <c r="AR1538" s="99"/>
      <c r="AS1538" s="99"/>
      <c r="AT1538" s="99"/>
      <c r="AU1538" s="99"/>
      <c r="AV1538" s="99"/>
      <c r="AW1538" s="99"/>
      <c r="AX1538" s="101"/>
      <c r="AY1538" s="99"/>
      <c r="AZ1538" s="99"/>
      <c r="BA1538" s="99"/>
      <c r="BB1538" s="99"/>
      <c r="BC1538" s="99"/>
      <c r="BD1538" s="99"/>
      <c r="BE1538" s="99"/>
      <c r="BF1538" s="99"/>
      <c r="BG1538" s="99"/>
      <c r="BH1538" s="99"/>
      <c r="BI1538" s="99"/>
      <c r="BJ1538" s="99"/>
      <c r="BK1538" s="99"/>
      <c r="BL1538" s="99"/>
    </row>
    <row r="1539" spans="27:64">
      <c r="AA1539" s="99"/>
      <c r="AB1539" s="99"/>
      <c r="AC1539" s="99"/>
      <c r="AD1539" s="99"/>
      <c r="AE1539" s="99"/>
      <c r="AG1539" s="100"/>
      <c r="AN1539" s="99"/>
      <c r="AO1539" s="99"/>
      <c r="AP1539" s="99"/>
      <c r="AQ1539" s="99"/>
      <c r="AR1539" s="99"/>
      <c r="AS1539" s="99"/>
      <c r="AT1539" s="99"/>
      <c r="AU1539" s="99"/>
      <c r="AV1539" s="99"/>
      <c r="AW1539" s="64"/>
      <c r="AX1539" s="101"/>
      <c r="AY1539" s="99"/>
      <c r="AZ1539" s="99"/>
      <c r="BA1539" s="99"/>
      <c r="BB1539" s="99"/>
      <c r="BC1539" s="99"/>
      <c r="BD1539" s="99"/>
      <c r="BE1539" s="99"/>
      <c r="BF1539" s="99"/>
      <c r="BG1539" s="99"/>
      <c r="BH1539" s="99"/>
      <c r="BI1539" s="99"/>
      <c r="BJ1539" s="99"/>
      <c r="BK1539" s="99"/>
      <c r="BL1539" s="99"/>
    </row>
    <row r="1540" spans="27:64">
      <c r="AA1540" s="99"/>
      <c r="AB1540" s="99"/>
      <c r="AC1540" s="99"/>
      <c r="AD1540" s="99"/>
      <c r="AE1540" s="99"/>
      <c r="AG1540" s="100"/>
      <c r="AN1540" s="99"/>
      <c r="AO1540" s="99"/>
      <c r="AP1540" s="99"/>
      <c r="AQ1540" s="99"/>
      <c r="AR1540" s="99"/>
      <c r="AS1540" s="99"/>
      <c r="AT1540" s="99"/>
      <c r="AU1540" s="99"/>
    </row>
    <row r="1541" spans="27:64">
      <c r="AA1541" s="99"/>
      <c r="AB1541" s="99"/>
      <c r="AC1541" s="99"/>
      <c r="AD1541" s="99"/>
      <c r="AE1541" s="99"/>
      <c r="AG1541" s="100"/>
      <c r="AN1541" s="99"/>
      <c r="AO1541" s="99"/>
      <c r="AP1541" s="99"/>
      <c r="AQ1541" s="99"/>
      <c r="AR1541" s="99"/>
      <c r="AS1541" s="99"/>
      <c r="AT1541" s="99"/>
      <c r="AU1541" s="99"/>
      <c r="AV1541" s="99"/>
      <c r="AW1541" s="64"/>
      <c r="AX1541" s="70"/>
    </row>
    <row r="1542" spans="27:64">
      <c r="AA1542" s="99"/>
      <c r="AB1542" s="99"/>
      <c r="AC1542" s="99"/>
      <c r="AD1542" s="99"/>
      <c r="AE1542" s="99"/>
      <c r="AG1542" s="100"/>
      <c r="AN1542" s="99"/>
      <c r="AO1542" s="99"/>
      <c r="AP1542" s="99"/>
      <c r="AQ1542" s="99"/>
      <c r="AR1542" s="99"/>
      <c r="AS1542" s="99"/>
      <c r="AT1542" s="99"/>
      <c r="AU1542" s="99"/>
    </row>
    <row r="1543" spans="27:64">
      <c r="AA1543" s="99"/>
      <c r="AB1543" s="99"/>
      <c r="AC1543" s="99"/>
      <c r="AD1543" s="99"/>
      <c r="AE1543" s="99"/>
      <c r="AG1543" s="100"/>
      <c r="AN1543" s="99"/>
      <c r="AO1543" s="99"/>
      <c r="AP1543" s="99"/>
      <c r="AQ1543" s="99"/>
      <c r="AR1543" s="99"/>
      <c r="AS1543" s="99"/>
      <c r="AT1543" s="99"/>
      <c r="AU1543" s="99"/>
      <c r="AV1543" s="99"/>
      <c r="AW1543" s="99"/>
      <c r="AX1543" s="99"/>
      <c r="AY1543" s="99"/>
      <c r="AZ1543" s="99"/>
      <c r="BA1543" s="99"/>
      <c r="BB1543" s="99"/>
      <c r="BC1543" s="99"/>
      <c r="BD1543" s="99"/>
      <c r="BE1543" s="99"/>
      <c r="BF1543" s="99"/>
      <c r="BG1543" s="99"/>
      <c r="BH1543" s="99"/>
      <c r="BI1543" s="99"/>
      <c r="BJ1543" s="99"/>
      <c r="BK1543" s="99"/>
      <c r="BL1543" s="99"/>
    </row>
    <row r="1544" spans="27:64">
      <c r="AA1544" s="99"/>
      <c r="AB1544" s="99"/>
      <c r="AC1544" s="99"/>
      <c r="AD1544" s="99"/>
      <c r="AE1544" s="99"/>
      <c r="AG1544" s="100"/>
      <c r="AN1544" s="99"/>
      <c r="AO1544" s="99"/>
      <c r="AP1544" s="99"/>
      <c r="AQ1544" s="99"/>
      <c r="AR1544" s="99"/>
      <c r="AS1544" s="99"/>
      <c r="AT1544" s="99"/>
      <c r="AU1544" s="99"/>
    </row>
    <row r="1545" spans="27:64">
      <c r="AA1545" s="99"/>
      <c r="AB1545" s="99"/>
      <c r="AC1545" s="99"/>
      <c r="AD1545" s="99"/>
      <c r="AE1545" s="99"/>
      <c r="AG1545" s="100"/>
      <c r="AN1545" s="99"/>
      <c r="AO1545" s="99"/>
      <c r="AP1545" s="99"/>
      <c r="AQ1545" s="99"/>
      <c r="AR1545" s="99"/>
      <c r="AS1545" s="99"/>
      <c r="AT1545" s="99"/>
      <c r="AU1545" s="99"/>
      <c r="AV1545" s="99"/>
      <c r="AW1545" s="64"/>
      <c r="AX1545" s="101"/>
    </row>
    <row r="1546" spans="27:64">
      <c r="AA1546" s="99"/>
      <c r="AB1546" s="99"/>
      <c r="AC1546" s="99"/>
      <c r="AD1546" s="99"/>
      <c r="AE1546" s="99"/>
      <c r="AG1546" s="100"/>
      <c r="AN1546" s="99"/>
      <c r="AO1546" s="99"/>
      <c r="AP1546" s="99"/>
      <c r="AQ1546" s="99"/>
      <c r="AR1546" s="99"/>
      <c r="AS1546" s="99"/>
      <c r="AT1546" s="99"/>
      <c r="AU1546" s="99"/>
      <c r="AV1546" s="99"/>
      <c r="AW1546" s="64"/>
      <c r="AX1546" s="101"/>
    </row>
    <row r="1547" spans="27:64">
      <c r="AA1547" s="99"/>
      <c r="AB1547" s="99"/>
      <c r="AC1547" s="99"/>
      <c r="AD1547" s="99"/>
      <c r="AE1547" s="99"/>
      <c r="AG1547" s="100"/>
      <c r="AN1547" s="99"/>
      <c r="AO1547" s="99"/>
      <c r="AP1547" s="99"/>
      <c r="AQ1547" s="99"/>
      <c r="AR1547" s="99"/>
      <c r="AS1547" s="99"/>
      <c r="AT1547" s="99"/>
      <c r="AU1547" s="99"/>
      <c r="AV1547" s="99"/>
      <c r="AW1547" s="64"/>
      <c r="AX1547" s="101"/>
    </row>
    <row r="1548" spans="27:64">
      <c r="AA1548" s="99"/>
      <c r="AB1548" s="99"/>
      <c r="AC1548" s="99"/>
      <c r="AD1548" s="99"/>
      <c r="AE1548" s="99"/>
      <c r="AG1548" s="100"/>
      <c r="AN1548" s="99"/>
      <c r="AO1548" s="99"/>
      <c r="AP1548" s="99"/>
      <c r="AQ1548" s="99"/>
      <c r="AR1548" s="99"/>
      <c r="AS1548" s="99"/>
      <c r="AT1548" s="99"/>
      <c r="AU1548" s="99"/>
      <c r="AV1548" s="99"/>
      <c r="AW1548" s="64"/>
      <c r="AX1548" s="70"/>
    </row>
    <row r="1549" spans="27:64">
      <c r="AA1549" s="99"/>
      <c r="AB1549" s="99"/>
      <c r="AC1549" s="99"/>
      <c r="AD1549" s="99"/>
      <c r="AE1549" s="99"/>
      <c r="AG1549" s="100"/>
      <c r="AN1549" s="99"/>
      <c r="AO1549" s="99"/>
      <c r="AP1549" s="99"/>
      <c r="AQ1549" s="99"/>
      <c r="AR1549" s="99"/>
      <c r="AS1549" s="99"/>
      <c r="AT1549" s="99"/>
      <c r="AU1549" s="99"/>
    </row>
    <row r="1550" spans="27:64">
      <c r="AA1550" s="99"/>
      <c r="AB1550" s="99"/>
      <c r="AC1550" s="99"/>
      <c r="AD1550" s="99"/>
      <c r="AE1550" s="99"/>
      <c r="AG1550" s="100"/>
      <c r="AN1550" s="99"/>
      <c r="AO1550" s="99"/>
      <c r="AP1550" s="99"/>
      <c r="AQ1550" s="99"/>
      <c r="AR1550" s="99"/>
      <c r="AS1550" s="99"/>
      <c r="AT1550" s="99"/>
      <c r="AU1550" s="99"/>
      <c r="AV1550" s="99"/>
      <c r="AW1550" s="64"/>
      <c r="AX1550" s="70"/>
    </row>
    <row r="1551" spans="27:64">
      <c r="AA1551" s="99"/>
      <c r="AB1551" s="99"/>
      <c r="AC1551" s="99"/>
      <c r="AD1551" s="99"/>
      <c r="AE1551" s="99"/>
      <c r="AG1551" s="100"/>
      <c r="AN1551" s="99"/>
      <c r="AO1551" s="99"/>
      <c r="AP1551" s="99"/>
      <c r="AQ1551" s="99"/>
      <c r="AR1551" s="99"/>
      <c r="AS1551" s="99"/>
      <c r="AT1551" s="99"/>
      <c r="AU1551" s="99"/>
      <c r="AV1551" s="99"/>
      <c r="AW1551" s="64"/>
      <c r="AX1551" s="70"/>
    </row>
    <row r="1552" spans="27:64">
      <c r="AA1552" s="99"/>
      <c r="AB1552" s="99"/>
      <c r="AC1552" s="99"/>
      <c r="AD1552" s="99"/>
      <c r="AE1552" s="99"/>
      <c r="AG1552" s="100"/>
      <c r="AN1552" s="99"/>
      <c r="AO1552" s="99"/>
      <c r="AP1552" s="99"/>
      <c r="AQ1552" s="99"/>
      <c r="AR1552" s="99"/>
      <c r="AS1552" s="99"/>
      <c r="AT1552" s="99"/>
      <c r="AU1552" s="99"/>
      <c r="AV1552" s="99"/>
      <c r="AW1552" s="99"/>
      <c r="AX1552" s="101"/>
      <c r="AY1552" s="99"/>
      <c r="AZ1552" s="99"/>
      <c r="BA1552" s="99"/>
      <c r="BB1552" s="99"/>
      <c r="BC1552" s="99"/>
      <c r="BD1552" s="99"/>
      <c r="BE1552" s="99"/>
      <c r="BF1552" s="99"/>
      <c r="BG1552" s="99"/>
      <c r="BH1552" s="99"/>
      <c r="BI1552" s="99"/>
      <c r="BJ1552" s="99"/>
      <c r="BK1552" s="99"/>
      <c r="BL1552" s="99"/>
    </row>
    <row r="1553" spans="27:64">
      <c r="AA1553" s="99"/>
      <c r="AB1553" s="99"/>
      <c r="AC1553" s="99"/>
      <c r="AD1553" s="99"/>
      <c r="AE1553" s="99"/>
      <c r="AG1553" s="100"/>
      <c r="AN1553" s="99"/>
      <c r="AO1553" s="99"/>
      <c r="AP1553" s="99"/>
      <c r="AQ1553" s="99"/>
      <c r="AR1553" s="99"/>
      <c r="AS1553" s="99"/>
      <c r="AT1553" s="99"/>
      <c r="AU1553" s="99"/>
    </row>
    <row r="1554" spans="27:64">
      <c r="AA1554" s="99"/>
      <c r="AB1554" s="99"/>
      <c r="AC1554" s="99"/>
      <c r="AD1554" s="99"/>
      <c r="AE1554" s="99"/>
      <c r="AG1554" s="100"/>
      <c r="AN1554" s="99"/>
      <c r="AO1554" s="99"/>
      <c r="AP1554" s="99"/>
      <c r="AQ1554" s="99"/>
      <c r="AR1554" s="99"/>
      <c r="AS1554" s="99"/>
      <c r="AT1554" s="99"/>
      <c r="AU1554" s="99"/>
    </row>
    <row r="1555" spans="27:64">
      <c r="AA1555" s="99"/>
      <c r="AB1555" s="99"/>
      <c r="AC1555" s="99"/>
      <c r="AD1555" s="99"/>
      <c r="AE1555" s="99"/>
      <c r="AG1555" s="100"/>
      <c r="AN1555" s="99"/>
      <c r="AO1555" s="99"/>
      <c r="AP1555" s="99"/>
      <c r="AQ1555" s="99"/>
      <c r="AR1555" s="99"/>
      <c r="AS1555" s="99"/>
      <c r="AT1555" s="99"/>
      <c r="AU1555" s="99"/>
      <c r="AV1555" s="99"/>
      <c r="AW1555" s="99"/>
      <c r="AX1555" s="99"/>
      <c r="AY1555" s="99"/>
      <c r="AZ1555" s="99"/>
      <c r="BA1555" s="99"/>
      <c r="BB1555" s="99"/>
      <c r="BC1555" s="99"/>
      <c r="BD1555" s="99"/>
      <c r="BE1555" s="99"/>
      <c r="BF1555" s="99"/>
      <c r="BG1555" s="99"/>
      <c r="BH1555" s="99"/>
      <c r="BI1555" s="99"/>
      <c r="BJ1555" s="99"/>
      <c r="BK1555" s="99"/>
      <c r="BL1555" s="99"/>
    </row>
    <row r="1556" spans="27:64">
      <c r="AA1556" s="99"/>
      <c r="AB1556" s="99"/>
      <c r="AC1556" s="99"/>
      <c r="AD1556" s="99"/>
      <c r="AE1556" s="99"/>
      <c r="AG1556" s="100"/>
      <c r="AN1556" s="99"/>
      <c r="AO1556" s="99"/>
      <c r="AP1556" s="99"/>
      <c r="AQ1556" s="99"/>
      <c r="AR1556" s="99"/>
      <c r="AS1556" s="99"/>
      <c r="AT1556" s="99"/>
      <c r="AU1556" s="99"/>
      <c r="AV1556" s="99"/>
      <c r="AW1556" s="64"/>
      <c r="AX1556" s="101"/>
      <c r="AY1556" s="99"/>
      <c r="AZ1556" s="99"/>
      <c r="BA1556" s="99"/>
      <c r="BB1556" s="99"/>
      <c r="BC1556" s="99"/>
      <c r="BD1556" s="99"/>
      <c r="BE1556" s="99"/>
      <c r="BF1556" s="99"/>
      <c r="BG1556" s="99"/>
      <c r="BH1556" s="99"/>
      <c r="BI1556" s="99"/>
      <c r="BJ1556" s="99"/>
      <c r="BK1556" s="99"/>
      <c r="BL1556" s="99"/>
    </row>
    <row r="1557" spans="27:64">
      <c r="AA1557" s="99"/>
      <c r="AB1557" s="99"/>
      <c r="AC1557" s="99"/>
      <c r="AD1557" s="99"/>
      <c r="AE1557" s="99"/>
      <c r="AG1557" s="100"/>
      <c r="AN1557" s="99"/>
      <c r="AO1557" s="99"/>
      <c r="AP1557" s="99"/>
      <c r="AQ1557" s="99"/>
      <c r="AR1557" s="99"/>
      <c r="AS1557" s="99"/>
      <c r="AT1557" s="99"/>
      <c r="AU1557" s="99"/>
      <c r="AV1557" s="99"/>
      <c r="AW1557" s="64"/>
      <c r="AX1557" s="101"/>
    </row>
    <row r="1558" spans="27:64">
      <c r="AA1558" s="99"/>
      <c r="AB1558" s="99"/>
      <c r="AC1558" s="99"/>
      <c r="AD1558" s="99"/>
      <c r="AE1558" s="99"/>
      <c r="AG1558" s="100"/>
      <c r="AN1558" s="99"/>
      <c r="AO1558" s="99"/>
      <c r="AP1558" s="99"/>
      <c r="AQ1558" s="99"/>
      <c r="AR1558" s="99"/>
      <c r="AS1558" s="99"/>
      <c r="AT1558" s="99"/>
      <c r="AU1558" s="99"/>
    </row>
    <row r="1559" spans="27:64">
      <c r="AA1559" s="99"/>
      <c r="AB1559" s="99"/>
      <c r="AC1559" s="99"/>
      <c r="AD1559" s="99"/>
      <c r="AE1559" s="99"/>
      <c r="AG1559" s="100"/>
      <c r="AN1559" s="99"/>
      <c r="AO1559" s="99"/>
      <c r="AP1559" s="99"/>
      <c r="AQ1559" s="99"/>
      <c r="AR1559" s="99"/>
      <c r="AS1559" s="99"/>
      <c r="AT1559" s="99"/>
      <c r="AU1559" s="99"/>
      <c r="AV1559" s="99"/>
      <c r="AW1559" s="64"/>
      <c r="AX1559" s="70"/>
    </row>
    <row r="1560" spans="27:64">
      <c r="AA1560" s="99"/>
      <c r="AB1560" s="99"/>
      <c r="AC1560" s="99"/>
      <c r="AD1560" s="99"/>
      <c r="AE1560" s="99"/>
      <c r="AG1560" s="100"/>
      <c r="AN1560" s="99"/>
      <c r="AO1560" s="99"/>
      <c r="AP1560" s="99"/>
      <c r="AQ1560" s="99"/>
      <c r="AR1560" s="99"/>
      <c r="AS1560" s="99"/>
      <c r="AT1560" s="99"/>
      <c r="AU1560" s="99"/>
      <c r="AV1560" s="99"/>
      <c r="AW1560" s="64"/>
      <c r="AX1560" s="70"/>
    </row>
    <row r="1561" spans="27:64">
      <c r="AA1561" s="99"/>
      <c r="AB1561" s="99"/>
      <c r="AC1561" s="99"/>
      <c r="AD1561" s="99"/>
      <c r="AE1561" s="99"/>
      <c r="AG1561" s="100"/>
      <c r="AN1561" s="99"/>
      <c r="AO1561" s="99"/>
      <c r="AP1561" s="99"/>
      <c r="AQ1561" s="99"/>
      <c r="AR1561" s="99"/>
      <c r="AS1561" s="99"/>
      <c r="AT1561" s="99"/>
      <c r="AU1561" s="99"/>
      <c r="AV1561" s="99"/>
      <c r="AW1561" s="64"/>
      <c r="AX1561" s="101"/>
    </row>
    <row r="1562" spans="27:64">
      <c r="AA1562" s="99"/>
      <c r="AB1562" s="99"/>
      <c r="AC1562" s="99"/>
      <c r="AD1562" s="99"/>
      <c r="AE1562" s="99"/>
      <c r="AG1562" s="100"/>
      <c r="AN1562" s="99"/>
      <c r="AO1562" s="99"/>
      <c r="AP1562" s="99"/>
      <c r="AQ1562" s="99"/>
      <c r="AR1562" s="99"/>
      <c r="AS1562" s="99"/>
      <c r="AT1562" s="99"/>
      <c r="AU1562" s="99"/>
      <c r="AV1562" s="99"/>
      <c r="AW1562" s="64"/>
      <c r="AX1562" s="101"/>
      <c r="AY1562" s="99"/>
      <c r="AZ1562" s="99"/>
      <c r="BA1562" s="99"/>
      <c r="BB1562" s="99"/>
      <c r="BC1562" s="99"/>
      <c r="BD1562" s="99"/>
      <c r="BE1562" s="99"/>
      <c r="BF1562" s="99"/>
      <c r="BG1562" s="99"/>
      <c r="BH1562" s="99"/>
      <c r="BI1562" s="99"/>
      <c r="BJ1562" s="99"/>
      <c r="BK1562" s="99"/>
      <c r="BL1562" s="99"/>
    </row>
    <row r="1563" spans="27:64">
      <c r="AA1563" s="99"/>
      <c r="AB1563" s="99"/>
      <c r="AC1563" s="99"/>
      <c r="AD1563" s="99"/>
      <c r="AE1563" s="99"/>
      <c r="AG1563" s="100"/>
      <c r="AN1563" s="99"/>
      <c r="AO1563" s="99"/>
      <c r="AP1563" s="99"/>
      <c r="AQ1563" s="99"/>
      <c r="AR1563" s="99"/>
      <c r="AS1563" s="99"/>
      <c r="AT1563" s="99"/>
      <c r="AU1563" s="99"/>
      <c r="AV1563" s="99"/>
      <c r="AW1563" s="64"/>
      <c r="AX1563" s="70"/>
    </row>
    <row r="1564" spans="27:64">
      <c r="AA1564" s="99"/>
      <c r="AB1564" s="99"/>
      <c r="AC1564" s="99"/>
      <c r="AD1564" s="99"/>
      <c r="AE1564" s="99"/>
      <c r="AG1564" s="100"/>
      <c r="AN1564" s="99"/>
      <c r="AO1564" s="99"/>
      <c r="AP1564" s="99"/>
      <c r="AQ1564" s="99"/>
      <c r="AR1564" s="99"/>
      <c r="AS1564" s="99"/>
      <c r="AT1564" s="99"/>
      <c r="AU1564" s="99"/>
      <c r="AV1564" s="99"/>
      <c r="AW1564" s="64"/>
      <c r="AX1564" s="70"/>
    </row>
    <row r="1565" spans="27:64">
      <c r="AA1565" s="99"/>
      <c r="AB1565" s="99"/>
      <c r="AC1565" s="99"/>
      <c r="AD1565" s="99"/>
      <c r="AE1565" s="99"/>
      <c r="AG1565" s="100"/>
      <c r="AN1565" s="99"/>
      <c r="AO1565" s="99"/>
      <c r="AP1565" s="99"/>
      <c r="AQ1565" s="99"/>
      <c r="AR1565" s="99"/>
      <c r="AS1565" s="99"/>
      <c r="AT1565" s="99"/>
      <c r="AU1565" s="99"/>
      <c r="AV1565" s="99"/>
      <c r="AW1565" s="64"/>
      <c r="AX1565" s="70"/>
    </row>
    <row r="1566" spans="27:64">
      <c r="AA1566" s="99"/>
      <c r="AB1566" s="99"/>
      <c r="AC1566" s="99"/>
      <c r="AD1566" s="99"/>
      <c r="AE1566" s="99"/>
      <c r="AG1566" s="100"/>
      <c r="AN1566" s="99"/>
      <c r="AO1566" s="99"/>
      <c r="AP1566" s="99"/>
      <c r="AQ1566" s="99"/>
      <c r="AR1566" s="99"/>
      <c r="AS1566" s="99"/>
      <c r="AT1566" s="99"/>
      <c r="AU1566" s="99"/>
      <c r="AV1566" s="99"/>
      <c r="AW1566" s="64"/>
      <c r="AX1566" s="101"/>
    </row>
    <row r="1567" spans="27:64">
      <c r="AA1567" s="99"/>
      <c r="AB1567" s="99"/>
      <c r="AC1567" s="99"/>
      <c r="AD1567" s="99"/>
      <c r="AE1567" s="99"/>
      <c r="AG1567" s="100"/>
      <c r="AN1567" s="99"/>
      <c r="AO1567" s="99"/>
      <c r="AP1567" s="99"/>
      <c r="AQ1567" s="99"/>
      <c r="AR1567" s="99"/>
      <c r="AS1567" s="99"/>
      <c r="AT1567" s="99"/>
      <c r="AU1567" s="99"/>
      <c r="AV1567" s="99"/>
      <c r="AW1567" s="64"/>
      <c r="AX1567" s="101"/>
      <c r="AY1567" s="99"/>
      <c r="AZ1567" s="99"/>
      <c r="BA1567" s="99"/>
      <c r="BB1567" s="99"/>
      <c r="BC1567" s="99"/>
      <c r="BD1567" s="99"/>
      <c r="BE1567" s="99"/>
      <c r="BF1567" s="99"/>
      <c r="BG1567" s="99"/>
      <c r="BH1567" s="99"/>
      <c r="BI1567" s="99"/>
      <c r="BJ1567" s="99"/>
      <c r="BK1567" s="99"/>
      <c r="BL1567" s="99"/>
    </row>
    <row r="1568" spans="27:64">
      <c r="AA1568" s="99"/>
      <c r="AB1568" s="99"/>
      <c r="AC1568" s="99"/>
      <c r="AD1568" s="99"/>
      <c r="AE1568" s="99"/>
      <c r="AG1568" s="100"/>
      <c r="AN1568" s="99"/>
      <c r="AO1568" s="99"/>
      <c r="AP1568" s="99"/>
      <c r="AQ1568" s="99"/>
      <c r="AR1568" s="99"/>
      <c r="AS1568" s="99"/>
      <c r="AT1568" s="99"/>
      <c r="AU1568" s="99"/>
    </row>
    <row r="1569" spans="27:64">
      <c r="AA1569" s="99"/>
      <c r="AB1569" s="99"/>
      <c r="AC1569" s="99"/>
      <c r="AD1569" s="99"/>
      <c r="AE1569" s="99"/>
      <c r="AG1569" s="100"/>
      <c r="AN1569" s="99"/>
      <c r="AO1569" s="99"/>
      <c r="AP1569" s="99"/>
      <c r="AQ1569" s="99"/>
      <c r="AR1569" s="99"/>
      <c r="AS1569" s="99"/>
      <c r="AT1569" s="99"/>
      <c r="AU1569" s="99"/>
      <c r="AV1569" s="99"/>
      <c r="AW1569" s="64"/>
      <c r="AX1569" s="70"/>
    </row>
    <row r="1570" spans="27:64">
      <c r="AA1570" s="99"/>
      <c r="AB1570" s="99"/>
      <c r="AC1570" s="99"/>
      <c r="AD1570" s="99"/>
      <c r="AE1570" s="99"/>
      <c r="AG1570" s="100"/>
      <c r="AN1570" s="99"/>
      <c r="AO1570" s="99"/>
      <c r="AP1570" s="99"/>
      <c r="AQ1570" s="99"/>
      <c r="AR1570" s="99"/>
      <c r="AS1570" s="99"/>
      <c r="AT1570" s="99"/>
      <c r="AU1570" s="99"/>
      <c r="AV1570" s="99"/>
      <c r="AW1570" s="64"/>
      <c r="AX1570" s="70"/>
    </row>
    <row r="1571" spans="27:64">
      <c r="AA1571" s="99"/>
      <c r="AB1571" s="99"/>
      <c r="AC1571" s="99"/>
      <c r="AD1571" s="99"/>
      <c r="AE1571" s="99"/>
      <c r="AG1571" s="100"/>
      <c r="AN1571" s="99"/>
      <c r="AO1571" s="99"/>
      <c r="AP1571" s="99"/>
      <c r="AQ1571" s="99"/>
      <c r="AR1571" s="99"/>
      <c r="AS1571" s="99"/>
      <c r="AT1571" s="99"/>
      <c r="AU1571" s="99"/>
      <c r="AV1571" s="99"/>
      <c r="AW1571" s="64"/>
      <c r="AX1571" s="101"/>
    </row>
    <row r="1572" spans="27:64">
      <c r="AA1572" s="99"/>
      <c r="AB1572" s="99"/>
      <c r="AC1572" s="99"/>
      <c r="AD1572" s="99"/>
      <c r="AE1572" s="99"/>
      <c r="AG1572" s="100"/>
      <c r="AN1572" s="99"/>
      <c r="AO1572" s="99"/>
      <c r="AP1572" s="99"/>
      <c r="AQ1572" s="99"/>
      <c r="AR1572" s="99"/>
      <c r="AS1572" s="99"/>
      <c r="AT1572" s="99"/>
      <c r="AU1572" s="99"/>
      <c r="AV1572" s="99"/>
      <c r="AW1572" s="64"/>
      <c r="AX1572" s="70"/>
    </row>
    <row r="1573" spans="27:64">
      <c r="AA1573" s="99"/>
      <c r="AB1573" s="99"/>
      <c r="AC1573" s="99"/>
      <c r="AD1573" s="99"/>
      <c r="AE1573" s="99"/>
      <c r="AG1573" s="100"/>
      <c r="AN1573" s="99"/>
      <c r="AO1573" s="99"/>
      <c r="AP1573" s="99"/>
      <c r="AQ1573" s="99"/>
      <c r="AR1573" s="99"/>
      <c r="AS1573" s="99"/>
      <c r="AT1573" s="99"/>
      <c r="AU1573" s="99"/>
    </row>
    <row r="1574" spans="27:64">
      <c r="AA1574" s="99"/>
      <c r="AB1574" s="99"/>
      <c r="AC1574" s="99"/>
      <c r="AD1574" s="99"/>
      <c r="AE1574" s="99"/>
      <c r="AG1574" s="100"/>
      <c r="AN1574" s="99"/>
      <c r="AO1574" s="99"/>
      <c r="AP1574" s="99"/>
      <c r="AQ1574" s="99"/>
      <c r="AR1574" s="99"/>
      <c r="AS1574" s="99"/>
      <c r="AT1574" s="99"/>
      <c r="AU1574" s="99"/>
    </row>
    <row r="1575" spans="27:64">
      <c r="AA1575" s="99"/>
      <c r="AB1575" s="99"/>
      <c r="AC1575" s="99"/>
      <c r="AD1575" s="99"/>
      <c r="AE1575" s="99"/>
      <c r="AG1575" s="100"/>
      <c r="AN1575" s="99"/>
      <c r="AO1575" s="99"/>
      <c r="AP1575" s="99"/>
      <c r="AQ1575" s="99"/>
      <c r="AR1575" s="99"/>
      <c r="AS1575" s="99"/>
      <c r="AT1575" s="99"/>
      <c r="AU1575" s="99"/>
      <c r="AV1575" s="99"/>
      <c r="AW1575" s="99"/>
      <c r="AX1575" s="101"/>
      <c r="AY1575" s="99"/>
      <c r="AZ1575" s="99"/>
      <c r="BA1575" s="99"/>
      <c r="BB1575" s="99"/>
      <c r="BC1575" s="99"/>
      <c r="BD1575" s="99"/>
      <c r="BE1575" s="99"/>
      <c r="BF1575" s="99"/>
      <c r="BG1575" s="99"/>
      <c r="BH1575" s="99"/>
      <c r="BI1575" s="99"/>
      <c r="BJ1575" s="99"/>
      <c r="BK1575" s="99"/>
      <c r="BL1575" s="99"/>
    </row>
    <row r="1576" spans="27:64">
      <c r="AA1576" s="99"/>
      <c r="AB1576" s="99"/>
      <c r="AC1576" s="99"/>
      <c r="AD1576" s="99"/>
      <c r="AE1576" s="99"/>
      <c r="AG1576" s="100"/>
      <c r="AN1576" s="99"/>
      <c r="AO1576" s="99"/>
      <c r="AP1576" s="99"/>
      <c r="AQ1576" s="99"/>
      <c r="AR1576" s="99"/>
      <c r="AS1576" s="99"/>
      <c r="AT1576" s="99"/>
      <c r="AU1576" s="99"/>
    </row>
    <row r="1577" spans="27:64">
      <c r="AA1577" s="99"/>
      <c r="AB1577" s="99"/>
      <c r="AC1577" s="99"/>
      <c r="AD1577" s="99"/>
      <c r="AE1577" s="99"/>
      <c r="AG1577" s="100"/>
      <c r="AN1577" s="99"/>
      <c r="AO1577" s="99"/>
      <c r="AP1577" s="99"/>
      <c r="AQ1577" s="99"/>
      <c r="AR1577" s="99"/>
      <c r="AS1577" s="99"/>
      <c r="AT1577" s="99"/>
      <c r="AU1577" s="99"/>
      <c r="AV1577" s="99"/>
      <c r="AW1577" s="99"/>
      <c r="AX1577" s="101"/>
      <c r="AY1577" s="99"/>
      <c r="AZ1577" s="99"/>
      <c r="BA1577" s="99"/>
      <c r="BB1577" s="99"/>
      <c r="BC1577" s="99"/>
      <c r="BD1577" s="99"/>
      <c r="BE1577" s="99"/>
      <c r="BF1577" s="99"/>
      <c r="BG1577" s="99"/>
      <c r="BH1577" s="99"/>
      <c r="BI1577" s="99"/>
      <c r="BJ1577" s="99"/>
      <c r="BK1577" s="99"/>
      <c r="BL1577" s="99"/>
    </row>
    <row r="1578" spans="27:64">
      <c r="AA1578" s="99"/>
      <c r="AB1578" s="99"/>
      <c r="AC1578" s="99"/>
      <c r="AD1578" s="99"/>
      <c r="AE1578" s="99"/>
      <c r="AG1578" s="100"/>
      <c r="AN1578" s="99"/>
      <c r="AO1578" s="99"/>
      <c r="AP1578" s="99"/>
      <c r="AQ1578" s="99"/>
      <c r="AR1578" s="99"/>
      <c r="AS1578" s="99"/>
      <c r="AT1578" s="99"/>
      <c r="AU1578" s="99"/>
      <c r="AV1578" s="99"/>
      <c r="AW1578" s="64"/>
      <c r="AX1578" s="101"/>
      <c r="AY1578" s="99"/>
      <c r="AZ1578" s="99"/>
      <c r="BA1578" s="99"/>
      <c r="BB1578" s="99"/>
      <c r="BC1578" s="99"/>
      <c r="BD1578" s="99"/>
      <c r="BE1578" s="99"/>
      <c r="BF1578" s="99"/>
      <c r="BG1578" s="99"/>
      <c r="BH1578" s="99"/>
      <c r="BI1578" s="99"/>
      <c r="BJ1578" s="99"/>
      <c r="BK1578" s="99"/>
      <c r="BL1578" s="99"/>
    </row>
    <row r="1579" spans="27:64">
      <c r="AA1579" s="99"/>
      <c r="AB1579" s="99"/>
      <c r="AC1579" s="99"/>
      <c r="AD1579" s="99"/>
      <c r="AE1579" s="99"/>
      <c r="AG1579" s="100"/>
      <c r="AN1579" s="99"/>
      <c r="AO1579" s="99"/>
      <c r="AP1579" s="99"/>
      <c r="AQ1579" s="99"/>
      <c r="AR1579" s="99"/>
      <c r="AS1579" s="99"/>
      <c r="AT1579" s="99"/>
      <c r="AU1579" s="99"/>
      <c r="AV1579" s="99"/>
      <c r="AW1579" s="99"/>
      <c r="AX1579" s="99"/>
      <c r="AY1579" s="99"/>
      <c r="AZ1579" s="99"/>
      <c r="BA1579" s="99"/>
      <c r="BB1579" s="99"/>
      <c r="BC1579" s="99"/>
      <c r="BD1579" s="99"/>
      <c r="BE1579" s="99"/>
      <c r="BF1579" s="99"/>
      <c r="BG1579" s="99"/>
      <c r="BH1579" s="99"/>
      <c r="BI1579" s="99"/>
      <c r="BJ1579" s="99"/>
      <c r="BK1579" s="99"/>
      <c r="BL1579" s="99"/>
    </row>
    <row r="1580" spans="27:64">
      <c r="AA1580" s="99"/>
      <c r="AB1580" s="99"/>
      <c r="AC1580" s="99"/>
      <c r="AD1580" s="99"/>
      <c r="AE1580" s="99"/>
      <c r="AG1580" s="100"/>
      <c r="AN1580" s="99"/>
      <c r="AO1580" s="99"/>
      <c r="AP1580" s="99"/>
      <c r="AQ1580" s="99"/>
      <c r="AR1580" s="99"/>
      <c r="AS1580" s="99"/>
      <c r="AT1580" s="99"/>
      <c r="AU1580" s="99"/>
      <c r="AV1580" s="99"/>
      <c r="AW1580" s="64"/>
      <c r="AX1580" s="101"/>
      <c r="AY1580" s="99"/>
      <c r="AZ1580" s="99"/>
      <c r="BA1580" s="99"/>
      <c r="BB1580" s="99"/>
      <c r="BC1580" s="99"/>
      <c r="BD1580" s="99"/>
      <c r="BE1580" s="99"/>
      <c r="BF1580" s="99"/>
      <c r="BG1580" s="99"/>
      <c r="BH1580" s="99"/>
      <c r="BI1580" s="99"/>
      <c r="BJ1580" s="99"/>
      <c r="BK1580" s="99"/>
      <c r="BL1580" s="99"/>
    </row>
    <row r="1581" spans="27:64">
      <c r="AA1581" s="99"/>
      <c r="AB1581" s="99"/>
      <c r="AC1581" s="99"/>
      <c r="AD1581" s="99"/>
      <c r="AE1581" s="99"/>
      <c r="AG1581" s="100"/>
      <c r="AN1581" s="99"/>
      <c r="AO1581" s="99"/>
      <c r="AP1581" s="99"/>
      <c r="AQ1581" s="99"/>
      <c r="AR1581" s="99"/>
      <c r="AS1581" s="99"/>
      <c r="AT1581" s="99"/>
      <c r="AU1581" s="99"/>
      <c r="AV1581" s="99"/>
      <c r="AW1581" s="99"/>
      <c r="AX1581" s="99"/>
      <c r="AY1581" s="99"/>
      <c r="AZ1581" s="99"/>
      <c r="BA1581" s="99"/>
      <c r="BB1581" s="99"/>
      <c r="BC1581" s="99"/>
      <c r="BD1581" s="99"/>
      <c r="BE1581" s="99"/>
      <c r="BF1581" s="99"/>
      <c r="BG1581" s="99"/>
      <c r="BH1581" s="99"/>
      <c r="BI1581" s="99"/>
      <c r="BJ1581" s="99"/>
      <c r="BK1581" s="99"/>
      <c r="BL1581" s="99"/>
    </row>
    <row r="1582" spans="27:64">
      <c r="AA1582" s="99"/>
      <c r="AB1582" s="99"/>
      <c r="AC1582" s="99"/>
      <c r="AD1582" s="99"/>
      <c r="AE1582" s="99"/>
      <c r="AG1582" s="100"/>
      <c r="AN1582" s="99"/>
      <c r="AO1582" s="99"/>
      <c r="AP1582" s="99"/>
      <c r="AQ1582" s="99"/>
      <c r="AR1582" s="99"/>
      <c r="AS1582" s="99"/>
      <c r="AT1582" s="99"/>
      <c r="AU1582" s="99"/>
      <c r="AV1582" s="99"/>
      <c r="AW1582" s="64"/>
      <c r="AX1582" s="101"/>
    </row>
    <row r="1583" spans="27:64">
      <c r="AA1583" s="99"/>
      <c r="AB1583" s="99"/>
      <c r="AC1583" s="99"/>
      <c r="AD1583" s="99"/>
      <c r="AE1583" s="99"/>
      <c r="AG1583" s="100"/>
      <c r="AN1583" s="99"/>
      <c r="AO1583" s="99"/>
      <c r="AP1583" s="99"/>
      <c r="AQ1583" s="99"/>
      <c r="AR1583" s="99"/>
      <c r="AS1583" s="99"/>
      <c r="AT1583" s="99"/>
      <c r="AU1583" s="99"/>
      <c r="AV1583" s="99"/>
      <c r="AW1583" s="99"/>
      <c r="AX1583" s="99"/>
      <c r="AY1583" s="99"/>
      <c r="AZ1583" s="99"/>
      <c r="BA1583" s="99"/>
      <c r="BB1583" s="99"/>
      <c r="BC1583" s="99"/>
      <c r="BD1583" s="99"/>
      <c r="BE1583" s="99"/>
      <c r="BF1583" s="99"/>
      <c r="BG1583" s="99"/>
      <c r="BH1583" s="99"/>
      <c r="BI1583" s="99"/>
      <c r="BJ1583" s="99"/>
      <c r="BK1583" s="99"/>
      <c r="BL1583" s="99"/>
    </row>
    <row r="1584" spans="27:64">
      <c r="AA1584" s="99"/>
      <c r="AB1584" s="99"/>
      <c r="AC1584" s="99"/>
      <c r="AD1584" s="99"/>
      <c r="AE1584" s="99"/>
      <c r="AG1584" s="100"/>
      <c r="AN1584" s="99"/>
      <c r="AO1584" s="99"/>
      <c r="AP1584" s="99"/>
      <c r="AQ1584" s="99"/>
      <c r="AR1584" s="99"/>
      <c r="AS1584" s="99"/>
      <c r="AT1584" s="99"/>
      <c r="AU1584" s="99"/>
      <c r="AV1584" s="99"/>
      <c r="AW1584" s="64"/>
      <c r="AX1584" s="101"/>
    </row>
    <row r="1585" spans="27:64">
      <c r="AA1585" s="99"/>
      <c r="AB1585" s="99"/>
      <c r="AC1585" s="99"/>
      <c r="AD1585" s="99"/>
      <c r="AE1585" s="99"/>
      <c r="AG1585" s="100"/>
      <c r="AN1585" s="99"/>
      <c r="AO1585" s="99"/>
      <c r="AP1585" s="99"/>
      <c r="AQ1585" s="99"/>
      <c r="AR1585" s="99"/>
      <c r="AS1585" s="99"/>
      <c r="AT1585" s="99"/>
      <c r="AU1585" s="99"/>
      <c r="AV1585" s="99"/>
      <c r="AW1585" s="99"/>
      <c r="AX1585" s="101"/>
      <c r="AY1585" s="99"/>
      <c r="AZ1585" s="99"/>
      <c r="BA1585" s="99"/>
      <c r="BB1585" s="99"/>
      <c r="BC1585" s="99"/>
      <c r="BD1585" s="99"/>
      <c r="BE1585" s="99"/>
      <c r="BF1585" s="99"/>
      <c r="BG1585" s="99"/>
      <c r="BH1585" s="99"/>
      <c r="BI1585" s="99"/>
      <c r="BJ1585" s="99"/>
      <c r="BK1585" s="99"/>
      <c r="BL1585" s="99"/>
    </row>
    <row r="1586" spans="27:64">
      <c r="AA1586" s="99"/>
      <c r="AB1586" s="99"/>
      <c r="AC1586" s="99"/>
      <c r="AD1586" s="99"/>
      <c r="AE1586" s="99"/>
      <c r="AG1586" s="100"/>
      <c r="AN1586" s="99"/>
      <c r="AO1586" s="99"/>
      <c r="AP1586" s="99"/>
      <c r="AQ1586" s="99"/>
      <c r="AR1586" s="99"/>
      <c r="AS1586" s="99"/>
      <c r="AT1586" s="99"/>
      <c r="AU1586" s="99"/>
      <c r="AV1586" s="99"/>
      <c r="AW1586" s="99"/>
      <c r="AX1586" s="101"/>
      <c r="AY1586" s="99"/>
      <c r="AZ1586" s="99"/>
      <c r="BA1586" s="99"/>
      <c r="BB1586" s="99"/>
      <c r="BC1586" s="99"/>
      <c r="BD1586" s="99"/>
      <c r="BE1586" s="99"/>
      <c r="BF1586" s="99"/>
      <c r="BG1586" s="99"/>
      <c r="BH1586" s="99"/>
      <c r="BI1586" s="99"/>
      <c r="BJ1586" s="99"/>
      <c r="BK1586" s="99"/>
      <c r="BL1586" s="99"/>
    </row>
    <row r="1587" spans="27:64">
      <c r="AA1587" s="99"/>
      <c r="AB1587" s="99"/>
      <c r="AC1587" s="99"/>
      <c r="AD1587" s="99"/>
      <c r="AE1587" s="99"/>
      <c r="AG1587" s="100"/>
      <c r="AN1587" s="99"/>
      <c r="AO1587" s="99"/>
      <c r="AP1587" s="99"/>
      <c r="AQ1587" s="99"/>
      <c r="AR1587" s="99"/>
      <c r="AS1587" s="99"/>
      <c r="AT1587" s="99"/>
      <c r="AU1587" s="99"/>
      <c r="AV1587" s="99"/>
      <c r="AW1587" s="99"/>
      <c r="AX1587" s="99"/>
      <c r="AY1587" s="99"/>
      <c r="AZ1587" s="99"/>
      <c r="BA1587" s="99"/>
      <c r="BB1587" s="99"/>
      <c r="BC1587" s="99"/>
      <c r="BD1587" s="99"/>
      <c r="BE1587" s="99"/>
      <c r="BF1587" s="99"/>
      <c r="BG1587" s="99"/>
      <c r="BH1587" s="99"/>
      <c r="BI1587" s="99"/>
      <c r="BJ1587" s="99"/>
      <c r="BK1587" s="99"/>
      <c r="BL1587" s="99"/>
    </row>
    <row r="1588" spans="27:64">
      <c r="AA1588" s="99"/>
      <c r="AB1588" s="99"/>
      <c r="AC1588" s="99"/>
      <c r="AD1588" s="99"/>
      <c r="AE1588" s="99"/>
      <c r="AG1588" s="100"/>
      <c r="AN1588" s="99"/>
      <c r="AO1588" s="99"/>
      <c r="AP1588" s="99"/>
      <c r="AQ1588" s="99"/>
      <c r="AR1588" s="99"/>
      <c r="AS1588" s="99"/>
      <c r="AT1588" s="99"/>
      <c r="AU1588" s="99"/>
      <c r="AV1588" s="99"/>
      <c r="AW1588" s="99"/>
      <c r="AX1588" s="99"/>
      <c r="AY1588" s="99"/>
      <c r="AZ1588" s="99"/>
      <c r="BA1588" s="99"/>
      <c r="BB1588" s="99"/>
      <c r="BC1588" s="99"/>
      <c r="BD1588" s="99"/>
      <c r="BE1588" s="99"/>
      <c r="BF1588" s="99"/>
      <c r="BG1588" s="99"/>
      <c r="BH1588" s="99"/>
      <c r="BI1588" s="99"/>
      <c r="BJ1588" s="99"/>
      <c r="BK1588" s="99"/>
      <c r="BL1588" s="99"/>
    </row>
    <row r="1589" spans="27:64">
      <c r="AA1589" s="99"/>
      <c r="AB1589" s="99"/>
      <c r="AC1589" s="99"/>
      <c r="AD1589" s="99"/>
      <c r="AE1589" s="99"/>
      <c r="AG1589" s="100"/>
      <c r="AN1589" s="99"/>
      <c r="AO1589" s="99"/>
      <c r="AP1589" s="99"/>
      <c r="AQ1589" s="99"/>
      <c r="AR1589" s="99"/>
      <c r="AS1589" s="99"/>
      <c r="AT1589" s="99"/>
      <c r="AU1589" s="99"/>
      <c r="AV1589" s="99"/>
      <c r="AW1589" s="64"/>
      <c r="AX1589" s="101"/>
    </row>
    <row r="1590" spans="27:64">
      <c r="AA1590" s="99"/>
      <c r="AB1590" s="99"/>
      <c r="AC1590" s="99"/>
      <c r="AD1590" s="99"/>
      <c r="AE1590" s="99"/>
      <c r="AG1590" s="100"/>
      <c r="AN1590" s="99"/>
      <c r="AO1590" s="99"/>
      <c r="AP1590" s="99"/>
      <c r="AQ1590" s="99"/>
      <c r="AR1590" s="99"/>
      <c r="AS1590" s="99"/>
      <c r="AT1590" s="99"/>
      <c r="AU1590" s="99"/>
    </row>
    <row r="1591" spans="27:64">
      <c r="AA1591" s="99"/>
      <c r="AB1591" s="99"/>
      <c r="AC1591" s="99"/>
      <c r="AD1591" s="99"/>
      <c r="AE1591" s="99"/>
      <c r="AG1591" s="100"/>
      <c r="AN1591" s="99"/>
      <c r="AO1591" s="99"/>
      <c r="AP1591" s="99"/>
      <c r="AQ1591" s="99"/>
      <c r="AR1591" s="99"/>
      <c r="AS1591" s="99"/>
      <c r="AT1591" s="99"/>
      <c r="AU1591" s="99"/>
    </row>
    <row r="1592" spans="27:64">
      <c r="AA1592" s="99"/>
      <c r="AB1592" s="99"/>
      <c r="AC1592" s="99"/>
      <c r="AD1592" s="99"/>
      <c r="AE1592" s="99"/>
      <c r="AG1592" s="100"/>
      <c r="AN1592" s="99"/>
      <c r="AO1592" s="99"/>
      <c r="AP1592" s="99"/>
      <c r="AQ1592" s="99"/>
      <c r="AR1592" s="99"/>
      <c r="AS1592" s="99"/>
      <c r="AT1592" s="99"/>
      <c r="AU1592" s="99"/>
    </row>
    <row r="1593" spans="27:64">
      <c r="AA1593" s="99"/>
      <c r="AB1593" s="99"/>
      <c r="AC1593" s="99"/>
      <c r="AD1593" s="99"/>
      <c r="AE1593" s="99"/>
      <c r="AG1593" s="100"/>
      <c r="AN1593" s="99"/>
      <c r="AO1593" s="99"/>
      <c r="AP1593" s="99"/>
      <c r="AQ1593" s="99"/>
      <c r="AR1593" s="99"/>
      <c r="AS1593" s="99"/>
      <c r="AT1593" s="99"/>
      <c r="AU1593" s="99"/>
      <c r="AV1593" s="99"/>
      <c r="AW1593" s="64"/>
      <c r="AX1593" s="70"/>
    </row>
    <row r="1594" spans="27:64">
      <c r="AA1594" s="99"/>
      <c r="AB1594" s="99"/>
      <c r="AC1594" s="99"/>
      <c r="AD1594" s="99"/>
      <c r="AE1594" s="99"/>
      <c r="AG1594" s="100"/>
      <c r="AN1594" s="99"/>
      <c r="AO1594" s="99"/>
      <c r="AP1594" s="99"/>
      <c r="AQ1594" s="99"/>
      <c r="AR1594" s="99"/>
      <c r="AS1594" s="99"/>
      <c r="AT1594" s="99"/>
      <c r="AU1594" s="99"/>
      <c r="AV1594" s="99"/>
      <c r="AW1594" s="64"/>
      <c r="AX1594" s="101"/>
    </row>
    <row r="1595" spans="27:64">
      <c r="AA1595" s="99"/>
      <c r="AB1595" s="99"/>
      <c r="AC1595" s="99"/>
      <c r="AD1595" s="99"/>
      <c r="AE1595" s="99"/>
      <c r="AG1595" s="100"/>
      <c r="AN1595" s="99"/>
      <c r="AO1595" s="99"/>
      <c r="AP1595" s="99"/>
      <c r="AQ1595" s="99"/>
      <c r="AR1595" s="99"/>
      <c r="AS1595" s="99"/>
      <c r="AT1595" s="99"/>
      <c r="AU1595" s="99"/>
      <c r="AV1595" s="99"/>
      <c r="AW1595" s="99"/>
      <c r="AX1595" s="101"/>
      <c r="AY1595" s="99"/>
      <c r="AZ1595" s="99"/>
      <c r="BA1595" s="99"/>
      <c r="BB1595" s="99"/>
      <c r="BC1595" s="99"/>
      <c r="BD1595" s="99"/>
      <c r="BE1595" s="99"/>
      <c r="BF1595" s="99"/>
      <c r="BG1595" s="99"/>
      <c r="BH1595" s="99"/>
      <c r="BI1595" s="99"/>
      <c r="BJ1595" s="99"/>
      <c r="BK1595" s="99"/>
      <c r="BL1595" s="99"/>
    </row>
    <row r="1596" spans="27:64">
      <c r="AA1596" s="99"/>
      <c r="AB1596" s="99"/>
      <c r="AC1596" s="99"/>
      <c r="AD1596" s="99"/>
      <c r="AE1596" s="99"/>
      <c r="AG1596" s="100"/>
      <c r="AN1596" s="99"/>
      <c r="AO1596" s="99"/>
      <c r="AP1596" s="99"/>
      <c r="AQ1596" s="99"/>
      <c r="AR1596" s="99"/>
      <c r="AS1596" s="99"/>
      <c r="AT1596" s="99"/>
      <c r="AU1596" s="99"/>
      <c r="AV1596" s="99"/>
      <c r="AW1596" s="64"/>
      <c r="AX1596" s="70"/>
    </row>
    <row r="1597" spans="27:64">
      <c r="AA1597" s="99"/>
      <c r="AB1597" s="99"/>
      <c r="AC1597" s="99"/>
      <c r="AD1597" s="99"/>
      <c r="AE1597" s="99"/>
      <c r="AG1597" s="100"/>
      <c r="AN1597" s="99"/>
      <c r="AO1597" s="99"/>
      <c r="AP1597" s="99"/>
      <c r="AQ1597" s="99"/>
      <c r="AR1597" s="99"/>
      <c r="AS1597" s="99"/>
      <c r="AT1597" s="99"/>
      <c r="AU1597" s="99"/>
      <c r="AV1597" s="99"/>
      <c r="AW1597" s="64"/>
      <c r="AX1597" s="101"/>
    </row>
    <row r="1598" spans="27:64">
      <c r="AA1598" s="99"/>
      <c r="AB1598" s="99"/>
      <c r="AC1598" s="99"/>
      <c r="AD1598" s="99"/>
      <c r="AE1598" s="99"/>
      <c r="AG1598" s="100"/>
      <c r="AN1598" s="99"/>
      <c r="AO1598" s="99"/>
      <c r="AP1598" s="99"/>
      <c r="AQ1598" s="99"/>
      <c r="AR1598" s="99"/>
      <c r="AS1598" s="99"/>
      <c r="AT1598" s="99"/>
      <c r="AU1598" s="99"/>
    </row>
    <row r="1599" spans="27:64">
      <c r="AA1599" s="99"/>
      <c r="AB1599" s="99"/>
      <c r="AC1599" s="99"/>
      <c r="AD1599" s="99"/>
      <c r="AE1599" s="99"/>
      <c r="AG1599" s="100"/>
      <c r="AN1599" s="99"/>
      <c r="AO1599" s="99"/>
      <c r="AP1599" s="99"/>
      <c r="AQ1599" s="99"/>
      <c r="AR1599" s="99"/>
      <c r="AS1599" s="99"/>
      <c r="AT1599" s="99"/>
      <c r="AU1599" s="99"/>
      <c r="AV1599" s="99"/>
      <c r="AW1599" s="64"/>
      <c r="AX1599" s="101"/>
    </row>
    <row r="1600" spans="27:64">
      <c r="AA1600" s="99"/>
      <c r="AB1600" s="99"/>
      <c r="AC1600" s="99"/>
      <c r="AD1600" s="99"/>
      <c r="AE1600" s="99"/>
      <c r="AG1600" s="100"/>
      <c r="AN1600" s="99"/>
      <c r="AO1600" s="99"/>
      <c r="AP1600" s="99"/>
      <c r="AQ1600" s="99"/>
      <c r="AR1600" s="99"/>
      <c r="AS1600" s="99"/>
      <c r="AT1600" s="99"/>
      <c r="AU1600" s="99"/>
    </row>
    <row r="1601" spans="27:64">
      <c r="AA1601" s="99"/>
      <c r="AB1601" s="99"/>
      <c r="AC1601" s="99"/>
      <c r="AD1601" s="99"/>
      <c r="AE1601" s="99"/>
      <c r="AG1601" s="100"/>
      <c r="AN1601" s="99"/>
      <c r="AO1601" s="99"/>
      <c r="AP1601" s="99"/>
      <c r="AQ1601" s="99"/>
      <c r="AR1601" s="99"/>
      <c r="AS1601" s="99"/>
      <c r="AT1601" s="99"/>
      <c r="AU1601" s="99"/>
      <c r="AV1601" s="99"/>
      <c r="AW1601" s="64"/>
      <c r="AX1601" s="70"/>
    </row>
    <row r="1602" spans="27:64">
      <c r="AA1602" s="99"/>
      <c r="AB1602" s="99"/>
      <c r="AC1602" s="99"/>
      <c r="AD1602" s="99"/>
      <c r="AE1602" s="99"/>
      <c r="AG1602" s="100"/>
      <c r="AN1602" s="99"/>
      <c r="AO1602" s="99"/>
      <c r="AP1602" s="99"/>
      <c r="AQ1602" s="99"/>
      <c r="AR1602" s="99"/>
      <c r="AS1602" s="99"/>
      <c r="AT1602" s="99"/>
      <c r="AU1602" s="99"/>
      <c r="AV1602" s="99"/>
      <c r="AW1602" s="99"/>
      <c r="AX1602" s="99"/>
      <c r="AY1602" s="99"/>
      <c r="AZ1602" s="99"/>
      <c r="BA1602" s="99"/>
      <c r="BB1602" s="99"/>
      <c r="BC1602" s="99"/>
      <c r="BD1602" s="99"/>
      <c r="BE1602" s="99"/>
      <c r="BF1602" s="99"/>
      <c r="BG1602" s="99"/>
      <c r="BH1602" s="99"/>
      <c r="BI1602" s="99"/>
      <c r="BJ1602" s="99"/>
      <c r="BK1602" s="99"/>
      <c r="BL1602" s="99"/>
    </row>
    <row r="1603" spans="27:64">
      <c r="AA1603" s="99"/>
      <c r="AB1603" s="99"/>
      <c r="AC1603" s="99"/>
      <c r="AD1603" s="99"/>
      <c r="AE1603" s="99"/>
      <c r="AG1603" s="100"/>
      <c r="AN1603" s="99"/>
      <c r="AO1603" s="99"/>
      <c r="AP1603" s="99"/>
      <c r="AQ1603" s="99"/>
      <c r="AR1603" s="99"/>
      <c r="AS1603" s="99"/>
      <c r="AT1603" s="99"/>
      <c r="AU1603" s="99"/>
    </row>
    <row r="1604" spans="27:64">
      <c r="AA1604" s="99"/>
      <c r="AB1604" s="99"/>
      <c r="AC1604" s="99"/>
      <c r="AD1604" s="99"/>
      <c r="AE1604" s="99"/>
      <c r="AG1604" s="100"/>
      <c r="AN1604" s="99"/>
      <c r="AO1604" s="99"/>
      <c r="AP1604" s="99"/>
      <c r="AQ1604" s="99"/>
      <c r="AR1604" s="99"/>
      <c r="AS1604" s="99"/>
      <c r="AT1604" s="99"/>
      <c r="AU1604" s="99"/>
      <c r="AV1604" s="99"/>
      <c r="AW1604" s="64"/>
      <c r="AX1604" s="70"/>
    </row>
    <row r="1605" spans="27:64">
      <c r="AA1605" s="99"/>
      <c r="AB1605" s="99"/>
      <c r="AC1605" s="99"/>
      <c r="AD1605" s="99"/>
      <c r="AE1605" s="99"/>
      <c r="AG1605" s="100"/>
      <c r="AN1605" s="99"/>
      <c r="AO1605" s="99"/>
      <c r="AP1605" s="99"/>
      <c r="AQ1605" s="99"/>
      <c r="AR1605" s="99"/>
      <c r="AS1605" s="99"/>
      <c r="AT1605" s="99"/>
      <c r="AU1605" s="99"/>
    </row>
    <row r="1606" spans="27:64">
      <c r="AA1606" s="99"/>
      <c r="AB1606" s="99"/>
      <c r="AC1606" s="99"/>
      <c r="AD1606" s="99"/>
      <c r="AE1606" s="99"/>
      <c r="AG1606" s="100"/>
      <c r="AN1606" s="99"/>
      <c r="AO1606" s="99"/>
      <c r="AP1606" s="99"/>
      <c r="AQ1606" s="99"/>
      <c r="AR1606" s="99"/>
      <c r="AS1606" s="99"/>
      <c r="AT1606" s="99"/>
      <c r="AU1606" s="99"/>
      <c r="AV1606" s="99"/>
      <c r="AW1606" s="64"/>
      <c r="AX1606" s="101"/>
    </row>
    <row r="1607" spans="27:64">
      <c r="AA1607" s="99"/>
      <c r="AB1607" s="99"/>
      <c r="AC1607" s="99"/>
      <c r="AD1607" s="99"/>
      <c r="AE1607" s="99"/>
      <c r="AG1607" s="100"/>
      <c r="AN1607" s="99"/>
      <c r="AO1607" s="99"/>
      <c r="AP1607" s="99"/>
      <c r="AQ1607" s="99"/>
      <c r="AR1607" s="99"/>
      <c r="AS1607" s="99"/>
      <c r="AT1607" s="99"/>
      <c r="AU1607" s="99"/>
      <c r="AV1607" s="99"/>
      <c r="AW1607" s="64"/>
      <c r="AX1607" s="70"/>
    </row>
    <row r="1608" spans="27:64">
      <c r="AA1608" s="99"/>
      <c r="AB1608" s="99"/>
      <c r="AC1608" s="99"/>
      <c r="AD1608" s="99"/>
      <c r="AE1608" s="99"/>
      <c r="AG1608" s="100"/>
      <c r="AN1608" s="99"/>
      <c r="AO1608" s="99"/>
      <c r="AP1608" s="99"/>
      <c r="AQ1608" s="99"/>
      <c r="AR1608" s="99"/>
      <c r="AS1608" s="99"/>
      <c r="AT1608" s="99"/>
      <c r="AU1608" s="99"/>
    </row>
    <row r="1609" spans="27:64">
      <c r="AA1609" s="99"/>
      <c r="AB1609" s="99"/>
      <c r="AC1609" s="99"/>
      <c r="AD1609" s="99"/>
      <c r="AE1609" s="99"/>
      <c r="AG1609" s="100"/>
      <c r="AN1609" s="99"/>
      <c r="AO1609" s="99"/>
      <c r="AP1609" s="99"/>
      <c r="AQ1609" s="99"/>
      <c r="AR1609" s="99"/>
      <c r="AS1609" s="99"/>
      <c r="AT1609" s="99"/>
      <c r="AU1609" s="99"/>
    </row>
    <row r="1610" spans="27:64">
      <c r="AA1610" s="99"/>
      <c r="AB1610" s="99"/>
      <c r="AC1610" s="99"/>
      <c r="AD1610" s="99"/>
      <c r="AE1610" s="99"/>
      <c r="AG1610" s="100"/>
      <c r="AN1610" s="99"/>
      <c r="AO1610" s="99"/>
      <c r="AP1610" s="99"/>
      <c r="AQ1610" s="99"/>
      <c r="AR1610" s="99"/>
      <c r="AS1610" s="99"/>
      <c r="AT1610" s="99"/>
      <c r="AU1610" s="99"/>
      <c r="AV1610" s="99"/>
      <c r="AW1610" s="64"/>
      <c r="AX1610" s="101"/>
      <c r="AY1610" s="99"/>
      <c r="AZ1610" s="99"/>
      <c r="BA1610" s="99"/>
      <c r="BB1610" s="99"/>
      <c r="BC1610" s="99"/>
      <c r="BD1610" s="99"/>
      <c r="BE1610" s="99"/>
      <c r="BF1610" s="99"/>
      <c r="BG1610" s="99"/>
      <c r="BH1610" s="99"/>
      <c r="BI1610" s="99"/>
      <c r="BJ1610" s="99"/>
      <c r="BK1610" s="99"/>
      <c r="BL1610" s="99"/>
    </row>
    <row r="1611" spans="27:64">
      <c r="AA1611" s="99"/>
      <c r="AB1611" s="99"/>
      <c r="AC1611" s="99"/>
      <c r="AD1611" s="99"/>
      <c r="AE1611" s="99"/>
      <c r="AG1611" s="100"/>
      <c r="AN1611" s="99"/>
      <c r="AO1611" s="99"/>
      <c r="AP1611" s="99"/>
      <c r="AQ1611" s="99"/>
      <c r="AR1611" s="99"/>
      <c r="AS1611" s="99"/>
      <c r="AT1611" s="99"/>
      <c r="AU1611" s="99"/>
      <c r="AV1611" s="99"/>
      <c r="AW1611" s="64"/>
      <c r="AX1611" s="70"/>
    </row>
    <row r="1612" spans="27:64">
      <c r="AA1612" s="99"/>
      <c r="AB1612" s="99"/>
      <c r="AC1612" s="99"/>
      <c r="AD1612" s="99"/>
      <c r="AE1612" s="99"/>
      <c r="AG1612" s="100"/>
      <c r="AN1612" s="99"/>
      <c r="AO1612" s="99"/>
      <c r="AP1612" s="99"/>
      <c r="AQ1612" s="99"/>
      <c r="AR1612" s="99"/>
      <c r="AS1612" s="99"/>
      <c r="AT1612" s="99"/>
      <c r="AU1612" s="99"/>
      <c r="AV1612" s="99"/>
      <c r="AW1612" s="64"/>
      <c r="AX1612" s="70"/>
    </row>
    <row r="1613" spans="27:64">
      <c r="AA1613" s="99"/>
      <c r="AB1613" s="99"/>
      <c r="AC1613" s="99"/>
      <c r="AD1613" s="99"/>
      <c r="AE1613" s="99"/>
      <c r="AG1613" s="100"/>
      <c r="AN1613" s="99"/>
      <c r="AO1613" s="99"/>
      <c r="AP1613" s="99"/>
      <c r="AQ1613" s="99"/>
      <c r="AR1613" s="99"/>
      <c r="AS1613" s="99"/>
      <c r="AT1613" s="99"/>
      <c r="AU1613" s="99"/>
      <c r="AV1613" s="99"/>
      <c r="AW1613" s="64"/>
      <c r="AX1613" s="70"/>
    </row>
    <row r="1614" spans="27:64">
      <c r="AA1614" s="99"/>
      <c r="AB1614" s="99"/>
      <c r="AC1614" s="99"/>
      <c r="AD1614" s="99"/>
      <c r="AE1614" s="99"/>
      <c r="AG1614" s="100"/>
      <c r="AN1614" s="99"/>
      <c r="AO1614" s="99"/>
      <c r="AP1614" s="99"/>
      <c r="AQ1614" s="99"/>
      <c r="AR1614" s="99"/>
      <c r="AS1614" s="99"/>
      <c r="AT1614" s="99"/>
      <c r="AU1614" s="99"/>
      <c r="AV1614" s="99"/>
      <c r="AW1614" s="64"/>
      <c r="AX1614" s="101"/>
    </row>
    <row r="1615" spans="27:64">
      <c r="AA1615" s="99"/>
      <c r="AB1615" s="99"/>
      <c r="AC1615" s="99"/>
      <c r="AD1615" s="99"/>
      <c r="AE1615" s="99"/>
      <c r="AG1615" s="100"/>
      <c r="AN1615" s="99"/>
      <c r="AO1615" s="99"/>
      <c r="AP1615" s="99"/>
      <c r="AQ1615" s="99"/>
      <c r="AR1615" s="99"/>
      <c r="AS1615" s="99"/>
      <c r="AT1615" s="99"/>
      <c r="AU1615" s="99"/>
      <c r="AV1615" s="99"/>
      <c r="AW1615" s="64"/>
      <c r="AX1615" s="70"/>
    </row>
    <row r="1616" spans="27:64">
      <c r="AA1616" s="99"/>
      <c r="AB1616" s="99"/>
      <c r="AC1616" s="99"/>
      <c r="AD1616" s="99"/>
      <c r="AE1616" s="99"/>
      <c r="AG1616" s="100"/>
      <c r="AN1616" s="99"/>
      <c r="AO1616" s="99"/>
      <c r="AP1616" s="99"/>
      <c r="AQ1616" s="99"/>
      <c r="AR1616" s="99"/>
      <c r="AS1616" s="99"/>
      <c r="AT1616" s="99"/>
      <c r="AU1616" s="99"/>
      <c r="AV1616" s="99"/>
      <c r="AW1616" s="64"/>
      <c r="AX1616" s="70"/>
    </row>
    <row r="1617" spans="27:64">
      <c r="AA1617" s="99"/>
      <c r="AB1617" s="99"/>
      <c r="AC1617" s="99"/>
      <c r="AD1617" s="99"/>
      <c r="AE1617" s="99"/>
      <c r="AG1617" s="100"/>
      <c r="AN1617" s="99"/>
      <c r="AO1617" s="99"/>
      <c r="AP1617" s="99"/>
      <c r="AQ1617" s="99"/>
      <c r="AR1617" s="99"/>
      <c r="AS1617" s="99"/>
      <c r="AT1617" s="99"/>
      <c r="AU1617" s="99"/>
      <c r="AV1617" s="99"/>
      <c r="AW1617" s="99"/>
      <c r="AX1617" s="99"/>
      <c r="AY1617" s="99"/>
      <c r="AZ1617" s="99"/>
      <c r="BA1617" s="99"/>
      <c r="BB1617" s="99"/>
      <c r="BC1617" s="99"/>
      <c r="BD1617" s="99"/>
      <c r="BE1617" s="99"/>
      <c r="BF1617" s="99"/>
      <c r="BG1617" s="99"/>
      <c r="BH1617" s="99"/>
      <c r="BI1617" s="99"/>
      <c r="BJ1617" s="99"/>
      <c r="BK1617" s="99"/>
      <c r="BL1617" s="99"/>
    </row>
    <row r="1618" spans="27:64">
      <c r="AA1618" s="99"/>
      <c r="AB1618" s="99"/>
      <c r="AC1618" s="99"/>
      <c r="AD1618" s="99"/>
      <c r="AE1618" s="99"/>
      <c r="AG1618" s="100"/>
      <c r="AN1618" s="99"/>
      <c r="AO1618" s="99"/>
      <c r="AP1618" s="99"/>
      <c r="AQ1618" s="99"/>
      <c r="AR1618" s="99"/>
      <c r="AS1618" s="99"/>
      <c r="AT1618" s="99"/>
      <c r="AU1618" s="99"/>
      <c r="AV1618" s="99"/>
      <c r="AW1618" s="64"/>
      <c r="AX1618" s="101"/>
      <c r="AY1618" s="99"/>
      <c r="AZ1618" s="99"/>
      <c r="BA1618" s="99"/>
      <c r="BB1618" s="99"/>
      <c r="BC1618" s="99"/>
      <c r="BD1618" s="99"/>
      <c r="BE1618" s="99"/>
      <c r="BF1618" s="99"/>
      <c r="BG1618" s="99"/>
      <c r="BH1618" s="99"/>
      <c r="BI1618" s="99"/>
      <c r="BJ1618" s="99"/>
      <c r="BK1618" s="99"/>
      <c r="BL1618" s="99"/>
    </row>
    <row r="1619" spans="27:64">
      <c r="AA1619" s="99"/>
      <c r="AB1619" s="99"/>
      <c r="AC1619" s="99"/>
      <c r="AD1619" s="99"/>
      <c r="AE1619" s="99"/>
      <c r="AG1619" s="100"/>
      <c r="AN1619" s="99"/>
      <c r="AO1619" s="99"/>
      <c r="AP1619" s="99"/>
      <c r="AQ1619" s="99"/>
      <c r="AR1619" s="99"/>
      <c r="AS1619" s="99"/>
      <c r="AT1619" s="99"/>
      <c r="AU1619" s="99"/>
      <c r="AV1619" s="99"/>
      <c r="AW1619" s="64"/>
      <c r="AX1619" s="101"/>
    </row>
    <row r="1620" spans="27:64">
      <c r="AA1620" s="99"/>
      <c r="AB1620" s="99"/>
      <c r="AC1620" s="99"/>
      <c r="AD1620" s="99"/>
      <c r="AE1620" s="99"/>
      <c r="AG1620" s="100"/>
      <c r="AN1620" s="99"/>
      <c r="AO1620" s="99"/>
      <c r="AP1620" s="99"/>
      <c r="AQ1620" s="99"/>
      <c r="AR1620" s="99"/>
      <c r="AS1620" s="99"/>
      <c r="AT1620" s="99"/>
      <c r="AU1620" s="99"/>
      <c r="AV1620" s="99"/>
      <c r="AW1620" s="99"/>
      <c r="AX1620" s="101"/>
      <c r="AY1620" s="99"/>
      <c r="AZ1620" s="99"/>
      <c r="BA1620" s="99"/>
      <c r="BB1620" s="99"/>
      <c r="BC1620" s="99"/>
      <c r="BD1620" s="99"/>
      <c r="BE1620" s="99"/>
      <c r="BF1620" s="99"/>
      <c r="BG1620" s="99"/>
      <c r="BH1620" s="99"/>
      <c r="BI1620" s="99"/>
      <c r="BJ1620" s="99"/>
      <c r="BK1620" s="99"/>
      <c r="BL1620" s="99"/>
    </row>
    <row r="1621" spans="27:64">
      <c r="AA1621" s="99"/>
      <c r="AB1621" s="99"/>
      <c r="AC1621" s="99"/>
      <c r="AD1621" s="99"/>
      <c r="AE1621" s="99"/>
      <c r="AG1621" s="100"/>
      <c r="AN1621" s="99"/>
      <c r="AO1621" s="99"/>
      <c r="AP1621" s="99"/>
      <c r="AQ1621" s="99"/>
      <c r="AR1621" s="99"/>
      <c r="AS1621" s="99"/>
      <c r="AT1621" s="99"/>
      <c r="AU1621" s="99"/>
    </row>
    <row r="1622" spans="27:64">
      <c r="AA1622" s="99"/>
      <c r="AB1622" s="99"/>
      <c r="AC1622" s="99"/>
      <c r="AD1622" s="99"/>
      <c r="AE1622" s="99"/>
      <c r="AG1622" s="100"/>
      <c r="AN1622" s="99"/>
      <c r="AO1622" s="99"/>
      <c r="AP1622" s="99"/>
      <c r="AQ1622" s="99"/>
      <c r="AR1622" s="99"/>
      <c r="AS1622" s="99"/>
      <c r="AT1622" s="99"/>
      <c r="AU1622" s="99"/>
    </row>
    <row r="1623" spans="27:64">
      <c r="AA1623" s="99"/>
      <c r="AB1623" s="99"/>
      <c r="AC1623" s="99"/>
      <c r="AD1623" s="99"/>
      <c r="AE1623" s="99"/>
      <c r="AG1623" s="100"/>
      <c r="AN1623" s="99"/>
      <c r="AO1623" s="99"/>
      <c r="AP1623" s="99"/>
      <c r="AQ1623" s="99"/>
      <c r="AR1623" s="99"/>
      <c r="AS1623" s="99"/>
      <c r="AT1623" s="99"/>
      <c r="AU1623" s="99"/>
      <c r="AV1623" s="99"/>
      <c r="AW1623" s="64"/>
      <c r="AX1623" s="101"/>
      <c r="AY1623" s="99"/>
      <c r="AZ1623" s="99"/>
      <c r="BA1623" s="99"/>
      <c r="BB1623" s="99"/>
      <c r="BC1623" s="99"/>
      <c r="BD1623" s="99"/>
      <c r="BE1623" s="99"/>
      <c r="BF1623" s="99"/>
      <c r="BG1623" s="99"/>
      <c r="BH1623" s="99"/>
      <c r="BI1623" s="99"/>
      <c r="BJ1623" s="99"/>
      <c r="BK1623" s="99"/>
      <c r="BL1623" s="99"/>
    </row>
    <row r="1624" spans="27:64">
      <c r="AA1624" s="99"/>
      <c r="AB1624" s="99"/>
      <c r="AC1624" s="99"/>
      <c r="AD1624" s="99"/>
      <c r="AE1624" s="99"/>
      <c r="AG1624" s="100"/>
      <c r="AN1624" s="99"/>
      <c r="AO1624" s="99"/>
      <c r="AP1624" s="99"/>
      <c r="AQ1624" s="99"/>
      <c r="AR1624" s="99"/>
      <c r="AS1624" s="99"/>
      <c r="AT1624" s="99"/>
      <c r="AU1624" s="99"/>
      <c r="AV1624" s="99"/>
      <c r="AW1624" s="64"/>
      <c r="AX1624" s="70"/>
    </row>
    <row r="1625" spans="27:64">
      <c r="AA1625" s="99"/>
      <c r="AB1625" s="99"/>
      <c r="AC1625" s="99"/>
      <c r="AD1625" s="99"/>
      <c r="AE1625" s="99"/>
      <c r="AG1625" s="100"/>
      <c r="AN1625" s="99"/>
      <c r="AO1625" s="99"/>
      <c r="AP1625" s="99"/>
      <c r="AQ1625" s="99"/>
      <c r="AR1625" s="99"/>
      <c r="AS1625" s="99"/>
      <c r="AT1625" s="99"/>
      <c r="AU1625" s="99"/>
      <c r="AV1625" s="99"/>
      <c r="AW1625" s="99"/>
      <c r="AX1625" s="99"/>
      <c r="AY1625" s="99"/>
      <c r="AZ1625" s="99"/>
      <c r="BA1625" s="99"/>
      <c r="BB1625" s="99"/>
      <c r="BC1625" s="99"/>
      <c r="BD1625" s="99"/>
      <c r="BE1625" s="99"/>
      <c r="BF1625" s="99"/>
      <c r="BG1625" s="99"/>
      <c r="BH1625" s="99"/>
      <c r="BI1625" s="99"/>
      <c r="BJ1625" s="99"/>
      <c r="BK1625" s="99"/>
      <c r="BL1625" s="99"/>
    </row>
    <row r="1626" spans="27:64">
      <c r="AA1626" s="99"/>
      <c r="AB1626" s="99"/>
      <c r="AC1626" s="99"/>
      <c r="AD1626" s="99"/>
      <c r="AE1626" s="99"/>
      <c r="AG1626" s="100"/>
      <c r="AN1626" s="99"/>
      <c r="AO1626" s="99"/>
      <c r="AP1626" s="99"/>
      <c r="AQ1626" s="99"/>
      <c r="AR1626" s="99"/>
      <c r="AS1626" s="99"/>
      <c r="AT1626" s="99"/>
      <c r="AU1626" s="99"/>
    </row>
    <row r="1627" spans="27:64">
      <c r="AA1627" s="99"/>
      <c r="AB1627" s="99"/>
      <c r="AC1627" s="99"/>
      <c r="AD1627" s="99"/>
      <c r="AE1627" s="99"/>
      <c r="AG1627" s="100"/>
      <c r="AN1627" s="99"/>
      <c r="AO1627" s="99"/>
      <c r="AP1627" s="99"/>
      <c r="AQ1627" s="99"/>
      <c r="AR1627" s="99"/>
      <c r="AS1627" s="99"/>
      <c r="AT1627" s="99"/>
      <c r="AU1627" s="99"/>
      <c r="AV1627" s="99"/>
      <c r="AW1627" s="99"/>
      <c r="AX1627" s="99"/>
      <c r="AY1627" s="99"/>
      <c r="AZ1627" s="99"/>
      <c r="BA1627" s="99"/>
      <c r="BB1627" s="99"/>
      <c r="BC1627" s="99"/>
      <c r="BD1627" s="99"/>
      <c r="BE1627" s="99"/>
      <c r="BF1627" s="99"/>
      <c r="BG1627" s="99"/>
      <c r="BH1627" s="99"/>
      <c r="BI1627" s="99"/>
      <c r="BJ1627" s="99"/>
      <c r="BK1627" s="99"/>
      <c r="BL1627" s="99"/>
    </row>
    <row r="1628" spans="27:64">
      <c r="AA1628" s="99"/>
      <c r="AB1628" s="99"/>
      <c r="AC1628" s="99"/>
      <c r="AD1628" s="99"/>
      <c r="AE1628" s="99"/>
      <c r="AG1628" s="100"/>
      <c r="AN1628" s="99"/>
      <c r="AO1628" s="99"/>
      <c r="AP1628" s="99"/>
      <c r="AQ1628" s="99"/>
      <c r="AR1628" s="99"/>
      <c r="AS1628" s="99"/>
      <c r="AT1628" s="99"/>
      <c r="AU1628" s="99"/>
    </row>
    <row r="1629" spans="27:64">
      <c r="AA1629" s="99"/>
      <c r="AB1629" s="99"/>
      <c r="AC1629" s="99"/>
      <c r="AD1629" s="99"/>
      <c r="AE1629" s="99"/>
      <c r="AG1629" s="100"/>
      <c r="AN1629" s="99"/>
      <c r="AO1629" s="99"/>
      <c r="AP1629" s="99"/>
      <c r="AQ1629" s="99"/>
      <c r="AR1629" s="99"/>
      <c r="AS1629" s="99"/>
      <c r="AT1629" s="99"/>
      <c r="AU1629" s="99"/>
    </row>
    <row r="1630" spans="27:64">
      <c r="AA1630" s="99"/>
      <c r="AB1630" s="99"/>
      <c r="AC1630" s="99"/>
      <c r="AD1630" s="99"/>
      <c r="AE1630" s="99"/>
      <c r="AG1630" s="100"/>
      <c r="AN1630" s="99"/>
      <c r="AO1630" s="99"/>
      <c r="AP1630" s="99"/>
      <c r="AQ1630" s="99"/>
      <c r="AR1630" s="99"/>
      <c r="AS1630" s="99"/>
      <c r="AT1630" s="99"/>
      <c r="AU1630" s="99"/>
    </row>
    <row r="1631" spans="27:64">
      <c r="AA1631" s="99"/>
      <c r="AB1631" s="99"/>
      <c r="AC1631" s="99"/>
      <c r="AD1631" s="99"/>
      <c r="AE1631" s="99"/>
      <c r="AG1631" s="100"/>
      <c r="AN1631" s="99"/>
      <c r="AO1631" s="99"/>
      <c r="AP1631" s="99"/>
      <c r="AQ1631" s="99"/>
      <c r="AR1631" s="99"/>
      <c r="AS1631" s="99"/>
      <c r="AT1631" s="99"/>
      <c r="AU1631" s="99"/>
    </row>
    <row r="1632" spans="27:64">
      <c r="AA1632" s="99"/>
      <c r="AB1632" s="99"/>
      <c r="AC1632" s="99"/>
      <c r="AD1632" s="99"/>
      <c r="AE1632" s="99"/>
      <c r="AG1632" s="100"/>
      <c r="AN1632" s="99"/>
      <c r="AO1632" s="99"/>
      <c r="AP1632" s="99"/>
      <c r="AQ1632" s="99"/>
      <c r="AR1632" s="99"/>
      <c r="AS1632" s="99"/>
      <c r="AT1632" s="99"/>
      <c r="AU1632" s="99"/>
    </row>
    <row r="1633" spans="27:64">
      <c r="AA1633" s="99"/>
      <c r="AB1633" s="99"/>
      <c r="AC1633" s="99"/>
      <c r="AD1633" s="99"/>
      <c r="AE1633" s="99"/>
      <c r="AG1633" s="100"/>
      <c r="AN1633" s="99"/>
      <c r="AO1633" s="99"/>
      <c r="AP1633" s="99"/>
      <c r="AQ1633" s="99"/>
      <c r="AR1633" s="99"/>
      <c r="AS1633" s="99"/>
      <c r="AT1633" s="99"/>
      <c r="AU1633" s="99"/>
      <c r="AV1633" s="99"/>
      <c r="AW1633" s="64"/>
      <c r="AX1633" s="101"/>
    </row>
    <row r="1634" spans="27:64">
      <c r="AA1634" s="99"/>
      <c r="AB1634" s="99"/>
      <c r="AC1634" s="99"/>
      <c r="AD1634" s="99"/>
      <c r="AE1634" s="99"/>
      <c r="AG1634" s="100"/>
      <c r="AN1634" s="99"/>
      <c r="AO1634" s="99"/>
      <c r="AP1634" s="99"/>
      <c r="AQ1634" s="99"/>
      <c r="AR1634" s="99"/>
      <c r="AS1634" s="99"/>
      <c r="AT1634" s="99"/>
      <c r="AU1634" s="99"/>
      <c r="AV1634" s="99"/>
      <c r="AW1634" s="64"/>
      <c r="AX1634" s="101"/>
    </row>
    <row r="1635" spans="27:64">
      <c r="AA1635" s="99"/>
      <c r="AB1635" s="99"/>
      <c r="AC1635" s="99"/>
      <c r="AD1635" s="99"/>
      <c r="AE1635" s="99"/>
      <c r="AG1635" s="100"/>
      <c r="AN1635" s="99"/>
      <c r="AO1635" s="99"/>
      <c r="AP1635" s="99"/>
      <c r="AQ1635" s="99"/>
      <c r="AR1635" s="99"/>
      <c r="AS1635" s="99"/>
      <c r="AT1635" s="99"/>
      <c r="AU1635" s="99"/>
      <c r="AV1635" s="99"/>
      <c r="AW1635" s="99"/>
      <c r="AX1635" s="99"/>
      <c r="AY1635" s="99"/>
      <c r="AZ1635" s="99"/>
      <c r="BA1635" s="99"/>
      <c r="BB1635" s="99"/>
      <c r="BC1635" s="99"/>
      <c r="BD1635" s="99"/>
      <c r="BE1635" s="99"/>
      <c r="BF1635" s="99"/>
      <c r="BG1635" s="99"/>
      <c r="BH1635" s="99"/>
      <c r="BI1635" s="99"/>
      <c r="BJ1635" s="99"/>
      <c r="BK1635" s="99"/>
      <c r="BL1635" s="99"/>
    </row>
    <row r="1636" spans="27:64">
      <c r="AA1636" s="99"/>
      <c r="AB1636" s="99"/>
      <c r="AC1636" s="99"/>
      <c r="AD1636" s="99"/>
      <c r="AE1636" s="99"/>
      <c r="AG1636" s="100"/>
      <c r="AN1636" s="99"/>
      <c r="AO1636" s="99"/>
      <c r="AP1636" s="99"/>
      <c r="AQ1636" s="99"/>
      <c r="AR1636" s="99"/>
      <c r="AS1636" s="99"/>
      <c r="AT1636" s="99"/>
      <c r="AU1636" s="99"/>
    </row>
    <row r="1637" spans="27:64">
      <c r="AA1637" s="99"/>
      <c r="AB1637" s="99"/>
      <c r="AC1637" s="99"/>
      <c r="AD1637" s="99"/>
      <c r="AE1637" s="99"/>
      <c r="AG1637" s="100"/>
      <c r="AN1637" s="99"/>
      <c r="AO1637" s="99"/>
      <c r="AP1637" s="99"/>
      <c r="AQ1637" s="99"/>
      <c r="AR1637" s="99"/>
      <c r="AS1637" s="99"/>
      <c r="AT1637" s="99"/>
      <c r="AU1637" s="99"/>
      <c r="AV1637" s="99"/>
      <c r="AW1637" s="64"/>
      <c r="AX1637" s="101"/>
      <c r="AY1637" s="99"/>
      <c r="AZ1637" s="99"/>
      <c r="BA1637" s="99"/>
      <c r="BB1637" s="99"/>
      <c r="BC1637" s="99"/>
      <c r="BD1637" s="99"/>
      <c r="BE1637" s="99"/>
      <c r="BF1637" s="99"/>
      <c r="BG1637" s="99"/>
      <c r="BH1637" s="99"/>
      <c r="BI1637" s="99"/>
      <c r="BJ1637" s="99"/>
      <c r="BK1637" s="99"/>
      <c r="BL1637" s="99"/>
    </row>
    <row r="1638" spans="27:64">
      <c r="AA1638" s="99"/>
      <c r="AB1638" s="99"/>
      <c r="AC1638" s="99"/>
      <c r="AD1638" s="99"/>
      <c r="AE1638" s="99"/>
      <c r="AG1638" s="100"/>
      <c r="AN1638" s="99"/>
      <c r="AO1638" s="99"/>
      <c r="AP1638" s="99"/>
      <c r="AQ1638" s="99"/>
      <c r="AR1638" s="99"/>
      <c r="AS1638" s="99"/>
      <c r="AT1638" s="99"/>
      <c r="AU1638" s="99"/>
      <c r="AV1638" s="7"/>
      <c r="AW1638" s="64"/>
      <c r="AX1638" s="70"/>
    </row>
    <row r="1639" spans="27:64">
      <c r="AA1639" s="99"/>
      <c r="AB1639" s="99"/>
      <c r="AC1639" s="99"/>
      <c r="AD1639" s="99"/>
      <c r="AE1639" s="99"/>
      <c r="AG1639" s="100"/>
      <c r="AN1639" s="99"/>
      <c r="AO1639" s="99"/>
      <c r="AP1639" s="99"/>
      <c r="AQ1639" s="99"/>
      <c r="AR1639" s="99"/>
      <c r="AS1639" s="99"/>
      <c r="AT1639" s="99"/>
      <c r="AU1639" s="99"/>
      <c r="AV1639" s="99"/>
      <c r="AW1639" s="64"/>
      <c r="AX1639" s="70"/>
    </row>
    <row r="1640" spans="27:64">
      <c r="AA1640" s="99"/>
      <c r="AB1640" s="99"/>
      <c r="AC1640" s="99"/>
      <c r="AD1640" s="99"/>
      <c r="AE1640" s="99"/>
      <c r="AG1640" s="100"/>
      <c r="AN1640" s="99"/>
      <c r="AO1640" s="99"/>
      <c r="AP1640" s="99"/>
      <c r="AQ1640" s="99"/>
      <c r="AR1640" s="99"/>
      <c r="AS1640" s="99"/>
      <c r="AT1640" s="99"/>
      <c r="AU1640" s="99"/>
      <c r="AV1640" s="99"/>
      <c r="AW1640" s="64"/>
      <c r="AX1640" s="101"/>
      <c r="AY1640" s="99"/>
      <c r="AZ1640" s="99"/>
      <c r="BA1640" s="99"/>
      <c r="BB1640" s="99"/>
      <c r="BC1640" s="99"/>
      <c r="BD1640" s="99"/>
      <c r="BE1640" s="99"/>
      <c r="BF1640" s="99"/>
      <c r="BG1640" s="99"/>
      <c r="BH1640" s="99"/>
      <c r="BI1640" s="99"/>
      <c r="BJ1640" s="99"/>
      <c r="BK1640" s="99"/>
      <c r="BL1640" s="99"/>
    </row>
    <row r="1641" spans="27:64">
      <c r="AA1641" s="99"/>
      <c r="AB1641" s="99"/>
      <c r="AC1641" s="99"/>
      <c r="AD1641" s="99"/>
      <c r="AE1641" s="99"/>
      <c r="AG1641" s="100"/>
      <c r="AN1641" s="99"/>
      <c r="AO1641" s="99"/>
      <c r="AP1641" s="99"/>
      <c r="AQ1641" s="99"/>
      <c r="AR1641" s="99"/>
      <c r="AS1641" s="99"/>
      <c r="AT1641" s="99"/>
      <c r="AU1641" s="99"/>
      <c r="AV1641" s="99"/>
    </row>
    <row r="1642" spans="27:64">
      <c r="AA1642" s="99"/>
      <c r="AB1642" s="99"/>
      <c r="AC1642" s="99"/>
      <c r="AD1642" s="99"/>
      <c r="AE1642" s="99"/>
      <c r="AG1642" s="100"/>
      <c r="AN1642" s="99"/>
      <c r="AO1642" s="99"/>
      <c r="AP1642" s="99"/>
      <c r="AQ1642" s="99"/>
      <c r="AR1642" s="99"/>
      <c r="AS1642" s="99"/>
      <c r="AT1642" s="99"/>
      <c r="AU1642" s="99"/>
      <c r="AV1642" s="99"/>
      <c r="AW1642" s="64"/>
      <c r="AX1642" s="70"/>
    </row>
    <row r="1643" spans="27:64">
      <c r="AA1643" s="99"/>
      <c r="AB1643" s="99"/>
      <c r="AC1643" s="99"/>
      <c r="AD1643" s="99"/>
      <c r="AE1643" s="99"/>
      <c r="AG1643" s="100"/>
      <c r="AN1643" s="99"/>
      <c r="AO1643" s="99"/>
      <c r="AP1643" s="99"/>
      <c r="AQ1643" s="99"/>
      <c r="AR1643" s="99"/>
      <c r="AS1643" s="99"/>
      <c r="AT1643" s="99"/>
      <c r="AU1643" s="99"/>
    </row>
    <row r="1644" spans="27:64">
      <c r="AA1644" s="99"/>
      <c r="AB1644" s="99"/>
      <c r="AC1644" s="99"/>
      <c r="AD1644" s="99"/>
      <c r="AE1644" s="99"/>
      <c r="AG1644" s="100"/>
      <c r="AN1644" s="99"/>
      <c r="AO1644" s="99"/>
      <c r="AP1644" s="99"/>
      <c r="AQ1644" s="99"/>
      <c r="AR1644" s="99"/>
      <c r="AS1644" s="99"/>
      <c r="AT1644" s="99"/>
      <c r="AU1644" s="99"/>
    </row>
    <row r="1645" spans="27:64">
      <c r="AA1645" s="99"/>
      <c r="AB1645" s="99"/>
      <c r="AC1645" s="99"/>
      <c r="AD1645" s="99"/>
      <c r="AE1645" s="99"/>
      <c r="AG1645" s="100"/>
      <c r="AN1645" s="99"/>
      <c r="AO1645" s="99"/>
      <c r="AP1645" s="99"/>
      <c r="AQ1645" s="99"/>
      <c r="AR1645" s="99"/>
      <c r="AS1645" s="99"/>
      <c r="AT1645" s="99"/>
      <c r="AU1645" s="99"/>
    </row>
    <row r="1646" spans="27:64">
      <c r="AA1646" s="99"/>
      <c r="AB1646" s="99"/>
      <c r="AC1646" s="99"/>
      <c r="AD1646" s="99"/>
      <c r="AE1646" s="99"/>
      <c r="AG1646" s="100"/>
      <c r="AN1646" s="99"/>
      <c r="AO1646" s="99"/>
      <c r="AP1646" s="99"/>
      <c r="AQ1646" s="99"/>
      <c r="AR1646" s="99"/>
      <c r="AS1646" s="99"/>
      <c r="AT1646" s="99"/>
      <c r="AU1646" s="99"/>
    </row>
    <row r="1647" spans="27:64">
      <c r="AA1647" s="99"/>
      <c r="AB1647" s="99"/>
      <c r="AC1647" s="99"/>
      <c r="AD1647" s="99"/>
      <c r="AE1647" s="99"/>
      <c r="AG1647" s="100"/>
      <c r="AN1647" s="99"/>
      <c r="AO1647" s="99"/>
      <c r="AP1647" s="99"/>
      <c r="AQ1647" s="99"/>
      <c r="AR1647" s="99"/>
      <c r="AS1647" s="99"/>
      <c r="AT1647" s="99"/>
      <c r="AU1647" s="99"/>
    </row>
    <row r="1648" spans="27:64">
      <c r="AA1648" s="99"/>
      <c r="AB1648" s="99"/>
      <c r="AC1648" s="99"/>
      <c r="AD1648" s="99"/>
      <c r="AE1648" s="99"/>
      <c r="AG1648" s="100"/>
      <c r="AN1648" s="99"/>
      <c r="AO1648" s="99"/>
      <c r="AP1648" s="99"/>
      <c r="AQ1648" s="99"/>
      <c r="AR1648" s="99"/>
      <c r="AS1648" s="99"/>
      <c r="AT1648" s="99"/>
      <c r="AU1648" s="99"/>
    </row>
    <row r="1649" spans="27:64">
      <c r="AA1649" s="99"/>
      <c r="AB1649" s="99"/>
      <c r="AC1649" s="99"/>
      <c r="AD1649" s="99"/>
      <c r="AE1649" s="99"/>
      <c r="AG1649" s="100"/>
      <c r="AN1649" s="99"/>
      <c r="AO1649" s="99"/>
      <c r="AP1649" s="99"/>
      <c r="AQ1649" s="99"/>
      <c r="AR1649" s="99"/>
      <c r="AS1649" s="99"/>
      <c r="AT1649" s="99"/>
      <c r="AU1649" s="99"/>
    </row>
    <row r="1650" spans="27:64">
      <c r="AA1650" s="99"/>
      <c r="AB1650" s="99"/>
      <c r="AC1650" s="99"/>
      <c r="AD1650" s="99"/>
      <c r="AE1650" s="99"/>
      <c r="AG1650" s="100"/>
      <c r="AN1650" s="99"/>
      <c r="AO1650" s="99"/>
      <c r="AP1650" s="99"/>
      <c r="AQ1650" s="99"/>
      <c r="AR1650" s="99"/>
      <c r="AS1650" s="99"/>
      <c r="AT1650" s="99"/>
      <c r="AU1650" s="99"/>
      <c r="AV1650" s="99"/>
      <c r="AW1650" s="64"/>
      <c r="AX1650" s="70"/>
    </row>
    <row r="1651" spans="27:64">
      <c r="AA1651" s="99"/>
      <c r="AB1651" s="99"/>
      <c r="AC1651" s="99"/>
      <c r="AD1651" s="99"/>
      <c r="AE1651" s="99"/>
      <c r="AG1651" s="100"/>
      <c r="AN1651" s="99"/>
      <c r="AO1651" s="99"/>
      <c r="AP1651" s="99"/>
      <c r="AQ1651" s="99"/>
      <c r="AR1651" s="99"/>
      <c r="AS1651" s="99"/>
      <c r="AT1651" s="99"/>
      <c r="AU1651" s="99"/>
      <c r="AV1651" s="99"/>
      <c r="AW1651" s="99"/>
      <c r="AX1651" s="99"/>
      <c r="AY1651" s="99"/>
      <c r="AZ1651" s="99"/>
      <c r="BA1651" s="99"/>
      <c r="BB1651" s="99"/>
      <c r="BC1651" s="99"/>
      <c r="BD1651" s="99"/>
      <c r="BE1651" s="99"/>
      <c r="BF1651" s="99"/>
      <c r="BG1651" s="99"/>
      <c r="BH1651" s="99"/>
      <c r="BI1651" s="99"/>
      <c r="BJ1651" s="99"/>
      <c r="BK1651" s="99"/>
      <c r="BL1651" s="99"/>
    </row>
    <row r="1652" spans="27:64">
      <c r="AA1652" s="99"/>
      <c r="AB1652" s="99"/>
      <c r="AC1652" s="99"/>
      <c r="AD1652" s="99"/>
      <c r="AE1652" s="99"/>
      <c r="AG1652" s="100"/>
      <c r="AN1652" s="99"/>
      <c r="AO1652" s="99"/>
      <c r="AP1652" s="99"/>
      <c r="AQ1652" s="99"/>
      <c r="AR1652" s="99"/>
      <c r="AS1652" s="99"/>
      <c r="AT1652" s="99"/>
      <c r="AU1652" s="99"/>
    </row>
    <row r="1653" spans="27:64">
      <c r="AA1653" s="99"/>
      <c r="AB1653" s="99"/>
      <c r="AC1653" s="99"/>
      <c r="AD1653" s="99"/>
      <c r="AE1653" s="99"/>
      <c r="AG1653" s="100"/>
      <c r="AN1653" s="99"/>
      <c r="AO1653" s="99"/>
      <c r="AP1653" s="99"/>
      <c r="AQ1653" s="99"/>
      <c r="AR1653" s="99"/>
      <c r="AS1653" s="99"/>
      <c r="AT1653" s="99"/>
      <c r="AU1653" s="99"/>
    </row>
    <row r="1654" spans="27:64">
      <c r="AA1654" s="99"/>
      <c r="AB1654" s="99"/>
      <c r="AC1654" s="99"/>
      <c r="AD1654" s="99"/>
      <c r="AE1654" s="99"/>
      <c r="AG1654" s="100"/>
      <c r="AN1654" s="99"/>
      <c r="AO1654" s="99"/>
      <c r="AP1654" s="99"/>
      <c r="AQ1654" s="99"/>
      <c r="AR1654" s="99"/>
      <c r="AS1654" s="99"/>
      <c r="AT1654" s="99"/>
      <c r="AU1654" s="99"/>
    </row>
    <row r="1655" spans="27:64">
      <c r="AA1655" s="99"/>
      <c r="AB1655" s="99"/>
      <c r="AC1655" s="99"/>
      <c r="AD1655" s="99"/>
      <c r="AE1655" s="99"/>
      <c r="AG1655" s="100"/>
      <c r="AN1655" s="99"/>
      <c r="AO1655" s="99"/>
      <c r="AP1655" s="99"/>
      <c r="AQ1655" s="99"/>
      <c r="AR1655" s="99"/>
      <c r="AS1655" s="99"/>
      <c r="AT1655" s="99"/>
      <c r="AU1655" s="99"/>
    </row>
    <row r="1656" spans="27:64">
      <c r="AA1656" s="99"/>
      <c r="AB1656" s="99"/>
      <c r="AC1656" s="99"/>
      <c r="AD1656" s="99"/>
      <c r="AE1656" s="99"/>
      <c r="AG1656" s="100"/>
      <c r="AN1656" s="99"/>
      <c r="AO1656" s="99"/>
      <c r="AP1656" s="99"/>
      <c r="AQ1656" s="99"/>
      <c r="AR1656" s="99"/>
      <c r="AS1656" s="99"/>
      <c r="AT1656" s="99"/>
      <c r="AU1656" s="99"/>
      <c r="AV1656" s="99"/>
      <c r="AW1656" s="99"/>
      <c r="AX1656" s="101"/>
      <c r="AY1656" s="99"/>
      <c r="AZ1656" s="99"/>
      <c r="BA1656" s="99"/>
      <c r="BB1656" s="99"/>
      <c r="BC1656" s="99"/>
      <c r="BD1656" s="99"/>
      <c r="BE1656" s="99"/>
      <c r="BF1656" s="99"/>
      <c r="BG1656" s="99"/>
      <c r="BH1656" s="99"/>
      <c r="BI1656" s="99"/>
      <c r="BJ1656" s="99"/>
      <c r="BK1656" s="99"/>
      <c r="BL1656" s="99"/>
    </row>
    <row r="1657" spans="27:64">
      <c r="AA1657" s="99"/>
      <c r="AB1657" s="99"/>
      <c r="AC1657" s="99"/>
      <c r="AD1657" s="99"/>
      <c r="AE1657" s="99"/>
      <c r="AG1657" s="100"/>
      <c r="AN1657" s="99"/>
      <c r="AO1657" s="99"/>
      <c r="AP1657" s="99"/>
      <c r="AQ1657" s="99"/>
      <c r="AR1657" s="99"/>
      <c r="AS1657" s="99"/>
      <c r="AT1657" s="99"/>
      <c r="AU1657" s="99"/>
    </row>
    <row r="1658" spans="27:64">
      <c r="AA1658" s="99"/>
      <c r="AB1658" s="99"/>
      <c r="AC1658" s="99"/>
      <c r="AD1658" s="99"/>
      <c r="AE1658" s="99"/>
      <c r="AG1658" s="100"/>
      <c r="AN1658" s="99"/>
      <c r="AO1658" s="99"/>
      <c r="AP1658" s="99"/>
      <c r="AQ1658" s="99"/>
      <c r="AR1658" s="99"/>
      <c r="AS1658" s="99"/>
      <c r="AT1658" s="99"/>
      <c r="AU1658" s="99"/>
    </row>
    <row r="1659" spans="27:64">
      <c r="AA1659" s="99"/>
      <c r="AB1659" s="99"/>
      <c r="AC1659" s="99"/>
      <c r="AD1659" s="99"/>
      <c r="AE1659" s="99"/>
      <c r="AG1659" s="100"/>
      <c r="AN1659" s="99"/>
      <c r="AO1659" s="99"/>
      <c r="AP1659" s="99"/>
      <c r="AQ1659" s="99"/>
      <c r="AR1659" s="99"/>
      <c r="AS1659" s="99"/>
      <c r="AT1659" s="99"/>
      <c r="AU1659" s="99"/>
      <c r="AV1659" s="99"/>
      <c r="AW1659" s="64"/>
      <c r="AX1659" s="101"/>
    </row>
    <row r="1660" spans="27:64">
      <c r="AA1660" s="99"/>
      <c r="AB1660" s="99"/>
      <c r="AC1660" s="99"/>
      <c r="AD1660" s="99"/>
      <c r="AE1660" s="99"/>
      <c r="AG1660" s="100"/>
      <c r="AN1660" s="99"/>
      <c r="AO1660" s="99"/>
      <c r="AP1660" s="99"/>
      <c r="AQ1660" s="99"/>
      <c r="AR1660" s="99"/>
      <c r="AS1660" s="99"/>
      <c r="AT1660" s="99"/>
      <c r="AU1660" s="99"/>
      <c r="AV1660" s="99"/>
      <c r="AW1660" s="64"/>
      <c r="AX1660" s="101"/>
      <c r="AY1660" s="99"/>
      <c r="AZ1660" s="99"/>
      <c r="BA1660" s="99"/>
      <c r="BB1660" s="99"/>
      <c r="BC1660" s="99"/>
      <c r="BD1660" s="99"/>
      <c r="BE1660" s="99"/>
      <c r="BF1660" s="99"/>
      <c r="BG1660" s="99"/>
      <c r="BH1660" s="99"/>
      <c r="BI1660" s="99"/>
      <c r="BJ1660" s="99"/>
      <c r="BK1660" s="99"/>
      <c r="BL1660" s="99"/>
    </row>
    <row r="1661" spans="27:64">
      <c r="AA1661" s="99"/>
      <c r="AB1661" s="99"/>
      <c r="AC1661" s="99"/>
      <c r="AD1661" s="99"/>
      <c r="AE1661" s="99"/>
      <c r="AG1661" s="100"/>
      <c r="AN1661" s="99"/>
      <c r="AO1661" s="99"/>
      <c r="AP1661" s="99"/>
      <c r="AQ1661" s="99"/>
      <c r="AR1661" s="99"/>
      <c r="AS1661" s="99"/>
      <c r="AT1661" s="99"/>
      <c r="AU1661" s="99"/>
      <c r="AV1661" s="99"/>
      <c r="AW1661" s="99"/>
      <c r="AX1661" s="99"/>
      <c r="AY1661" s="99"/>
      <c r="AZ1661" s="99"/>
      <c r="BA1661" s="99"/>
      <c r="BB1661" s="99"/>
      <c r="BC1661" s="99"/>
      <c r="BD1661" s="99"/>
      <c r="BE1661" s="99"/>
      <c r="BF1661" s="99"/>
      <c r="BG1661" s="99"/>
      <c r="BH1661" s="99"/>
      <c r="BI1661" s="99"/>
      <c r="BJ1661" s="99"/>
      <c r="BK1661" s="99"/>
      <c r="BL1661" s="99"/>
    </row>
    <row r="1662" spans="27:64">
      <c r="AA1662" s="99"/>
      <c r="AB1662" s="99"/>
      <c r="AC1662" s="99"/>
      <c r="AD1662" s="99"/>
      <c r="AE1662" s="99"/>
      <c r="AG1662" s="100"/>
      <c r="AN1662" s="99"/>
      <c r="AO1662" s="99"/>
      <c r="AP1662" s="99"/>
      <c r="AQ1662" s="99"/>
      <c r="AR1662" s="99"/>
      <c r="AS1662" s="99"/>
      <c r="AT1662" s="99"/>
      <c r="AU1662" s="99"/>
      <c r="AV1662" s="99"/>
      <c r="AW1662" s="64"/>
      <c r="AX1662" s="70"/>
    </row>
    <row r="1663" spans="27:64">
      <c r="AA1663" s="99"/>
      <c r="AB1663" s="99"/>
      <c r="AC1663" s="99"/>
      <c r="AD1663" s="99"/>
      <c r="AE1663" s="99"/>
      <c r="AG1663" s="100"/>
      <c r="AN1663" s="99"/>
      <c r="AO1663" s="99"/>
      <c r="AP1663" s="99"/>
      <c r="AQ1663" s="99"/>
      <c r="AR1663" s="99"/>
      <c r="AS1663" s="99"/>
      <c r="AT1663" s="99"/>
      <c r="AU1663" s="99"/>
    </row>
    <row r="1664" spans="27:64">
      <c r="AA1664" s="99"/>
      <c r="AB1664" s="99"/>
      <c r="AC1664" s="99"/>
      <c r="AD1664" s="99"/>
      <c r="AE1664" s="99"/>
      <c r="AG1664" s="100"/>
      <c r="AN1664" s="99"/>
      <c r="AO1664" s="99"/>
      <c r="AP1664" s="99"/>
      <c r="AQ1664" s="99"/>
      <c r="AR1664" s="99"/>
      <c r="AS1664" s="99"/>
      <c r="AT1664" s="99"/>
      <c r="AU1664" s="99"/>
      <c r="AV1664" s="99"/>
      <c r="AW1664" s="64"/>
      <c r="AX1664" s="70"/>
    </row>
    <row r="1665" spans="27:64">
      <c r="AA1665" s="99"/>
      <c r="AB1665" s="99"/>
      <c r="AC1665" s="99"/>
      <c r="AD1665" s="99"/>
      <c r="AE1665" s="99"/>
      <c r="AG1665" s="100"/>
      <c r="AN1665" s="99"/>
      <c r="AO1665" s="99"/>
      <c r="AP1665" s="99"/>
      <c r="AQ1665" s="99"/>
      <c r="AR1665" s="99"/>
      <c r="AS1665" s="99"/>
      <c r="AT1665" s="99"/>
      <c r="AU1665" s="99"/>
      <c r="AV1665" s="99"/>
      <c r="AW1665" s="64"/>
      <c r="AX1665" s="70"/>
    </row>
    <row r="1666" spans="27:64">
      <c r="AA1666" s="99"/>
      <c r="AB1666" s="99"/>
      <c r="AC1666" s="99"/>
      <c r="AD1666" s="99"/>
      <c r="AE1666" s="99"/>
      <c r="AG1666" s="100"/>
      <c r="AN1666" s="99"/>
      <c r="AO1666" s="99"/>
      <c r="AP1666" s="99"/>
      <c r="AQ1666" s="99"/>
      <c r="AR1666" s="99"/>
      <c r="AS1666" s="99"/>
      <c r="AT1666" s="99"/>
      <c r="AU1666" s="99"/>
    </row>
    <row r="1667" spans="27:64">
      <c r="AA1667" s="99"/>
      <c r="AB1667" s="99"/>
      <c r="AC1667" s="99"/>
      <c r="AD1667" s="99"/>
      <c r="AE1667" s="99"/>
      <c r="AG1667" s="100"/>
      <c r="AN1667" s="99"/>
      <c r="AO1667" s="99"/>
      <c r="AP1667" s="99"/>
      <c r="AQ1667" s="99"/>
      <c r="AR1667" s="99"/>
      <c r="AS1667" s="99"/>
      <c r="AT1667" s="99"/>
      <c r="AU1667" s="99"/>
      <c r="AV1667" s="99"/>
      <c r="AW1667" s="64"/>
      <c r="AX1667" s="101"/>
    </row>
    <row r="1668" spans="27:64">
      <c r="AA1668" s="99"/>
      <c r="AB1668" s="99"/>
      <c r="AC1668" s="99"/>
      <c r="AD1668" s="99"/>
      <c r="AE1668" s="99"/>
      <c r="AG1668" s="100"/>
      <c r="AN1668" s="99"/>
      <c r="AO1668" s="99"/>
      <c r="AP1668" s="99"/>
      <c r="AQ1668" s="99"/>
      <c r="AR1668" s="99"/>
      <c r="AS1668" s="99"/>
      <c r="AT1668" s="99"/>
      <c r="AU1668" s="99"/>
    </row>
    <row r="1669" spans="27:64">
      <c r="AA1669" s="99"/>
      <c r="AB1669" s="99"/>
      <c r="AC1669" s="99"/>
      <c r="AD1669" s="99"/>
      <c r="AE1669" s="99"/>
      <c r="AG1669" s="100"/>
      <c r="AN1669" s="99"/>
      <c r="AO1669" s="99"/>
      <c r="AP1669" s="99"/>
      <c r="AQ1669" s="99"/>
      <c r="AR1669" s="99"/>
      <c r="AS1669" s="99"/>
      <c r="AT1669" s="99"/>
      <c r="AU1669" s="99"/>
    </row>
    <row r="1670" spans="27:64">
      <c r="AA1670" s="99"/>
      <c r="AB1670" s="99"/>
      <c r="AC1670" s="99"/>
      <c r="AD1670" s="99"/>
      <c r="AE1670" s="99"/>
      <c r="AG1670" s="100"/>
      <c r="AN1670" s="99"/>
      <c r="AO1670" s="99"/>
      <c r="AP1670" s="99"/>
      <c r="AQ1670" s="99"/>
      <c r="AR1670" s="99"/>
      <c r="AS1670" s="99"/>
      <c r="AT1670" s="99"/>
      <c r="AU1670" s="99"/>
    </row>
    <row r="1671" spans="27:64">
      <c r="AA1671" s="99"/>
      <c r="AB1671" s="99"/>
      <c r="AC1671" s="99"/>
      <c r="AD1671" s="99"/>
      <c r="AE1671" s="99"/>
      <c r="AG1671" s="100"/>
      <c r="AN1671" s="99"/>
      <c r="AO1671" s="99"/>
      <c r="AP1671" s="99"/>
      <c r="AQ1671" s="99"/>
      <c r="AR1671" s="99"/>
      <c r="AS1671" s="99"/>
      <c r="AT1671" s="99"/>
      <c r="AU1671" s="99"/>
      <c r="AV1671" s="99"/>
      <c r="AW1671" s="64"/>
      <c r="AX1671" s="101"/>
    </row>
    <row r="1672" spans="27:64">
      <c r="AA1672" s="99"/>
      <c r="AB1672" s="99"/>
      <c r="AC1672" s="99"/>
      <c r="AD1672" s="99"/>
      <c r="AE1672" s="99"/>
      <c r="AG1672" s="100"/>
      <c r="AN1672" s="99"/>
      <c r="AO1672" s="99"/>
      <c r="AP1672" s="99"/>
      <c r="AQ1672" s="99"/>
      <c r="AR1672" s="99"/>
      <c r="AS1672" s="99"/>
      <c r="AT1672" s="99"/>
      <c r="AU1672" s="99"/>
      <c r="AV1672" s="99"/>
      <c r="AW1672" s="64"/>
      <c r="AX1672" s="70"/>
    </row>
    <row r="1673" spans="27:64">
      <c r="AA1673" s="99"/>
      <c r="AB1673" s="99"/>
      <c r="AC1673" s="99"/>
      <c r="AD1673" s="99"/>
      <c r="AE1673" s="99"/>
      <c r="AG1673" s="100"/>
      <c r="AN1673" s="99"/>
      <c r="AO1673" s="99"/>
      <c r="AP1673" s="99"/>
      <c r="AQ1673" s="99"/>
      <c r="AR1673" s="99"/>
      <c r="AS1673" s="99"/>
      <c r="AT1673" s="99"/>
      <c r="AU1673" s="99"/>
      <c r="AV1673" s="99"/>
      <c r="AW1673" s="99"/>
      <c r="AX1673" s="99"/>
      <c r="AY1673" s="99"/>
      <c r="AZ1673" s="99"/>
      <c r="BA1673" s="99"/>
      <c r="BB1673" s="99"/>
      <c r="BC1673" s="99"/>
      <c r="BD1673" s="99"/>
      <c r="BE1673" s="99"/>
      <c r="BF1673" s="99"/>
      <c r="BG1673" s="99"/>
      <c r="BH1673" s="99"/>
      <c r="BI1673" s="99"/>
      <c r="BJ1673" s="99"/>
      <c r="BK1673" s="99"/>
      <c r="BL1673" s="99"/>
    </row>
    <row r="1674" spans="27:64">
      <c r="AA1674" s="99"/>
      <c r="AB1674" s="99"/>
      <c r="AC1674" s="99"/>
      <c r="AD1674" s="99"/>
      <c r="AE1674" s="99"/>
      <c r="AG1674" s="100"/>
      <c r="AN1674" s="99"/>
      <c r="AO1674" s="99"/>
      <c r="AP1674" s="99"/>
      <c r="AQ1674" s="99"/>
      <c r="AR1674" s="99"/>
      <c r="AS1674" s="99"/>
      <c r="AT1674" s="99"/>
      <c r="AU1674" s="99"/>
      <c r="AV1674" s="99"/>
      <c r="AW1674" s="99"/>
      <c r="AX1674" s="101"/>
      <c r="AY1674" s="99"/>
      <c r="AZ1674" s="99"/>
      <c r="BA1674" s="99"/>
      <c r="BB1674" s="99"/>
      <c r="BC1674" s="99"/>
      <c r="BD1674" s="99"/>
      <c r="BE1674" s="99"/>
      <c r="BF1674" s="99"/>
      <c r="BG1674" s="99"/>
      <c r="BH1674" s="99"/>
      <c r="BI1674" s="99"/>
      <c r="BJ1674" s="99"/>
      <c r="BK1674" s="99"/>
      <c r="BL1674" s="99"/>
    </row>
    <row r="1675" spans="27:64">
      <c r="AA1675" s="99"/>
      <c r="AB1675" s="99"/>
      <c r="AC1675" s="99"/>
      <c r="AD1675" s="99"/>
      <c r="AE1675" s="99"/>
      <c r="AG1675" s="100"/>
      <c r="AN1675" s="99"/>
      <c r="AO1675" s="99"/>
      <c r="AP1675" s="99"/>
      <c r="AQ1675" s="99"/>
      <c r="AR1675" s="99"/>
      <c r="AS1675" s="99"/>
      <c r="AT1675" s="99"/>
      <c r="AU1675" s="99"/>
      <c r="AV1675" s="99"/>
      <c r="AW1675" s="99"/>
      <c r="AX1675" s="101"/>
      <c r="AY1675" s="99"/>
      <c r="AZ1675" s="99"/>
      <c r="BA1675" s="99"/>
      <c r="BB1675" s="99"/>
      <c r="BC1675" s="99"/>
      <c r="BD1675" s="99"/>
      <c r="BE1675" s="99"/>
      <c r="BF1675" s="99"/>
      <c r="BG1675" s="99"/>
      <c r="BH1675" s="99"/>
      <c r="BI1675" s="99"/>
      <c r="BJ1675" s="99"/>
      <c r="BK1675" s="99"/>
      <c r="BL1675" s="99"/>
    </row>
    <row r="1676" spans="27:64">
      <c r="AA1676" s="99"/>
      <c r="AB1676" s="99"/>
      <c r="AC1676" s="99"/>
      <c r="AD1676" s="99"/>
      <c r="AE1676" s="99"/>
      <c r="AG1676" s="100"/>
      <c r="AN1676" s="99"/>
      <c r="AO1676" s="99"/>
      <c r="AP1676" s="99"/>
      <c r="AQ1676" s="99"/>
      <c r="AR1676" s="99"/>
      <c r="AS1676" s="99"/>
      <c r="AT1676" s="99"/>
      <c r="AU1676" s="99"/>
      <c r="AV1676" s="99"/>
      <c r="AW1676" s="99"/>
      <c r="AX1676" s="99"/>
      <c r="AY1676" s="99"/>
      <c r="AZ1676" s="99"/>
      <c r="BA1676" s="99"/>
      <c r="BB1676" s="99"/>
      <c r="BC1676" s="99"/>
      <c r="BD1676" s="99"/>
      <c r="BE1676" s="99"/>
      <c r="BF1676" s="99"/>
      <c r="BG1676" s="99"/>
      <c r="BH1676" s="99"/>
      <c r="BI1676" s="99"/>
      <c r="BJ1676" s="99"/>
      <c r="BK1676" s="99"/>
      <c r="BL1676" s="99"/>
    </row>
    <row r="1677" spans="27:64">
      <c r="AA1677" s="99"/>
      <c r="AB1677" s="99"/>
      <c r="AC1677" s="99"/>
      <c r="AD1677" s="99"/>
      <c r="AE1677" s="99"/>
      <c r="AG1677" s="100"/>
      <c r="AN1677" s="99"/>
      <c r="AO1677" s="99"/>
      <c r="AP1677" s="99"/>
      <c r="AQ1677" s="99"/>
      <c r="AR1677" s="99"/>
      <c r="AS1677" s="99"/>
      <c r="AT1677" s="99"/>
      <c r="AU1677" s="99"/>
      <c r="AV1677" s="99"/>
      <c r="AW1677" s="64"/>
      <c r="AX1677" s="101"/>
    </row>
    <row r="1678" spans="27:64">
      <c r="AA1678" s="99"/>
      <c r="AB1678" s="99"/>
      <c r="AC1678" s="99"/>
      <c r="AD1678" s="99"/>
      <c r="AE1678" s="99"/>
      <c r="AG1678" s="100"/>
      <c r="AN1678" s="99"/>
      <c r="AO1678" s="99"/>
      <c r="AP1678" s="99"/>
      <c r="AQ1678" s="99"/>
      <c r="AR1678" s="99"/>
      <c r="AS1678" s="99"/>
      <c r="AT1678" s="99"/>
      <c r="AU1678" s="99"/>
      <c r="AV1678" s="99"/>
      <c r="AW1678" s="99"/>
      <c r="AX1678" s="101"/>
      <c r="AY1678" s="99"/>
      <c r="AZ1678" s="99"/>
      <c r="BA1678" s="99"/>
      <c r="BB1678" s="99"/>
      <c r="BC1678" s="99"/>
      <c r="BD1678" s="99"/>
      <c r="BE1678" s="99"/>
      <c r="BF1678" s="99"/>
      <c r="BG1678" s="99"/>
      <c r="BH1678" s="99"/>
      <c r="BI1678" s="99"/>
      <c r="BJ1678" s="99"/>
      <c r="BK1678" s="99"/>
      <c r="BL1678" s="99"/>
    </row>
    <row r="1679" spans="27:64">
      <c r="AA1679" s="99"/>
      <c r="AB1679" s="99"/>
      <c r="AC1679" s="99"/>
      <c r="AD1679" s="99"/>
      <c r="AE1679" s="99"/>
      <c r="AG1679" s="100"/>
      <c r="AN1679" s="99"/>
      <c r="AO1679" s="99"/>
      <c r="AP1679" s="99"/>
      <c r="AQ1679" s="99"/>
      <c r="AR1679" s="99"/>
      <c r="AS1679" s="99"/>
      <c r="AT1679" s="99"/>
      <c r="AU1679" s="99"/>
      <c r="AV1679" s="99"/>
      <c r="AW1679" s="99"/>
      <c r="AX1679" s="99"/>
      <c r="AY1679" s="99"/>
      <c r="AZ1679" s="99"/>
      <c r="BA1679" s="99"/>
      <c r="BB1679" s="99"/>
      <c r="BC1679" s="99"/>
      <c r="BD1679" s="99"/>
      <c r="BE1679" s="99"/>
      <c r="BF1679" s="99"/>
      <c r="BG1679" s="99"/>
      <c r="BH1679" s="99"/>
      <c r="BI1679" s="99"/>
      <c r="BJ1679" s="99"/>
      <c r="BK1679" s="99"/>
      <c r="BL1679" s="99"/>
    </row>
    <row r="1680" spans="27:64">
      <c r="AA1680" s="99"/>
      <c r="AB1680" s="99"/>
      <c r="AC1680" s="99"/>
      <c r="AD1680" s="99"/>
      <c r="AE1680" s="99"/>
      <c r="AG1680" s="100"/>
      <c r="AN1680" s="99"/>
      <c r="AO1680" s="99"/>
      <c r="AP1680" s="99"/>
      <c r="AQ1680" s="99"/>
      <c r="AR1680" s="99"/>
      <c r="AS1680" s="99"/>
      <c r="AT1680" s="99"/>
      <c r="AU1680" s="99"/>
      <c r="AV1680" s="99"/>
      <c r="AW1680" s="64"/>
      <c r="AX1680" s="101"/>
    </row>
    <row r="1681" spans="27:64">
      <c r="AA1681" s="99"/>
      <c r="AB1681" s="99"/>
      <c r="AC1681" s="99"/>
      <c r="AD1681" s="99"/>
      <c r="AE1681" s="99"/>
      <c r="AG1681" s="100"/>
      <c r="AN1681" s="99"/>
      <c r="AO1681" s="99"/>
      <c r="AP1681" s="99"/>
      <c r="AQ1681" s="99"/>
      <c r="AR1681" s="99"/>
      <c r="AS1681" s="99"/>
      <c r="AT1681" s="99"/>
      <c r="AU1681" s="99"/>
      <c r="AV1681" s="99"/>
      <c r="AW1681" s="64"/>
      <c r="AX1681" s="101"/>
    </row>
    <row r="1682" spans="27:64">
      <c r="AA1682" s="99"/>
      <c r="AB1682" s="99"/>
      <c r="AC1682" s="99"/>
      <c r="AD1682" s="99"/>
      <c r="AE1682" s="99"/>
      <c r="AG1682" s="100"/>
      <c r="AN1682" s="99"/>
      <c r="AO1682" s="99"/>
      <c r="AP1682" s="99"/>
      <c r="AQ1682" s="99"/>
      <c r="AR1682" s="99"/>
      <c r="AS1682" s="99"/>
      <c r="AT1682" s="99"/>
      <c r="AU1682" s="99"/>
      <c r="AV1682" s="99"/>
      <c r="AW1682" s="64"/>
      <c r="AX1682" s="101"/>
      <c r="AY1682" s="99"/>
      <c r="AZ1682" s="99"/>
      <c r="BA1682" s="99"/>
      <c r="BB1682" s="99"/>
      <c r="BC1682" s="99"/>
      <c r="BD1682" s="99"/>
      <c r="BE1682" s="99"/>
      <c r="BF1682" s="99"/>
      <c r="BG1682" s="99"/>
      <c r="BH1682" s="99"/>
      <c r="BI1682" s="99"/>
      <c r="BJ1682" s="99"/>
      <c r="BK1682" s="99"/>
      <c r="BL1682" s="99"/>
    </row>
    <row r="1683" spans="27:64">
      <c r="AA1683" s="99"/>
      <c r="AB1683" s="99"/>
      <c r="AC1683" s="99"/>
      <c r="AD1683" s="99"/>
      <c r="AE1683" s="99"/>
      <c r="AG1683" s="100"/>
      <c r="AN1683" s="99"/>
      <c r="AO1683" s="99"/>
      <c r="AP1683" s="99"/>
      <c r="AQ1683" s="99"/>
      <c r="AR1683" s="99"/>
      <c r="AS1683" s="99"/>
      <c r="AT1683" s="99"/>
      <c r="AU1683" s="99"/>
      <c r="AV1683" s="99"/>
      <c r="AW1683" s="99"/>
      <c r="AX1683" s="101"/>
      <c r="AY1683" s="99"/>
      <c r="AZ1683" s="99"/>
      <c r="BA1683" s="99"/>
      <c r="BB1683" s="99"/>
      <c r="BC1683" s="99"/>
      <c r="BD1683" s="99"/>
      <c r="BE1683" s="99"/>
      <c r="BF1683" s="99"/>
      <c r="BG1683" s="99"/>
      <c r="BH1683" s="99"/>
      <c r="BI1683" s="99"/>
      <c r="BJ1683" s="99"/>
      <c r="BK1683" s="99"/>
      <c r="BL1683" s="99"/>
    </row>
    <row r="1684" spans="27:64">
      <c r="AA1684" s="99"/>
      <c r="AB1684" s="99"/>
      <c r="AC1684" s="99"/>
      <c r="AD1684" s="99"/>
      <c r="AE1684" s="99"/>
      <c r="AG1684" s="100"/>
      <c r="AN1684" s="99"/>
      <c r="AO1684" s="99"/>
      <c r="AP1684" s="99"/>
      <c r="AQ1684" s="99"/>
      <c r="AR1684" s="99"/>
      <c r="AS1684" s="99"/>
      <c r="AT1684" s="99"/>
      <c r="AU1684" s="99"/>
      <c r="AV1684" s="99"/>
      <c r="AW1684" s="99"/>
      <c r="AX1684" s="101"/>
      <c r="AY1684" s="99"/>
      <c r="AZ1684" s="99"/>
      <c r="BA1684" s="99"/>
      <c r="BB1684" s="99"/>
      <c r="BC1684" s="99"/>
      <c r="BD1684" s="99"/>
      <c r="BE1684" s="99"/>
      <c r="BF1684" s="99"/>
      <c r="BG1684" s="99"/>
      <c r="BH1684" s="99"/>
      <c r="BI1684" s="99"/>
      <c r="BJ1684" s="99"/>
      <c r="BK1684" s="99"/>
      <c r="BL1684" s="99"/>
    </row>
    <row r="1685" spans="27:64">
      <c r="AA1685" s="99"/>
      <c r="AB1685" s="99"/>
      <c r="AC1685" s="99"/>
      <c r="AD1685" s="99"/>
      <c r="AE1685" s="99"/>
      <c r="AG1685" s="100"/>
      <c r="AN1685" s="99"/>
      <c r="AO1685" s="99"/>
      <c r="AP1685" s="99"/>
      <c r="AQ1685" s="99"/>
      <c r="AR1685" s="99"/>
      <c r="AS1685" s="99"/>
      <c r="AT1685" s="99"/>
      <c r="AU1685" s="99"/>
      <c r="AV1685" s="99"/>
      <c r="AW1685" s="64"/>
      <c r="AX1685" s="70"/>
    </row>
    <row r="1686" spans="27:64">
      <c r="AA1686" s="99"/>
      <c r="AB1686" s="99"/>
      <c r="AC1686" s="99"/>
      <c r="AD1686" s="99"/>
      <c r="AE1686" s="99"/>
      <c r="AG1686" s="100"/>
      <c r="AN1686" s="99"/>
      <c r="AO1686" s="99"/>
      <c r="AP1686" s="99"/>
      <c r="AQ1686" s="99"/>
      <c r="AR1686" s="99"/>
      <c r="AS1686" s="99"/>
      <c r="AT1686" s="99"/>
      <c r="AU1686" s="99"/>
      <c r="AV1686" s="99"/>
      <c r="AW1686" s="64"/>
      <c r="AX1686" s="70"/>
    </row>
    <row r="1687" spans="27:64">
      <c r="AA1687" s="99"/>
      <c r="AB1687" s="99"/>
      <c r="AC1687" s="99"/>
      <c r="AD1687" s="99"/>
      <c r="AE1687" s="99"/>
      <c r="AG1687" s="100"/>
      <c r="AN1687" s="99"/>
      <c r="AO1687" s="99"/>
      <c r="AP1687" s="99"/>
      <c r="AQ1687" s="99"/>
      <c r="AR1687" s="99"/>
      <c r="AS1687" s="99"/>
      <c r="AT1687" s="99"/>
      <c r="AU1687" s="99"/>
      <c r="AV1687" s="99"/>
      <c r="AW1687" s="64"/>
      <c r="AX1687" s="70"/>
    </row>
    <row r="1688" spans="27:64">
      <c r="AA1688" s="99"/>
      <c r="AB1688" s="99"/>
      <c r="AC1688" s="99"/>
      <c r="AD1688" s="99"/>
      <c r="AE1688" s="99"/>
      <c r="AG1688" s="100"/>
      <c r="AN1688" s="99"/>
      <c r="AO1688" s="99"/>
      <c r="AP1688" s="99"/>
      <c r="AQ1688" s="99"/>
      <c r="AR1688" s="99"/>
      <c r="AS1688" s="99"/>
      <c r="AT1688" s="99"/>
      <c r="AU1688" s="99"/>
      <c r="AV1688" s="99"/>
      <c r="AW1688" s="64"/>
      <c r="AX1688" s="101"/>
    </row>
    <row r="1689" spans="27:64">
      <c r="AA1689" s="99"/>
      <c r="AB1689" s="99"/>
      <c r="AC1689" s="99"/>
      <c r="AD1689" s="99"/>
      <c r="AE1689" s="99"/>
      <c r="AG1689" s="100"/>
      <c r="AN1689" s="99"/>
      <c r="AO1689" s="99"/>
      <c r="AP1689" s="99"/>
      <c r="AQ1689" s="99"/>
      <c r="AR1689" s="99"/>
      <c r="AS1689" s="99"/>
      <c r="AT1689" s="99"/>
      <c r="AU1689" s="99"/>
      <c r="AV1689" s="99"/>
      <c r="AW1689" s="99"/>
      <c r="AX1689" s="99"/>
      <c r="AY1689" s="99"/>
      <c r="AZ1689" s="99"/>
      <c r="BA1689" s="99"/>
      <c r="BB1689" s="99"/>
      <c r="BC1689" s="99"/>
      <c r="BD1689" s="99"/>
      <c r="BE1689" s="99"/>
      <c r="BF1689" s="99"/>
      <c r="BG1689" s="99"/>
      <c r="BH1689" s="99"/>
      <c r="BI1689" s="99"/>
      <c r="BJ1689" s="99"/>
      <c r="BK1689" s="99"/>
      <c r="BL1689" s="99"/>
    </row>
    <row r="1690" spans="27:64">
      <c r="AA1690" s="99"/>
      <c r="AB1690" s="99"/>
      <c r="AC1690" s="99"/>
      <c r="AD1690" s="99"/>
      <c r="AE1690" s="99"/>
      <c r="AG1690" s="100"/>
      <c r="AN1690" s="99"/>
      <c r="AO1690" s="99"/>
      <c r="AP1690" s="99"/>
      <c r="AQ1690" s="99"/>
      <c r="AR1690" s="99"/>
      <c r="AS1690" s="99"/>
      <c r="AT1690" s="99"/>
      <c r="AU1690" s="99"/>
      <c r="AV1690" s="99"/>
      <c r="AW1690" s="99"/>
      <c r="AX1690" s="99"/>
      <c r="AY1690" s="99"/>
      <c r="AZ1690" s="99"/>
      <c r="BA1690" s="99"/>
      <c r="BB1690" s="99"/>
      <c r="BC1690" s="99"/>
      <c r="BD1690" s="99"/>
      <c r="BE1690" s="99"/>
      <c r="BF1690" s="99"/>
      <c r="BG1690" s="99"/>
      <c r="BH1690" s="99"/>
      <c r="BI1690" s="99"/>
      <c r="BJ1690" s="99"/>
      <c r="BK1690" s="99"/>
      <c r="BL1690" s="99"/>
    </row>
    <row r="1691" spans="27:64">
      <c r="AA1691" s="99"/>
      <c r="AB1691" s="99"/>
      <c r="AC1691" s="99"/>
      <c r="AD1691" s="99"/>
      <c r="AE1691" s="99"/>
      <c r="AG1691" s="100"/>
      <c r="AN1691" s="99"/>
      <c r="AO1691" s="99"/>
      <c r="AP1691" s="99"/>
      <c r="AQ1691" s="99"/>
      <c r="AR1691" s="99"/>
      <c r="AS1691" s="99"/>
      <c r="AT1691" s="99"/>
      <c r="AU1691" s="99"/>
    </row>
    <row r="1692" spans="27:64">
      <c r="AA1692" s="99"/>
      <c r="AB1692" s="99"/>
      <c r="AC1692" s="99"/>
      <c r="AD1692" s="99"/>
      <c r="AE1692" s="99"/>
      <c r="AG1692" s="100"/>
      <c r="AN1692" s="99"/>
      <c r="AO1692" s="99"/>
      <c r="AP1692" s="99"/>
      <c r="AQ1692" s="99"/>
      <c r="AR1692" s="99"/>
      <c r="AS1692" s="99"/>
      <c r="AT1692" s="99"/>
      <c r="AU1692" s="99"/>
      <c r="AV1692" s="99"/>
      <c r="AW1692" s="64"/>
      <c r="AX1692" s="101"/>
    </row>
    <row r="1693" spans="27:64">
      <c r="AA1693" s="99"/>
      <c r="AB1693" s="99"/>
      <c r="AC1693" s="99"/>
      <c r="AD1693" s="99"/>
      <c r="AE1693" s="99"/>
      <c r="AG1693" s="100"/>
      <c r="AN1693" s="99"/>
      <c r="AO1693" s="99"/>
      <c r="AP1693" s="99"/>
      <c r="AQ1693" s="99"/>
      <c r="AR1693" s="99"/>
      <c r="AS1693" s="99"/>
      <c r="AT1693" s="99"/>
      <c r="AU1693" s="99"/>
      <c r="AV1693" s="99"/>
      <c r="AW1693" s="64"/>
      <c r="AX1693" s="70"/>
    </row>
    <row r="1694" spans="27:64">
      <c r="AA1694" s="99"/>
      <c r="AB1694" s="99"/>
      <c r="AC1694" s="99"/>
      <c r="AD1694" s="99"/>
      <c r="AE1694" s="99"/>
      <c r="AG1694" s="100"/>
      <c r="AN1694" s="99"/>
      <c r="AO1694" s="99"/>
      <c r="AP1694" s="99"/>
      <c r="AQ1694" s="99"/>
      <c r="AR1694" s="99"/>
      <c r="AS1694" s="99"/>
      <c r="AT1694" s="99"/>
      <c r="AU1694" s="99"/>
      <c r="AV1694" s="99"/>
      <c r="AW1694" s="64"/>
      <c r="AX1694" s="70"/>
    </row>
    <row r="1695" spans="27:64">
      <c r="AA1695" s="99"/>
      <c r="AB1695" s="99"/>
      <c r="AC1695" s="99"/>
      <c r="AD1695" s="99"/>
      <c r="AE1695" s="99"/>
      <c r="AG1695" s="100"/>
      <c r="AN1695" s="99"/>
      <c r="AO1695" s="99"/>
      <c r="AP1695" s="99"/>
      <c r="AQ1695" s="99"/>
      <c r="AR1695" s="99"/>
      <c r="AS1695" s="99"/>
      <c r="AT1695" s="99"/>
      <c r="AU1695" s="99"/>
    </row>
    <row r="1696" spans="27:64">
      <c r="AA1696" s="99"/>
      <c r="AB1696" s="99"/>
      <c r="AC1696" s="99"/>
      <c r="AD1696" s="99"/>
      <c r="AE1696" s="99"/>
      <c r="AG1696" s="100"/>
      <c r="AN1696" s="99"/>
      <c r="AO1696" s="99"/>
      <c r="AP1696" s="99"/>
      <c r="AQ1696" s="99"/>
      <c r="AR1696" s="99"/>
      <c r="AS1696" s="99"/>
      <c r="AT1696" s="99"/>
      <c r="AU1696" s="99"/>
    </row>
    <row r="1697" spans="27:64">
      <c r="AA1697" s="99"/>
      <c r="AB1697" s="99"/>
      <c r="AC1697" s="99"/>
      <c r="AD1697" s="99"/>
      <c r="AE1697" s="99"/>
      <c r="AG1697" s="100"/>
      <c r="AN1697" s="99"/>
      <c r="AO1697" s="99"/>
      <c r="AP1697" s="99"/>
      <c r="AQ1697" s="99"/>
      <c r="AR1697" s="99"/>
      <c r="AS1697" s="99"/>
      <c r="AT1697" s="99"/>
      <c r="AU1697" s="99"/>
    </row>
    <row r="1698" spans="27:64">
      <c r="AA1698" s="99"/>
      <c r="AB1698" s="99"/>
      <c r="AC1698" s="99"/>
      <c r="AD1698" s="99"/>
      <c r="AE1698" s="99"/>
      <c r="AG1698" s="100"/>
      <c r="AN1698" s="99"/>
      <c r="AO1698" s="99"/>
      <c r="AP1698" s="99"/>
      <c r="AQ1698" s="99"/>
      <c r="AR1698" s="99"/>
      <c r="AS1698" s="99"/>
      <c r="AT1698" s="99"/>
      <c r="AU1698" s="99"/>
    </row>
    <row r="1699" spans="27:64">
      <c r="AA1699" s="99"/>
      <c r="AB1699" s="99"/>
      <c r="AC1699" s="99"/>
      <c r="AD1699" s="99"/>
      <c r="AE1699" s="99"/>
      <c r="AG1699" s="100"/>
      <c r="AN1699" s="99"/>
      <c r="AO1699" s="99"/>
      <c r="AP1699" s="99"/>
      <c r="AQ1699" s="99"/>
      <c r="AR1699" s="99"/>
      <c r="AS1699" s="99"/>
      <c r="AT1699" s="99"/>
      <c r="AU1699" s="99"/>
    </row>
    <row r="1700" spans="27:64">
      <c r="AA1700" s="99"/>
      <c r="AB1700" s="99"/>
      <c r="AC1700" s="99"/>
      <c r="AD1700" s="99"/>
      <c r="AE1700" s="99"/>
      <c r="AG1700" s="100"/>
      <c r="AN1700" s="99"/>
      <c r="AO1700" s="99"/>
      <c r="AP1700" s="99"/>
      <c r="AQ1700" s="99"/>
      <c r="AR1700" s="99"/>
      <c r="AS1700" s="99"/>
      <c r="AT1700" s="99"/>
      <c r="AU1700" s="99"/>
    </row>
    <row r="1701" spans="27:64">
      <c r="AA1701" s="99"/>
      <c r="AB1701" s="99"/>
      <c r="AC1701" s="99"/>
      <c r="AD1701" s="99"/>
      <c r="AE1701" s="99"/>
      <c r="AG1701" s="100"/>
      <c r="AN1701" s="99"/>
      <c r="AO1701" s="99"/>
      <c r="AP1701" s="99"/>
      <c r="AQ1701" s="99"/>
      <c r="AR1701" s="99"/>
      <c r="AS1701" s="99"/>
      <c r="AT1701" s="99"/>
      <c r="AU1701" s="99"/>
    </row>
    <row r="1702" spans="27:64">
      <c r="AA1702" s="99"/>
      <c r="AB1702" s="99"/>
      <c r="AC1702" s="99"/>
      <c r="AD1702" s="99"/>
      <c r="AE1702" s="99"/>
      <c r="AG1702" s="100"/>
      <c r="AN1702" s="99"/>
      <c r="AO1702" s="99"/>
      <c r="AP1702" s="99"/>
      <c r="AQ1702" s="99"/>
      <c r="AR1702" s="99"/>
      <c r="AS1702" s="99"/>
      <c r="AT1702" s="99"/>
      <c r="AU1702" s="99"/>
    </row>
    <row r="1703" spans="27:64">
      <c r="AA1703" s="99"/>
      <c r="AB1703" s="99"/>
      <c r="AC1703" s="99"/>
      <c r="AD1703" s="99"/>
      <c r="AE1703" s="99"/>
      <c r="AG1703" s="100"/>
      <c r="AN1703" s="99"/>
      <c r="AO1703" s="99"/>
      <c r="AP1703" s="99"/>
      <c r="AQ1703" s="99"/>
      <c r="AR1703" s="99"/>
      <c r="AS1703" s="99"/>
      <c r="AT1703" s="99"/>
      <c r="AU1703" s="99"/>
      <c r="AV1703" s="99"/>
      <c r="AW1703" s="64"/>
      <c r="AX1703" s="70"/>
    </row>
    <row r="1704" spans="27:64">
      <c r="AA1704" s="99"/>
      <c r="AB1704" s="99"/>
      <c r="AC1704" s="99"/>
      <c r="AD1704" s="99"/>
      <c r="AE1704" s="99"/>
      <c r="AG1704" s="100"/>
      <c r="AN1704" s="99"/>
      <c r="AO1704" s="99"/>
      <c r="AP1704" s="99"/>
      <c r="AQ1704" s="99"/>
      <c r="AR1704" s="99"/>
      <c r="AS1704" s="99"/>
      <c r="AT1704" s="99"/>
      <c r="AU1704" s="99"/>
      <c r="AV1704" s="99"/>
      <c r="AW1704" s="99"/>
      <c r="AX1704" s="99"/>
      <c r="AY1704" s="99"/>
      <c r="AZ1704" s="99"/>
      <c r="BA1704" s="99"/>
      <c r="BB1704" s="99"/>
      <c r="BC1704" s="99"/>
      <c r="BD1704" s="99"/>
      <c r="BE1704" s="99"/>
      <c r="BF1704" s="99"/>
      <c r="BG1704" s="99"/>
      <c r="BH1704" s="99"/>
      <c r="BI1704" s="99"/>
      <c r="BJ1704" s="99"/>
      <c r="BK1704" s="99"/>
      <c r="BL1704" s="99"/>
    </row>
    <row r="1705" spans="27:64">
      <c r="AA1705" s="99"/>
      <c r="AB1705" s="99"/>
      <c r="AC1705" s="99"/>
      <c r="AD1705" s="99"/>
      <c r="AE1705" s="99"/>
      <c r="AG1705" s="100"/>
      <c r="AN1705" s="99"/>
      <c r="AO1705" s="99"/>
      <c r="AP1705" s="99"/>
      <c r="AQ1705" s="99"/>
      <c r="AR1705" s="99"/>
      <c r="AS1705" s="99"/>
      <c r="AT1705" s="99"/>
      <c r="AU1705" s="99"/>
      <c r="AV1705" s="99"/>
      <c r="AW1705" s="64"/>
      <c r="AX1705" s="70"/>
    </row>
    <row r="1706" spans="27:64">
      <c r="AA1706" s="99"/>
      <c r="AB1706" s="99"/>
      <c r="AC1706" s="99"/>
      <c r="AD1706" s="99"/>
      <c r="AE1706" s="99"/>
      <c r="AG1706" s="100"/>
      <c r="AN1706" s="99"/>
      <c r="AO1706" s="99"/>
      <c r="AP1706" s="99"/>
      <c r="AQ1706" s="99"/>
      <c r="AR1706" s="99"/>
      <c r="AS1706" s="99"/>
      <c r="AT1706" s="99"/>
      <c r="AU1706" s="99"/>
      <c r="AV1706" s="99"/>
      <c r="AW1706" s="64"/>
      <c r="AX1706" s="70"/>
    </row>
    <row r="1707" spans="27:64">
      <c r="AA1707" s="99"/>
      <c r="AB1707" s="99"/>
      <c r="AC1707" s="99"/>
      <c r="AD1707" s="99"/>
      <c r="AE1707" s="99"/>
      <c r="AG1707" s="100"/>
      <c r="AN1707" s="99"/>
      <c r="AO1707" s="99"/>
      <c r="AP1707" s="99"/>
      <c r="AQ1707" s="99"/>
      <c r="AR1707" s="99"/>
      <c r="AS1707" s="99"/>
      <c r="AT1707" s="99"/>
      <c r="AU1707" s="99"/>
      <c r="AV1707" s="99"/>
      <c r="AW1707" s="64"/>
      <c r="AX1707" s="101"/>
    </row>
    <row r="1708" spans="27:64">
      <c r="AA1708" s="99"/>
      <c r="AB1708" s="99"/>
      <c r="AC1708" s="99"/>
      <c r="AD1708" s="99"/>
      <c r="AE1708" s="99"/>
      <c r="AG1708" s="100"/>
      <c r="AN1708" s="99"/>
      <c r="AO1708" s="99"/>
      <c r="AP1708" s="99"/>
      <c r="AQ1708" s="99"/>
      <c r="AR1708" s="99"/>
      <c r="AS1708" s="99"/>
      <c r="AT1708" s="99"/>
      <c r="AU1708" s="99"/>
      <c r="AV1708" s="99"/>
      <c r="AW1708" s="64"/>
      <c r="AX1708" s="70"/>
    </row>
    <row r="1709" spans="27:64">
      <c r="AA1709" s="99"/>
      <c r="AB1709" s="99"/>
      <c r="AC1709" s="99"/>
      <c r="AD1709" s="99"/>
      <c r="AE1709" s="99"/>
      <c r="AG1709" s="100"/>
      <c r="AN1709" s="99"/>
      <c r="AO1709" s="99"/>
      <c r="AP1709" s="99"/>
      <c r="AQ1709" s="99"/>
      <c r="AR1709" s="99"/>
      <c r="AS1709" s="99"/>
      <c r="AT1709" s="99"/>
      <c r="AU1709" s="99"/>
    </row>
    <row r="1710" spans="27:64">
      <c r="AA1710" s="99"/>
      <c r="AB1710" s="99"/>
      <c r="AC1710" s="99"/>
      <c r="AD1710" s="99"/>
      <c r="AE1710" s="99"/>
      <c r="AG1710" s="100"/>
      <c r="AN1710" s="99"/>
      <c r="AO1710" s="99"/>
      <c r="AP1710" s="99"/>
      <c r="AQ1710" s="99"/>
      <c r="AR1710" s="99"/>
      <c r="AS1710" s="99"/>
      <c r="AT1710" s="99"/>
      <c r="AU1710" s="99"/>
      <c r="AV1710" s="99"/>
      <c r="AW1710" s="64"/>
      <c r="AX1710" s="101"/>
    </row>
    <row r="1711" spans="27:64">
      <c r="AA1711" s="99"/>
      <c r="AB1711" s="99"/>
      <c r="AC1711" s="99"/>
      <c r="AD1711" s="99"/>
      <c r="AE1711" s="99"/>
      <c r="AG1711" s="100"/>
      <c r="AN1711" s="99"/>
      <c r="AO1711" s="99"/>
      <c r="AP1711" s="99"/>
      <c r="AQ1711" s="99"/>
      <c r="AR1711" s="99"/>
      <c r="AS1711" s="99"/>
      <c r="AT1711" s="99"/>
      <c r="AU1711" s="99"/>
      <c r="AV1711" s="99"/>
      <c r="AW1711" s="70"/>
      <c r="AX1711" s="101"/>
      <c r="AY1711" s="99"/>
      <c r="AZ1711" s="99"/>
      <c r="BA1711" s="99"/>
      <c r="BB1711" s="99"/>
      <c r="BC1711" s="99"/>
      <c r="BD1711" s="99"/>
      <c r="BE1711" s="99"/>
      <c r="BF1711" s="99"/>
      <c r="BG1711" s="99"/>
      <c r="BH1711" s="99"/>
      <c r="BI1711" s="99"/>
      <c r="BJ1711" s="99"/>
      <c r="BK1711" s="99"/>
      <c r="BL1711" s="99"/>
    </row>
    <row r="1712" spans="27:64">
      <c r="AA1712" s="99"/>
      <c r="AB1712" s="99"/>
      <c r="AC1712" s="99"/>
      <c r="AD1712" s="99"/>
      <c r="AE1712" s="99"/>
      <c r="AG1712" s="100"/>
      <c r="AN1712" s="99"/>
      <c r="AO1712" s="99"/>
      <c r="AP1712" s="99"/>
      <c r="AQ1712" s="99"/>
      <c r="AR1712" s="99"/>
      <c r="AS1712" s="99"/>
      <c r="AT1712" s="99"/>
      <c r="AU1712" s="99"/>
      <c r="AV1712" s="99"/>
      <c r="AW1712" s="99"/>
      <c r="AX1712" s="101"/>
      <c r="AY1712" s="99"/>
      <c r="AZ1712" s="99"/>
      <c r="BA1712" s="99"/>
      <c r="BB1712" s="99"/>
      <c r="BC1712" s="99"/>
      <c r="BD1712" s="99"/>
      <c r="BE1712" s="99"/>
      <c r="BF1712" s="99"/>
      <c r="BG1712" s="99"/>
      <c r="BH1712" s="99"/>
      <c r="BI1712" s="99"/>
      <c r="BJ1712" s="99"/>
      <c r="BK1712" s="99"/>
      <c r="BL1712" s="99"/>
    </row>
    <row r="1713" spans="27:64">
      <c r="AA1713" s="99"/>
      <c r="AB1713" s="99"/>
      <c r="AC1713" s="99"/>
      <c r="AD1713" s="99"/>
      <c r="AE1713" s="99"/>
      <c r="AG1713" s="100"/>
      <c r="AN1713" s="99"/>
      <c r="AO1713" s="99"/>
      <c r="AP1713" s="99"/>
      <c r="AQ1713" s="99"/>
      <c r="AR1713" s="99"/>
      <c r="AS1713" s="99"/>
      <c r="AT1713" s="99"/>
      <c r="AU1713" s="99"/>
      <c r="AV1713" s="99"/>
      <c r="AW1713" s="64"/>
      <c r="AX1713" s="70"/>
    </row>
    <row r="1714" spans="27:64">
      <c r="AA1714" s="99"/>
      <c r="AB1714" s="99"/>
      <c r="AC1714" s="99"/>
      <c r="AD1714" s="99"/>
      <c r="AE1714" s="99"/>
      <c r="AG1714" s="100"/>
      <c r="AN1714" s="99"/>
      <c r="AO1714" s="99"/>
      <c r="AP1714" s="99"/>
      <c r="AQ1714" s="99"/>
      <c r="AR1714" s="99"/>
      <c r="AS1714" s="99"/>
      <c r="AT1714" s="99"/>
      <c r="AU1714" s="99"/>
    </row>
    <row r="1715" spans="27:64">
      <c r="AA1715" s="99"/>
      <c r="AB1715" s="99"/>
      <c r="AC1715" s="99"/>
      <c r="AD1715" s="99"/>
      <c r="AE1715" s="99"/>
      <c r="AG1715" s="100"/>
      <c r="AN1715" s="99"/>
      <c r="AO1715" s="99"/>
      <c r="AP1715" s="99"/>
      <c r="AQ1715" s="99"/>
      <c r="AR1715" s="99"/>
      <c r="AS1715" s="99"/>
      <c r="AT1715" s="99"/>
      <c r="AU1715" s="99"/>
      <c r="AV1715" s="99"/>
      <c r="AW1715" s="64"/>
      <c r="AX1715" s="70"/>
    </row>
    <row r="1716" spans="27:64">
      <c r="AA1716" s="99"/>
      <c r="AB1716" s="99"/>
      <c r="AC1716" s="99"/>
      <c r="AD1716" s="99"/>
      <c r="AE1716" s="99"/>
      <c r="AG1716" s="100"/>
      <c r="AN1716" s="99"/>
      <c r="AO1716" s="99"/>
      <c r="AP1716" s="99"/>
      <c r="AQ1716" s="99"/>
      <c r="AR1716" s="99"/>
      <c r="AS1716" s="99"/>
      <c r="AT1716" s="99"/>
      <c r="AU1716" s="99"/>
      <c r="AV1716" s="99"/>
      <c r="AW1716" s="64"/>
      <c r="AX1716" s="70"/>
    </row>
    <row r="1717" spans="27:64">
      <c r="AA1717" s="99"/>
      <c r="AB1717" s="99"/>
      <c r="AC1717" s="99"/>
      <c r="AD1717" s="99"/>
      <c r="AE1717" s="99"/>
      <c r="AG1717" s="100"/>
      <c r="AN1717" s="99"/>
      <c r="AO1717" s="99"/>
      <c r="AP1717" s="99"/>
      <c r="AQ1717" s="99"/>
      <c r="AR1717" s="99"/>
      <c r="AS1717" s="99"/>
      <c r="AT1717" s="99"/>
      <c r="AU1717" s="99"/>
      <c r="AV1717" s="99"/>
      <c r="AW1717" s="64"/>
      <c r="AX1717" s="70"/>
    </row>
    <row r="1718" spans="27:64">
      <c r="AA1718" s="99"/>
      <c r="AB1718" s="99"/>
      <c r="AC1718" s="99"/>
      <c r="AD1718" s="99"/>
      <c r="AE1718" s="99"/>
      <c r="AG1718" s="100"/>
      <c r="AN1718" s="99"/>
      <c r="AO1718" s="99"/>
      <c r="AP1718" s="99"/>
      <c r="AQ1718" s="99"/>
      <c r="AR1718" s="99"/>
      <c r="AS1718" s="99"/>
      <c r="AT1718" s="99"/>
      <c r="AU1718" s="99"/>
      <c r="AV1718" s="99"/>
      <c r="AW1718" s="64"/>
      <c r="AX1718" s="70"/>
    </row>
    <row r="1719" spans="27:64">
      <c r="AA1719" s="99"/>
      <c r="AB1719" s="99"/>
      <c r="AC1719" s="99"/>
      <c r="AD1719" s="99"/>
      <c r="AE1719" s="99"/>
      <c r="AG1719" s="100"/>
      <c r="AN1719" s="99"/>
      <c r="AO1719" s="99"/>
      <c r="AP1719" s="99"/>
      <c r="AQ1719" s="99"/>
      <c r="AR1719" s="99"/>
      <c r="AS1719" s="99"/>
      <c r="AT1719" s="99"/>
      <c r="AU1719" s="99"/>
      <c r="AV1719" s="99"/>
      <c r="AW1719" s="64"/>
      <c r="AX1719" s="70"/>
    </row>
    <row r="1720" spans="27:64">
      <c r="AA1720" s="99"/>
      <c r="AB1720" s="99"/>
      <c r="AC1720" s="99"/>
      <c r="AD1720" s="99"/>
      <c r="AE1720" s="99"/>
      <c r="AG1720" s="100"/>
      <c r="AN1720" s="99"/>
      <c r="AO1720" s="99"/>
      <c r="AP1720" s="99"/>
      <c r="AQ1720" s="99"/>
      <c r="AR1720" s="99"/>
      <c r="AS1720" s="99"/>
      <c r="AT1720" s="99"/>
      <c r="AU1720" s="99"/>
      <c r="AV1720" s="99"/>
      <c r="AW1720" s="64"/>
      <c r="AX1720" s="101"/>
      <c r="AY1720" s="99"/>
      <c r="AZ1720" s="99"/>
      <c r="BA1720" s="99"/>
      <c r="BB1720" s="99"/>
      <c r="BC1720" s="99"/>
      <c r="BD1720" s="99"/>
      <c r="BE1720" s="99"/>
      <c r="BF1720" s="99"/>
      <c r="BG1720" s="99"/>
      <c r="BH1720" s="99"/>
      <c r="BI1720" s="99"/>
      <c r="BJ1720" s="99"/>
      <c r="BK1720" s="99"/>
      <c r="BL1720" s="99"/>
    </row>
    <row r="1721" spans="27:64">
      <c r="AA1721" s="99"/>
      <c r="AB1721" s="99"/>
      <c r="AC1721" s="99"/>
      <c r="AD1721" s="99"/>
      <c r="AE1721" s="99"/>
      <c r="AG1721" s="100"/>
      <c r="AN1721" s="99"/>
      <c r="AO1721" s="99"/>
      <c r="AP1721" s="99"/>
      <c r="AQ1721" s="99"/>
      <c r="AR1721" s="99"/>
      <c r="AS1721" s="99"/>
      <c r="AT1721" s="99"/>
      <c r="AU1721" s="99"/>
    </row>
    <row r="1722" spans="27:64">
      <c r="AA1722" s="99"/>
      <c r="AB1722" s="99"/>
      <c r="AC1722" s="99"/>
      <c r="AD1722" s="99"/>
      <c r="AE1722" s="99"/>
      <c r="AG1722" s="100"/>
      <c r="AN1722" s="99"/>
      <c r="AO1722" s="99"/>
      <c r="AP1722" s="99"/>
      <c r="AQ1722" s="99"/>
      <c r="AR1722" s="99"/>
      <c r="AS1722" s="99"/>
      <c r="AT1722" s="99"/>
      <c r="AU1722" s="99"/>
      <c r="AV1722" s="99"/>
      <c r="AW1722" s="64"/>
      <c r="AX1722" s="70"/>
    </row>
    <row r="1723" spans="27:64">
      <c r="AA1723" s="99"/>
      <c r="AB1723" s="99"/>
      <c r="AC1723" s="99"/>
      <c r="AD1723" s="99"/>
      <c r="AE1723" s="99"/>
      <c r="AG1723" s="100"/>
      <c r="AN1723" s="99"/>
      <c r="AO1723" s="99"/>
      <c r="AP1723" s="99"/>
      <c r="AQ1723" s="99"/>
      <c r="AR1723" s="99"/>
      <c r="AS1723" s="99"/>
      <c r="AT1723" s="99"/>
      <c r="AU1723" s="99"/>
      <c r="AV1723" s="99"/>
      <c r="AW1723" s="64"/>
      <c r="AX1723" s="70"/>
    </row>
    <row r="1724" spans="27:64">
      <c r="AA1724" s="99"/>
      <c r="AB1724" s="99"/>
      <c r="AC1724" s="99"/>
      <c r="AD1724" s="99"/>
      <c r="AE1724" s="99"/>
      <c r="AG1724" s="100"/>
      <c r="AN1724" s="99"/>
      <c r="AO1724" s="99"/>
      <c r="AP1724" s="99"/>
      <c r="AQ1724" s="99"/>
      <c r="AR1724" s="99"/>
      <c r="AS1724" s="99"/>
      <c r="AT1724" s="99"/>
      <c r="AU1724" s="99"/>
    </row>
    <row r="1725" spans="27:64">
      <c r="AA1725" s="99"/>
      <c r="AB1725" s="99"/>
      <c r="AC1725" s="99"/>
      <c r="AD1725" s="99"/>
      <c r="AE1725" s="99"/>
      <c r="AG1725" s="100"/>
      <c r="AN1725" s="99"/>
      <c r="AO1725" s="99"/>
      <c r="AP1725" s="99"/>
      <c r="AQ1725" s="99"/>
      <c r="AR1725" s="99"/>
      <c r="AS1725" s="99"/>
      <c r="AT1725" s="99"/>
      <c r="AU1725" s="99"/>
      <c r="AV1725" s="99"/>
      <c r="AW1725" s="64"/>
      <c r="AX1725" s="101"/>
      <c r="AY1725" s="99"/>
      <c r="AZ1725" s="99"/>
      <c r="BA1725" s="99"/>
      <c r="BB1725" s="99"/>
      <c r="BC1725" s="99"/>
      <c r="BD1725" s="99"/>
      <c r="BE1725" s="99"/>
      <c r="BF1725" s="99"/>
      <c r="BG1725" s="99"/>
      <c r="BH1725" s="99"/>
      <c r="BI1725" s="99"/>
      <c r="BJ1725" s="99"/>
      <c r="BK1725" s="99"/>
      <c r="BL1725" s="99"/>
    </row>
    <row r="1726" spans="27:64">
      <c r="AA1726" s="99"/>
      <c r="AB1726" s="99"/>
      <c r="AC1726" s="99"/>
      <c r="AD1726" s="99"/>
      <c r="AE1726" s="99"/>
      <c r="AG1726" s="100"/>
      <c r="AN1726" s="99"/>
      <c r="AO1726" s="99"/>
      <c r="AP1726" s="99"/>
      <c r="AQ1726" s="99"/>
      <c r="AR1726" s="99"/>
      <c r="AS1726" s="99"/>
      <c r="AT1726" s="99"/>
      <c r="AU1726" s="99"/>
      <c r="AV1726" s="99"/>
      <c r="AW1726" s="64"/>
      <c r="AX1726" s="70"/>
    </row>
    <row r="1727" spans="27:64">
      <c r="AA1727" s="99"/>
      <c r="AB1727" s="99"/>
      <c r="AC1727" s="99"/>
      <c r="AD1727" s="99"/>
      <c r="AE1727" s="99"/>
      <c r="AG1727" s="100"/>
      <c r="AN1727" s="99"/>
      <c r="AO1727" s="99"/>
      <c r="AP1727" s="99"/>
      <c r="AQ1727" s="99"/>
      <c r="AR1727" s="99"/>
      <c r="AS1727" s="99"/>
      <c r="AT1727" s="99"/>
      <c r="AU1727" s="99"/>
    </row>
    <row r="1728" spans="27:64">
      <c r="AA1728" s="99"/>
      <c r="AB1728" s="99"/>
      <c r="AC1728" s="99"/>
      <c r="AD1728" s="99"/>
      <c r="AE1728" s="99"/>
      <c r="AG1728" s="100"/>
      <c r="AN1728" s="99"/>
      <c r="AO1728" s="99"/>
      <c r="AP1728" s="99"/>
      <c r="AQ1728" s="99"/>
      <c r="AR1728" s="99"/>
      <c r="AS1728" s="99"/>
      <c r="AT1728" s="99"/>
      <c r="AU1728" s="99"/>
    </row>
    <row r="1729" spans="27:64">
      <c r="AA1729" s="99"/>
      <c r="AB1729" s="99"/>
      <c r="AC1729" s="99"/>
      <c r="AD1729" s="99"/>
      <c r="AE1729" s="99"/>
      <c r="AG1729" s="100"/>
      <c r="AN1729" s="99"/>
      <c r="AO1729" s="99"/>
      <c r="AP1729" s="99"/>
      <c r="AQ1729" s="99"/>
      <c r="AR1729" s="99"/>
      <c r="AS1729" s="99"/>
      <c r="AT1729" s="99"/>
      <c r="AU1729" s="99"/>
    </row>
    <row r="1730" spans="27:64">
      <c r="AA1730" s="99"/>
      <c r="AB1730" s="99"/>
      <c r="AC1730" s="99"/>
      <c r="AD1730" s="99"/>
      <c r="AE1730" s="99"/>
      <c r="AG1730" s="100"/>
      <c r="AN1730" s="99"/>
      <c r="AO1730" s="99"/>
      <c r="AP1730" s="99"/>
      <c r="AQ1730" s="99"/>
      <c r="AR1730" s="99"/>
      <c r="AS1730" s="99"/>
      <c r="AT1730" s="99"/>
      <c r="AU1730" s="99"/>
      <c r="AV1730" s="99"/>
      <c r="AW1730" s="64"/>
      <c r="AX1730" s="101"/>
      <c r="AY1730" s="99"/>
      <c r="AZ1730" s="99"/>
      <c r="BA1730" s="99"/>
      <c r="BB1730" s="99"/>
      <c r="BC1730" s="99"/>
      <c r="BD1730" s="99"/>
      <c r="BE1730" s="99"/>
      <c r="BF1730" s="99"/>
      <c r="BG1730" s="99"/>
      <c r="BH1730" s="99"/>
      <c r="BI1730" s="99"/>
      <c r="BJ1730" s="99"/>
      <c r="BK1730" s="99"/>
      <c r="BL1730" s="99"/>
    </row>
    <row r="1731" spans="27:64">
      <c r="AA1731" s="99"/>
      <c r="AB1731" s="99"/>
      <c r="AC1731" s="99"/>
      <c r="AD1731" s="99"/>
      <c r="AE1731" s="99"/>
      <c r="AG1731" s="100"/>
      <c r="AN1731" s="99"/>
      <c r="AO1731" s="99"/>
      <c r="AP1731" s="99"/>
      <c r="AQ1731" s="99"/>
      <c r="AR1731" s="99"/>
      <c r="AS1731" s="99"/>
      <c r="AT1731" s="99"/>
      <c r="AU1731" s="99"/>
    </row>
    <row r="1732" spans="27:64">
      <c r="AA1732" s="99"/>
      <c r="AB1732" s="99"/>
      <c r="AC1732" s="99"/>
      <c r="AD1732" s="99"/>
      <c r="AE1732" s="99"/>
      <c r="AG1732" s="100"/>
      <c r="AN1732" s="99"/>
      <c r="AO1732" s="99"/>
      <c r="AP1732" s="99"/>
      <c r="AQ1732" s="99"/>
      <c r="AR1732" s="99"/>
      <c r="AS1732" s="99"/>
      <c r="AT1732" s="99"/>
      <c r="AU1732" s="99"/>
      <c r="AV1732" s="99"/>
      <c r="AW1732" s="64"/>
      <c r="AX1732" s="101"/>
    </row>
    <row r="1733" spans="27:64">
      <c r="AA1733" s="99"/>
      <c r="AB1733" s="99"/>
      <c r="AC1733" s="99"/>
      <c r="AD1733" s="99"/>
      <c r="AE1733" s="99"/>
      <c r="AG1733" s="100"/>
      <c r="AN1733" s="99"/>
      <c r="AO1733" s="99"/>
      <c r="AP1733" s="99"/>
      <c r="AQ1733" s="99"/>
      <c r="AR1733" s="99"/>
      <c r="AS1733" s="99"/>
      <c r="AT1733" s="99"/>
      <c r="AU1733" s="99"/>
    </row>
    <row r="1734" spans="27:64">
      <c r="AA1734" s="99"/>
      <c r="AB1734" s="99"/>
      <c r="AC1734" s="99"/>
      <c r="AD1734" s="99"/>
      <c r="AE1734" s="99"/>
      <c r="AG1734" s="100"/>
      <c r="AN1734" s="99"/>
      <c r="AO1734" s="99"/>
      <c r="AP1734" s="99"/>
      <c r="AQ1734" s="99"/>
      <c r="AR1734" s="99"/>
      <c r="AS1734" s="99"/>
      <c r="AT1734" s="99"/>
      <c r="AU1734" s="99"/>
    </row>
    <row r="1735" spans="27:64">
      <c r="AA1735" s="99"/>
      <c r="AB1735" s="99"/>
      <c r="AC1735" s="99"/>
      <c r="AD1735" s="99"/>
      <c r="AE1735" s="99"/>
      <c r="AG1735" s="100"/>
      <c r="AN1735" s="99"/>
      <c r="AO1735" s="99"/>
      <c r="AP1735" s="99"/>
      <c r="AQ1735" s="99"/>
      <c r="AR1735" s="99"/>
      <c r="AS1735" s="99"/>
      <c r="AT1735" s="99"/>
      <c r="AU1735" s="99"/>
      <c r="AV1735" s="99"/>
      <c r="AW1735" s="99"/>
      <c r="AX1735" s="99"/>
      <c r="AY1735" s="99"/>
      <c r="AZ1735" s="99"/>
      <c r="BA1735" s="99"/>
      <c r="BB1735" s="99"/>
      <c r="BC1735" s="99"/>
      <c r="BD1735" s="99"/>
      <c r="BE1735" s="99"/>
      <c r="BF1735" s="99"/>
      <c r="BG1735" s="99"/>
      <c r="BH1735" s="99"/>
      <c r="BI1735" s="99"/>
      <c r="BJ1735" s="99"/>
      <c r="BK1735" s="99"/>
      <c r="BL1735" s="99"/>
    </row>
    <row r="1736" spans="27:64">
      <c r="AA1736" s="99"/>
      <c r="AB1736" s="99"/>
      <c r="AC1736" s="99"/>
      <c r="AD1736" s="99"/>
      <c r="AE1736" s="99"/>
      <c r="AG1736" s="100"/>
      <c r="AN1736" s="99"/>
      <c r="AO1736" s="99"/>
      <c r="AP1736" s="99"/>
      <c r="AQ1736" s="99"/>
      <c r="AR1736" s="99"/>
      <c r="AS1736" s="99"/>
      <c r="AT1736" s="99"/>
      <c r="AU1736" s="99"/>
      <c r="AV1736" s="99"/>
      <c r="AW1736" s="99"/>
      <c r="AX1736" s="99"/>
      <c r="AY1736" s="99"/>
      <c r="AZ1736" s="99"/>
      <c r="BA1736" s="99"/>
      <c r="BB1736" s="99"/>
      <c r="BC1736" s="99"/>
      <c r="BD1736" s="99"/>
      <c r="BE1736" s="99"/>
      <c r="BF1736" s="99"/>
      <c r="BG1736" s="99"/>
      <c r="BH1736" s="99"/>
      <c r="BI1736" s="99"/>
      <c r="BJ1736" s="99"/>
      <c r="BK1736" s="99"/>
      <c r="BL1736" s="99"/>
    </row>
    <row r="1737" spans="27:64">
      <c r="AA1737" s="99"/>
      <c r="AB1737" s="99"/>
      <c r="AC1737" s="99"/>
      <c r="AD1737" s="99"/>
      <c r="AE1737" s="99"/>
      <c r="AG1737" s="100"/>
      <c r="AN1737" s="99"/>
      <c r="AO1737" s="99"/>
      <c r="AP1737" s="99"/>
      <c r="AQ1737" s="99"/>
      <c r="AR1737" s="99"/>
      <c r="AS1737" s="99"/>
      <c r="AT1737" s="99"/>
      <c r="AU1737" s="99"/>
    </row>
    <row r="1738" spans="27:64">
      <c r="AA1738" s="99"/>
      <c r="AB1738" s="99"/>
      <c r="AC1738" s="99"/>
      <c r="AD1738" s="99"/>
      <c r="AE1738" s="99"/>
      <c r="AG1738" s="100"/>
      <c r="AN1738" s="99"/>
      <c r="AO1738" s="99"/>
      <c r="AP1738" s="99"/>
      <c r="AQ1738" s="99"/>
      <c r="AR1738" s="99"/>
      <c r="AS1738" s="99"/>
      <c r="AT1738" s="99"/>
      <c r="AU1738" s="99"/>
    </row>
    <row r="1739" spans="27:64">
      <c r="AA1739" s="99"/>
      <c r="AB1739" s="99"/>
      <c r="AC1739" s="99"/>
      <c r="AD1739" s="99"/>
      <c r="AE1739" s="99"/>
      <c r="AG1739" s="100"/>
      <c r="AN1739" s="99"/>
      <c r="AO1739" s="99"/>
      <c r="AP1739" s="99"/>
      <c r="AQ1739" s="99"/>
      <c r="AR1739" s="99"/>
      <c r="AS1739" s="99"/>
      <c r="AT1739" s="99"/>
      <c r="AU1739" s="99"/>
      <c r="AV1739" s="99"/>
      <c r="AW1739" s="64"/>
      <c r="AX1739" s="70"/>
    </row>
    <row r="1740" spans="27:64">
      <c r="AA1740" s="99"/>
      <c r="AB1740" s="99"/>
      <c r="AC1740" s="99"/>
      <c r="AD1740" s="99"/>
      <c r="AE1740" s="99"/>
      <c r="AG1740" s="100"/>
      <c r="AN1740" s="99"/>
      <c r="AO1740" s="99"/>
      <c r="AP1740" s="99"/>
      <c r="AQ1740" s="99"/>
      <c r="AR1740" s="99"/>
      <c r="AS1740" s="99"/>
      <c r="AT1740" s="99"/>
      <c r="AU1740" s="99"/>
    </row>
    <row r="1741" spans="27:64">
      <c r="AA1741" s="99"/>
      <c r="AB1741" s="99"/>
      <c r="AC1741" s="99"/>
      <c r="AD1741" s="99"/>
      <c r="AE1741" s="99"/>
      <c r="AG1741" s="100"/>
      <c r="AN1741" s="99"/>
      <c r="AO1741" s="99"/>
      <c r="AP1741" s="99"/>
      <c r="AQ1741" s="99"/>
      <c r="AR1741" s="99"/>
      <c r="AS1741" s="99"/>
      <c r="AT1741" s="99"/>
      <c r="AU1741" s="99"/>
    </row>
    <row r="1742" spans="27:64">
      <c r="AA1742" s="99"/>
      <c r="AB1742" s="99"/>
      <c r="AC1742" s="99"/>
      <c r="AD1742" s="99"/>
      <c r="AE1742" s="99"/>
      <c r="AG1742" s="100"/>
      <c r="AN1742" s="99"/>
      <c r="AO1742" s="99"/>
      <c r="AP1742" s="99"/>
      <c r="AQ1742" s="99"/>
      <c r="AR1742" s="99"/>
      <c r="AS1742" s="99"/>
      <c r="AT1742" s="99"/>
      <c r="AU1742" s="99"/>
    </row>
    <row r="1743" spans="27:64">
      <c r="AA1743" s="99"/>
      <c r="AB1743" s="99"/>
      <c r="AC1743" s="99"/>
      <c r="AD1743" s="99"/>
      <c r="AE1743" s="99"/>
      <c r="AG1743" s="100"/>
      <c r="AN1743" s="99"/>
      <c r="AO1743" s="99"/>
      <c r="AP1743" s="99"/>
      <c r="AQ1743" s="99"/>
      <c r="AR1743" s="99"/>
      <c r="AS1743" s="99"/>
      <c r="AT1743" s="99"/>
      <c r="AU1743" s="99"/>
    </row>
    <row r="1744" spans="27:64">
      <c r="AA1744" s="99"/>
      <c r="AB1744" s="99"/>
      <c r="AC1744" s="99"/>
      <c r="AD1744" s="99"/>
      <c r="AE1744" s="99"/>
      <c r="AG1744" s="100"/>
      <c r="AN1744" s="99"/>
      <c r="AO1744" s="99"/>
      <c r="AP1744" s="99"/>
      <c r="AQ1744" s="99"/>
      <c r="AR1744" s="99"/>
      <c r="AS1744" s="99"/>
      <c r="AT1744" s="99"/>
      <c r="AU1744" s="99"/>
    </row>
    <row r="1745" spans="27:64">
      <c r="AA1745" s="99"/>
      <c r="AB1745" s="99"/>
      <c r="AC1745" s="99"/>
      <c r="AD1745" s="99"/>
      <c r="AE1745" s="99"/>
      <c r="AG1745" s="100"/>
      <c r="AN1745" s="99"/>
      <c r="AO1745" s="99"/>
      <c r="AP1745" s="99"/>
      <c r="AQ1745" s="99"/>
      <c r="AR1745" s="99"/>
      <c r="AS1745" s="99"/>
      <c r="AT1745" s="99"/>
      <c r="AU1745" s="99"/>
      <c r="AV1745" s="99"/>
      <c r="AW1745" s="64"/>
      <c r="AX1745" s="70"/>
    </row>
    <row r="1746" spans="27:64">
      <c r="AA1746" s="99"/>
      <c r="AB1746" s="99"/>
      <c r="AC1746" s="99"/>
      <c r="AD1746" s="99"/>
      <c r="AE1746" s="99"/>
      <c r="AG1746" s="100"/>
      <c r="AN1746" s="99"/>
      <c r="AO1746" s="99"/>
      <c r="AP1746" s="99"/>
      <c r="AQ1746" s="99"/>
      <c r="AR1746" s="99"/>
      <c r="AS1746" s="99"/>
      <c r="AT1746" s="99"/>
      <c r="AU1746" s="99"/>
    </row>
    <row r="1747" spans="27:64">
      <c r="AA1747" s="99"/>
      <c r="AB1747" s="99"/>
      <c r="AC1747" s="99"/>
      <c r="AD1747" s="99"/>
      <c r="AE1747" s="99"/>
      <c r="AG1747" s="100"/>
      <c r="AN1747" s="99"/>
      <c r="AO1747" s="99"/>
      <c r="AP1747" s="99"/>
      <c r="AQ1747" s="99"/>
      <c r="AR1747" s="99"/>
      <c r="AS1747" s="99"/>
      <c r="AT1747" s="99"/>
      <c r="AU1747" s="99"/>
    </row>
    <row r="1748" spans="27:64">
      <c r="AA1748" s="99"/>
      <c r="AB1748" s="99"/>
      <c r="AC1748" s="99"/>
      <c r="AD1748" s="99"/>
      <c r="AE1748" s="99"/>
      <c r="AG1748" s="100"/>
      <c r="AN1748" s="99"/>
      <c r="AO1748" s="99"/>
      <c r="AP1748" s="99"/>
      <c r="AQ1748" s="99"/>
      <c r="AR1748" s="99"/>
      <c r="AS1748" s="99"/>
      <c r="AT1748" s="99"/>
      <c r="AU1748" s="99"/>
      <c r="AV1748" s="99"/>
      <c r="AW1748" s="99"/>
      <c r="AX1748" s="101"/>
      <c r="AY1748" s="99"/>
      <c r="AZ1748" s="99"/>
      <c r="BA1748" s="99"/>
      <c r="BB1748" s="99"/>
      <c r="BC1748" s="99"/>
      <c r="BD1748" s="99"/>
      <c r="BE1748" s="99"/>
      <c r="BF1748" s="99"/>
      <c r="BG1748" s="99"/>
      <c r="BH1748" s="99"/>
      <c r="BI1748" s="99"/>
      <c r="BJ1748" s="99"/>
      <c r="BK1748" s="99"/>
      <c r="BL1748" s="99"/>
    </row>
    <row r="1749" spans="27:64">
      <c r="AA1749" s="99"/>
      <c r="AB1749" s="99"/>
      <c r="AC1749" s="99"/>
      <c r="AD1749" s="99"/>
      <c r="AE1749" s="99"/>
      <c r="AG1749" s="100"/>
      <c r="AN1749" s="99"/>
      <c r="AO1749" s="99"/>
      <c r="AP1749" s="99"/>
      <c r="AQ1749" s="99"/>
      <c r="AR1749" s="99"/>
      <c r="AS1749" s="99"/>
      <c r="AT1749" s="99"/>
      <c r="AU1749" s="99"/>
    </row>
    <row r="1750" spans="27:64">
      <c r="AA1750" s="99"/>
      <c r="AB1750" s="99"/>
      <c r="AC1750" s="99"/>
      <c r="AD1750" s="99"/>
      <c r="AE1750" s="99"/>
      <c r="AG1750" s="100"/>
      <c r="AN1750" s="99"/>
      <c r="AO1750" s="99"/>
      <c r="AP1750" s="99"/>
      <c r="AQ1750" s="99"/>
      <c r="AR1750" s="99"/>
      <c r="AS1750" s="99"/>
      <c r="AT1750" s="99"/>
      <c r="AU1750" s="99"/>
    </row>
    <row r="1751" spans="27:64">
      <c r="AA1751" s="99"/>
      <c r="AB1751" s="99"/>
      <c r="AC1751" s="99"/>
      <c r="AD1751" s="99"/>
      <c r="AE1751" s="99"/>
      <c r="AG1751" s="100"/>
      <c r="AN1751" s="99"/>
      <c r="AO1751" s="99"/>
      <c r="AP1751" s="99"/>
      <c r="AQ1751" s="99"/>
      <c r="AR1751" s="99"/>
      <c r="AS1751" s="99"/>
      <c r="AT1751" s="99"/>
      <c r="AU1751" s="99"/>
    </row>
    <row r="1752" spans="27:64">
      <c r="AA1752" s="99"/>
      <c r="AB1752" s="99"/>
      <c r="AC1752" s="99"/>
      <c r="AD1752" s="99"/>
      <c r="AE1752" s="99"/>
      <c r="AG1752" s="100"/>
      <c r="AN1752" s="99"/>
      <c r="AO1752" s="99"/>
      <c r="AP1752" s="99"/>
      <c r="AQ1752" s="99"/>
      <c r="AR1752" s="99"/>
      <c r="AS1752" s="99"/>
      <c r="AT1752" s="99"/>
      <c r="AU1752" s="99"/>
    </row>
    <row r="1753" spans="27:64">
      <c r="AA1753" s="99"/>
      <c r="AB1753" s="99"/>
      <c r="AC1753" s="99"/>
      <c r="AD1753" s="99"/>
      <c r="AE1753" s="99"/>
      <c r="AG1753" s="100"/>
      <c r="AN1753" s="99"/>
      <c r="AO1753" s="99"/>
      <c r="AP1753" s="99"/>
      <c r="AQ1753" s="99"/>
      <c r="AR1753" s="99"/>
      <c r="AS1753" s="99"/>
      <c r="AT1753" s="99"/>
      <c r="AU1753" s="99"/>
    </row>
    <row r="1754" spans="27:64">
      <c r="AA1754" s="99"/>
      <c r="AB1754" s="99"/>
      <c r="AC1754" s="99"/>
      <c r="AD1754" s="99"/>
      <c r="AE1754" s="99"/>
      <c r="AG1754" s="100"/>
      <c r="AN1754" s="99"/>
      <c r="AO1754" s="99"/>
      <c r="AP1754" s="99"/>
      <c r="AQ1754" s="99"/>
      <c r="AR1754" s="99"/>
      <c r="AS1754" s="99"/>
      <c r="AT1754" s="99"/>
      <c r="AU1754" s="99"/>
      <c r="AV1754" s="99"/>
      <c r="AW1754" s="99"/>
      <c r="AX1754" s="101"/>
      <c r="AY1754" s="99"/>
      <c r="AZ1754" s="99"/>
      <c r="BA1754" s="99"/>
      <c r="BB1754" s="99"/>
      <c r="BC1754" s="99"/>
      <c r="BD1754" s="99"/>
      <c r="BE1754" s="99"/>
      <c r="BF1754" s="99"/>
      <c r="BG1754" s="99"/>
      <c r="BH1754" s="99"/>
      <c r="BI1754" s="99"/>
      <c r="BJ1754" s="99"/>
      <c r="BK1754" s="99"/>
      <c r="BL1754" s="99"/>
    </row>
    <row r="1755" spans="27:64">
      <c r="AA1755" s="99"/>
      <c r="AB1755" s="99"/>
      <c r="AC1755" s="99"/>
      <c r="AD1755" s="99"/>
      <c r="AE1755" s="99"/>
      <c r="AG1755" s="100"/>
      <c r="AN1755" s="99"/>
      <c r="AO1755" s="99"/>
      <c r="AP1755" s="99"/>
      <c r="AQ1755" s="99"/>
      <c r="AR1755" s="99"/>
      <c r="AS1755" s="99"/>
      <c r="AT1755" s="99"/>
      <c r="AU1755" s="99"/>
      <c r="AV1755" s="99"/>
      <c r="AW1755" s="99"/>
      <c r="AX1755" s="99"/>
      <c r="AY1755" s="99"/>
      <c r="AZ1755" s="99"/>
      <c r="BA1755" s="99"/>
      <c r="BB1755" s="99"/>
      <c r="BC1755" s="99"/>
      <c r="BD1755" s="99"/>
      <c r="BE1755" s="99"/>
      <c r="BF1755" s="99"/>
      <c r="BG1755" s="99"/>
      <c r="BH1755" s="99"/>
      <c r="BI1755" s="99"/>
      <c r="BJ1755" s="99"/>
      <c r="BK1755" s="99"/>
      <c r="BL1755" s="99"/>
    </row>
    <row r="1756" spans="27:64">
      <c r="AA1756" s="99"/>
      <c r="AB1756" s="99"/>
      <c r="AC1756" s="99"/>
      <c r="AD1756" s="99"/>
      <c r="AE1756" s="99"/>
      <c r="AG1756" s="100"/>
      <c r="AN1756" s="99"/>
      <c r="AO1756" s="99"/>
      <c r="AP1756" s="99"/>
      <c r="AQ1756" s="99"/>
      <c r="AR1756" s="99"/>
      <c r="AS1756" s="99"/>
      <c r="AT1756" s="99"/>
      <c r="AU1756" s="99"/>
      <c r="AV1756" s="99"/>
    </row>
    <row r="1757" spans="27:64">
      <c r="AA1757" s="99"/>
      <c r="AB1757" s="99"/>
      <c r="AC1757" s="99"/>
      <c r="AD1757" s="99"/>
      <c r="AE1757" s="99"/>
      <c r="AG1757" s="100"/>
      <c r="AN1757" s="99"/>
      <c r="AO1757" s="99"/>
      <c r="AP1757" s="99"/>
      <c r="AQ1757" s="99"/>
      <c r="AR1757" s="99"/>
      <c r="AS1757" s="99"/>
      <c r="AT1757" s="99"/>
      <c r="AU1757" s="99"/>
      <c r="AV1757" s="99"/>
      <c r="AW1757" s="64"/>
      <c r="AX1757" s="70"/>
    </row>
    <row r="1758" spans="27:64">
      <c r="AA1758" s="99"/>
      <c r="AB1758" s="99"/>
      <c r="AC1758" s="99"/>
      <c r="AD1758" s="99"/>
      <c r="AE1758" s="99"/>
      <c r="AG1758" s="100"/>
      <c r="AN1758" s="99"/>
      <c r="AO1758" s="99"/>
      <c r="AP1758" s="99"/>
      <c r="AQ1758" s="99"/>
      <c r="AR1758" s="99"/>
      <c r="AS1758" s="99"/>
      <c r="AT1758" s="99"/>
      <c r="AU1758" s="99"/>
    </row>
    <row r="1759" spans="27:64">
      <c r="AA1759" s="99"/>
      <c r="AB1759" s="99"/>
      <c r="AC1759" s="99"/>
      <c r="AD1759" s="99"/>
      <c r="AE1759" s="99"/>
      <c r="AG1759" s="100"/>
      <c r="AN1759" s="99"/>
      <c r="AO1759" s="99"/>
      <c r="AP1759" s="99"/>
      <c r="AQ1759" s="99"/>
      <c r="AR1759" s="99"/>
      <c r="AS1759" s="99"/>
      <c r="AT1759" s="99"/>
      <c r="AU1759" s="99"/>
    </row>
    <row r="1760" spans="27:64">
      <c r="AA1760" s="99"/>
      <c r="AB1760" s="99"/>
      <c r="AC1760" s="99"/>
      <c r="AD1760" s="99"/>
      <c r="AE1760" s="99"/>
      <c r="AG1760" s="100"/>
      <c r="AN1760" s="99"/>
      <c r="AO1760" s="99"/>
      <c r="AP1760" s="99"/>
      <c r="AQ1760" s="99"/>
      <c r="AR1760" s="99"/>
      <c r="AS1760" s="99"/>
      <c r="AT1760" s="99"/>
      <c r="AU1760" s="99"/>
      <c r="AV1760" s="99"/>
      <c r="AW1760" s="99"/>
      <c r="AX1760" s="101"/>
      <c r="AY1760" s="99"/>
      <c r="AZ1760" s="99"/>
      <c r="BA1760" s="99"/>
      <c r="BB1760" s="99"/>
      <c r="BC1760" s="99"/>
      <c r="BD1760" s="99"/>
      <c r="BE1760" s="99"/>
      <c r="BF1760" s="99"/>
      <c r="BG1760" s="99"/>
      <c r="BH1760" s="99"/>
      <c r="BI1760" s="99"/>
      <c r="BJ1760" s="99"/>
      <c r="BK1760" s="99"/>
      <c r="BL1760" s="99"/>
    </row>
    <row r="1761" spans="27:64">
      <c r="AA1761" s="99"/>
      <c r="AB1761" s="99"/>
      <c r="AC1761" s="99"/>
      <c r="AD1761" s="99"/>
      <c r="AE1761" s="99"/>
      <c r="AG1761" s="100"/>
      <c r="AN1761" s="99"/>
      <c r="AO1761" s="99"/>
      <c r="AP1761" s="99"/>
      <c r="AQ1761" s="99"/>
      <c r="AR1761" s="99"/>
      <c r="AS1761" s="99"/>
      <c r="AT1761" s="99"/>
      <c r="AU1761" s="99"/>
      <c r="AV1761" s="99"/>
      <c r="AW1761" s="64"/>
      <c r="AX1761" s="101"/>
      <c r="AY1761" s="99"/>
      <c r="AZ1761" s="99"/>
      <c r="BA1761" s="99"/>
      <c r="BB1761" s="99"/>
      <c r="BC1761" s="99"/>
      <c r="BD1761" s="99"/>
      <c r="BE1761" s="99"/>
      <c r="BF1761" s="99"/>
      <c r="BG1761" s="99"/>
      <c r="BH1761" s="99"/>
      <c r="BI1761" s="99"/>
      <c r="BJ1761" s="99"/>
      <c r="BK1761" s="99"/>
      <c r="BL1761" s="99"/>
    </row>
    <row r="1762" spans="27:64">
      <c r="AA1762" s="99"/>
      <c r="AB1762" s="99"/>
      <c r="AC1762" s="99"/>
      <c r="AD1762" s="99"/>
      <c r="AE1762" s="99"/>
      <c r="AG1762" s="100"/>
      <c r="AN1762" s="99"/>
      <c r="AO1762" s="99"/>
      <c r="AP1762" s="99"/>
      <c r="AQ1762" s="99"/>
      <c r="AR1762" s="99"/>
      <c r="AS1762" s="99"/>
      <c r="AT1762" s="99"/>
      <c r="AU1762" s="99"/>
    </row>
    <row r="1763" spans="27:64">
      <c r="AA1763" s="99"/>
      <c r="AB1763" s="99"/>
      <c r="AC1763" s="99"/>
      <c r="AD1763" s="99"/>
      <c r="AE1763" s="99"/>
      <c r="AG1763" s="100"/>
      <c r="AN1763" s="99"/>
      <c r="AO1763" s="99"/>
      <c r="AP1763" s="99"/>
      <c r="AQ1763" s="99"/>
      <c r="AR1763" s="99"/>
      <c r="AS1763" s="99"/>
      <c r="AT1763" s="99"/>
      <c r="AU1763" s="99"/>
      <c r="AV1763" s="99"/>
      <c r="AW1763" s="64"/>
      <c r="AX1763" s="70"/>
    </row>
    <row r="1764" spans="27:64">
      <c r="AA1764" s="99"/>
      <c r="AB1764" s="99"/>
      <c r="AC1764" s="99"/>
      <c r="AD1764" s="99"/>
      <c r="AE1764" s="99"/>
      <c r="AG1764" s="100"/>
      <c r="AN1764" s="99"/>
      <c r="AO1764" s="99"/>
      <c r="AP1764" s="99"/>
      <c r="AQ1764" s="99"/>
      <c r="AR1764" s="99"/>
      <c r="AS1764" s="99"/>
      <c r="AT1764" s="99"/>
      <c r="AU1764" s="99"/>
    </row>
    <row r="1765" spans="27:64">
      <c r="AA1765" s="99"/>
      <c r="AB1765" s="99"/>
      <c r="AC1765" s="99"/>
      <c r="AD1765" s="99"/>
      <c r="AE1765" s="99"/>
      <c r="AG1765" s="100"/>
      <c r="AN1765" s="99"/>
      <c r="AO1765" s="99"/>
      <c r="AP1765" s="99"/>
      <c r="AQ1765" s="99"/>
      <c r="AR1765" s="99"/>
      <c r="AS1765" s="99"/>
      <c r="AT1765" s="99"/>
      <c r="AU1765" s="99"/>
      <c r="AV1765" s="99"/>
      <c r="AW1765" s="64"/>
      <c r="AX1765" s="70"/>
    </row>
    <row r="1766" spans="27:64">
      <c r="AA1766" s="99"/>
      <c r="AB1766" s="99"/>
      <c r="AC1766" s="99"/>
      <c r="AD1766" s="99"/>
      <c r="AE1766" s="99"/>
      <c r="AG1766" s="100"/>
      <c r="AN1766" s="99"/>
      <c r="AO1766" s="99"/>
      <c r="AP1766" s="99"/>
      <c r="AQ1766" s="99"/>
      <c r="AR1766" s="99"/>
      <c r="AS1766" s="99"/>
      <c r="AT1766" s="99"/>
      <c r="AU1766" s="99"/>
    </row>
    <row r="1767" spans="27:64">
      <c r="AA1767" s="99"/>
      <c r="AB1767" s="99"/>
      <c r="AC1767" s="99"/>
      <c r="AD1767" s="99"/>
      <c r="AE1767" s="99"/>
      <c r="AG1767" s="100"/>
      <c r="AN1767" s="99"/>
      <c r="AO1767" s="99"/>
      <c r="AP1767" s="99"/>
      <c r="AQ1767" s="99"/>
      <c r="AR1767" s="99"/>
      <c r="AS1767" s="99"/>
      <c r="AT1767" s="99"/>
      <c r="AU1767" s="99"/>
      <c r="AV1767" s="99"/>
      <c r="AW1767" s="64"/>
      <c r="AX1767" s="70"/>
    </row>
    <row r="1768" spans="27:64">
      <c r="AA1768" s="99"/>
      <c r="AB1768" s="99"/>
      <c r="AC1768" s="99"/>
      <c r="AD1768" s="99"/>
      <c r="AE1768" s="99"/>
      <c r="AG1768" s="100"/>
      <c r="AN1768" s="99"/>
      <c r="AO1768" s="99"/>
      <c r="AP1768" s="99"/>
      <c r="AQ1768" s="99"/>
      <c r="AR1768" s="99"/>
      <c r="AS1768" s="99"/>
      <c r="AT1768" s="99"/>
      <c r="AU1768" s="99"/>
      <c r="AV1768" s="99"/>
      <c r="AW1768" s="99"/>
      <c r="AX1768" s="101"/>
      <c r="AY1768" s="99"/>
      <c r="AZ1768" s="99"/>
      <c r="BA1768" s="99"/>
      <c r="BB1768" s="99"/>
      <c r="BC1768" s="99"/>
      <c r="BD1768" s="99"/>
      <c r="BE1768" s="99"/>
      <c r="BF1768" s="99"/>
      <c r="BG1768" s="99"/>
      <c r="BH1768" s="99"/>
      <c r="BI1768" s="99"/>
      <c r="BJ1768" s="99"/>
      <c r="BK1768" s="99"/>
      <c r="BL1768" s="99"/>
    </row>
    <row r="1769" spans="27:64">
      <c r="AA1769" s="99"/>
      <c r="AB1769" s="99"/>
      <c r="AC1769" s="99"/>
      <c r="AD1769" s="99"/>
      <c r="AE1769" s="99"/>
      <c r="AG1769" s="100"/>
      <c r="AN1769" s="99"/>
      <c r="AO1769" s="99"/>
      <c r="AP1769" s="99"/>
      <c r="AQ1769" s="99"/>
      <c r="AR1769" s="99"/>
      <c r="AS1769" s="99"/>
      <c r="AT1769" s="99"/>
      <c r="AU1769" s="99"/>
    </row>
    <row r="1770" spans="27:64">
      <c r="AA1770" s="99"/>
      <c r="AB1770" s="99"/>
      <c r="AC1770" s="99"/>
      <c r="AD1770" s="99"/>
      <c r="AE1770" s="99"/>
      <c r="AG1770" s="100"/>
      <c r="AN1770" s="99"/>
      <c r="AO1770" s="99"/>
      <c r="AP1770" s="99"/>
      <c r="AQ1770" s="99"/>
      <c r="AR1770" s="99"/>
      <c r="AS1770" s="99"/>
      <c r="AT1770" s="99"/>
      <c r="AU1770" s="99"/>
    </row>
    <row r="1771" spans="27:64">
      <c r="AA1771" s="99"/>
      <c r="AB1771" s="99"/>
      <c r="AC1771" s="99"/>
      <c r="AD1771" s="99"/>
      <c r="AE1771" s="99"/>
      <c r="AG1771" s="100"/>
      <c r="AN1771" s="99"/>
      <c r="AO1771" s="99"/>
      <c r="AP1771" s="99"/>
      <c r="AQ1771" s="99"/>
      <c r="AR1771" s="99"/>
      <c r="AS1771" s="99"/>
      <c r="AT1771" s="99"/>
      <c r="AU1771" s="99"/>
    </row>
    <row r="1772" spans="27:64">
      <c r="AA1772" s="99"/>
      <c r="AB1772" s="99"/>
      <c r="AC1772" s="99"/>
      <c r="AD1772" s="99"/>
      <c r="AE1772" s="99"/>
      <c r="AG1772" s="100"/>
      <c r="AN1772" s="99"/>
      <c r="AO1772" s="99"/>
      <c r="AP1772" s="99"/>
      <c r="AQ1772" s="99"/>
      <c r="AR1772" s="99"/>
      <c r="AS1772" s="99"/>
      <c r="AT1772" s="99"/>
      <c r="AU1772" s="99"/>
    </row>
    <row r="1773" spans="27:64">
      <c r="AA1773" s="99"/>
      <c r="AB1773" s="99"/>
      <c r="AC1773" s="99"/>
      <c r="AD1773" s="99"/>
      <c r="AE1773" s="99"/>
      <c r="AG1773" s="100"/>
      <c r="AN1773" s="99"/>
      <c r="AO1773" s="99"/>
      <c r="AP1773" s="99"/>
      <c r="AQ1773" s="99"/>
      <c r="AR1773" s="99"/>
      <c r="AS1773" s="99"/>
      <c r="AT1773" s="99"/>
      <c r="AU1773" s="99"/>
    </row>
    <row r="1774" spans="27:64">
      <c r="AA1774" s="99"/>
      <c r="AB1774" s="99"/>
      <c r="AC1774" s="99"/>
      <c r="AD1774" s="99"/>
      <c r="AE1774" s="99"/>
      <c r="AG1774" s="100"/>
      <c r="AN1774" s="99"/>
      <c r="AO1774" s="99"/>
      <c r="AP1774" s="99"/>
      <c r="AQ1774" s="99"/>
      <c r="AR1774" s="99"/>
      <c r="AS1774" s="99"/>
      <c r="AT1774" s="99"/>
      <c r="AU1774" s="99"/>
    </row>
    <row r="1775" spans="27:64">
      <c r="AA1775" s="99"/>
      <c r="AB1775" s="99"/>
      <c r="AC1775" s="99"/>
      <c r="AD1775" s="99"/>
      <c r="AE1775" s="99"/>
      <c r="AG1775" s="100"/>
      <c r="AN1775" s="99"/>
      <c r="AO1775" s="99"/>
      <c r="AP1775" s="99"/>
      <c r="AQ1775" s="99"/>
      <c r="AR1775" s="99"/>
      <c r="AS1775" s="99"/>
      <c r="AT1775" s="99"/>
      <c r="AU1775" s="99"/>
    </row>
    <row r="1776" spans="27:64">
      <c r="AA1776" s="99"/>
      <c r="AB1776" s="99"/>
      <c r="AC1776" s="99"/>
      <c r="AD1776" s="99"/>
      <c r="AE1776" s="99"/>
      <c r="AG1776" s="100"/>
      <c r="AN1776" s="99"/>
      <c r="AO1776" s="99"/>
      <c r="AP1776" s="99"/>
      <c r="AQ1776" s="99"/>
      <c r="AR1776" s="99"/>
      <c r="AS1776" s="99"/>
      <c r="AT1776" s="99"/>
      <c r="AU1776" s="99"/>
    </row>
    <row r="1777" spans="27:50">
      <c r="AA1777" s="99"/>
      <c r="AB1777" s="99"/>
      <c r="AC1777" s="99"/>
      <c r="AD1777" s="99"/>
      <c r="AE1777" s="99"/>
      <c r="AG1777" s="100"/>
      <c r="AN1777" s="99"/>
      <c r="AO1777" s="99"/>
      <c r="AP1777" s="99"/>
      <c r="AQ1777" s="99"/>
      <c r="AR1777" s="99"/>
      <c r="AS1777" s="99"/>
      <c r="AT1777" s="99"/>
      <c r="AU1777" s="99"/>
    </row>
    <row r="1778" spans="27:50">
      <c r="AA1778" s="99"/>
      <c r="AB1778" s="99"/>
      <c r="AC1778" s="99"/>
      <c r="AD1778" s="99"/>
      <c r="AE1778" s="99"/>
      <c r="AG1778" s="100"/>
      <c r="AN1778" s="99"/>
      <c r="AO1778" s="99"/>
      <c r="AP1778" s="99"/>
      <c r="AQ1778" s="99"/>
      <c r="AR1778" s="99"/>
      <c r="AS1778" s="99"/>
      <c r="AT1778" s="99"/>
      <c r="AU1778" s="99"/>
    </row>
    <row r="1779" spans="27:50">
      <c r="AA1779" s="99"/>
      <c r="AB1779" s="99"/>
      <c r="AC1779" s="99"/>
      <c r="AD1779" s="99"/>
      <c r="AE1779" s="99"/>
      <c r="AG1779" s="100"/>
      <c r="AN1779" s="99"/>
      <c r="AO1779" s="99"/>
      <c r="AP1779" s="99"/>
      <c r="AQ1779" s="99"/>
      <c r="AR1779" s="99"/>
      <c r="AS1779" s="99"/>
      <c r="AT1779" s="99"/>
      <c r="AU1779" s="99"/>
      <c r="AV1779" s="99"/>
      <c r="AW1779" s="64"/>
      <c r="AX1779" s="70"/>
    </row>
    <row r="1780" spans="27:50">
      <c r="AA1780" s="99"/>
      <c r="AB1780" s="99"/>
      <c r="AC1780" s="99"/>
      <c r="AD1780" s="99"/>
      <c r="AE1780" s="99"/>
      <c r="AG1780" s="100"/>
      <c r="AN1780" s="99"/>
      <c r="AO1780" s="99"/>
      <c r="AP1780" s="99"/>
      <c r="AQ1780" s="99"/>
      <c r="AR1780" s="99"/>
      <c r="AS1780" s="99"/>
      <c r="AT1780" s="99"/>
      <c r="AU1780" s="99"/>
    </row>
    <row r="1781" spans="27:50">
      <c r="AA1781" s="99"/>
      <c r="AB1781" s="99"/>
      <c r="AC1781" s="99"/>
      <c r="AD1781" s="99"/>
      <c r="AE1781" s="99"/>
      <c r="AG1781" s="100"/>
      <c r="AN1781" s="99"/>
      <c r="AO1781" s="99"/>
      <c r="AP1781" s="99"/>
      <c r="AQ1781" s="99"/>
      <c r="AR1781" s="99"/>
      <c r="AS1781" s="99"/>
      <c r="AT1781" s="99"/>
      <c r="AU1781" s="99"/>
    </row>
    <row r="1782" spans="27:50">
      <c r="AA1782" s="99"/>
      <c r="AB1782" s="99"/>
      <c r="AC1782" s="99"/>
      <c r="AD1782" s="99"/>
      <c r="AE1782" s="99"/>
      <c r="AG1782" s="100"/>
      <c r="AN1782" s="99"/>
      <c r="AO1782" s="99"/>
      <c r="AP1782" s="99"/>
      <c r="AQ1782" s="99"/>
      <c r="AR1782" s="99"/>
      <c r="AS1782" s="99"/>
      <c r="AT1782" s="99"/>
      <c r="AU1782" s="99"/>
    </row>
    <row r="1783" spans="27:50">
      <c r="AA1783" s="99"/>
      <c r="AB1783" s="99"/>
      <c r="AC1783" s="99"/>
      <c r="AD1783" s="99"/>
      <c r="AE1783" s="99"/>
      <c r="AG1783" s="100"/>
      <c r="AN1783" s="99"/>
      <c r="AO1783" s="99"/>
      <c r="AP1783" s="99"/>
      <c r="AQ1783" s="99"/>
      <c r="AR1783" s="99"/>
      <c r="AS1783" s="99"/>
      <c r="AT1783" s="99"/>
      <c r="AU1783" s="99"/>
    </row>
    <row r="1784" spans="27:50">
      <c r="AA1784" s="99"/>
      <c r="AB1784" s="99"/>
      <c r="AC1784" s="99"/>
      <c r="AD1784" s="99"/>
      <c r="AE1784" s="99"/>
      <c r="AG1784" s="100"/>
      <c r="AN1784" s="99"/>
      <c r="AO1784" s="99"/>
      <c r="AP1784" s="99"/>
      <c r="AQ1784" s="99"/>
      <c r="AR1784" s="99"/>
      <c r="AS1784" s="99"/>
      <c r="AT1784" s="99"/>
      <c r="AU1784" s="99"/>
      <c r="AV1784" s="99"/>
      <c r="AW1784" s="64"/>
      <c r="AX1784" s="70"/>
    </row>
    <row r="1785" spans="27:50">
      <c r="AA1785" s="99"/>
      <c r="AB1785" s="99"/>
      <c r="AC1785" s="99"/>
      <c r="AD1785" s="99"/>
      <c r="AE1785" s="99"/>
      <c r="AG1785" s="100"/>
      <c r="AN1785" s="99"/>
      <c r="AO1785" s="99"/>
      <c r="AP1785" s="99"/>
      <c r="AQ1785" s="99"/>
      <c r="AR1785" s="99"/>
      <c r="AS1785" s="99"/>
      <c r="AT1785" s="99"/>
      <c r="AU1785" s="99"/>
    </row>
    <row r="1786" spans="27:50">
      <c r="AA1786" s="99"/>
      <c r="AB1786" s="99"/>
      <c r="AC1786" s="99"/>
      <c r="AD1786" s="99"/>
      <c r="AE1786" s="99"/>
      <c r="AG1786" s="100"/>
      <c r="AN1786" s="99"/>
      <c r="AO1786" s="99"/>
      <c r="AP1786" s="99"/>
      <c r="AQ1786" s="99"/>
      <c r="AR1786" s="99"/>
      <c r="AS1786" s="99"/>
      <c r="AT1786" s="99"/>
      <c r="AU1786" s="99"/>
    </row>
    <row r="1787" spans="27:50">
      <c r="AA1787" s="99"/>
      <c r="AB1787" s="99"/>
      <c r="AC1787" s="99"/>
      <c r="AD1787" s="99"/>
      <c r="AE1787" s="99"/>
      <c r="AG1787" s="100"/>
      <c r="AN1787" s="99"/>
      <c r="AO1787" s="99"/>
      <c r="AP1787" s="99"/>
      <c r="AQ1787" s="99"/>
      <c r="AR1787" s="99"/>
      <c r="AS1787" s="99"/>
      <c r="AT1787" s="99"/>
      <c r="AU1787" s="99"/>
    </row>
    <row r="1788" spans="27:50">
      <c r="AA1788" s="99"/>
      <c r="AB1788" s="99"/>
      <c r="AC1788" s="99"/>
      <c r="AD1788" s="99"/>
      <c r="AE1788" s="99"/>
      <c r="AG1788" s="100"/>
      <c r="AN1788" s="99"/>
      <c r="AO1788" s="99"/>
      <c r="AP1788" s="99"/>
      <c r="AQ1788" s="99"/>
      <c r="AR1788" s="99"/>
      <c r="AS1788" s="99"/>
      <c r="AT1788" s="99"/>
      <c r="AU1788" s="99"/>
    </row>
    <row r="1789" spans="27:50">
      <c r="AA1789" s="99"/>
      <c r="AB1789" s="99"/>
      <c r="AC1789" s="99"/>
      <c r="AD1789" s="99"/>
      <c r="AE1789" s="99"/>
      <c r="AG1789" s="100"/>
      <c r="AN1789" s="99"/>
      <c r="AO1789" s="99"/>
      <c r="AP1789" s="99"/>
      <c r="AQ1789" s="99"/>
      <c r="AR1789" s="99"/>
      <c r="AS1789" s="99"/>
      <c r="AT1789" s="99"/>
      <c r="AU1789" s="99"/>
    </row>
    <row r="1790" spans="27:50">
      <c r="AA1790" s="99"/>
      <c r="AB1790" s="99"/>
      <c r="AC1790" s="99"/>
      <c r="AD1790" s="99"/>
      <c r="AE1790" s="99"/>
      <c r="AG1790" s="100"/>
      <c r="AN1790" s="99"/>
      <c r="AO1790" s="99"/>
      <c r="AP1790" s="99"/>
      <c r="AQ1790" s="99"/>
      <c r="AR1790" s="99"/>
      <c r="AS1790" s="99"/>
      <c r="AT1790" s="99"/>
      <c r="AU1790" s="99"/>
    </row>
    <row r="1791" spans="27:50">
      <c r="AA1791" s="99"/>
      <c r="AB1791" s="99"/>
      <c r="AC1791" s="99"/>
      <c r="AD1791" s="99"/>
      <c r="AE1791" s="99"/>
      <c r="AG1791" s="100"/>
      <c r="AN1791" s="99"/>
      <c r="AO1791" s="99"/>
      <c r="AP1791" s="99"/>
      <c r="AQ1791" s="99"/>
      <c r="AR1791" s="99"/>
      <c r="AS1791" s="99"/>
      <c r="AT1791" s="99"/>
      <c r="AU1791" s="99"/>
    </row>
    <row r="1792" spans="27:50">
      <c r="AA1792" s="99"/>
      <c r="AB1792" s="99"/>
      <c r="AC1792" s="99"/>
      <c r="AD1792" s="99"/>
      <c r="AE1792" s="99"/>
      <c r="AG1792" s="100"/>
      <c r="AN1792" s="99"/>
      <c r="AO1792" s="99"/>
      <c r="AP1792" s="99"/>
      <c r="AQ1792" s="99"/>
      <c r="AR1792" s="99"/>
      <c r="AS1792" s="99"/>
      <c r="AT1792" s="99"/>
      <c r="AU1792" s="99"/>
    </row>
    <row r="1793" spans="27:64">
      <c r="AA1793" s="99"/>
      <c r="AB1793" s="99"/>
      <c r="AC1793" s="99"/>
      <c r="AD1793" s="99"/>
      <c r="AE1793" s="99"/>
      <c r="AG1793" s="100"/>
      <c r="AN1793" s="99"/>
      <c r="AO1793" s="99"/>
      <c r="AP1793" s="99"/>
      <c r="AQ1793" s="99"/>
      <c r="AR1793" s="99"/>
      <c r="AS1793" s="99"/>
      <c r="AT1793" s="99"/>
      <c r="AU1793" s="99"/>
      <c r="AV1793" s="99"/>
      <c r="AW1793" s="64"/>
      <c r="AX1793" s="70"/>
    </row>
    <row r="1794" spans="27:64">
      <c r="AA1794" s="99"/>
      <c r="AB1794" s="99"/>
      <c r="AC1794" s="99"/>
      <c r="AD1794" s="99"/>
      <c r="AE1794" s="99"/>
      <c r="AG1794" s="100"/>
      <c r="AN1794" s="99"/>
      <c r="AO1794" s="99"/>
      <c r="AP1794" s="99"/>
      <c r="AQ1794" s="99"/>
      <c r="AR1794" s="99"/>
      <c r="AS1794" s="99"/>
      <c r="AT1794" s="99"/>
      <c r="AU1794" s="99"/>
    </row>
    <row r="1795" spans="27:64">
      <c r="AA1795" s="99"/>
      <c r="AB1795" s="99"/>
      <c r="AC1795" s="99"/>
      <c r="AD1795" s="99"/>
      <c r="AE1795" s="99"/>
      <c r="AG1795" s="100"/>
      <c r="AN1795" s="99"/>
      <c r="AO1795" s="99"/>
      <c r="AP1795" s="99"/>
      <c r="AQ1795" s="99"/>
      <c r="AR1795" s="99"/>
      <c r="AS1795" s="99"/>
      <c r="AT1795" s="99"/>
      <c r="AU1795" s="99"/>
      <c r="AV1795" s="99"/>
      <c r="AW1795" s="64"/>
      <c r="AX1795" s="101"/>
    </row>
    <row r="1796" spans="27:64">
      <c r="AA1796" s="99"/>
      <c r="AB1796" s="99"/>
      <c r="AC1796" s="99"/>
      <c r="AD1796" s="99"/>
      <c r="AE1796" s="99"/>
      <c r="AG1796" s="100"/>
      <c r="AN1796" s="99"/>
      <c r="AO1796" s="99"/>
      <c r="AP1796" s="99"/>
      <c r="AQ1796" s="99"/>
      <c r="AR1796" s="99"/>
      <c r="AS1796" s="99"/>
      <c r="AT1796" s="99"/>
      <c r="AU1796" s="99"/>
      <c r="AV1796" s="99"/>
      <c r="AW1796" s="99"/>
      <c r="AX1796" s="101"/>
      <c r="AY1796" s="99"/>
      <c r="AZ1796" s="99"/>
      <c r="BA1796" s="99"/>
      <c r="BB1796" s="99"/>
      <c r="BC1796" s="99"/>
      <c r="BD1796" s="99"/>
      <c r="BE1796" s="99"/>
      <c r="BF1796" s="99"/>
      <c r="BG1796" s="99"/>
      <c r="BH1796" s="99"/>
      <c r="BI1796" s="99"/>
      <c r="BJ1796" s="99"/>
      <c r="BK1796" s="99"/>
      <c r="BL1796" s="99"/>
    </row>
    <row r="1797" spans="27:64">
      <c r="AA1797" s="99"/>
      <c r="AB1797" s="99"/>
      <c r="AC1797" s="99"/>
      <c r="AD1797" s="99"/>
      <c r="AE1797" s="99"/>
      <c r="AG1797" s="100"/>
      <c r="AN1797" s="99"/>
      <c r="AO1797" s="99"/>
      <c r="AP1797" s="99"/>
      <c r="AQ1797" s="99"/>
      <c r="AR1797" s="99"/>
      <c r="AS1797" s="99"/>
      <c r="AT1797" s="99"/>
      <c r="AU1797" s="99"/>
    </row>
    <row r="1798" spans="27:64">
      <c r="AA1798" s="99"/>
      <c r="AB1798" s="99"/>
      <c r="AC1798" s="99"/>
      <c r="AD1798" s="99"/>
      <c r="AE1798" s="99"/>
      <c r="AG1798" s="100"/>
      <c r="AN1798" s="99"/>
      <c r="AO1798" s="99"/>
      <c r="AP1798" s="99"/>
      <c r="AQ1798" s="99"/>
      <c r="AR1798" s="99"/>
      <c r="AS1798" s="99"/>
      <c r="AT1798" s="99"/>
      <c r="AU1798" s="99"/>
    </row>
    <row r="1799" spans="27:64">
      <c r="AA1799" s="99"/>
      <c r="AB1799" s="99"/>
      <c r="AC1799" s="99"/>
      <c r="AD1799" s="99"/>
      <c r="AE1799" s="99"/>
      <c r="AG1799" s="100"/>
      <c r="AN1799" s="99"/>
      <c r="AO1799" s="99"/>
      <c r="AP1799" s="99"/>
      <c r="AQ1799" s="99"/>
      <c r="AR1799" s="99"/>
      <c r="AS1799" s="99"/>
      <c r="AT1799" s="99"/>
      <c r="AU1799" s="99"/>
    </row>
    <row r="1800" spans="27:64">
      <c r="AA1800" s="99"/>
      <c r="AB1800" s="99"/>
      <c r="AC1800" s="99"/>
      <c r="AD1800" s="99"/>
      <c r="AE1800" s="99"/>
      <c r="AG1800" s="100"/>
      <c r="AN1800" s="99"/>
      <c r="AO1800" s="99"/>
      <c r="AP1800" s="99"/>
      <c r="AQ1800" s="99"/>
      <c r="AR1800" s="99"/>
      <c r="AS1800" s="99"/>
      <c r="AT1800" s="99"/>
      <c r="AU1800" s="99"/>
      <c r="AV1800" s="99"/>
      <c r="AW1800" s="64"/>
      <c r="AX1800" s="101"/>
    </row>
    <row r="1801" spans="27:64">
      <c r="AA1801" s="99"/>
      <c r="AB1801" s="99"/>
      <c r="AC1801" s="99"/>
      <c r="AD1801" s="99"/>
      <c r="AE1801" s="99"/>
      <c r="AG1801" s="100"/>
      <c r="AN1801" s="99"/>
      <c r="AO1801" s="99"/>
      <c r="AP1801" s="99"/>
      <c r="AQ1801" s="99"/>
      <c r="AR1801" s="99"/>
      <c r="AS1801" s="99"/>
      <c r="AT1801" s="99"/>
      <c r="AU1801" s="99"/>
      <c r="AV1801" s="99"/>
      <c r="AW1801" s="99"/>
      <c r="AX1801" s="99"/>
      <c r="AY1801" s="99"/>
      <c r="AZ1801" s="99"/>
      <c r="BA1801" s="99"/>
      <c r="BB1801" s="99"/>
      <c r="BC1801" s="99"/>
      <c r="BD1801" s="99"/>
      <c r="BE1801" s="99"/>
      <c r="BF1801" s="99"/>
      <c r="BG1801" s="99"/>
      <c r="BH1801" s="99"/>
      <c r="BI1801" s="99"/>
      <c r="BJ1801" s="99"/>
      <c r="BK1801" s="99"/>
      <c r="BL1801" s="99"/>
    </row>
    <row r="1802" spans="27:64">
      <c r="AA1802" s="99"/>
      <c r="AB1802" s="99"/>
      <c r="AC1802" s="99"/>
      <c r="AD1802" s="99"/>
      <c r="AE1802" s="99"/>
      <c r="AG1802" s="100"/>
      <c r="AN1802" s="99"/>
      <c r="AO1802" s="99"/>
      <c r="AP1802" s="99"/>
      <c r="AQ1802" s="99"/>
      <c r="AR1802" s="99"/>
      <c r="AS1802" s="99"/>
      <c r="AT1802" s="99"/>
      <c r="AU1802" s="99"/>
    </row>
    <row r="1803" spans="27:64">
      <c r="AA1803" s="99"/>
      <c r="AB1803" s="99"/>
      <c r="AC1803" s="99"/>
      <c r="AD1803" s="99"/>
      <c r="AE1803" s="99"/>
      <c r="AG1803" s="100"/>
      <c r="AN1803" s="99"/>
      <c r="AO1803" s="99"/>
      <c r="AP1803" s="99"/>
      <c r="AQ1803" s="99"/>
      <c r="AR1803" s="99"/>
      <c r="AS1803" s="99"/>
      <c r="AT1803" s="99"/>
      <c r="AU1803" s="99"/>
    </row>
    <row r="1804" spans="27:64">
      <c r="AA1804" s="99"/>
      <c r="AB1804" s="99"/>
      <c r="AC1804" s="99"/>
      <c r="AD1804" s="99"/>
      <c r="AE1804" s="99"/>
      <c r="AG1804" s="100"/>
      <c r="AN1804" s="99"/>
      <c r="AO1804" s="99"/>
      <c r="AP1804" s="99"/>
      <c r="AQ1804" s="99"/>
      <c r="AR1804" s="99"/>
      <c r="AS1804" s="99"/>
      <c r="AT1804" s="99"/>
      <c r="AU1804" s="99"/>
    </row>
    <row r="1805" spans="27:64">
      <c r="AA1805" s="99"/>
      <c r="AB1805" s="99"/>
      <c r="AC1805" s="99"/>
      <c r="AD1805" s="99"/>
      <c r="AE1805" s="99"/>
      <c r="AG1805" s="100"/>
      <c r="AN1805" s="99"/>
      <c r="AO1805" s="99"/>
      <c r="AP1805" s="99"/>
      <c r="AQ1805" s="99"/>
      <c r="AR1805" s="99"/>
      <c r="AS1805" s="99"/>
      <c r="AT1805" s="99"/>
      <c r="AU1805" s="99"/>
    </row>
    <row r="1806" spans="27:64">
      <c r="AA1806" s="99"/>
      <c r="AB1806" s="99"/>
      <c r="AC1806" s="99"/>
      <c r="AD1806" s="99"/>
      <c r="AE1806" s="99"/>
      <c r="AG1806" s="100"/>
      <c r="AN1806" s="99"/>
      <c r="AO1806" s="99"/>
      <c r="AP1806" s="99"/>
      <c r="AQ1806" s="99"/>
      <c r="AR1806" s="99"/>
      <c r="AS1806" s="99"/>
      <c r="AT1806" s="99"/>
      <c r="AU1806" s="99"/>
      <c r="AV1806" s="99"/>
      <c r="AW1806" s="64"/>
      <c r="AX1806" s="101"/>
    </row>
    <row r="1807" spans="27:64">
      <c r="AA1807" s="99"/>
      <c r="AB1807" s="99"/>
      <c r="AC1807" s="99"/>
      <c r="AD1807" s="99"/>
      <c r="AE1807" s="99"/>
      <c r="AG1807" s="100"/>
      <c r="AN1807" s="99"/>
      <c r="AO1807" s="99"/>
      <c r="AP1807" s="99"/>
      <c r="AQ1807" s="99"/>
      <c r="AR1807" s="99"/>
      <c r="AS1807" s="99"/>
      <c r="AT1807" s="99"/>
      <c r="AU1807" s="99"/>
    </row>
    <row r="1808" spans="27:64">
      <c r="AA1808" s="99"/>
      <c r="AB1808" s="99"/>
      <c r="AC1808" s="99"/>
      <c r="AD1808" s="99"/>
      <c r="AE1808" s="99"/>
      <c r="AG1808" s="100"/>
      <c r="AN1808" s="99"/>
      <c r="AO1808" s="99"/>
      <c r="AP1808" s="99"/>
      <c r="AQ1808" s="99"/>
      <c r="AR1808" s="99"/>
      <c r="AS1808" s="99"/>
      <c r="AT1808" s="99"/>
      <c r="AU1808" s="99"/>
    </row>
    <row r="1809" spans="27:64">
      <c r="AA1809" s="99"/>
      <c r="AB1809" s="99"/>
      <c r="AC1809" s="99"/>
      <c r="AD1809" s="99"/>
      <c r="AE1809" s="99"/>
      <c r="AG1809" s="100"/>
      <c r="AN1809" s="99"/>
      <c r="AO1809" s="99"/>
      <c r="AP1809" s="99"/>
      <c r="AQ1809" s="99"/>
      <c r="AR1809" s="99"/>
      <c r="AS1809" s="99"/>
      <c r="AT1809" s="99"/>
      <c r="AU1809" s="99"/>
    </row>
    <row r="1810" spans="27:64">
      <c r="AA1810" s="99"/>
      <c r="AB1810" s="99"/>
      <c r="AC1810" s="99"/>
      <c r="AD1810" s="99"/>
      <c r="AE1810" s="99"/>
      <c r="AG1810" s="100"/>
      <c r="AN1810" s="99"/>
      <c r="AO1810" s="99"/>
      <c r="AP1810" s="99"/>
      <c r="AQ1810" s="99"/>
      <c r="AR1810" s="99"/>
      <c r="AS1810" s="99"/>
      <c r="AT1810" s="99"/>
      <c r="AU1810" s="99"/>
    </row>
    <row r="1811" spans="27:64">
      <c r="AA1811" s="99"/>
      <c r="AB1811" s="99"/>
      <c r="AC1811" s="99"/>
      <c r="AD1811" s="99"/>
      <c r="AE1811" s="99"/>
      <c r="AG1811" s="100"/>
      <c r="AN1811" s="99"/>
      <c r="AO1811" s="99"/>
      <c r="AP1811" s="99"/>
      <c r="AQ1811" s="99"/>
      <c r="AR1811" s="99"/>
      <c r="AS1811" s="99"/>
      <c r="AT1811" s="99"/>
      <c r="AU1811" s="99"/>
    </row>
    <row r="1812" spans="27:64">
      <c r="AA1812" s="99"/>
      <c r="AB1812" s="99"/>
      <c r="AC1812" s="99"/>
      <c r="AD1812" s="99"/>
      <c r="AE1812" s="99"/>
      <c r="AG1812" s="100"/>
      <c r="AN1812" s="99"/>
      <c r="AO1812" s="99"/>
      <c r="AP1812" s="99"/>
      <c r="AQ1812" s="99"/>
      <c r="AR1812" s="99"/>
      <c r="AS1812" s="99"/>
      <c r="AT1812" s="99"/>
      <c r="AU1812" s="99"/>
    </row>
    <row r="1813" spans="27:64">
      <c r="AA1813" s="99"/>
      <c r="AB1813" s="99"/>
      <c r="AC1813" s="99"/>
      <c r="AD1813" s="99"/>
      <c r="AE1813" s="99"/>
      <c r="AG1813" s="100"/>
      <c r="AN1813" s="99"/>
      <c r="AO1813" s="99"/>
      <c r="AP1813" s="99"/>
      <c r="AQ1813" s="99"/>
      <c r="AR1813" s="99"/>
      <c r="AS1813" s="99"/>
      <c r="AT1813" s="99"/>
      <c r="AU1813" s="99"/>
      <c r="AV1813" s="99"/>
      <c r="AW1813" s="64"/>
      <c r="AX1813" s="101"/>
      <c r="AY1813" s="99"/>
      <c r="AZ1813" s="99"/>
      <c r="BA1813" s="99"/>
      <c r="BB1813" s="99"/>
      <c r="BC1813" s="99"/>
      <c r="BD1813" s="99"/>
      <c r="BE1813" s="99"/>
      <c r="BF1813" s="99"/>
      <c r="BG1813" s="99"/>
      <c r="BH1813" s="99"/>
      <c r="BI1813" s="99"/>
      <c r="BJ1813" s="99"/>
      <c r="BK1813" s="99"/>
      <c r="BL1813" s="99"/>
    </row>
    <row r="1814" spans="27:64">
      <c r="AA1814" s="99"/>
      <c r="AB1814" s="99"/>
      <c r="AC1814" s="99"/>
      <c r="AD1814" s="99"/>
      <c r="AE1814" s="99"/>
      <c r="AG1814" s="100"/>
      <c r="AN1814" s="99"/>
      <c r="AO1814" s="99"/>
      <c r="AP1814" s="99"/>
      <c r="AQ1814" s="99"/>
      <c r="AR1814" s="99"/>
      <c r="AS1814" s="99"/>
      <c r="AT1814" s="99"/>
      <c r="AU1814" s="99"/>
      <c r="AV1814" s="99"/>
      <c r="AW1814" s="64"/>
      <c r="AX1814" s="70"/>
    </row>
    <row r="1815" spans="27:64">
      <c r="AA1815" s="99"/>
      <c r="AB1815" s="99"/>
      <c r="AC1815" s="99"/>
      <c r="AD1815" s="99"/>
      <c r="AE1815" s="99"/>
      <c r="AG1815" s="100"/>
      <c r="AN1815" s="99"/>
      <c r="AO1815" s="99"/>
      <c r="AP1815" s="99"/>
      <c r="AQ1815" s="99"/>
      <c r="AR1815" s="99"/>
      <c r="AS1815" s="99"/>
      <c r="AT1815" s="99"/>
      <c r="AU1815" s="99"/>
    </row>
    <row r="1816" spans="27:64">
      <c r="AA1816" s="99"/>
      <c r="AB1816" s="99"/>
      <c r="AC1816" s="99"/>
      <c r="AD1816" s="99"/>
      <c r="AE1816" s="99"/>
      <c r="AG1816" s="100"/>
      <c r="AN1816" s="99"/>
      <c r="AO1816" s="99"/>
      <c r="AP1816" s="99"/>
      <c r="AQ1816" s="99"/>
      <c r="AR1816" s="99"/>
      <c r="AS1816" s="99"/>
      <c r="AT1816" s="99"/>
      <c r="AU1816" s="99"/>
      <c r="AV1816" s="99"/>
      <c r="AW1816" s="64"/>
      <c r="AX1816" s="70"/>
    </row>
    <row r="1817" spans="27:64">
      <c r="AA1817" s="99"/>
      <c r="AB1817" s="99"/>
      <c r="AC1817" s="99"/>
      <c r="AD1817" s="99"/>
      <c r="AE1817" s="99"/>
      <c r="AG1817" s="100"/>
      <c r="AN1817" s="99"/>
      <c r="AO1817" s="99"/>
      <c r="AP1817" s="99"/>
      <c r="AQ1817" s="99"/>
      <c r="AR1817" s="99"/>
      <c r="AS1817" s="99"/>
      <c r="AT1817" s="99"/>
      <c r="AU1817" s="99"/>
    </row>
    <row r="1818" spans="27:64">
      <c r="AA1818" s="99"/>
      <c r="AB1818" s="99"/>
      <c r="AC1818" s="99"/>
      <c r="AD1818" s="99"/>
      <c r="AE1818" s="99"/>
      <c r="AG1818" s="100"/>
      <c r="AN1818" s="99"/>
      <c r="AO1818" s="99"/>
      <c r="AP1818" s="99"/>
      <c r="AQ1818" s="99"/>
      <c r="AR1818" s="99"/>
      <c r="AS1818" s="99"/>
      <c r="AT1818" s="99"/>
      <c r="AU1818" s="99"/>
    </row>
    <row r="1819" spans="27:64">
      <c r="AA1819" s="99"/>
      <c r="AB1819" s="99"/>
      <c r="AC1819" s="99"/>
      <c r="AD1819" s="99"/>
      <c r="AE1819" s="99"/>
      <c r="AG1819" s="100"/>
      <c r="AN1819" s="99"/>
      <c r="AO1819" s="99"/>
      <c r="AP1819" s="99"/>
      <c r="AQ1819" s="99"/>
      <c r="AR1819" s="99"/>
      <c r="AS1819" s="99"/>
      <c r="AT1819" s="99"/>
      <c r="AU1819" s="99"/>
    </row>
    <row r="1820" spans="27:64">
      <c r="AA1820" s="99"/>
      <c r="AB1820" s="99"/>
      <c r="AC1820" s="99"/>
      <c r="AD1820" s="99"/>
      <c r="AE1820" s="99"/>
      <c r="AG1820" s="100"/>
      <c r="AN1820" s="99"/>
      <c r="AO1820" s="99"/>
      <c r="AP1820" s="99"/>
      <c r="AQ1820" s="99"/>
      <c r="AR1820" s="99"/>
      <c r="AS1820" s="99"/>
      <c r="AT1820" s="99"/>
      <c r="AU1820" s="99"/>
    </row>
    <row r="1821" spans="27:64">
      <c r="AA1821" s="99"/>
      <c r="AB1821" s="99"/>
      <c r="AC1821" s="99"/>
      <c r="AD1821" s="99"/>
      <c r="AE1821" s="99"/>
      <c r="AG1821" s="100"/>
      <c r="AN1821" s="99"/>
      <c r="AO1821" s="99"/>
      <c r="AP1821" s="99"/>
      <c r="AQ1821" s="99"/>
      <c r="AR1821" s="99"/>
      <c r="AS1821" s="99"/>
      <c r="AT1821" s="99"/>
      <c r="AU1821" s="99"/>
    </row>
    <row r="1822" spans="27:64">
      <c r="AA1822" s="99"/>
      <c r="AB1822" s="99"/>
      <c r="AC1822" s="99"/>
      <c r="AD1822" s="99"/>
      <c r="AE1822" s="99"/>
      <c r="AG1822" s="100"/>
      <c r="AN1822" s="99"/>
      <c r="AO1822" s="99"/>
      <c r="AP1822" s="99"/>
      <c r="AQ1822" s="99"/>
      <c r="AR1822" s="99"/>
      <c r="AS1822" s="99"/>
      <c r="AT1822" s="99"/>
      <c r="AU1822" s="99"/>
    </row>
    <row r="1823" spans="27:64">
      <c r="AA1823" s="99"/>
      <c r="AB1823" s="99"/>
      <c r="AC1823" s="99"/>
      <c r="AD1823" s="99"/>
      <c r="AE1823" s="99"/>
      <c r="AG1823" s="100"/>
      <c r="AN1823" s="99"/>
      <c r="AO1823" s="99"/>
      <c r="AP1823" s="99"/>
      <c r="AQ1823" s="99"/>
      <c r="AR1823" s="99"/>
      <c r="AS1823" s="99"/>
      <c r="AT1823" s="99"/>
      <c r="AU1823" s="99"/>
    </row>
    <row r="1824" spans="27:64">
      <c r="AA1824" s="99"/>
      <c r="AB1824" s="99"/>
      <c r="AC1824" s="99"/>
      <c r="AD1824" s="99"/>
      <c r="AE1824" s="99"/>
      <c r="AG1824" s="100"/>
      <c r="AN1824" s="99"/>
      <c r="AO1824" s="99"/>
      <c r="AP1824" s="99"/>
      <c r="AQ1824" s="99"/>
      <c r="AR1824" s="99"/>
      <c r="AS1824" s="99"/>
      <c r="AT1824" s="99"/>
      <c r="AU1824" s="99"/>
    </row>
    <row r="1825" spans="27:64">
      <c r="AA1825" s="99"/>
      <c r="AB1825" s="99"/>
      <c r="AC1825" s="99"/>
      <c r="AD1825" s="99"/>
      <c r="AE1825" s="99"/>
      <c r="AG1825" s="100"/>
      <c r="AN1825" s="99"/>
      <c r="AO1825" s="99"/>
      <c r="AP1825" s="99"/>
      <c r="AQ1825" s="99"/>
      <c r="AR1825" s="99"/>
      <c r="AS1825" s="99"/>
      <c r="AT1825" s="99"/>
      <c r="AU1825" s="99"/>
    </row>
    <row r="1826" spans="27:64">
      <c r="AA1826" s="99"/>
      <c r="AB1826" s="99"/>
      <c r="AC1826" s="99"/>
      <c r="AD1826" s="99"/>
      <c r="AE1826" s="99"/>
      <c r="AG1826" s="100"/>
      <c r="AN1826" s="99"/>
      <c r="AO1826" s="99"/>
      <c r="AP1826" s="99"/>
      <c r="AQ1826" s="99"/>
      <c r="AR1826" s="99"/>
      <c r="AS1826" s="99"/>
      <c r="AT1826" s="99"/>
      <c r="AU1826" s="99"/>
      <c r="AV1826" s="99"/>
      <c r="AW1826" s="99"/>
      <c r="AX1826" s="99"/>
      <c r="AY1826" s="99"/>
      <c r="AZ1826" s="99"/>
      <c r="BA1826" s="99"/>
      <c r="BB1826" s="99"/>
      <c r="BC1826" s="99"/>
      <c r="BD1826" s="99"/>
      <c r="BE1826" s="99"/>
      <c r="BF1826" s="99"/>
      <c r="BG1826" s="99"/>
      <c r="BH1826" s="99"/>
      <c r="BI1826" s="99"/>
      <c r="BJ1826" s="99"/>
      <c r="BK1826" s="99"/>
      <c r="BL1826" s="99"/>
    </row>
    <row r="1827" spans="27:64">
      <c r="AA1827" s="99"/>
      <c r="AB1827" s="99"/>
      <c r="AC1827" s="99"/>
      <c r="AD1827" s="99"/>
      <c r="AE1827" s="99"/>
      <c r="AG1827" s="100"/>
      <c r="AN1827" s="99"/>
      <c r="AO1827" s="99"/>
      <c r="AP1827" s="99"/>
      <c r="AQ1827" s="99"/>
      <c r="AR1827" s="99"/>
      <c r="AS1827" s="99"/>
      <c r="AT1827" s="99"/>
      <c r="AU1827" s="99"/>
    </row>
    <row r="1828" spans="27:64">
      <c r="AA1828" s="99"/>
      <c r="AB1828" s="99"/>
      <c r="AC1828" s="99"/>
      <c r="AD1828" s="99"/>
      <c r="AE1828" s="99"/>
      <c r="AG1828" s="100"/>
      <c r="AN1828" s="99"/>
      <c r="AO1828" s="99"/>
      <c r="AP1828" s="99"/>
      <c r="AQ1828" s="99"/>
      <c r="AR1828" s="99"/>
      <c r="AS1828" s="99"/>
      <c r="AT1828" s="99"/>
      <c r="AU1828" s="99"/>
    </row>
    <row r="1829" spans="27:64">
      <c r="AA1829" s="99"/>
      <c r="AB1829" s="99"/>
      <c r="AC1829" s="99"/>
      <c r="AD1829" s="99"/>
      <c r="AE1829" s="99"/>
      <c r="AG1829" s="100"/>
      <c r="AN1829" s="99"/>
      <c r="AO1829" s="99"/>
      <c r="AP1829" s="99"/>
      <c r="AQ1829" s="99"/>
      <c r="AR1829" s="99"/>
      <c r="AS1829" s="99"/>
      <c r="AT1829" s="99"/>
      <c r="AU1829" s="99"/>
    </row>
    <row r="1830" spans="27:64">
      <c r="AA1830" s="99"/>
      <c r="AB1830" s="99"/>
      <c r="AC1830" s="99"/>
      <c r="AD1830" s="99"/>
      <c r="AE1830" s="99"/>
      <c r="AG1830" s="100"/>
      <c r="AN1830" s="99"/>
      <c r="AO1830" s="99"/>
      <c r="AP1830" s="99"/>
      <c r="AQ1830" s="99"/>
      <c r="AR1830" s="99"/>
      <c r="AS1830" s="99"/>
      <c r="AT1830" s="99"/>
      <c r="AU1830" s="99"/>
    </row>
    <row r="1831" spans="27:64">
      <c r="AA1831" s="99"/>
      <c r="AB1831" s="99"/>
      <c r="AC1831" s="99"/>
      <c r="AD1831" s="99"/>
      <c r="AE1831" s="99"/>
      <c r="AG1831" s="100"/>
      <c r="AN1831" s="99"/>
      <c r="AO1831" s="99"/>
      <c r="AP1831" s="99"/>
      <c r="AQ1831" s="99"/>
      <c r="AR1831" s="99"/>
      <c r="AS1831" s="99"/>
      <c r="AT1831" s="99"/>
      <c r="AU1831" s="99"/>
    </row>
    <row r="1832" spans="27:64">
      <c r="AA1832" s="99"/>
      <c r="AB1832" s="99"/>
      <c r="AC1832" s="99"/>
      <c r="AD1832" s="99"/>
      <c r="AE1832" s="99"/>
      <c r="AG1832" s="100"/>
      <c r="AN1832" s="99"/>
      <c r="AO1832" s="99"/>
      <c r="AP1832" s="99"/>
      <c r="AQ1832" s="99"/>
      <c r="AR1832" s="99"/>
      <c r="AS1832" s="99"/>
      <c r="AT1832" s="99"/>
      <c r="AU1832" s="99"/>
    </row>
    <row r="1833" spans="27:64">
      <c r="AA1833" s="99"/>
      <c r="AB1833" s="99"/>
      <c r="AC1833" s="99"/>
      <c r="AD1833" s="99"/>
      <c r="AE1833" s="99"/>
      <c r="AG1833" s="100"/>
      <c r="AN1833" s="99"/>
      <c r="AO1833" s="99"/>
      <c r="AP1833" s="99"/>
      <c r="AQ1833" s="99"/>
      <c r="AR1833" s="99"/>
      <c r="AS1833" s="99"/>
      <c r="AT1833" s="99"/>
      <c r="AU1833" s="99"/>
    </row>
    <row r="1834" spans="27:64">
      <c r="AA1834" s="99"/>
      <c r="AB1834" s="99"/>
      <c r="AC1834" s="99"/>
      <c r="AD1834" s="99"/>
      <c r="AE1834" s="99"/>
      <c r="AG1834" s="100"/>
      <c r="AN1834" s="99"/>
      <c r="AO1834" s="99"/>
      <c r="AP1834" s="99"/>
      <c r="AQ1834" s="99"/>
      <c r="AR1834" s="99"/>
      <c r="AS1834" s="99"/>
      <c r="AT1834" s="99"/>
      <c r="AU1834" s="99"/>
    </row>
    <row r="1835" spans="27:64">
      <c r="AA1835" s="99"/>
      <c r="AB1835" s="99"/>
      <c r="AC1835" s="99"/>
      <c r="AD1835" s="99"/>
      <c r="AE1835" s="99"/>
      <c r="AG1835" s="100"/>
      <c r="AN1835" s="99"/>
      <c r="AO1835" s="99"/>
      <c r="AP1835" s="99"/>
      <c r="AQ1835" s="99"/>
      <c r="AR1835" s="99"/>
      <c r="AS1835" s="99"/>
      <c r="AT1835" s="99"/>
      <c r="AU1835" s="99"/>
    </row>
    <row r="1836" spans="27:64">
      <c r="AA1836" s="99"/>
      <c r="AB1836" s="99"/>
      <c r="AC1836" s="99"/>
      <c r="AD1836" s="99"/>
      <c r="AE1836" s="99"/>
      <c r="AG1836" s="100"/>
      <c r="AN1836" s="99"/>
      <c r="AO1836" s="99"/>
      <c r="AP1836" s="99"/>
      <c r="AQ1836" s="99"/>
      <c r="AR1836" s="99"/>
      <c r="AS1836" s="99"/>
      <c r="AT1836" s="99"/>
      <c r="AU1836" s="99"/>
    </row>
    <row r="1837" spans="27:64">
      <c r="AA1837" s="99"/>
      <c r="AB1837" s="99"/>
      <c r="AC1837" s="99"/>
      <c r="AD1837" s="99"/>
      <c r="AE1837" s="99"/>
      <c r="AG1837" s="100"/>
      <c r="AN1837" s="99"/>
      <c r="AO1837" s="99"/>
      <c r="AP1837" s="99"/>
      <c r="AQ1837" s="99"/>
      <c r="AR1837" s="99"/>
      <c r="AS1837" s="99"/>
      <c r="AT1837" s="99"/>
      <c r="AU1837" s="99"/>
    </row>
    <row r="1838" spans="27:64">
      <c r="AA1838" s="99"/>
      <c r="AB1838" s="99"/>
      <c r="AC1838" s="99"/>
      <c r="AD1838" s="99"/>
      <c r="AE1838" s="99"/>
      <c r="AG1838" s="100"/>
      <c r="AN1838" s="99"/>
      <c r="AO1838" s="99"/>
      <c r="AP1838" s="99"/>
      <c r="AQ1838" s="99"/>
      <c r="AR1838" s="99"/>
      <c r="AS1838" s="99"/>
      <c r="AT1838" s="99"/>
      <c r="AU1838" s="99"/>
    </row>
    <row r="1839" spans="27:64">
      <c r="AA1839" s="99"/>
      <c r="AB1839" s="99"/>
      <c r="AC1839" s="99"/>
      <c r="AD1839" s="99"/>
      <c r="AE1839" s="99"/>
      <c r="AG1839" s="100"/>
      <c r="AN1839" s="99"/>
      <c r="AO1839" s="99"/>
      <c r="AP1839" s="99"/>
      <c r="AQ1839" s="99"/>
      <c r="AR1839" s="99"/>
      <c r="AS1839" s="99"/>
      <c r="AT1839" s="99"/>
      <c r="AU1839" s="99"/>
    </row>
    <row r="1840" spans="27:64">
      <c r="AA1840" s="99"/>
      <c r="AB1840" s="99"/>
      <c r="AC1840" s="99"/>
      <c r="AD1840" s="99"/>
      <c r="AE1840" s="99"/>
      <c r="AG1840" s="100"/>
      <c r="AN1840" s="99"/>
      <c r="AO1840" s="99"/>
      <c r="AP1840" s="99"/>
      <c r="AQ1840" s="99"/>
      <c r="AR1840" s="99"/>
      <c r="AS1840" s="99"/>
      <c r="AT1840" s="99"/>
      <c r="AU1840" s="99"/>
    </row>
    <row r="1841" spans="27:64">
      <c r="AA1841" s="99"/>
      <c r="AB1841" s="99"/>
      <c r="AC1841" s="99"/>
      <c r="AD1841" s="99"/>
      <c r="AE1841" s="99"/>
      <c r="AG1841" s="100"/>
      <c r="AN1841" s="99"/>
      <c r="AO1841" s="99"/>
      <c r="AP1841" s="99"/>
      <c r="AQ1841" s="99"/>
      <c r="AR1841" s="99"/>
      <c r="AS1841" s="99"/>
      <c r="AT1841" s="99"/>
      <c r="AU1841" s="99"/>
    </row>
    <row r="1842" spans="27:64">
      <c r="AA1842" s="99"/>
      <c r="AB1842" s="99"/>
      <c r="AC1842" s="99"/>
      <c r="AD1842" s="99"/>
      <c r="AE1842" s="99"/>
      <c r="AG1842" s="100"/>
      <c r="AN1842" s="99"/>
      <c r="AO1842" s="99"/>
      <c r="AP1842" s="99"/>
      <c r="AQ1842" s="99"/>
      <c r="AR1842" s="99"/>
      <c r="AS1842" s="99"/>
      <c r="AT1842" s="99"/>
      <c r="AU1842" s="99"/>
    </row>
    <row r="1843" spans="27:64">
      <c r="AA1843" s="99"/>
      <c r="AB1843" s="99"/>
      <c r="AC1843" s="99"/>
      <c r="AD1843" s="99"/>
      <c r="AE1843" s="99"/>
      <c r="AG1843" s="100"/>
      <c r="AN1843" s="99"/>
      <c r="AO1843" s="99"/>
      <c r="AP1843" s="99"/>
      <c r="AQ1843" s="99"/>
      <c r="AR1843" s="99"/>
      <c r="AS1843" s="99"/>
      <c r="AT1843" s="99"/>
      <c r="AU1843" s="99"/>
    </row>
    <row r="1844" spans="27:64">
      <c r="AA1844" s="99"/>
      <c r="AB1844" s="99"/>
      <c r="AC1844" s="99"/>
      <c r="AD1844" s="99"/>
      <c r="AE1844" s="99"/>
      <c r="AG1844" s="100"/>
      <c r="AN1844" s="99"/>
      <c r="AO1844" s="99"/>
      <c r="AP1844" s="99"/>
      <c r="AQ1844" s="99"/>
      <c r="AR1844" s="99"/>
      <c r="AS1844" s="99"/>
      <c r="AT1844" s="99"/>
      <c r="AU1844" s="99"/>
    </row>
    <row r="1845" spans="27:64">
      <c r="AA1845" s="99"/>
      <c r="AB1845" s="99"/>
      <c r="AC1845" s="99"/>
      <c r="AD1845" s="99"/>
      <c r="AE1845" s="99"/>
      <c r="AG1845" s="100"/>
      <c r="AN1845" s="99"/>
      <c r="AO1845" s="99"/>
      <c r="AP1845" s="99"/>
      <c r="AQ1845" s="99"/>
      <c r="AR1845" s="99"/>
      <c r="AS1845" s="99"/>
      <c r="AT1845" s="99"/>
      <c r="AU1845" s="99"/>
      <c r="AV1845" s="99"/>
      <c r="AW1845" s="64"/>
      <c r="AX1845" s="70"/>
    </row>
    <row r="1846" spans="27:64">
      <c r="AA1846" s="99"/>
      <c r="AB1846" s="99"/>
      <c r="AC1846" s="99"/>
      <c r="AD1846" s="99"/>
      <c r="AE1846" s="99"/>
      <c r="AG1846" s="100"/>
      <c r="AN1846" s="99"/>
      <c r="AO1846" s="99"/>
      <c r="AP1846" s="99"/>
      <c r="AQ1846" s="99"/>
      <c r="AR1846" s="99"/>
      <c r="AS1846" s="99"/>
      <c r="AT1846" s="99"/>
      <c r="AU1846" s="99"/>
    </row>
    <row r="1847" spans="27:64">
      <c r="AA1847" s="99"/>
      <c r="AB1847" s="99"/>
      <c r="AC1847" s="99"/>
      <c r="AD1847" s="99"/>
      <c r="AE1847" s="99"/>
      <c r="AG1847" s="100"/>
      <c r="AN1847" s="99"/>
      <c r="AO1847" s="99"/>
      <c r="AP1847" s="99"/>
      <c r="AQ1847" s="99"/>
      <c r="AR1847" s="99"/>
      <c r="AS1847" s="99"/>
      <c r="AT1847" s="99"/>
      <c r="AU1847" s="99"/>
      <c r="AV1847" s="99"/>
      <c r="AW1847" s="99"/>
      <c r="AX1847" s="99"/>
      <c r="AY1847" s="99"/>
      <c r="AZ1847" s="99"/>
      <c r="BA1847" s="99"/>
      <c r="BB1847" s="99"/>
      <c r="BC1847" s="99"/>
      <c r="BD1847" s="99"/>
      <c r="BE1847" s="99"/>
      <c r="BF1847" s="99"/>
      <c r="BG1847" s="99"/>
      <c r="BH1847" s="99"/>
      <c r="BI1847" s="99"/>
      <c r="BJ1847" s="99"/>
      <c r="BK1847" s="99"/>
      <c r="BL1847" s="99"/>
    </row>
    <row r="1848" spans="27:64">
      <c r="AA1848" s="99"/>
      <c r="AB1848" s="99"/>
      <c r="AC1848" s="99"/>
      <c r="AD1848" s="99"/>
      <c r="AE1848" s="99"/>
      <c r="AG1848" s="100"/>
      <c r="AN1848" s="99"/>
      <c r="AO1848" s="99"/>
      <c r="AP1848" s="99"/>
      <c r="AQ1848" s="99"/>
      <c r="AR1848" s="99"/>
      <c r="AS1848" s="99"/>
      <c r="AT1848" s="99"/>
      <c r="AU1848" s="99"/>
      <c r="AV1848" s="99"/>
      <c r="AW1848" s="64"/>
      <c r="AX1848" s="70"/>
    </row>
    <row r="1849" spans="27:64">
      <c r="AA1849" s="99"/>
      <c r="AB1849" s="99"/>
      <c r="AC1849" s="99"/>
      <c r="AD1849" s="99"/>
      <c r="AE1849" s="99"/>
      <c r="AG1849" s="100"/>
      <c r="AN1849" s="99"/>
      <c r="AO1849" s="99"/>
      <c r="AP1849" s="99"/>
      <c r="AQ1849" s="99"/>
      <c r="AR1849" s="99"/>
      <c r="AS1849" s="99"/>
      <c r="AT1849" s="99"/>
      <c r="AU1849" s="99"/>
    </row>
    <row r="1850" spans="27:64">
      <c r="AA1850" s="99"/>
      <c r="AB1850" s="99"/>
      <c r="AC1850" s="99"/>
      <c r="AD1850" s="99"/>
      <c r="AE1850" s="99"/>
      <c r="AG1850" s="100"/>
      <c r="AN1850" s="99"/>
      <c r="AO1850" s="99"/>
      <c r="AP1850" s="99"/>
      <c r="AQ1850" s="99"/>
      <c r="AR1850" s="99"/>
      <c r="AS1850" s="99"/>
      <c r="AT1850" s="99"/>
      <c r="AU1850" s="99"/>
    </row>
    <row r="1851" spans="27:64">
      <c r="AA1851" s="99"/>
      <c r="AB1851" s="99"/>
      <c r="AC1851" s="99"/>
      <c r="AD1851" s="99"/>
      <c r="AE1851" s="99"/>
      <c r="AG1851" s="100"/>
      <c r="AN1851" s="99"/>
      <c r="AO1851" s="99"/>
      <c r="AP1851" s="99"/>
      <c r="AQ1851" s="99"/>
      <c r="AR1851" s="99"/>
      <c r="AS1851" s="99"/>
      <c r="AT1851" s="99"/>
      <c r="AU1851" s="99"/>
    </row>
    <row r="1852" spans="27:64">
      <c r="AA1852" s="99"/>
      <c r="AB1852" s="99"/>
      <c r="AC1852" s="99"/>
      <c r="AD1852" s="99"/>
      <c r="AE1852" s="99"/>
      <c r="AG1852" s="100"/>
      <c r="AN1852" s="99"/>
      <c r="AO1852" s="99"/>
      <c r="AP1852" s="99"/>
      <c r="AQ1852" s="99"/>
      <c r="AR1852" s="99"/>
      <c r="AS1852" s="99"/>
      <c r="AT1852" s="99"/>
      <c r="AU1852" s="99"/>
    </row>
    <row r="1853" spans="27:64">
      <c r="AA1853" s="99"/>
      <c r="AB1853" s="99"/>
      <c r="AC1853" s="99"/>
      <c r="AD1853" s="99"/>
      <c r="AE1853" s="99"/>
      <c r="AG1853" s="100"/>
      <c r="AN1853" s="99"/>
      <c r="AO1853" s="99"/>
      <c r="AP1853" s="99"/>
      <c r="AQ1853" s="99"/>
      <c r="AR1853" s="99"/>
      <c r="AS1853" s="99"/>
      <c r="AT1853" s="99"/>
      <c r="AU1853" s="99"/>
    </row>
    <row r="1854" spans="27:64">
      <c r="AA1854" s="99"/>
      <c r="AB1854" s="99"/>
      <c r="AC1854" s="99"/>
      <c r="AD1854" s="99"/>
      <c r="AE1854" s="99"/>
      <c r="AG1854" s="100"/>
      <c r="AN1854" s="99"/>
      <c r="AO1854" s="99"/>
      <c r="AP1854" s="99"/>
      <c r="AQ1854" s="99"/>
      <c r="AR1854" s="99"/>
      <c r="AS1854" s="99"/>
      <c r="AT1854" s="99"/>
      <c r="AU1854" s="99"/>
    </row>
    <row r="1855" spans="27:64">
      <c r="AA1855" s="99"/>
      <c r="AB1855" s="99"/>
      <c r="AC1855" s="99"/>
      <c r="AD1855" s="99"/>
      <c r="AE1855" s="99"/>
      <c r="AG1855" s="100"/>
      <c r="AN1855" s="99"/>
      <c r="AO1855" s="99"/>
      <c r="AP1855" s="99"/>
      <c r="AQ1855" s="99"/>
      <c r="AR1855" s="99"/>
      <c r="AS1855" s="99"/>
      <c r="AT1855" s="99"/>
      <c r="AU1855" s="99"/>
    </row>
    <row r="1856" spans="27:64">
      <c r="AA1856" s="99"/>
      <c r="AB1856" s="99"/>
      <c r="AC1856" s="99"/>
      <c r="AD1856" s="99"/>
      <c r="AE1856" s="99"/>
      <c r="AG1856" s="100"/>
      <c r="AN1856" s="99"/>
      <c r="AO1856" s="99"/>
      <c r="AP1856" s="99"/>
      <c r="AQ1856" s="99"/>
      <c r="AR1856" s="99"/>
      <c r="AS1856" s="99"/>
      <c r="AT1856" s="99"/>
      <c r="AU1856" s="99"/>
    </row>
    <row r="1857" spans="27:47">
      <c r="AA1857" s="99"/>
      <c r="AB1857" s="99"/>
      <c r="AC1857" s="99"/>
      <c r="AD1857" s="99"/>
      <c r="AE1857" s="99"/>
      <c r="AG1857" s="100"/>
      <c r="AN1857" s="99"/>
      <c r="AO1857" s="99"/>
      <c r="AP1857" s="99"/>
      <c r="AQ1857" s="99"/>
      <c r="AR1857" s="99"/>
      <c r="AS1857" s="99"/>
      <c r="AT1857" s="99"/>
      <c r="AU1857" s="99"/>
    </row>
    <row r="1858" spans="27:47">
      <c r="AA1858" s="99"/>
      <c r="AB1858" s="99"/>
      <c r="AC1858" s="99"/>
      <c r="AD1858" s="99"/>
      <c r="AE1858" s="99"/>
      <c r="AG1858" s="100"/>
      <c r="AN1858" s="99"/>
      <c r="AO1858" s="99"/>
      <c r="AP1858" s="99"/>
      <c r="AQ1858" s="99"/>
      <c r="AR1858" s="99"/>
      <c r="AS1858" s="99"/>
      <c r="AT1858" s="99"/>
      <c r="AU1858" s="99"/>
    </row>
    <row r="1859" spans="27:47">
      <c r="AA1859" s="99"/>
      <c r="AB1859" s="99"/>
      <c r="AC1859" s="99"/>
      <c r="AD1859" s="99"/>
      <c r="AE1859" s="99"/>
      <c r="AG1859" s="100"/>
      <c r="AN1859" s="99"/>
      <c r="AO1859" s="99"/>
      <c r="AP1859" s="99"/>
      <c r="AQ1859" s="99"/>
      <c r="AR1859" s="99"/>
      <c r="AS1859" s="99"/>
      <c r="AT1859" s="99"/>
      <c r="AU1859" s="99"/>
    </row>
    <row r="1860" spans="27:47">
      <c r="AA1860" s="99"/>
      <c r="AB1860" s="99"/>
      <c r="AC1860" s="99"/>
      <c r="AD1860" s="99"/>
      <c r="AE1860" s="99"/>
      <c r="AG1860" s="100"/>
      <c r="AN1860" s="99"/>
      <c r="AO1860" s="99"/>
      <c r="AP1860" s="99"/>
      <c r="AQ1860" s="99"/>
      <c r="AR1860" s="99"/>
      <c r="AS1860" s="99"/>
      <c r="AT1860" s="99"/>
      <c r="AU1860" s="99"/>
    </row>
    <row r="1861" spans="27:47">
      <c r="AA1861" s="99"/>
      <c r="AB1861" s="99"/>
      <c r="AC1861" s="99"/>
      <c r="AD1861" s="99"/>
      <c r="AE1861" s="99"/>
      <c r="AG1861" s="100"/>
      <c r="AN1861" s="99"/>
      <c r="AO1861" s="99"/>
      <c r="AP1861" s="99"/>
      <c r="AQ1861" s="99"/>
      <c r="AR1861" s="99"/>
      <c r="AS1861" s="99"/>
      <c r="AT1861" s="99"/>
      <c r="AU1861" s="99"/>
    </row>
    <row r="1862" spans="27:47">
      <c r="AA1862" s="99"/>
      <c r="AB1862" s="99"/>
      <c r="AC1862" s="99"/>
      <c r="AD1862" s="99"/>
      <c r="AE1862" s="99"/>
      <c r="AG1862" s="100"/>
      <c r="AN1862" s="99"/>
      <c r="AO1862" s="99"/>
      <c r="AP1862" s="99"/>
      <c r="AQ1862" s="99"/>
      <c r="AR1862" s="99"/>
      <c r="AS1862" s="99"/>
      <c r="AT1862" s="99"/>
      <c r="AU1862" s="99"/>
    </row>
    <row r="1863" spans="27:47">
      <c r="AA1863" s="99"/>
      <c r="AB1863" s="99"/>
      <c r="AC1863" s="99"/>
      <c r="AD1863" s="99"/>
      <c r="AE1863" s="99"/>
      <c r="AG1863" s="100"/>
      <c r="AN1863" s="99"/>
      <c r="AO1863" s="99"/>
      <c r="AP1863" s="99"/>
      <c r="AQ1863" s="99"/>
      <c r="AR1863" s="99"/>
      <c r="AS1863" s="99"/>
      <c r="AT1863" s="99"/>
      <c r="AU1863" s="99"/>
    </row>
    <row r="1864" spans="27:47">
      <c r="AA1864" s="99"/>
      <c r="AB1864" s="99"/>
      <c r="AC1864" s="99"/>
      <c r="AD1864" s="99"/>
      <c r="AE1864" s="99"/>
      <c r="AG1864" s="100"/>
      <c r="AN1864" s="99"/>
      <c r="AO1864" s="99"/>
      <c r="AP1864" s="99"/>
      <c r="AQ1864" s="99"/>
      <c r="AR1864" s="99"/>
      <c r="AS1864" s="99"/>
      <c r="AT1864" s="99"/>
      <c r="AU1864" s="99"/>
    </row>
    <row r="1865" spans="27:47">
      <c r="AA1865" s="99"/>
      <c r="AB1865" s="99"/>
      <c r="AC1865" s="99"/>
      <c r="AD1865" s="99"/>
      <c r="AE1865" s="99"/>
      <c r="AG1865" s="100"/>
      <c r="AN1865" s="99"/>
      <c r="AO1865" s="99"/>
      <c r="AP1865" s="99"/>
      <c r="AQ1865" s="99"/>
      <c r="AR1865" s="99"/>
      <c r="AS1865" s="99"/>
      <c r="AT1865" s="99"/>
      <c r="AU1865" s="99"/>
    </row>
    <row r="1866" spans="27:47">
      <c r="AA1866" s="99"/>
      <c r="AB1866" s="99"/>
      <c r="AC1866" s="99"/>
      <c r="AD1866" s="99"/>
      <c r="AE1866" s="99"/>
      <c r="AG1866" s="100"/>
      <c r="AN1866" s="99"/>
      <c r="AO1866" s="99"/>
      <c r="AP1866" s="99"/>
      <c r="AQ1866" s="99"/>
      <c r="AR1866" s="99"/>
      <c r="AS1866" s="99"/>
      <c r="AT1866" s="99"/>
      <c r="AU1866" s="99"/>
    </row>
    <row r="1867" spans="27:47">
      <c r="AA1867" s="99"/>
      <c r="AB1867" s="99"/>
      <c r="AC1867" s="99"/>
      <c r="AD1867" s="99"/>
      <c r="AE1867" s="99"/>
      <c r="AG1867" s="100"/>
      <c r="AN1867" s="99"/>
      <c r="AO1867" s="99"/>
      <c r="AP1867" s="99"/>
      <c r="AQ1867" s="99"/>
      <c r="AR1867" s="99"/>
      <c r="AS1867" s="99"/>
      <c r="AT1867" s="99"/>
      <c r="AU1867" s="99"/>
    </row>
    <row r="1868" spans="27:47">
      <c r="AA1868" s="99"/>
      <c r="AB1868" s="99"/>
      <c r="AC1868" s="99"/>
      <c r="AD1868" s="99"/>
      <c r="AE1868" s="99"/>
      <c r="AG1868" s="100"/>
      <c r="AN1868" s="99"/>
      <c r="AO1868" s="99"/>
      <c r="AP1868" s="99"/>
      <c r="AQ1868" s="99"/>
      <c r="AR1868" s="99"/>
      <c r="AS1868" s="99"/>
      <c r="AT1868" s="99"/>
      <c r="AU1868" s="99"/>
    </row>
    <row r="1869" spans="27:47">
      <c r="AA1869" s="99"/>
      <c r="AB1869" s="99"/>
      <c r="AC1869" s="99"/>
      <c r="AD1869" s="99"/>
      <c r="AE1869" s="99"/>
      <c r="AG1869" s="100"/>
      <c r="AN1869" s="99"/>
      <c r="AO1869" s="99"/>
      <c r="AP1869" s="99"/>
      <c r="AQ1869" s="99"/>
      <c r="AR1869" s="99"/>
      <c r="AS1869" s="99"/>
      <c r="AT1869" s="99"/>
      <c r="AU1869" s="99"/>
    </row>
    <row r="1870" spans="27:47">
      <c r="AA1870" s="99"/>
      <c r="AB1870" s="99"/>
      <c r="AC1870" s="99"/>
      <c r="AD1870" s="99"/>
      <c r="AE1870" s="99"/>
      <c r="AG1870" s="100"/>
      <c r="AN1870" s="99"/>
      <c r="AO1870" s="99"/>
      <c r="AP1870" s="99"/>
      <c r="AQ1870" s="99"/>
      <c r="AR1870" s="99"/>
      <c r="AS1870" s="99"/>
      <c r="AT1870" s="99"/>
      <c r="AU1870" s="99"/>
    </row>
    <row r="1871" spans="27:47">
      <c r="AA1871" s="99"/>
      <c r="AB1871" s="99"/>
      <c r="AC1871" s="99"/>
      <c r="AD1871" s="99"/>
      <c r="AE1871" s="99"/>
      <c r="AG1871" s="100"/>
      <c r="AN1871" s="99"/>
      <c r="AO1871" s="99"/>
      <c r="AP1871" s="99"/>
      <c r="AQ1871" s="99"/>
      <c r="AR1871" s="99"/>
      <c r="AS1871" s="99"/>
      <c r="AT1871" s="99"/>
      <c r="AU1871" s="99"/>
    </row>
    <row r="1872" spans="27:47">
      <c r="AA1872" s="99"/>
      <c r="AB1872" s="99"/>
      <c r="AC1872" s="99"/>
      <c r="AD1872" s="99"/>
      <c r="AE1872" s="99"/>
      <c r="AG1872" s="100"/>
      <c r="AN1872" s="99"/>
      <c r="AO1872" s="99"/>
      <c r="AP1872" s="99"/>
      <c r="AQ1872" s="99"/>
      <c r="AR1872" s="99"/>
      <c r="AS1872" s="99"/>
      <c r="AT1872" s="99"/>
      <c r="AU1872" s="99"/>
    </row>
    <row r="1873" spans="27:47">
      <c r="AA1873" s="99"/>
      <c r="AB1873" s="99"/>
      <c r="AC1873" s="99"/>
      <c r="AD1873" s="99"/>
      <c r="AE1873" s="99"/>
      <c r="AG1873" s="100"/>
      <c r="AN1873" s="99"/>
      <c r="AO1873" s="99"/>
      <c r="AP1873" s="99"/>
      <c r="AQ1873" s="99"/>
      <c r="AR1873" s="99"/>
      <c r="AS1873" s="99"/>
      <c r="AT1873" s="99"/>
      <c r="AU1873" s="99"/>
    </row>
    <row r="1874" spans="27:47">
      <c r="AA1874" s="99"/>
      <c r="AB1874" s="99"/>
      <c r="AC1874" s="99"/>
      <c r="AD1874" s="99"/>
      <c r="AE1874" s="99"/>
      <c r="AG1874" s="100"/>
      <c r="AN1874" s="99"/>
      <c r="AO1874" s="99"/>
      <c r="AP1874" s="99"/>
      <c r="AQ1874" s="99"/>
      <c r="AR1874" s="99"/>
      <c r="AS1874" s="99"/>
      <c r="AT1874" s="99"/>
      <c r="AU1874" s="99"/>
    </row>
    <row r="1875" spans="27:47">
      <c r="AA1875" s="99"/>
      <c r="AB1875" s="99"/>
      <c r="AC1875" s="99"/>
      <c r="AD1875" s="99"/>
      <c r="AE1875" s="99"/>
      <c r="AG1875" s="100"/>
      <c r="AN1875" s="99"/>
      <c r="AO1875" s="99"/>
      <c r="AP1875" s="99"/>
      <c r="AQ1875" s="99"/>
      <c r="AR1875" s="99"/>
      <c r="AS1875" s="99"/>
      <c r="AT1875" s="99"/>
      <c r="AU1875" s="99"/>
    </row>
    <row r="1876" spans="27:47">
      <c r="AA1876" s="99"/>
      <c r="AB1876" s="99"/>
      <c r="AC1876" s="99"/>
      <c r="AD1876" s="99"/>
      <c r="AE1876" s="99"/>
      <c r="AG1876" s="100"/>
      <c r="AN1876" s="99"/>
      <c r="AO1876" s="99"/>
      <c r="AP1876" s="99"/>
      <c r="AQ1876" s="99"/>
      <c r="AR1876" s="99"/>
      <c r="AS1876" s="99"/>
      <c r="AT1876" s="99"/>
      <c r="AU1876" s="99"/>
    </row>
    <row r="1877" spans="27:47">
      <c r="AA1877" s="99"/>
      <c r="AB1877" s="99"/>
      <c r="AC1877" s="99"/>
      <c r="AD1877" s="99"/>
      <c r="AE1877" s="99"/>
      <c r="AG1877" s="100"/>
      <c r="AN1877" s="99"/>
      <c r="AO1877" s="99"/>
      <c r="AP1877" s="99"/>
      <c r="AQ1877" s="99"/>
      <c r="AR1877" s="99"/>
      <c r="AS1877" s="99"/>
      <c r="AT1877" s="99"/>
      <c r="AU1877" s="99"/>
    </row>
    <row r="1878" spans="27:47">
      <c r="AA1878" s="99"/>
      <c r="AB1878" s="99"/>
      <c r="AC1878" s="99"/>
      <c r="AD1878" s="99"/>
      <c r="AE1878" s="99"/>
      <c r="AG1878" s="100"/>
      <c r="AN1878" s="99"/>
      <c r="AO1878" s="99"/>
      <c r="AP1878" s="99"/>
      <c r="AQ1878" s="99"/>
      <c r="AR1878" s="99"/>
      <c r="AS1878" s="99"/>
      <c r="AT1878" s="99"/>
      <c r="AU1878" s="99"/>
    </row>
    <row r="1879" spans="27:47">
      <c r="AA1879" s="99"/>
      <c r="AB1879" s="99"/>
      <c r="AC1879" s="99"/>
      <c r="AD1879" s="99"/>
      <c r="AE1879" s="99"/>
      <c r="AG1879" s="100"/>
      <c r="AN1879" s="99"/>
      <c r="AO1879" s="99"/>
      <c r="AP1879" s="99"/>
      <c r="AQ1879" s="99"/>
      <c r="AR1879" s="99"/>
      <c r="AS1879" s="99"/>
      <c r="AT1879" s="99"/>
      <c r="AU1879" s="99"/>
    </row>
    <row r="1880" spans="27:47">
      <c r="AA1880" s="99"/>
      <c r="AB1880" s="99"/>
      <c r="AC1880" s="99"/>
      <c r="AD1880" s="99"/>
      <c r="AE1880" s="99"/>
      <c r="AG1880" s="100"/>
      <c r="AN1880" s="99"/>
      <c r="AO1880" s="99"/>
      <c r="AP1880" s="99"/>
      <c r="AQ1880" s="99"/>
      <c r="AR1880" s="99"/>
      <c r="AS1880" s="99"/>
      <c r="AT1880" s="99"/>
      <c r="AU1880" s="99"/>
    </row>
    <row r="1881" spans="27:47">
      <c r="AA1881" s="99"/>
      <c r="AB1881" s="99"/>
      <c r="AC1881" s="99"/>
      <c r="AD1881" s="99"/>
      <c r="AE1881" s="99"/>
      <c r="AG1881" s="100"/>
      <c r="AN1881" s="99"/>
      <c r="AO1881" s="99"/>
      <c r="AP1881" s="99"/>
      <c r="AQ1881" s="99"/>
      <c r="AR1881" s="99"/>
      <c r="AS1881" s="99"/>
      <c r="AT1881" s="99"/>
      <c r="AU1881" s="99"/>
    </row>
    <row r="1882" spans="27:47">
      <c r="AA1882" s="99"/>
      <c r="AB1882" s="99"/>
      <c r="AC1882" s="99"/>
      <c r="AD1882" s="99"/>
      <c r="AE1882" s="99"/>
      <c r="AG1882" s="100"/>
      <c r="AN1882" s="99"/>
      <c r="AO1882" s="99"/>
      <c r="AP1882" s="99"/>
      <c r="AQ1882" s="99"/>
      <c r="AR1882" s="99"/>
      <c r="AS1882" s="99"/>
      <c r="AT1882" s="99"/>
      <c r="AU1882" s="99"/>
    </row>
    <row r="1883" spans="27:47">
      <c r="AA1883" s="99"/>
      <c r="AB1883" s="99"/>
      <c r="AC1883" s="99"/>
      <c r="AD1883" s="99"/>
      <c r="AE1883" s="99"/>
      <c r="AG1883" s="100"/>
      <c r="AN1883" s="99"/>
      <c r="AO1883" s="99"/>
      <c r="AP1883" s="99"/>
      <c r="AQ1883" s="99"/>
      <c r="AR1883" s="99"/>
      <c r="AS1883" s="99"/>
      <c r="AT1883" s="99"/>
      <c r="AU1883" s="99"/>
    </row>
    <row r="1884" spans="27:47">
      <c r="AA1884" s="99"/>
      <c r="AB1884" s="99"/>
      <c r="AC1884" s="99"/>
      <c r="AD1884" s="99"/>
      <c r="AE1884" s="99"/>
      <c r="AG1884" s="100"/>
      <c r="AN1884" s="99"/>
      <c r="AO1884" s="99"/>
      <c r="AP1884" s="99"/>
      <c r="AQ1884" s="99"/>
      <c r="AR1884" s="99"/>
      <c r="AS1884" s="99"/>
      <c r="AT1884" s="99"/>
      <c r="AU1884" s="99"/>
    </row>
    <row r="1885" spans="27:47">
      <c r="AA1885" s="99"/>
      <c r="AB1885" s="99"/>
      <c r="AC1885" s="99"/>
      <c r="AD1885" s="99"/>
      <c r="AE1885" s="99"/>
      <c r="AG1885" s="100"/>
      <c r="AN1885" s="99"/>
      <c r="AO1885" s="99"/>
      <c r="AP1885" s="99"/>
      <c r="AQ1885" s="99"/>
      <c r="AR1885" s="99"/>
      <c r="AS1885" s="99"/>
      <c r="AT1885" s="99"/>
      <c r="AU1885" s="99"/>
    </row>
    <row r="1886" spans="27:47">
      <c r="AA1886" s="99"/>
      <c r="AB1886" s="99"/>
      <c r="AC1886" s="99"/>
      <c r="AD1886" s="99"/>
      <c r="AE1886" s="99"/>
      <c r="AG1886" s="100"/>
      <c r="AN1886" s="99"/>
      <c r="AO1886" s="99"/>
      <c r="AP1886" s="99"/>
      <c r="AQ1886" s="99"/>
      <c r="AR1886" s="99"/>
      <c r="AS1886" s="99"/>
      <c r="AT1886" s="99"/>
      <c r="AU1886" s="99"/>
    </row>
    <row r="1887" spans="27:47">
      <c r="AA1887" s="99"/>
      <c r="AB1887" s="99"/>
      <c r="AC1887" s="99"/>
      <c r="AD1887" s="99"/>
      <c r="AE1887" s="99"/>
      <c r="AG1887" s="100"/>
      <c r="AN1887" s="99"/>
      <c r="AO1887" s="99"/>
      <c r="AP1887" s="99"/>
      <c r="AQ1887" s="99"/>
      <c r="AR1887" s="99"/>
      <c r="AS1887" s="99"/>
      <c r="AT1887" s="99"/>
      <c r="AU1887" s="99"/>
    </row>
    <row r="1888" spans="27:47">
      <c r="AA1888" s="99"/>
      <c r="AB1888" s="99"/>
      <c r="AC1888" s="99"/>
      <c r="AD1888" s="99"/>
      <c r="AE1888" s="99"/>
      <c r="AG1888" s="100"/>
      <c r="AN1888" s="99"/>
      <c r="AO1888" s="99"/>
      <c r="AP1888" s="99"/>
      <c r="AQ1888" s="99"/>
      <c r="AR1888" s="99"/>
      <c r="AS1888" s="99"/>
      <c r="AT1888" s="99"/>
      <c r="AU1888" s="99"/>
    </row>
    <row r="1889" spans="27:47">
      <c r="AA1889" s="99"/>
      <c r="AB1889" s="99"/>
      <c r="AC1889" s="99"/>
      <c r="AD1889" s="99"/>
      <c r="AE1889" s="99"/>
      <c r="AG1889" s="100"/>
      <c r="AN1889" s="99"/>
      <c r="AO1889" s="99"/>
      <c r="AP1889" s="99"/>
      <c r="AQ1889" s="99"/>
      <c r="AR1889" s="99"/>
      <c r="AS1889" s="99"/>
      <c r="AT1889" s="99"/>
      <c r="AU1889" s="99"/>
    </row>
    <row r="1890" spans="27:47">
      <c r="AA1890" s="99"/>
      <c r="AB1890" s="99"/>
      <c r="AC1890" s="99"/>
      <c r="AD1890" s="99"/>
      <c r="AE1890" s="99"/>
      <c r="AG1890" s="100"/>
      <c r="AN1890" s="99"/>
      <c r="AO1890" s="99"/>
      <c r="AP1890" s="99"/>
      <c r="AQ1890" s="99"/>
      <c r="AR1890" s="99"/>
      <c r="AS1890" s="99"/>
      <c r="AT1890" s="99"/>
      <c r="AU1890" s="99"/>
    </row>
    <row r="1891" spans="27:47">
      <c r="AA1891" s="99"/>
      <c r="AB1891" s="99"/>
      <c r="AC1891" s="99"/>
      <c r="AD1891" s="99"/>
      <c r="AE1891" s="99"/>
      <c r="AG1891" s="100"/>
      <c r="AN1891" s="99"/>
      <c r="AO1891" s="99"/>
      <c r="AP1891" s="99"/>
      <c r="AQ1891" s="99"/>
      <c r="AR1891" s="99"/>
      <c r="AS1891" s="99"/>
      <c r="AT1891" s="99"/>
      <c r="AU1891" s="99"/>
    </row>
    <row r="1892" spans="27:47">
      <c r="AA1892" s="99"/>
      <c r="AB1892" s="99"/>
      <c r="AC1892" s="99"/>
      <c r="AD1892" s="99"/>
      <c r="AE1892" s="99"/>
      <c r="AG1892" s="100"/>
      <c r="AN1892" s="99"/>
      <c r="AO1892" s="99"/>
      <c r="AP1892" s="99"/>
      <c r="AQ1892" s="99"/>
      <c r="AR1892" s="99"/>
      <c r="AS1892" s="99"/>
      <c r="AT1892" s="99"/>
      <c r="AU1892" s="99"/>
    </row>
    <row r="1893" spans="27:47">
      <c r="AA1893" s="99"/>
      <c r="AB1893" s="99"/>
      <c r="AC1893" s="99"/>
      <c r="AD1893" s="99"/>
      <c r="AE1893" s="99"/>
      <c r="AG1893" s="100"/>
      <c r="AN1893" s="99"/>
      <c r="AO1893" s="99"/>
      <c r="AP1893" s="99"/>
      <c r="AQ1893" s="99"/>
      <c r="AR1893" s="99"/>
      <c r="AS1893" s="99"/>
      <c r="AT1893" s="99"/>
      <c r="AU1893" s="99"/>
    </row>
    <row r="1894" spans="27:47">
      <c r="AA1894" s="99"/>
      <c r="AB1894" s="99"/>
      <c r="AC1894" s="99"/>
      <c r="AD1894" s="99"/>
      <c r="AE1894" s="99"/>
      <c r="AG1894" s="100"/>
      <c r="AN1894" s="99"/>
      <c r="AO1894" s="99"/>
      <c r="AP1894" s="99"/>
      <c r="AQ1894" s="99"/>
      <c r="AR1894" s="99"/>
      <c r="AS1894" s="99"/>
      <c r="AT1894" s="99"/>
      <c r="AU1894" s="99"/>
    </row>
    <row r="1895" spans="27:47">
      <c r="AA1895" s="99"/>
      <c r="AB1895" s="99"/>
      <c r="AC1895" s="99"/>
      <c r="AD1895" s="99"/>
      <c r="AE1895" s="99"/>
      <c r="AG1895" s="100"/>
      <c r="AN1895" s="99"/>
      <c r="AO1895" s="99"/>
      <c r="AP1895" s="99"/>
      <c r="AQ1895" s="99"/>
      <c r="AR1895" s="99"/>
      <c r="AS1895" s="99"/>
      <c r="AT1895" s="99"/>
      <c r="AU1895" s="99"/>
    </row>
    <row r="1896" spans="27:47">
      <c r="AA1896" s="99"/>
      <c r="AB1896" s="99"/>
      <c r="AC1896" s="99"/>
      <c r="AD1896" s="99"/>
      <c r="AE1896" s="99"/>
      <c r="AG1896" s="100"/>
      <c r="AN1896" s="99"/>
      <c r="AO1896" s="99"/>
      <c r="AP1896" s="99"/>
      <c r="AQ1896" s="99"/>
      <c r="AR1896" s="99"/>
      <c r="AS1896" s="99"/>
      <c r="AT1896" s="99"/>
      <c r="AU1896" s="99"/>
    </row>
    <row r="1897" spans="27:47">
      <c r="AA1897" s="99"/>
      <c r="AB1897" s="99"/>
      <c r="AC1897" s="99"/>
      <c r="AD1897" s="99"/>
      <c r="AE1897" s="99"/>
      <c r="AG1897" s="100"/>
      <c r="AN1897" s="99"/>
      <c r="AO1897" s="99"/>
      <c r="AP1897" s="99"/>
      <c r="AQ1897" s="99"/>
      <c r="AR1897" s="99"/>
      <c r="AS1897" s="99"/>
      <c r="AT1897" s="99"/>
      <c r="AU1897" s="99"/>
    </row>
    <row r="1898" spans="27:47">
      <c r="AA1898" s="99"/>
      <c r="AB1898" s="99"/>
      <c r="AC1898" s="99"/>
      <c r="AD1898" s="99"/>
      <c r="AE1898" s="99"/>
      <c r="AG1898" s="100"/>
      <c r="AN1898" s="99"/>
      <c r="AO1898" s="99"/>
      <c r="AP1898" s="99"/>
      <c r="AQ1898" s="99"/>
      <c r="AR1898" s="99"/>
      <c r="AS1898" s="99"/>
      <c r="AT1898" s="99"/>
      <c r="AU1898" s="99"/>
    </row>
    <row r="1899" spans="27:47">
      <c r="AA1899" s="99"/>
      <c r="AB1899" s="99"/>
      <c r="AC1899" s="99"/>
      <c r="AD1899" s="99"/>
      <c r="AE1899" s="99"/>
      <c r="AG1899" s="100"/>
      <c r="AN1899" s="99"/>
      <c r="AO1899" s="99"/>
      <c r="AP1899" s="99"/>
      <c r="AQ1899" s="99"/>
      <c r="AR1899" s="99"/>
      <c r="AS1899" s="99"/>
      <c r="AT1899" s="99"/>
      <c r="AU1899" s="99"/>
    </row>
    <row r="1900" spans="27:47">
      <c r="AA1900" s="99"/>
      <c r="AB1900" s="99"/>
      <c r="AC1900" s="99"/>
      <c r="AD1900" s="99"/>
      <c r="AE1900" s="99"/>
      <c r="AG1900" s="100"/>
      <c r="AN1900" s="99"/>
      <c r="AO1900" s="99"/>
      <c r="AP1900" s="99"/>
      <c r="AQ1900" s="99"/>
      <c r="AR1900" s="99"/>
      <c r="AS1900" s="99"/>
      <c r="AT1900" s="99"/>
      <c r="AU1900" s="99"/>
    </row>
    <row r="1901" spans="27:47">
      <c r="AA1901" s="99"/>
      <c r="AB1901" s="99"/>
      <c r="AC1901" s="99"/>
      <c r="AD1901" s="99"/>
      <c r="AE1901" s="99"/>
      <c r="AG1901" s="100"/>
      <c r="AN1901" s="99"/>
      <c r="AO1901" s="99"/>
      <c r="AP1901" s="99"/>
      <c r="AQ1901" s="99"/>
      <c r="AR1901" s="99"/>
      <c r="AS1901" s="99"/>
      <c r="AT1901" s="99"/>
      <c r="AU1901" s="99"/>
    </row>
    <row r="1902" spans="27:47">
      <c r="AA1902" s="99"/>
      <c r="AB1902" s="99"/>
      <c r="AC1902" s="99"/>
      <c r="AD1902" s="99"/>
      <c r="AE1902" s="99"/>
      <c r="AG1902" s="100"/>
      <c r="AN1902" s="99"/>
      <c r="AO1902" s="99"/>
      <c r="AP1902" s="99"/>
      <c r="AQ1902" s="99"/>
      <c r="AR1902" s="99"/>
      <c r="AS1902" s="99"/>
      <c r="AT1902" s="99"/>
      <c r="AU1902" s="99"/>
    </row>
    <row r="1903" spans="27:47">
      <c r="AA1903" s="99"/>
      <c r="AB1903" s="99"/>
      <c r="AC1903" s="99"/>
      <c r="AD1903" s="99"/>
      <c r="AE1903" s="99"/>
      <c r="AG1903" s="100"/>
      <c r="AN1903" s="99"/>
      <c r="AO1903" s="99"/>
      <c r="AP1903" s="99"/>
      <c r="AQ1903" s="99"/>
      <c r="AR1903" s="99"/>
      <c r="AS1903" s="99"/>
      <c r="AT1903" s="99"/>
      <c r="AU1903" s="99"/>
    </row>
    <row r="1904" spans="27:47">
      <c r="AA1904" s="99"/>
      <c r="AB1904" s="99"/>
      <c r="AC1904" s="99"/>
      <c r="AD1904" s="99"/>
      <c r="AE1904" s="99"/>
      <c r="AG1904" s="100"/>
      <c r="AN1904" s="99"/>
      <c r="AO1904" s="99"/>
      <c r="AP1904" s="99"/>
      <c r="AQ1904" s="99"/>
      <c r="AR1904" s="99"/>
      <c r="AS1904" s="99"/>
      <c r="AT1904" s="99"/>
      <c r="AU1904" s="99"/>
    </row>
    <row r="1905" spans="27:50">
      <c r="AA1905" s="99"/>
      <c r="AB1905" s="99"/>
      <c r="AC1905" s="99"/>
      <c r="AD1905" s="99"/>
      <c r="AE1905" s="99"/>
      <c r="AG1905" s="100"/>
      <c r="AN1905" s="99"/>
      <c r="AO1905" s="99"/>
      <c r="AP1905" s="99"/>
      <c r="AQ1905" s="99"/>
      <c r="AR1905" s="99"/>
      <c r="AS1905" s="99"/>
      <c r="AT1905" s="99"/>
      <c r="AU1905" s="99"/>
    </row>
    <row r="1906" spans="27:50">
      <c r="AA1906" s="99"/>
      <c r="AB1906" s="99"/>
      <c r="AC1906" s="99"/>
      <c r="AD1906" s="99"/>
      <c r="AE1906" s="99"/>
      <c r="AG1906" s="100"/>
      <c r="AN1906" s="99"/>
      <c r="AO1906" s="99"/>
      <c r="AP1906" s="99"/>
      <c r="AQ1906" s="99"/>
      <c r="AR1906" s="99"/>
      <c r="AS1906" s="99"/>
      <c r="AT1906" s="99"/>
      <c r="AU1906" s="99"/>
    </row>
    <row r="1907" spans="27:50">
      <c r="AA1907" s="99"/>
      <c r="AB1907" s="99"/>
      <c r="AC1907" s="99"/>
      <c r="AD1907" s="99"/>
      <c r="AE1907" s="99"/>
      <c r="AG1907" s="100"/>
      <c r="AN1907" s="99"/>
      <c r="AO1907" s="99"/>
      <c r="AP1907" s="99"/>
      <c r="AQ1907" s="99"/>
      <c r="AR1907" s="99"/>
      <c r="AS1907" s="99"/>
      <c r="AT1907" s="99"/>
      <c r="AU1907" s="99"/>
    </row>
    <row r="1908" spans="27:50">
      <c r="AA1908" s="99"/>
      <c r="AB1908" s="99"/>
      <c r="AC1908" s="99"/>
      <c r="AD1908" s="99"/>
      <c r="AE1908" s="99"/>
      <c r="AG1908" s="100"/>
      <c r="AN1908" s="99"/>
      <c r="AO1908" s="99"/>
      <c r="AP1908" s="99"/>
      <c r="AQ1908" s="99"/>
      <c r="AR1908" s="99"/>
      <c r="AS1908" s="99"/>
      <c r="AT1908" s="99"/>
      <c r="AU1908" s="99"/>
    </row>
    <row r="1909" spans="27:50">
      <c r="AA1909" s="99"/>
      <c r="AB1909" s="99"/>
      <c r="AC1909" s="99"/>
      <c r="AD1909" s="99"/>
      <c r="AE1909" s="99"/>
      <c r="AG1909" s="100"/>
      <c r="AN1909" s="99"/>
      <c r="AO1909" s="99"/>
      <c r="AP1909" s="99"/>
      <c r="AQ1909" s="99"/>
      <c r="AR1909" s="99"/>
      <c r="AS1909" s="99"/>
      <c r="AT1909" s="99"/>
      <c r="AU1909" s="99"/>
    </row>
    <row r="1910" spans="27:50">
      <c r="AA1910" s="99"/>
      <c r="AB1910" s="99"/>
      <c r="AC1910" s="99"/>
      <c r="AD1910" s="99"/>
      <c r="AE1910" s="99"/>
      <c r="AG1910" s="100"/>
      <c r="AN1910" s="99"/>
      <c r="AO1910" s="99"/>
      <c r="AP1910" s="99"/>
      <c r="AQ1910" s="99"/>
      <c r="AR1910" s="99"/>
      <c r="AS1910" s="99"/>
      <c r="AT1910" s="99"/>
      <c r="AU1910" s="99"/>
    </row>
    <row r="1911" spans="27:50">
      <c r="AA1911" s="99"/>
      <c r="AB1911" s="99"/>
      <c r="AC1911" s="99"/>
      <c r="AD1911" s="99"/>
      <c r="AE1911" s="99"/>
      <c r="AG1911" s="100"/>
      <c r="AN1911" s="99"/>
      <c r="AO1911" s="99"/>
      <c r="AP1911" s="99"/>
      <c r="AQ1911" s="99"/>
      <c r="AR1911" s="99"/>
      <c r="AS1911" s="99"/>
      <c r="AT1911" s="99"/>
      <c r="AU1911" s="99"/>
      <c r="AV1911" s="99"/>
      <c r="AW1911" s="64"/>
      <c r="AX1911" s="70"/>
    </row>
    <row r="1912" spans="27:50">
      <c r="AA1912" s="99"/>
      <c r="AB1912" s="99"/>
      <c r="AC1912" s="99"/>
      <c r="AD1912" s="99"/>
      <c r="AE1912" s="99"/>
      <c r="AG1912" s="100"/>
      <c r="AN1912" s="99"/>
      <c r="AO1912" s="99"/>
      <c r="AP1912" s="99"/>
      <c r="AQ1912" s="99"/>
      <c r="AR1912" s="99"/>
      <c r="AS1912" s="99"/>
      <c r="AT1912" s="99"/>
      <c r="AU1912" s="99"/>
    </row>
    <row r="1913" spans="27:50">
      <c r="AA1913" s="99"/>
      <c r="AB1913" s="99"/>
      <c r="AC1913" s="99"/>
      <c r="AD1913" s="99"/>
      <c r="AE1913" s="99"/>
      <c r="AG1913" s="100"/>
      <c r="AN1913" s="99"/>
      <c r="AO1913" s="99"/>
      <c r="AP1913" s="99"/>
      <c r="AQ1913" s="99"/>
      <c r="AR1913" s="99"/>
      <c r="AS1913" s="99"/>
      <c r="AT1913" s="99"/>
      <c r="AU1913" s="99"/>
    </row>
    <row r="1914" spans="27:50">
      <c r="AA1914" s="99"/>
      <c r="AB1914" s="99"/>
      <c r="AC1914" s="99"/>
      <c r="AD1914" s="99"/>
      <c r="AE1914" s="99"/>
      <c r="AG1914" s="100"/>
      <c r="AN1914" s="99"/>
      <c r="AO1914" s="99"/>
      <c r="AP1914" s="99"/>
      <c r="AQ1914" s="99"/>
      <c r="AR1914" s="99"/>
      <c r="AS1914" s="99"/>
      <c r="AT1914" s="99"/>
      <c r="AU1914" s="99"/>
    </row>
    <row r="1915" spans="27:50">
      <c r="AA1915" s="99"/>
      <c r="AB1915" s="99"/>
      <c r="AC1915" s="99"/>
      <c r="AD1915" s="99"/>
      <c r="AE1915" s="99"/>
      <c r="AG1915" s="100"/>
      <c r="AN1915" s="99"/>
      <c r="AO1915" s="99"/>
      <c r="AP1915" s="99"/>
      <c r="AQ1915" s="99"/>
      <c r="AR1915" s="99"/>
      <c r="AS1915" s="99"/>
      <c r="AT1915" s="99"/>
      <c r="AU1915" s="99"/>
      <c r="AV1915" s="99"/>
      <c r="AW1915" s="64"/>
      <c r="AX1915" s="70"/>
    </row>
    <row r="1916" spans="27:50">
      <c r="AA1916" s="99"/>
      <c r="AB1916" s="99"/>
      <c r="AC1916" s="99"/>
      <c r="AD1916" s="99"/>
      <c r="AE1916" s="99"/>
      <c r="AG1916" s="100"/>
      <c r="AN1916" s="99"/>
      <c r="AO1916" s="99"/>
      <c r="AP1916" s="99"/>
      <c r="AQ1916" s="99"/>
      <c r="AR1916" s="99"/>
      <c r="AS1916" s="99"/>
      <c r="AT1916" s="99"/>
      <c r="AU1916" s="99"/>
    </row>
    <row r="1917" spans="27:50">
      <c r="AA1917" s="99"/>
      <c r="AB1917" s="99"/>
      <c r="AC1917" s="99"/>
      <c r="AD1917" s="99"/>
      <c r="AE1917" s="99"/>
      <c r="AG1917" s="100"/>
      <c r="AN1917" s="99"/>
      <c r="AO1917" s="99"/>
      <c r="AP1917" s="99"/>
      <c r="AQ1917" s="99"/>
      <c r="AR1917" s="99"/>
      <c r="AS1917" s="99"/>
      <c r="AT1917" s="99"/>
      <c r="AU1917" s="99"/>
    </row>
    <row r="1918" spans="27:50">
      <c r="AA1918" s="99"/>
      <c r="AB1918" s="99"/>
      <c r="AC1918" s="99"/>
      <c r="AD1918" s="99"/>
      <c r="AE1918" s="99"/>
      <c r="AG1918" s="100"/>
      <c r="AN1918" s="99"/>
      <c r="AO1918" s="99"/>
      <c r="AP1918" s="99"/>
      <c r="AQ1918" s="99"/>
      <c r="AR1918" s="99"/>
      <c r="AS1918" s="99"/>
      <c r="AT1918" s="99"/>
      <c r="AU1918" s="99"/>
      <c r="AV1918" s="99"/>
      <c r="AW1918" s="64"/>
      <c r="AX1918" s="70"/>
    </row>
    <row r="1919" spans="27:50">
      <c r="AA1919" s="99"/>
      <c r="AB1919" s="99"/>
      <c r="AC1919" s="99"/>
      <c r="AD1919" s="99"/>
      <c r="AE1919" s="99"/>
      <c r="AG1919" s="100"/>
      <c r="AN1919" s="99"/>
      <c r="AO1919" s="99"/>
      <c r="AP1919" s="99"/>
      <c r="AQ1919" s="99"/>
      <c r="AR1919" s="99"/>
      <c r="AS1919" s="99"/>
      <c r="AT1919" s="99"/>
      <c r="AU1919" s="99"/>
    </row>
    <row r="1920" spans="27:50">
      <c r="AA1920" s="99"/>
      <c r="AB1920" s="99"/>
      <c r="AC1920" s="99"/>
      <c r="AD1920" s="99"/>
      <c r="AE1920" s="99"/>
      <c r="AG1920" s="100"/>
      <c r="AN1920" s="99"/>
      <c r="AO1920" s="99"/>
      <c r="AP1920" s="99"/>
      <c r="AQ1920" s="99"/>
      <c r="AR1920" s="99"/>
      <c r="AS1920" s="99"/>
      <c r="AT1920" s="99"/>
      <c r="AU1920" s="99"/>
    </row>
    <row r="1921" spans="27:47">
      <c r="AA1921" s="99"/>
      <c r="AB1921" s="99"/>
      <c r="AC1921" s="99"/>
      <c r="AD1921" s="99"/>
      <c r="AE1921" s="99"/>
      <c r="AG1921" s="100"/>
      <c r="AN1921" s="99"/>
      <c r="AO1921" s="99"/>
      <c r="AP1921" s="99"/>
      <c r="AQ1921" s="99"/>
      <c r="AR1921" s="99"/>
      <c r="AS1921" s="99"/>
      <c r="AT1921" s="99"/>
      <c r="AU1921" s="99"/>
    </row>
    <row r="1922" spans="27:47">
      <c r="AA1922" s="99"/>
      <c r="AB1922" s="99"/>
      <c r="AC1922" s="99"/>
      <c r="AD1922" s="99"/>
      <c r="AE1922" s="99"/>
      <c r="AG1922" s="100"/>
      <c r="AN1922" s="99"/>
      <c r="AO1922" s="99"/>
      <c r="AP1922" s="99"/>
      <c r="AQ1922" s="99"/>
      <c r="AR1922" s="99"/>
      <c r="AS1922" s="99"/>
      <c r="AT1922" s="99"/>
      <c r="AU1922" s="99"/>
    </row>
    <row r="1923" spans="27:47">
      <c r="AA1923" s="99"/>
      <c r="AB1923" s="99"/>
      <c r="AC1923" s="99"/>
      <c r="AD1923" s="99"/>
      <c r="AE1923" s="99"/>
      <c r="AG1923" s="100"/>
      <c r="AN1923" s="99"/>
      <c r="AO1923" s="99"/>
      <c r="AP1923" s="99"/>
      <c r="AQ1923" s="99"/>
      <c r="AR1923" s="99"/>
      <c r="AS1923" s="99"/>
      <c r="AT1923" s="99"/>
      <c r="AU1923" s="99"/>
    </row>
    <row r="1924" spans="27:47">
      <c r="AA1924" s="99"/>
      <c r="AB1924" s="99"/>
      <c r="AC1924" s="99"/>
      <c r="AD1924" s="99"/>
      <c r="AE1924" s="99"/>
      <c r="AG1924" s="100"/>
      <c r="AN1924" s="99"/>
      <c r="AO1924" s="99"/>
      <c r="AP1924" s="99"/>
      <c r="AQ1924" s="99"/>
      <c r="AR1924" s="99"/>
      <c r="AS1924" s="99"/>
      <c r="AT1924" s="99"/>
      <c r="AU1924" s="99"/>
    </row>
    <row r="1925" spans="27:47">
      <c r="AA1925" s="99"/>
      <c r="AB1925" s="99"/>
      <c r="AC1925" s="99"/>
      <c r="AD1925" s="99"/>
      <c r="AE1925" s="99"/>
      <c r="AG1925" s="100"/>
      <c r="AN1925" s="99"/>
      <c r="AO1925" s="99"/>
      <c r="AP1925" s="99"/>
      <c r="AQ1925" s="99"/>
      <c r="AR1925" s="99"/>
      <c r="AS1925" s="99"/>
      <c r="AT1925" s="99"/>
      <c r="AU1925" s="99"/>
    </row>
    <row r="1926" spans="27:47">
      <c r="AA1926" s="99"/>
      <c r="AB1926" s="99"/>
      <c r="AC1926" s="99"/>
      <c r="AD1926" s="99"/>
      <c r="AE1926" s="99"/>
      <c r="AG1926" s="100"/>
      <c r="AN1926" s="99"/>
      <c r="AO1926" s="99"/>
      <c r="AP1926" s="99"/>
      <c r="AQ1926" s="99"/>
      <c r="AR1926" s="99"/>
      <c r="AS1926" s="99"/>
      <c r="AT1926" s="99"/>
      <c r="AU1926" s="99"/>
    </row>
    <row r="1927" spans="27:47">
      <c r="AA1927" s="99"/>
      <c r="AB1927" s="99"/>
      <c r="AC1927" s="99"/>
      <c r="AD1927" s="99"/>
      <c r="AE1927" s="99"/>
      <c r="AG1927" s="100"/>
      <c r="AN1927" s="99"/>
      <c r="AO1927" s="99"/>
      <c r="AP1927" s="99"/>
      <c r="AQ1927" s="99"/>
      <c r="AR1927" s="99"/>
      <c r="AS1927" s="99"/>
      <c r="AT1927" s="99"/>
      <c r="AU1927" s="99"/>
    </row>
    <row r="1928" spans="27:47">
      <c r="AA1928" s="99"/>
      <c r="AB1928" s="99"/>
      <c r="AC1928" s="99"/>
      <c r="AD1928" s="99"/>
      <c r="AE1928" s="99"/>
      <c r="AG1928" s="100"/>
      <c r="AN1928" s="99"/>
      <c r="AO1928" s="99"/>
      <c r="AP1928" s="99"/>
      <c r="AQ1928" s="99"/>
      <c r="AR1928" s="99"/>
      <c r="AS1928" s="99"/>
      <c r="AT1928" s="99"/>
      <c r="AU1928" s="99"/>
    </row>
    <row r="1929" spans="27:47">
      <c r="AA1929" s="99"/>
      <c r="AB1929" s="99"/>
      <c r="AC1929" s="99"/>
      <c r="AD1929" s="99"/>
      <c r="AE1929" s="99"/>
      <c r="AG1929" s="100"/>
      <c r="AN1929" s="99"/>
      <c r="AO1929" s="99"/>
      <c r="AP1929" s="99"/>
      <c r="AQ1929" s="99"/>
      <c r="AR1929" s="99"/>
      <c r="AS1929" s="99"/>
      <c r="AT1929" s="99"/>
      <c r="AU1929" s="99"/>
    </row>
    <row r="1930" spans="27:47">
      <c r="AA1930" s="99"/>
      <c r="AB1930" s="99"/>
      <c r="AC1930" s="99"/>
      <c r="AD1930" s="99"/>
      <c r="AE1930" s="99"/>
      <c r="AG1930" s="100"/>
      <c r="AN1930" s="99"/>
      <c r="AO1930" s="99"/>
      <c r="AP1930" s="99"/>
      <c r="AQ1930" s="99"/>
      <c r="AR1930" s="99"/>
      <c r="AS1930" s="99"/>
      <c r="AT1930" s="99"/>
      <c r="AU1930" s="99"/>
    </row>
    <row r="1931" spans="27:47">
      <c r="AA1931" s="99"/>
      <c r="AB1931" s="99"/>
      <c r="AC1931" s="99"/>
      <c r="AD1931" s="99"/>
      <c r="AE1931" s="99"/>
      <c r="AG1931" s="100"/>
      <c r="AN1931" s="99"/>
      <c r="AO1931" s="99"/>
      <c r="AP1931" s="99"/>
      <c r="AQ1931" s="99"/>
      <c r="AR1931" s="99"/>
      <c r="AS1931" s="99"/>
      <c r="AT1931" s="99"/>
      <c r="AU1931" s="99"/>
    </row>
    <row r="1932" spans="27:47">
      <c r="AA1932" s="99"/>
      <c r="AB1932" s="99"/>
      <c r="AC1932" s="99"/>
      <c r="AD1932" s="99"/>
      <c r="AE1932" s="99"/>
      <c r="AG1932" s="100"/>
      <c r="AN1932" s="99"/>
      <c r="AO1932" s="99"/>
      <c r="AP1932" s="99"/>
      <c r="AQ1932" s="99"/>
      <c r="AR1932" s="99"/>
      <c r="AS1932" s="99"/>
      <c r="AT1932" s="99"/>
      <c r="AU1932" s="99"/>
    </row>
    <row r="1933" spans="27:47">
      <c r="AA1933" s="99"/>
      <c r="AB1933" s="99"/>
      <c r="AC1933" s="99"/>
      <c r="AD1933" s="99"/>
      <c r="AE1933" s="99"/>
      <c r="AG1933" s="100"/>
      <c r="AN1933" s="99"/>
      <c r="AO1933" s="99"/>
      <c r="AP1933" s="99"/>
      <c r="AQ1933" s="99"/>
      <c r="AR1933" s="99"/>
      <c r="AS1933" s="99"/>
      <c r="AT1933" s="99"/>
      <c r="AU1933" s="99"/>
    </row>
    <row r="1934" spans="27:47">
      <c r="AA1934" s="99"/>
      <c r="AB1934" s="99"/>
      <c r="AC1934" s="99"/>
      <c r="AD1934" s="99"/>
      <c r="AE1934" s="99"/>
      <c r="AG1934" s="100"/>
      <c r="AN1934" s="99"/>
      <c r="AO1934" s="99"/>
      <c r="AP1934" s="99"/>
      <c r="AQ1934" s="99"/>
      <c r="AR1934" s="99"/>
      <c r="AS1934" s="99"/>
      <c r="AT1934" s="99"/>
      <c r="AU1934" s="99"/>
    </row>
    <row r="1935" spans="27:47">
      <c r="AA1935" s="99"/>
      <c r="AB1935" s="99"/>
      <c r="AC1935" s="99"/>
      <c r="AD1935" s="99"/>
      <c r="AE1935" s="99"/>
      <c r="AG1935" s="100"/>
      <c r="AN1935" s="99"/>
      <c r="AO1935" s="99"/>
      <c r="AP1935" s="99"/>
      <c r="AQ1935" s="99"/>
      <c r="AR1935" s="99"/>
      <c r="AS1935" s="99"/>
      <c r="AT1935" s="99"/>
      <c r="AU1935" s="99"/>
    </row>
    <row r="1936" spans="27:47">
      <c r="AA1936" s="99"/>
      <c r="AB1936" s="99"/>
      <c r="AC1936" s="99"/>
      <c r="AD1936" s="99"/>
      <c r="AE1936" s="99"/>
      <c r="AG1936" s="100"/>
      <c r="AN1936" s="99"/>
      <c r="AO1936" s="99"/>
      <c r="AP1936" s="99"/>
      <c r="AQ1936" s="99"/>
      <c r="AR1936" s="99"/>
      <c r="AS1936" s="99"/>
      <c r="AT1936" s="99"/>
      <c r="AU1936" s="99"/>
    </row>
    <row r="1937" spans="27:47">
      <c r="AA1937" s="99"/>
      <c r="AB1937" s="99"/>
      <c r="AC1937" s="99"/>
      <c r="AD1937" s="99"/>
      <c r="AE1937" s="99"/>
      <c r="AG1937" s="100"/>
      <c r="AN1937" s="99"/>
      <c r="AO1937" s="99"/>
      <c r="AP1937" s="99"/>
      <c r="AQ1937" s="99"/>
      <c r="AR1937" s="99"/>
      <c r="AS1937" s="99"/>
      <c r="AT1937" s="99"/>
      <c r="AU1937" s="99"/>
    </row>
    <row r="1938" spans="27:47">
      <c r="AA1938" s="99"/>
      <c r="AB1938" s="99"/>
      <c r="AC1938" s="99"/>
      <c r="AD1938" s="99"/>
      <c r="AE1938" s="99"/>
      <c r="AG1938" s="100"/>
      <c r="AN1938" s="99"/>
      <c r="AO1938" s="99"/>
      <c r="AP1938" s="99"/>
      <c r="AQ1938" s="99"/>
      <c r="AR1938" s="99"/>
      <c r="AS1938" s="99"/>
      <c r="AT1938" s="99"/>
      <c r="AU1938" s="99"/>
    </row>
    <row r="1939" spans="27:47">
      <c r="AA1939" s="99"/>
      <c r="AB1939" s="99"/>
      <c r="AC1939" s="99"/>
      <c r="AD1939" s="99"/>
      <c r="AE1939" s="99"/>
      <c r="AG1939" s="100"/>
      <c r="AN1939" s="99"/>
      <c r="AO1939" s="99"/>
      <c r="AP1939" s="99"/>
      <c r="AQ1939" s="99"/>
      <c r="AR1939" s="99"/>
      <c r="AS1939" s="99"/>
      <c r="AT1939" s="99"/>
      <c r="AU1939" s="99"/>
    </row>
    <row r="1940" spans="27:47">
      <c r="AA1940" s="99"/>
      <c r="AB1940" s="99"/>
      <c r="AC1940" s="99"/>
      <c r="AD1940" s="99"/>
      <c r="AE1940" s="99"/>
      <c r="AG1940" s="100"/>
      <c r="AN1940" s="99"/>
      <c r="AO1940" s="99"/>
      <c r="AP1940" s="99"/>
      <c r="AQ1940" s="99"/>
      <c r="AR1940" s="99"/>
      <c r="AS1940" s="99"/>
      <c r="AT1940" s="99"/>
      <c r="AU1940" s="99"/>
    </row>
    <row r="1941" spans="27:47">
      <c r="AA1941" s="99"/>
      <c r="AB1941" s="99"/>
      <c r="AC1941" s="99"/>
      <c r="AD1941" s="99"/>
      <c r="AE1941" s="99"/>
      <c r="AG1941" s="100"/>
      <c r="AN1941" s="99"/>
      <c r="AO1941" s="99"/>
      <c r="AP1941" s="99"/>
      <c r="AQ1941" s="99"/>
      <c r="AR1941" s="99"/>
      <c r="AS1941" s="99"/>
      <c r="AT1941" s="99"/>
      <c r="AU1941" s="99"/>
    </row>
    <row r="1942" spans="27:47">
      <c r="AA1942" s="99"/>
      <c r="AB1942" s="99"/>
      <c r="AC1942" s="99"/>
      <c r="AD1942" s="99"/>
      <c r="AE1942" s="99"/>
      <c r="AG1942" s="100"/>
      <c r="AN1942" s="99"/>
      <c r="AO1942" s="99"/>
      <c r="AP1942" s="99"/>
      <c r="AQ1942" s="99"/>
      <c r="AR1942" s="99"/>
      <c r="AS1942" s="99"/>
      <c r="AT1942" s="99"/>
      <c r="AU1942" s="99"/>
    </row>
    <row r="1943" spans="27:47">
      <c r="AA1943" s="99"/>
      <c r="AB1943" s="99"/>
      <c r="AC1943" s="99"/>
      <c r="AD1943" s="99"/>
      <c r="AE1943" s="99"/>
      <c r="AG1943" s="100"/>
      <c r="AN1943" s="99"/>
      <c r="AO1943" s="99"/>
      <c r="AP1943" s="99"/>
      <c r="AQ1943" s="99"/>
      <c r="AR1943" s="99"/>
      <c r="AS1943" s="99"/>
      <c r="AT1943" s="99"/>
      <c r="AU1943" s="99"/>
    </row>
    <row r="1944" spans="27:47">
      <c r="AA1944" s="99"/>
      <c r="AB1944" s="99"/>
      <c r="AC1944" s="99"/>
      <c r="AD1944" s="99"/>
      <c r="AE1944" s="99"/>
      <c r="AG1944" s="100"/>
      <c r="AN1944" s="99"/>
      <c r="AO1944" s="99"/>
      <c r="AP1944" s="99"/>
      <c r="AQ1944" s="99"/>
      <c r="AR1944" s="99"/>
      <c r="AS1944" s="99"/>
      <c r="AT1944" s="99"/>
      <c r="AU1944" s="99"/>
    </row>
    <row r="1945" spans="27:47">
      <c r="AA1945" s="99"/>
      <c r="AB1945" s="99"/>
      <c r="AC1945" s="99"/>
      <c r="AD1945" s="99"/>
      <c r="AE1945" s="99"/>
      <c r="AG1945" s="100"/>
      <c r="AN1945" s="99"/>
      <c r="AO1945" s="99"/>
      <c r="AP1945" s="99"/>
      <c r="AQ1945" s="99"/>
      <c r="AR1945" s="99"/>
      <c r="AS1945" s="99"/>
      <c r="AT1945" s="99"/>
      <c r="AU1945" s="99"/>
    </row>
    <row r="1946" spans="27:47">
      <c r="AA1946" s="99"/>
      <c r="AB1946" s="99"/>
      <c r="AC1946" s="99"/>
      <c r="AD1946" s="99"/>
      <c r="AE1946" s="99"/>
      <c r="AG1946" s="100"/>
      <c r="AN1946" s="99"/>
      <c r="AO1946" s="99"/>
      <c r="AP1946" s="99"/>
      <c r="AQ1946" s="99"/>
      <c r="AR1946" s="99"/>
      <c r="AS1946" s="99"/>
      <c r="AT1946" s="99"/>
      <c r="AU1946" s="99"/>
    </row>
    <row r="1947" spans="27:47">
      <c r="AA1947" s="99"/>
      <c r="AB1947" s="99"/>
      <c r="AC1947" s="99"/>
      <c r="AD1947" s="99"/>
      <c r="AE1947" s="99"/>
      <c r="AG1947" s="100"/>
      <c r="AN1947" s="99"/>
      <c r="AO1947" s="99"/>
      <c r="AP1947" s="99"/>
      <c r="AQ1947" s="99"/>
      <c r="AR1947" s="99"/>
      <c r="AS1947" s="99"/>
      <c r="AT1947" s="99"/>
      <c r="AU1947" s="99"/>
    </row>
    <row r="1948" spans="27:47">
      <c r="AA1948" s="99"/>
      <c r="AB1948" s="99"/>
      <c r="AC1948" s="99"/>
      <c r="AD1948" s="99"/>
      <c r="AE1948" s="99"/>
      <c r="AG1948" s="100"/>
      <c r="AN1948" s="99"/>
      <c r="AO1948" s="99"/>
      <c r="AP1948" s="99"/>
      <c r="AQ1948" s="99"/>
      <c r="AR1948" s="99"/>
      <c r="AS1948" s="99"/>
      <c r="AT1948" s="99"/>
      <c r="AU1948" s="99"/>
    </row>
    <row r="1949" spans="27:47">
      <c r="AA1949" s="99"/>
      <c r="AB1949" s="99"/>
      <c r="AC1949" s="99"/>
      <c r="AD1949" s="99"/>
      <c r="AE1949" s="99"/>
      <c r="AG1949" s="100"/>
      <c r="AN1949" s="99"/>
      <c r="AO1949" s="99"/>
      <c r="AP1949" s="99"/>
      <c r="AQ1949" s="99"/>
      <c r="AR1949" s="99"/>
      <c r="AS1949" s="99"/>
      <c r="AT1949" s="99"/>
      <c r="AU1949" s="99"/>
    </row>
    <row r="1950" spans="27:47">
      <c r="AA1950" s="99"/>
      <c r="AB1950" s="99"/>
      <c r="AC1950" s="99"/>
      <c r="AD1950" s="99"/>
      <c r="AE1950" s="99"/>
      <c r="AG1950" s="100"/>
      <c r="AN1950" s="99"/>
      <c r="AO1950" s="99"/>
      <c r="AP1950" s="99"/>
      <c r="AQ1950" s="99"/>
      <c r="AR1950" s="99"/>
      <c r="AS1950" s="99"/>
      <c r="AT1950" s="99"/>
      <c r="AU1950" s="99"/>
    </row>
    <row r="1951" spans="27:47">
      <c r="AA1951" s="99"/>
      <c r="AB1951" s="99"/>
      <c r="AC1951" s="99"/>
      <c r="AD1951" s="99"/>
      <c r="AE1951" s="99"/>
      <c r="AG1951" s="100"/>
      <c r="AN1951" s="99"/>
      <c r="AO1951" s="99"/>
      <c r="AP1951" s="99"/>
      <c r="AQ1951" s="99"/>
      <c r="AR1951" s="99"/>
      <c r="AS1951" s="99"/>
      <c r="AT1951" s="99"/>
      <c r="AU1951" s="99"/>
    </row>
    <row r="1952" spans="27:47">
      <c r="AA1952" s="99"/>
      <c r="AB1952" s="99"/>
      <c r="AC1952" s="99"/>
      <c r="AD1952" s="99"/>
      <c r="AE1952" s="99"/>
      <c r="AG1952" s="100"/>
      <c r="AN1952" s="99"/>
      <c r="AO1952" s="99"/>
      <c r="AP1952" s="99"/>
      <c r="AQ1952" s="99"/>
      <c r="AR1952" s="99"/>
      <c r="AS1952" s="99"/>
      <c r="AT1952" s="99"/>
      <c r="AU1952" s="99"/>
    </row>
    <row r="1953" spans="27:47">
      <c r="AA1953" s="99"/>
      <c r="AB1953" s="99"/>
      <c r="AC1953" s="99"/>
      <c r="AD1953" s="99"/>
      <c r="AE1953" s="99"/>
      <c r="AG1953" s="100"/>
      <c r="AN1953" s="99"/>
      <c r="AO1953" s="99"/>
      <c r="AP1953" s="99"/>
      <c r="AQ1953" s="99"/>
      <c r="AR1953" s="99"/>
      <c r="AS1953" s="99"/>
      <c r="AT1953" s="99"/>
      <c r="AU1953" s="99"/>
    </row>
    <row r="1954" spans="27:47">
      <c r="AA1954" s="99"/>
      <c r="AB1954" s="99"/>
      <c r="AC1954" s="99"/>
      <c r="AD1954" s="99"/>
      <c r="AE1954" s="99"/>
      <c r="AG1954" s="100"/>
      <c r="AN1954" s="99"/>
      <c r="AO1954" s="99"/>
      <c r="AP1954" s="99"/>
      <c r="AQ1954" s="99"/>
      <c r="AR1954" s="99"/>
      <c r="AS1954" s="99"/>
      <c r="AT1954" s="99"/>
      <c r="AU1954" s="99"/>
    </row>
    <row r="1955" spans="27:47">
      <c r="AA1955" s="99"/>
      <c r="AB1955" s="99"/>
      <c r="AC1955" s="99"/>
      <c r="AD1955" s="99"/>
      <c r="AE1955" s="99"/>
      <c r="AG1955" s="100"/>
      <c r="AN1955" s="99"/>
      <c r="AO1955" s="99"/>
      <c r="AP1955" s="99"/>
      <c r="AQ1955" s="99"/>
      <c r="AR1955" s="99"/>
      <c r="AS1955" s="99"/>
      <c r="AT1955" s="99"/>
      <c r="AU1955" s="99"/>
    </row>
    <row r="1956" spans="27:47">
      <c r="AA1956" s="99"/>
      <c r="AB1956" s="99"/>
      <c r="AC1956" s="99"/>
      <c r="AD1956" s="99"/>
      <c r="AE1956" s="99"/>
      <c r="AG1956" s="100"/>
      <c r="AN1956" s="99"/>
      <c r="AO1956" s="99"/>
      <c r="AP1956" s="99"/>
      <c r="AQ1956" s="99"/>
      <c r="AR1956" s="99"/>
      <c r="AS1956" s="99"/>
      <c r="AT1956" s="99"/>
      <c r="AU1956" s="99"/>
    </row>
    <row r="1957" spans="27:47">
      <c r="AA1957" s="99"/>
      <c r="AB1957" s="99"/>
      <c r="AC1957" s="99"/>
      <c r="AD1957" s="99"/>
      <c r="AE1957" s="99"/>
      <c r="AG1957" s="100"/>
      <c r="AN1957" s="99"/>
      <c r="AO1957" s="99"/>
      <c r="AP1957" s="99"/>
      <c r="AQ1957" s="99"/>
      <c r="AR1957" s="99"/>
      <c r="AS1957" s="99"/>
      <c r="AT1957" s="99"/>
      <c r="AU1957" s="99"/>
    </row>
    <row r="1958" spans="27:47">
      <c r="AA1958" s="99"/>
      <c r="AB1958" s="99"/>
      <c r="AC1958" s="99"/>
      <c r="AD1958" s="99"/>
      <c r="AE1958" s="99"/>
      <c r="AG1958" s="100"/>
      <c r="AN1958" s="99"/>
      <c r="AO1958" s="99"/>
      <c r="AP1958" s="99"/>
      <c r="AQ1958" s="99"/>
      <c r="AR1958" s="99"/>
      <c r="AS1958" s="99"/>
      <c r="AT1958" s="99"/>
      <c r="AU1958" s="99"/>
    </row>
    <row r="1959" spans="27:47">
      <c r="AA1959" s="99"/>
      <c r="AB1959" s="99"/>
      <c r="AC1959" s="99"/>
      <c r="AD1959" s="99"/>
      <c r="AE1959" s="99"/>
      <c r="AG1959" s="100"/>
      <c r="AN1959" s="99"/>
      <c r="AO1959" s="99"/>
      <c r="AP1959" s="99"/>
      <c r="AQ1959" s="99"/>
      <c r="AR1959" s="99"/>
      <c r="AS1959" s="99"/>
      <c r="AT1959" s="99"/>
      <c r="AU1959" s="99"/>
    </row>
    <row r="1960" spans="27:47">
      <c r="AA1960" s="99"/>
      <c r="AB1960" s="99"/>
      <c r="AC1960" s="99"/>
      <c r="AD1960" s="99"/>
      <c r="AE1960" s="99"/>
      <c r="AG1960" s="100"/>
      <c r="AN1960" s="99"/>
      <c r="AO1960" s="99"/>
      <c r="AP1960" s="99"/>
      <c r="AQ1960" s="99"/>
      <c r="AR1960" s="99"/>
      <c r="AS1960" s="99"/>
      <c r="AT1960" s="99"/>
      <c r="AU1960" s="99"/>
    </row>
    <row r="1961" spans="27:47">
      <c r="AA1961" s="99"/>
      <c r="AB1961" s="99"/>
      <c r="AC1961" s="99"/>
      <c r="AD1961" s="99"/>
      <c r="AE1961" s="99"/>
      <c r="AG1961" s="100"/>
      <c r="AN1961" s="99"/>
      <c r="AO1961" s="99"/>
      <c r="AP1961" s="99"/>
      <c r="AQ1961" s="99"/>
      <c r="AR1961" s="99"/>
      <c r="AS1961" s="99"/>
      <c r="AT1961" s="99"/>
      <c r="AU1961" s="99"/>
    </row>
    <row r="1962" spans="27:47">
      <c r="AA1962" s="99"/>
      <c r="AB1962" s="99"/>
      <c r="AC1962" s="99"/>
      <c r="AD1962" s="99"/>
      <c r="AE1962" s="99"/>
      <c r="AG1962" s="100"/>
      <c r="AN1962" s="99"/>
      <c r="AO1962" s="99"/>
      <c r="AP1962" s="99"/>
      <c r="AQ1962" s="99"/>
      <c r="AR1962" s="99"/>
      <c r="AS1962" s="99"/>
      <c r="AT1962" s="99"/>
      <c r="AU1962" s="99"/>
    </row>
    <row r="1963" spans="27:47">
      <c r="AA1963" s="99"/>
      <c r="AB1963" s="99"/>
      <c r="AC1963" s="99"/>
      <c r="AD1963" s="99"/>
      <c r="AE1963" s="99"/>
      <c r="AG1963" s="100"/>
      <c r="AN1963" s="99"/>
      <c r="AO1963" s="99"/>
      <c r="AP1963" s="99"/>
      <c r="AQ1963" s="99"/>
      <c r="AR1963" s="99"/>
      <c r="AS1963" s="99"/>
      <c r="AT1963" s="99"/>
      <c r="AU1963" s="99"/>
    </row>
    <row r="1964" spans="27:47">
      <c r="AA1964" s="99"/>
      <c r="AB1964" s="99"/>
      <c r="AC1964" s="99"/>
      <c r="AD1964" s="99"/>
      <c r="AE1964" s="99"/>
      <c r="AG1964" s="100"/>
      <c r="AN1964" s="99"/>
      <c r="AO1964" s="99"/>
      <c r="AP1964" s="99"/>
      <c r="AQ1964" s="99"/>
      <c r="AR1964" s="99"/>
      <c r="AS1964" s="99"/>
      <c r="AT1964" s="99"/>
      <c r="AU1964" s="99"/>
    </row>
    <row r="1965" spans="27:47">
      <c r="AA1965" s="99"/>
      <c r="AB1965" s="99"/>
      <c r="AC1965" s="99"/>
      <c r="AD1965" s="99"/>
      <c r="AE1965" s="99"/>
      <c r="AG1965" s="100"/>
      <c r="AN1965" s="99"/>
      <c r="AO1965" s="99"/>
      <c r="AP1965" s="99"/>
      <c r="AQ1965" s="99"/>
      <c r="AR1965" s="99"/>
      <c r="AS1965" s="99"/>
      <c r="AT1965" s="99"/>
      <c r="AU1965" s="99"/>
    </row>
    <row r="1966" spans="27:47">
      <c r="AA1966" s="99"/>
      <c r="AB1966" s="99"/>
      <c r="AC1966" s="99"/>
      <c r="AD1966" s="99"/>
      <c r="AE1966" s="99"/>
      <c r="AG1966" s="100"/>
      <c r="AN1966" s="99"/>
      <c r="AO1966" s="99"/>
      <c r="AP1966" s="99"/>
      <c r="AQ1966" s="99"/>
      <c r="AR1966" s="99"/>
      <c r="AS1966" s="99"/>
      <c r="AT1966" s="99"/>
      <c r="AU1966" s="99"/>
    </row>
    <row r="1967" spans="27:47">
      <c r="AA1967" s="99"/>
      <c r="AB1967" s="99"/>
      <c r="AC1967" s="99"/>
      <c r="AD1967" s="99"/>
      <c r="AE1967" s="99"/>
      <c r="AG1967" s="100"/>
      <c r="AN1967" s="99"/>
      <c r="AO1967" s="99"/>
      <c r="AP1967" s="99"/>
      <c r="AQ1967" s="99"/>
      <c r="AR1967" s="99"/>
      <c r="AS1967" s="99"/>
      <c r="AT1967" s="99"/>
      <c r="AU1967" s="99"/>
    </row>
    <row r="1968" spans="27:47">
      <c r="AA1968" s="99"/>
      <c r="AB1968" s="99"/>
      <c r="AC1968" s="99"/>
      <c r="AD1968" s="99"/>
      <c r="AE1968" s="99"/>
      <c r="AG1968" s="100"/>
      <c r="AN1968" s="99"/>
      <c r="AO1968" s="99"/>
      <c r="AP1968" s="99"/>
      <c r="AQ1968" s="99"/>
      <c r="AR1968" s="99"/>
      <c r="AS1968" s="99"/>
      <c r="AT1968" s="99"/>
      <c r="AU1968" s="99"/>
    </row>
    <row r="1969" spans="27:47">
      <c r="AA1969" s="99"/>
      <c r="AB1969" s="99"/>
      <c r="AC1969" s="99"/>
      <c r="AD1969" s="99"/>
      <c r="AE1969" s="99"/>
      <c r="AG1969" s="100"/>
      <c r="AN1969" s="99"/>
      <c r="AO1969" s="99"/>
      <c r="AP1969" s="99"/>
      <c r="AQ1969" s="99"/>
      <c r="AR1969" s="99"/>
      <c r="AS1969" s="99"/>
      <c r="AT1969" s="99"/>
      <c r="AU1969" s="99"/>
    </row>
    <row r="1970" spans="27:47">
      <c r="AA1970" s="99"/>
      <c r="AB1970" s="99"/>
      <c r="AC1970" s="99"/>
      <c r="AD1970" s="99"/>
      <c r="AE1970" s="99"/>
      <c r="AG1970" s="100"/>
      <c r="AN1970" s="99"/>
      <c r="AO1970" s="99"/>
      <c r="AP1970" s="99"/>
      <c r="AQ1970" s="99"/>
      <c r="AR1970" s="99"/>
      <c r="AS1970" s="99"/>
      <c r="AT1970" s="99"/>
      <c r="AU1970" s="99"/>
    </row>
    <row r="1971" spans="27:47">
      <c r="AA1971" s="99"/>
      <c r="AB1971" s="99"/>
      <c r="AC1971" s="99"/>
      <c r="AD1971" s="99"/>
      <c r="AE1971" s="99"/>
      <c r="AG1971" s="100"/>
      <c r="AN1971" s="99"/>
      <c r="AO1971" s="99"/>
      <c r="AP1971" s="99"/>
      <c r="AQ1971" s="99"/>
      <c r="AR1971" s="99"/>
      <c r="AS1971" s="99"/>
      <c r="AT1971" s="99"/>
      <c r="AU1971" s="99"/>
    </row>
    <row r="1972" spans="27:47">
      <c r="AA1972" s="99"/>
      <c r="AB1972" s="99"/>
      <c r="AC1972" s="99"/>
      <c r="AD1972" s="99"/>
      <c r="AE1972" s="99"/>
      <c r="AG1972" s="100"/>
      <c r="AN1972" s="99"/>
      <c r="AO1972" s="99"/>
      <c r="AP1972" s="99"/>
      <c r="AQ1972" s="99"/>
      <c r="AR1972" s="99"/>
      <c r="AS1972" s="99"/>
      <c r="AT1972" s="99"/>
      <c r="AU1972" s="99"/>
    </row>
    <row r="1973" spans="27:47">
      <c r="AA1973" s="99"/>
      <c r="AB1973" s="99"/>
      <c r="AC1973" s="99"/>
      <c r="AD1973" s="99"/>
      <c r="AE1973" s="99"/>
      <c r="AG1973" s="100"/>
      <c r="AN1973" s="99"/>
      <c r="AO1973" s="99"/>
      <c r="AP1973" s="99"/>
      <c r="AQ1973" s="99"/>
      <c r="AR1973" s="99"/>
      <c r="AS1973" s="99"/>
      <c r="AT1973" s="99"/>
      <c r="AU1973" s="99"/>
    </row>
    <row r="1974" spans="27:47">
      <c r="AA1974" s="99"/>
      <c r="AB1974" s="99"/>
      <c r="AC1974" s="99"/>
      <c r="AD1974" s="99"/>
      <c r="AE1974" s="99"/>
      <c r="AG1974" s="100"/>
      <c r="AN1974" s="99"/>
      <c r="AO1974" s="99"/>
      <c r="AP1974" s="99"/>
      <c r="AQ1974" s="99"/>
      <c r="AR1974" s="99"/>
      <c r="AS1974" s="99"/>
      <c r="AT1974" s="99"/>
      <c r="AU1974" s="99"/>
    </row>
    <row r="1975" spans="27:47">
      <c r="AA1975" s="99"/>
      <c r="AB1975" s="99"/>
      <c r="AC1975" s="99"/>
      <c r="AD1975" s="99"/>
      <c r="AE1975" s="99"/>
      <c r="AG1975" s="100"/>
      <c r="AN1975" s="99"/>
      <c r="AO1975" s="99"/>
      <c r="AP1975" s="99"/>
      <c r="AQ1975" s="99"/>
      <c r="AR1975" s="99"/>
      <c r="AS1975" s="99"/>
      <c r="AT1975" s="99"/>
      <c r="AU1975" s="99"/>
    </row>
    <row r="1976" spans="27:47">
      <c r="AA1976" s="99"/>
      <c r="AB1976" s="99"/>
      <c r="AC1976" s="99"/>
      <c r="AD1976" s="99"/>
      <c r="AE1976" s="99"/>
      <c r="AG1976" s="100"/>
      <c r="AN1976" s="99"/>
      <c r="AO1976" s="99"/>
      <c r="AP1976" s="99"/>
      <c r="AQ1976" s="99"/>
      <c r="AR1976" s="99"/>
      <c r="AS1976" s="99"/>
      <c r="AT1976" s="99"/>
      <c r="AU1976" s="99"/>
    </row>
    <row r="1977" spans="27:47">
      <c r="AA1977" s="99"/>
      <c r="AB1977" s="99"/>
      <c r="AC1977" s="99"/>
      <c r="AD1977" s="99"/>
      <c r="AE1977" s="99"/>
      <c r="AG1977" s="100"/>
      <c r="AN1977" s="99"/>
      <c r="AO1977" s="99"/>
      <c r="AP1977" s="99"/>
      <c r="AQ1977" s="99"/>
      <c r="AR1977" s="99"/>
      <c r="AS1977" s="99"/>
      <c r="AT1977" s="99"/>
      <c r="AU1977" s="99"/>
    </row>
    <row r="1978" spans="27:47">
      <c r="AA1978" s="99"/>
      <c r="AB1978" s="99"/>
      <c r="AC1978" s="99"/>
      <c r="AD1978" s="99"/>
      <c r="AE1978" s="99"/>
      <c r="AG1978" s="100"/>
      <c r="AN1978" s="99"/>
      <c r="AO1978" s="99"/>
      <c r="AP1978" s="99"/>
      <c r="AQ1978" s="99"/>
      <c r="AR1978" s="99"/>
      <c r="AS1978" s="99"/>
      <c r="AT1978" s="99"/>
      <c r="AU1978" s="99"/>
    </row>
    <row r="1979" spans="27:47">
      <c r="AA1979" s="99"/>
      <c r="AB1979" s="99"/>
      <c r="AC1979" s="99"/>
      <c r="AD1979" s="99"/>
      <c r="AE1979" s="99"/>
      <c r="AG1979" s="100"/>
      <c r="AN1979" s="99"/>
      <c r="AO1979" s="99"/>
      <c r="AP1979" s="99"/>
      <c r="AQ1979" s="99"/>
      <c r="AR1979" s="99"/>
      <c r="AS1979" s="99"/>
      <c r="AT1979" s="99"/>
      <c r="AU1979" s="99"/>
    </row>
    <row r="1980" spans="27:47">
      <c r="AA1980" s="99"/>
      <c r="AB1980" s="99"/>
      <c r="AC1980" s="99"/>
      <c r="AD1980" s="99"/>
      <c r="AE1980" s="99"/>
      <c r="AG1980" s="100"/>
      <c r="AN1980" s="99"/>
      <c r="AO1980" s="99"/>
      <c r="AP1980" s="99"/>
      <c r="AQ1980" s="99"/>
      <c r="AR1980" s="99"/>
      <c r="AS1980" s="99"/>
      <c r="AT1980" s="99"/>
      <c r="AU1980" s="99"/>
    </row>
    <row r="1981" spans="27:47">
      <c r="AA1981" s="99"/>
      <c r="AB1981" s="99"/>
      <c r="AC1981" s="99"/>
      <c r="AD1981" s="99"/>
      <c r="AE1981" s="99"/>
      <c r="AG1981" s="100"/>
      <c r="AN1981" s="99"/>
      <c r="AO1981" s="99"/>
      <c r="AP1981" s="99"/>
      <c r="AQ1981" s="99"/>
      <c r="AR1981" s="99"/>
      <c r="AS1981" s="99"/>
      <c r="AT1981" s="99"/>
      <c r="AU1981" s="99"/>
    </row>
    <row r="1982" spans="27:47">
      <c r="AA1982" s="99"/>
      <c r="AB1982" s="99"/>
      <c r="AC1982" s="99"/>
      <c r="AD1982" s="99"/>
      <c r="AE1982" s="99"/>
      <c r="AG1982" s="100"/>
      <c r="AN1982" s="99"/>
      <c r="AO1982" s="99"/>
      <c r="AP1982" s="99"/>
      <c r="AQ1982" s="99"/>
      <c r="AR1982" s="99"/>
      <c r="AS1982" s="99"/>
      <c r="AT1982" s="99"/>
      <c r="AU1982" s="99"/>
    </row>
    <row r="1983" spans="27:47">
      <c r="AA1983" s="99"/>
      <c r="AB1983" s="99"/>
      <c r="AC1983" s="99"/>
      <c r="AD1983" s="99"/>
      <c r="AE1983" s="99"/>
      <c r="AG1983" s="100"/>
      <c r="AN1983" s="99"/>
      <c r="AO1983" s="99"/>
      <c r="AP1983" s="99"/>
      <c r="AQ1983" s="99"/>
      <c r="AR1983" s="99"/>
      <c r="AS1983" s="99"/>
      <c r="AT1983" s="99"/>
      <c r="AU1983" s="99"/>
    </row>
    <row r="1984" spans="27:47">
      <c r="AA1984" s="99"/>
      <c r="AB1984" s="99"/>
      <c r="AC1984" s="99"/>
      <c r="AD1984" s="99"/>
      <c r="AE1984" s="99"/>
      <c r="AG1984" s="100"/>
      <c r="AN1984" s="99"/>
      <c r="AO1984" s="99"/>
      <c r="AP1984" s="99"/>
      <c r="AQ1984" s="99"/>
      <c r="AR1984" s="99"/>
      <c r="AS1984" s="99"/>
      <c r="AT1984" s="99"/>
      <c r="AU1984" s="99"/>
    </row>
    <row r="1985" spans="27:47">
      <c r="AA1985" s="99"/>
      <c r="AB1985" s="99"/>
      <c r="AC1985" s="99"/>
      <c r="AD1985" s="99"/>
      <c r="AE1985" s="99"/>
      <c r="AG1985" s="100"/>
      <c r="AN1985" s="99"/>
      <c r="AO1985" s="99"/>
      <c r="AP1985" s="99"/>
      <c r="AQ1985" s="99"/>
      <c r="AR1985" s="99"/>
      <c r="AS1985" s="99"/>
      <c r="AT1985" s="99"/>
      <c r="AU1985" s="99"/>
    </row>
    <row r="1986" spans="27:47">
      <c r="AA1986" s="99"/>
      <c r="AB1986" s="99"/>
      <c r="AC1986" s="99"/>
      <c r="AD1986" s="99"/>
      <c r="AE1986" s="99"/>
      <c r="AG1986" s="100"/>
      <c r="AN1986" s="99"/>
      <c r="AO1986" s="99"/>
      <c r="AP1986" s="99"/>
      <c r="AQ1986" s="99"/>
      <c r="AR1986" s="99"/>
      <c r="AS1986" s="99"/>
      <c r="AT1986" s="99"/>
      <c r="AU1986" s="99"/>
    </row>
    <row r="1987" spans="27:47">
      <c r="AA1987" s="99"/>
      <c r="AB1987" s="99"/>
      <c r="AC1987" s="99"/>
      <c r="AD1987" s="99"/>
      <c r="AE1987" s="99"/>
      <c r="AG1987" s="100"/>
      <c r="AN1987" s="99"/>
      <c r="AO1987" s="99"/>
      <c r="AP1987" s="99"/>
      <c r="AQ1987" s="99"/>
      <c r="AR1987" s="99"/>
      <c r="AS1987" s="99"/>
      <c r="AT1987" s="99"/>
      <c r="AU1987" s="99"/>
    </row>
    <row r="1988" spans="27:47">
      <c r="AA1988" s="99"/>
      <c r="AB1988" s="99"/>
      <c r="AC1988" s="99"/>
      <c r="AD1988" s="99"/>
      <c r="AE1988" s="99"/>
      <c r="AG1988" s="100"/>
      <c r="AN1988" s="99"/>
      <c r="AO1988" s="99"/>
      <c r="AP1988" s="99"/>
      <c r="AQ1988" s="99"/>
      <c r="AR1988" s="99"/>
      <c r="AS1988" s="99"/>
      <c r="AT1988" s="99"/>
      <c r="AU1988" s="99"/>
    </row>
    <row r="1989" spans="27:47">
      <c r="AA1989" s="99"/>
      <c r="AB1989" s="99"/>
      <c r="AC1989" s="99"/>
      <c r="AD1989" s="99"/>
      <c r="AE1989" s="99"/>
      <c r="AG1989" s="100"/>
      <c r="AN1989" s="99"/>
      <c r="AO1989" s="99"/>
      <c r="AP1989" s="99"/>
      <c r="AQ1989" s="99"/>
      <c r="AR1989" s="99"/>
      <c r="AS1989" s="99"/>
      <c r="AT1989" s="99"/>
      <c r="AU1989" s="99"/>
    </row>
    <row r="1990" spans="27:47">
      <c r="AA1990" s="99"/>
      <c r="AB1990" s="99"/>
      <c r="AC1990" s="99"/>
      <c r="AD1990" s="99"/>
      <c r="AE1990" s="99"/>
      <c r="AG1990" s="100"/>
      <c r="AN1990" s="99"/>
      <c r="AO1990" s="99"/>
      <c r="AP1990" s="99"/>
      <c r="AQ1990" s="99"/>
      <c r="AR1990" s="99"/>
      <c r="AS1990" s="99"/>
      <c r="AT1990" s="99"/>
      <c r="AU1990" s="99"/>
    </row>
    <row r="1991" spans="27:47">
      <c r="AA1991" s="99"/>
      <c r="AB1991" s="99"/>
      <c r="AC1991" s="99"/>
      <c r="AD1991" s="99"/>
      <c r="AE1991" s="99"/>
      <c r="AG1991" s="100"/>
      <c r="AN1991" s="99"/>
      <c r="AO1991" s="99"/>
      <c r="AP1991" s="99"/>
      <c r="AQ1991" s="99"/>
      <c r="AR1991" s="99"/>
      <c r="AS1991" s="99"/>
      <c r="AT1991" s="99"/>
      <c r="AU1991" s="99"/>
    </row>
    <row r="1992" spans="27:47">
      <c r="AA1992" s="99"/>
      <c r="AB1992" s="99"/>
      <c r="AC1992" s="99"/>
      <c r="AD1992" s="99"/>
      <c r="AE1992" s="99"/>
      <c r="AG1992" s="100"/>
      <c r="AN1992" s="99"/>
      <c r="AO1992" s="99"/>
      <c r="AP1992" s="99"/>
      <c r="AQ1992" s="99"/>
      <c r="AR1992" s="99"/>
      <c r="AS1992" s="99"/>
      <c r="AT1992" s="99"/>
      <c r="AU1992" s="99"/>
    </row>
    <row r="1993" spans="27:47">
      <c r="AA1993" s="99"/>
      <c r="AB1993" s="99"/>
      <c r="AC1993" s="99"/>
      <c r="AD1993" s="99"/>
      <c r="AE1993" s="99"/>
      <c r="AG1993" s="100"/>
      <c r="AN1993" s="99"/>
      <c r="AO1993" s="99"/>
      <c r="AP1993" s="99"/>
      <c r="AQ1993" s="99"/>
      <c r="AR1993" s="99"/>
      <c r="AS1993" s="99"/>
      <c r="AT1993" s="99"/>
      <c r="AU1993" s="99"/>
    </row>
    <row r="1994" spans="27:47">
      <c r="AA1994" s="99"/>
      <c r="AB1994" s="99"/>
      <c r="AC1994" s="99"/>
      <c r="AD1994" s="99"/>
      <c r="AE1994" s="99"/>
      <c r="AG1994" s="100"/>
      <c r="AN1994" s="99"/>
      <c r="AO1994" s="99"/>
      <c r="AP1994" s="99"/>
      <c r="AQ1994" s="99"/>
      <c r="AR1994" s="99"/>
      <c r="AS1994" s="99"/>
      <c r="AT1994" s="99"/>
      <c r="AU1994" s="99"/>
    </row>
    <row r="1995" spans="27:47">
      <c r="AA1995" s="99"/>
      <c r="AB1995" s="99"/>
      <c r="AC1995" s="99"/>
      <c r="AD1995" s="99"/>
      <c r="AE1995" s="99"/>
      <c r="AG1995" s="100"/>
      <c r="AN1995" s="99"/>
      <c r="AO1995" s="99"/>
      <c r="AP1995" s="99"/>
      <c r="AQ1995" s="99"/>
      <c r="AR1995" s="99"/>
      <c r="AS1995" s="99"/>
      <c r="AT1995" s="99"/>
      <c r="AU1995" s="99"/>
    </row>
    <row r="1996" spans="27:47">
      <c r="AA1996" s="99"/>
      <c r="AB1996" s="99"/>
      <c r="AC1996" s="99"/>
      <c r="AD1996" s="99"/>
      <c r="AE1996" s="99"/>
      <c r="AG1996" s="100"/>
      <c r="AN1996" s="99"/>
      <c r="AO1996" s="99"/>
      <c r="AP1996" s="99"/>
      <c r="AQ1996" s="99"/>
      <c r="AR1996" s="99"/>
      <c r="AS1996" s="99"/>
      <c r="AT1996" s="99"/>
      <c r="AU1996" s="99"/>
    </row>
    <row r="1997" spans="27:47">
      <c r="AA1997" s="99"/>
      <c r="AB1997" s="99"/>
      <c r="AC1997" s="99"/>
      <c r="AD1997" s="99"/>
      <c r="AE1997" s="99"/>
      <c r="AG1997" s="100"/>
      <c r="AN1997" s="99"/>
      <c r="AO1997" s="99"/>
      <c r="AP1997" s="99"/>
      <c r="AQ1997" s="99"/>
      <c r="AR1997" s="99"/>
      <c r="AS1997" s="99"/>
      <c r="AT1997" s="99"/>
      <c r="AU1997" s="99"/>
    </row>
    <row r="1998" spans="27:47">
      <c r="AA1998" s="99"/>
      <c r="AB1998" s="99"/>
      <c r="AC1998" s="99"/>
      <c r="AD1998" s="99"/>
      <c r="AE1998" s="99"/>
      <c r="AG1998" s="100"/>
      <c r="AN1998" s="99"/>
      <c r="AO1998" s="99"/>
      <c r="AP1998" s="99"/>
      <c r="AQ1998" s="99"/>
      <c r="AR1998" s="99"/>
      <c r="AS1998" s="99"/>
      <c r="AT1998" s="99"/>
      <c r="AU1998" s="99"/>
    </row>
    <row r="1999" spans="27:47">
      <c r="AA1999" s="99"/>
      <c r="AB1999" s="99"/>
      <c r="AC1999" s="99"/>
      <c r="AD1999" s="99"/>
      <c r="AE1999" s="99"/>
      <c r="AG1999" s="100"/>
      <c r="AN1999" s="99"/>
      <c r="AO1999" s="99"/>
      <c r="AP1999" s="99"/>
      <c r="AQ1999" s="99"/>
      <c r="AR1999" s="99"/>
      <c r="AS1999" s="99"/>
      <c r="AT1999" s="99"/>
      <c r="AU1999" s="99"/>
    </row>
    <row r="2000" spans="27:47">
      <c r="AA2000" s="99"/>
      <c r="AB2000" s="99"/>
      <c r="AC2000" s="99"/>
      <c r="AD2000" s="99"/>
      <c r="AE2000" s="99"/>
      <c r="AG2000" s="100"/>
      <c r="AN2000" s="99"/>
      <c r="AO2000" s="99"/>
      <c r="AP2000" s="99"/>
      <c r="AQ2000" s="99"/>
      <c r="AR2000" s="99"/>
      <c r="AS2000" s="99"/>
      <c r="AT2000" s="99"/>
      <c r="AU2000" s="99"/>
    </row>
    <row r="2001" spans="27:47">
      <c r="AA2001" s="99"/>
      <c r="AB2001" s="99"/>
      <c r="AC2001" s="99"/>
      <c r="AD2001" s="99"/>
      <c r="AE2001" s="99"/>
      <c r="AG2001" s="100"/>
      <c r="AN2001" s="99"/>
      <c r="AO2001" s="99"/>
      <c r="AP2001" s="99"/>
      <c r="AQ2001" s="99"/>
      <c r="AR2001" s="99"/>
      <c r="AS2001" s="99"/>
      <c r="AT2001" s="99"/>
      <c r="AU2001" s="99"/>
    </row>
    <row r="2002" spans="27:47">
      <c r="AA2002" s="99"/>
      <c r="AB2002" s="99"/>
      <c r="AC2002" s="99"/>
      <c r="AD2002" s="99"/>
      <c r="AE2002" s="99"/>
      <c r="AG2002" s="100"/>
      <c r="AN2002" s="99"/>
      <c r="AO2002" s="99"/>
      <c r="AP2002" s="99"/>
      <c r="AQ2002" s="99"/>
      <c r="AR2002" s="99"/>
      <c r="AS2002" s="99"/>
      <c r="AT2002" s="99"/>
      <c r="AU2002" s="99"/>
    </row>
    <row r="2003" spans="27:47">
      <c r="AA2003" s="99"/>
      <c r="AB2003" s="99"/>
      <c r="AC2003" s="99"/>
      <c r="AD2003" s="99"/>
      <c r="AE2003" s="99"/>
      <c r="AG2003" s="100"/>
      <c r="AN2003" s="99"/>
      <c r="AO2003" s="99"/>
      <c r="AP2003" s="99"/>
      <c r="AQ2003" s="99"/>
      <c r="AR2003" s="99"/>
      <c r="AS2003" s="99"/>
      <c r="AT2003" s="99"/>
      <c r="AU2003" s="99"/>
    </row>
    <row r="2004" spans="27:47">
      <c r="AA2004" s="99"/>
      <c r="AB2004" s="99"/>
      <c r="AC2004" s="99"/>
      <c r="AD2004" s="99"/>
      <c r="AE2004" s="99"/>
      <c r="AG2004" s="100"/>
      <c r="AN2004" s="99"/>
      <c r="AO2004" s="99"/>
      <c r="AP2004" s="99"/>
      <c r="AQ2004" s="99"/>
      <c r="AR2004" s="99"/>
      <c r="AS2004" s="99"/>
      <c r="AT2004" s="99"/>
      <c r="AU2004" s="99"/>
    </row>
    <row r="2005" spans="27:47">
      <c r="AA2005" s="99"/>
      <c r="AB2005" s="99"/>
      <c r="AC2005" s="99"/>
      <c r="AD2005" s="99"/>
      <c r="AE2005" s="99"/>
      <c r="AG2005" s="100"/>
      <c r="AN2005" s="99"/>
      <c r="AO2005" s="99"/>
      <c r="AP2005" s="99"/>
      <c r="AQ2005" s="99"/>
      <c r="AR2005" s="99"/>
      <c r="AS2005" s="99"/>
      <c r="AT2005" s="99"/>
      <c r="AU2005" s="99"/>
    </row>
    <row r="2006" spans="27:47">
      <c r="AA2006" s="99"/>
      <c r="AB2006" s="99"/>
      <c r="AC2006" s="99"/>
      <c r="AD2006" s="99"/>
      <c r="AE2006" s="99"/>
      <c r="AG2006" s="100"/>
      <c r="AN2006" s="99"/>
      <c r="AO2006" s="99"/>
      <c r="AP2006" s="99"/>
      <c r="AQ2006" s="99"/>
      <c r="AR2006" s="99"/>
      <c r="AS2006" s="99"/>
      <c r="AT2006" s="99"/>
      <c r="AU2006" s="99"/>
    </row>
    <row r="2007" spans="27:47">
      <c r="AA2007" s="99"/>
      <c r="AB2007" s="99"/>
      <c r="AC2007" s="99"/>
      <c r="AD2007" s="99"/>
      <c r="AE2007" s="99"/>
      <c r="AG2007" s="100"/>
      <c r="AN2007" s="99"/>
      <c r="AO2007" s="99"/>
      <c r="AP2007" s="99"/>
      <c r="AQ2007" s="99"/>
      <c r="AR2007" s="99"/>
      <c r="AS2007" s="99"/>
      <c r="AT2007" s="99"/>
      <c r="AU2007" s="99"/>
    </row>
    <row r="2008" spans="27:47">
      <c r="AA2008" s="99"/>
      <c r="AB2008" s="99"/>
      <c r="AC2008" s="99"/>
      <c r="AD2008" s="99"/>
      <c r="AE2008" s="99"/>
      <c r="AG2008" s="100"/>
      <c r="AN2008" s="99"/>
      <c r="AO2008" s="99"/>
      <c r="AP2008" s="99"/>
      <c r="AQ2008" s="99"/>
      <c r="AR2008" s="99"/>
      <c r="AS2008" s="99"/>
      <c r="AT2008" s="99"/>
      <c r="AU2008" s="99"/>
    </row>
    <row r="2009" spans="27:47">
      <c r="AA2009" s="99"/>
      <c r="AB2009" s="99"/>
      <c r="AC2009" s="99"/>
      <c r="AD2009" s="99"/>
      <c r="AE2009" s="99"/>
      <c r="AG2009" s="100"/>
      <c r="AN2009" s="99"/>
      <c r="AO2009" s="99"/>
      <c r="AP2009" s="99"/>
      <c r="AQ2009" s="99"/>
      <c r="AR2009" s="99"/>
      <c r="AS2009" s="99"/>
      <c r="AT2009" s="99"/>
      <c r="AU2009" s="99"/>
    </row>
    <row r="2010" spans="27:47">
      <c r="AA2010" s="99"/>
      <c r="AB2010" s="99"/>
      <c r="AC2010" s="99"/>
      <c r="AD2010" s="99"/>
      <c r="AE2010" s="99"/>
      <c r="AG2010" s="100"/>
      <c r="AN2010" s="99"/>
      <c r="AO2010" s="99"/>
      <c r="AP2010" s="99"/>
      <c r="AQ2010" s="99"/>
      <c r="AR2010" s="99"/>
      <c r="AS2010" s="99"/>
      <c r="AT2010" s="99"/>
      <c r="AU2010" s="99"/>
    </row>
    <row r="2011" spans="27:47">
      <c r="AA2011" s="99"/>
      <c r="AB2011" s="99"/>
      <c r="AC2011" s="99"/>
      <c r="AD2011" s="99"/>
      <c r="AE2011" s="99"/>
      <c r="AG2011" s="100"/>
      <c r="AN2011" s="99"/>
      <c r="AO2011" s="99"/>
      <c r="AP2011" s="99"/>
      <c r="AQ2011" s="99"/>
      <c r="AR2011" s="99"/>
      <c r="AS2011" s="99"/>
      <c r="AT2011" s="99"/>
      <c r="AU2011" s="99"/>
    </row>
    <row r="2012" spans="27:47">
      <c r="AA2012" s="99"/>
      <c r="AB2012" s="99"/>
      <c r="AC2012" s="99"/>
      <c r="AD2012" s="99"/>
      <c r="AE2012" s="99"/>
      <c r="AG2012" s="100"/>
      <c r="AN2012" s="99"/>
      <c r="AO2012" s="99"/>
      <c r="AP2012" s="99"/>
      <c r="AQ2012" s="99"/>
      <c r="AR2012" s="99"/>
      <c r="AS2012" s="99"/>
      <c r="AT2012" s="99"/>
      <c r="AU2012" s="99"/>
    </row>
    <row r="2013" spans="27:47">
      <c r="AA2013" s="99"/>
      <c r="AB2013" s="99"/>
      <c r="AC2013" s="99"/>
      <c r="AD2013" s="99"/>
      <c r="AE2013" s="99"/>
      <c r="AG2013" s="100"/>
      <c r="AN2013" s="99"/>
      <c r="AO2013" s="99"/>
      <c r="AP2013" s="99"/>
      <c r="AQ2013" s="99"/>
      <c r="AR2013" s="99"/>
      <c r="AS2013" s="99"/>
      <c r="AT2013" s="99"/>
      <c r="AU2013" s="99"/>
    </row>
    <row r="2014" spans="27:47">
      <c r="AA2014" s="99"/>
      <c r="AB2014" s="99"/>
      <c r="AC2014" s="99"/>
      <c r="AD2014" s="99"/>
      <c r="AE2014" s="99"/>
      <c r="AG2014" s="100"/>
      <c r="AN2014" s="99"/>
      <c r="AO2014" s="99"/>
      <c r="AP2014" s="99"/>
      <c r="AQ2014" s="99"/>
      <c r="AR2014" s="99"/>
      <c r="AS2014" s="99"/>
      <c r="AT2014" s="99"/>
      <c r="AU2014" s="99"/>
    </row>
    <row r="2015" spans="27:47">
      <c r="AA2015" s="99"/>
      <c r="AB2015" s="99"/>
      <c r="AC2015" s="99"/>
      <c r="AD2015" s="99"/>
      <c r="AE2015" s="99"/>
      <c r="AG2015" s="100"/>
      <c r="AN2015" s="99"/>
      <c r="AO2015" s="99"/>
      <c r="AP2015" s="99"/>
      <c r="AQ2015" s="99"/>
      <c r="AR2015" s="99"/>
      <c r="AS2015" s="99"/>
      <c r="AT2015" s="99"/>
      <c r="AU2015" s="99"/>
    </row>
    <row r="2016" spans="27:47">
      <c r="AA2016" s="99"/>
      <c r="AB2016" s="99"/>
      <c r="AC2016" s="99"/>
      <c r="AD2016" s="99"/>
      <c r="AE2016" s="99"/>
      <c r="AG2016" s="100"/>
      <c r="AN2016" s="99"/>
      <c r="AO2016" s="99"/>
      <c r="AP2016" s="99"/>
      <c r="AQ2016" s="99"/>
      <c r="AR2016" s="99"/>
      <c r="AS2016" s="99"/>
      <c r="AT2016" s="99"/>
      <c r="AU2016" s="99"/>
    </row>
    <row r="2017" spans="27:47">
      <c r="AA2017" s="99"/>
      <c r="AB2017" s="99"/>
      <c r="AC2017" s="99"/>
      <c r="AD2017" s="99"/>
      <c r="AE2017" s="99"/>
      <c r="AG2017" s="100"/>
      <c r="AN2017" s="99"/>
      <c r="AO2017" s="99"/>
      <c r="AP2017" s="99"/>
      <c r="AQ2017" s="99"/>
      <c r="AR2017" s="99"/>
      <c r="AS2017" s="99"/>
      <c r="AT2017" s="99"/>
      <c r="AU2017" s="99"/>
    </row>
    <row r="2018" spans="27:47">
      <c r="AA2018" s="99"/>
      <c r="AB2018" s="99"/>
      <c r="AC2018" s="99"/>
      <c r="AD2018" s="99"/>
      <c r="AE2018" s="99"/>
      <c r="AG2018" s="100"/>
      <c r="AN2018" s="99"/>
      <c r="AO2018" s="99"/>
      <c r="AP2018" s="99"/>
      <c r="AQ2018" s="99"/>
      <c r="AR2018" s="99"/>
      <c r="AS2018" s="99"/>
      <c r="AT2018" s="99"/>
      <c r="AU2018" s="99"/>
    </row>
    <row r="2019" spans="27:47">
      <c r="AA2019" s="99"/>
      <c r="AB2019" s="99"/>
      <c r="AC2019" s="99"/>
      <c r="AD2019" s="99"/>
      <c r="AE2019" s="99"/>
      <c r="AG2019" s="100"/>
      <c r="AN2019" s="99"/>
      <c r="AO2019" s="99"/>
      <c r="AP2019" s="99"/>
      <c r="AQ2019" s="99"/>
      <c r="AR2019" s="99"/>
      <c r="AS2019" s="99"/>
      <c r="AT2019" s="99"/>
      <c r="AU2019" s="99"/>
    </row>
    <row r="2020" spans="27:47">
      <c r="AA2020" s="99"/>
      <c r="AB2020" s="99"/>
      <c r="AC2020" s="99"/>
      <c r="AD2020" s="99"/>
      <c r="AE2020" s="99"/>
      <c r="AG2020" s="100"/>
      <c r="AN2020" s="99"/>
      <c r="AO2020" s="99"/>
      <c r="AP2020" s="99"/>
      <c r="AQ2020" s="99"/>
      <c r="AR2020" s="99"/>
      <c r="AS2020" s="99"/>
      <c r="AT2020" s="99"/>
      <c r="AU2020" s="99"/>
    </row>
    <row r="2021" spans="27:47">
      <c r="AA2021" s="99"/>
      <c r="AB2021" s="99"/>
      <c r="AC2021" s="99"/>
      <c r="AD2021" s="99"/>
      <c r="AE2021" s="99"/>
      <c r="AG2021" s="100"/>
      <c r="AN2021" s="99"/>
      <c r="AO2021" s="99"/>
      <c r="AP2021" s="99"/>
      <c r="AQ2021" s="99"/>
      <c r="AR2021" s="99"/>
      <c r="AS2021" s="99"/>
      <c r="AT2021" s="99"/>
      <c r="AU2021" s="99"/>
    </row>
    <row r="2022" spans="27:47">
      <c r="AA2022" s="99"/>
      <c r="AB2022" s="99"/>
      <c r="AC2022" s="99"/>
      <c r="AD2022" s="99"/>
      <c r="AE2022" s="99"/>
      <c r="AG2022" s="100"/>
      <c r="AN2022" s="99"/>
      <c r="AO2022" s="99"/>
      <c r="AP2022" s="99"/>
      <c r="AQ2022" s="99"/>
      <c r="AR2022" s="99"/>
      <c r="AS2022" s="99"/>
      <c r="AT2022" s="99"/>
      <c r="AU2022" s="99"/>
    </row>
    <row r="2023" spans="27:47">
      <c r="AA2023" s="99"/>
      <c r="AB2023" s="99"/>
      <c r="AC2023" s="99"/>
      <c r="AD2023" s="99"/>
      <c r="AE2023" s="99"/>
      <c r="AG2023" s="100"/>
      <c r="AN2023" s="99"/>
      <c r="AO2023" s="99"/>
      <c r="AP2023" s="99"/>
      <c r="AQ2023" s="99"/>
      <c r="AR2023" s="99"/>
      <c r="AS2023" s="99"/>
      <c r="AT2023" s="99"/>
      <c r="AU2023" s="99"/>
    </row>
    <row r="2024" spans="27:47">
      <c r="AA2024" s="99"/>
      <c r="AB2024" s="99"/>
      <c r="AC2024" s="99"/>
      <c r="AD2024" s="99"/>
      <c r="AE2024" s="99"/>
      <c r="AG2024" s="100"/>
      <c r="AN2024" s="99"/>
      <c r="AO2024" s="99"/>
      <c r="AP2024" s="99"/>
      <c r="AQ2024" s="99"/>
      <c r="AR2024" s="99"/>
      <c r="AS2024" s="99"/>
      <c r="AT2024" s="99"/>
      <c r="AU2024" s="99"/>
    </row>
    <row r="2025" spans="27:47">
      <c r="AA2025" s="99"/>
      <c r="AB2025" s="99"/>
      <c r="AC2025" s="99"/>
      <c r="AD2025" s="99"/>
      <c r="AE2025" s="99"/>
      <c r="AG2025" s="100"/>
      <c r="AN2025" s="99"/>
      <c r="AO2025" s="99"/>
      <c r="AP2025" s="99"/>
      <c r="AQ2025" s="99"/>
      <c r="AR2025" s="99"/>
      <c r="AS2025" s="99"/>
      <c r="AT2025" s="99"/>
      <c r="AU2025" s="99"/>
    </row>
    <row r="2026" spans="27:47">
      <c r="AA2026" s="99"/>
      <c r="AB2026" s="99"/>
      <c r="AC2026" s="99"/>
      <c r="AD2026" s="99"/>
      <c r="AE2026" s="99"/>
      <c r="AG2026" s="100"/>
      <c r="AN2026" s="99"/>
      <c r="AO2026" s="99"/>
      <c r="AP2026" s="99"/>
      <c r="AQ2026" s="99"/>
      <c r="AR2026" s="99"/>
      <c r="AS2026" s="99"/>
      <c r="AT2026" s="99"/>
      <c r="AU2026" s="99"/>
    </row>
    <row r="2027" spans="27:47">
      <c r="AA2027" s="99"/>
      <c r="AB2027" s="99"/>
      <c r="AC2027" s="99"/>
      <c r="AD2027" s="99"/>
      <c r="AE2027" s="99"/>
      <c r="AG2027" s="100"/>
      <c r="AN2027" s="99"/>
      <c r="AO2027" s="99"/>
      <c r="AP2027" s="99"/>
      <c r="AQ2027" s="99"/>
      <c r="AR2027" s="99"/>
      <c r="AS2027" s="99"/>
      <c r="AT2027" s="99"/>
      <c r="AU2027" s="99"/>
    </row>
    <row r="2028" spans="27:47">
      <c r="AA2028" s="99"/>
      <c r="AB2028" s="99"/>
      <c r="AC2028" s="99"/>
      <c r="AD2028" s="99"/>
      <c r="AE2028" s="99"/>
      <c r="AG2028" s="100"/>
      <c r="AN2028" s="99"/>
      <c r="AO2028" s="99"/>
      <c r="AP2028" s="99"/>
      <c r="AQ2028" s="99"/>
      <c r="AR2028" s="99"/>
      <c r="AS2028" s="99"/>
      <c r="AT2028" s="99"/>
      <c r="AU2028" s="99"/>
    </row>
    <row r="2029" spans="27:47">
      <c r="AA2029" s="99"/>
      <c r="AB2029" s="99"/>
      <c r="AC2029" s="99"/>
      <c r="AD2029" s="99"/>
      <c r="AE2029" s="99"/>
      <c r="AG2029" s="100"/>
      <c r="AN2029" s="99"/>
      <c r="AO2029" s="99"/>
      <c r="AP2029" s="99"/>
      <c r="AQ2029" s="99"/>
      <c r="AR2029" s="99"/>
      <c r="AS2029" s="99"/>
      <c r="AT2029" s="99"/>
      <c r="AU2029" s="99"/>
    </row>
    <row r="2030" spans="27:47">
      <c r="AA2030" s="99"/>
      <c r="AB2030" s="99"/>
      <c r="AC2030" s="99"/>
      <c r="AD2030" s="99"/>
      <c r="AE2030" s="99"/>
      <c r="AG2030" s="100"/>
      <c r="AN2030" s="99"/>
      <c r="AO2030" s="99"/>
      <c r="AP2030" s="99"/>
      <c r="AQ2030" s="99"/>
      <c r="AR2030" s="99"/>
      <c r="AS2030" s="99"/>
      <c r="AT2030" s="99"/>
      <c r="AU2030" s="99"/>
    </row>
    <row r="2031" spans="27:47">
      <c r="AA2031" s="99"/>
      <c r="AB2031" s="99"/>
      <c r="AC2031" s="99"/>
      <c r="AD2031" s="99"/>
      <c r="AE2031" s="99"/>
      <c r="AG2031" s="100"/>
      <c r="AN2031" s="99"/>
      <c r="AO2031" s="99"/>
      <c r="AP2031" s="99"/>
      <c r="AQ2031" s="99"/>
      <c r="AR2031" s="99"/>
      <c r="AS2031" s="99"/>
      <c r="AT2031" s="99"/>
      <c r="AU2031" s="99"/>
    </row>
    <row r="2032" spans="27:47">
      <c r="AA2032" s="99"/>
      <c r="AB2032" s="99"/>
      <c r="AC2032" s="99"/>
      <c r="AD2032" s="99"/>
      <c r="AE2032" s="99"/>
      <c r="AG2032" s="100"/>
      <c r="AN2032" s="99"/>
      <c r="AO2032" s="99"/>
      <c r="AP2032" s="99"/>
      <c r="AQ2032" s="99"/>
      <c r="AR2032" s="99"/>
      <c r="AS2032" s="99"/>
      <c r="AT2032" s="99"/>
      <c r="AU2032" s="99"/>
    </row>
    <row r="2033" spans="27:47">
      <c r="AA2033" s="99"/>
      <c r="AB2033" s="99"/>
      <c r="AC2033" s="99"/>
      <c r="AD2033" s="99"/>
      <c r="AE2033" s="99"/>
      <c r="AG2033" s="100"/>
      <c r="AN2033" s="99"/>
      <c r="AO2033" s="99"/>
      <c r="AP2033" s="99"/>
      <c r="AQ2033" s="99"/>
      <c r="AR2033" s="99"/>
      <c r="AS2033" s="99"/>
      <c r="AT2033" s="99"/>
      <c r="AU2033" s="99"/>
    </row>
    <row r="2034" spans="27:47">
      <c r="AA2034" s="99"/>
      <c r="AB2034" s="99"/>
      <c r="AC2034" s="99"/>
      <c r="AD2034" s="99"/>
      <c r="AE2034" s="99"/>
      <c r="AG2034" s="100"/>
      <c r="AN2034" s="99"/>
      <c r="AO2034" s="99"/>
      <c r="AP2034" s="99"/>
      <c r="AQ2034" s="99"/>
      <c r="AR2034" s="99"/>
      <c r="AS2034" s="99"/>
      <c r="AT2034" s="99"/>
      <c r="AU2034" s="99"/>
    </row>
    <row r="2035" spans="27:47">
      <c r="AA2035" s="99"/>
      <c r="AB2035" s="99"/>
      <c r="AC2035" s="99"/>
      <c r="AD2035" s="99"/>
      <c r="AE2035" s="99"/>
      <c r="AG2035" s="100"/>
      <c r="AN2035" s="99"/>
      <c r="AO2035" s="99"/>
      <c r="AP2035" s="99"/>
      <c r="AQ2035" s="99"/>
      <c r="AR2035" s="99"/>
      <c r="AS2035" s="99"/>
      <c r="AT2035" s="99"/>
      <c r="AU2035" s="99"/>
    </row>
    <row r="2036" spans="27:47">
      <c r="AA2036" s="99"/>
      <c r="AB2036" s="99"/>
      <c r="AC2036" s="99"/>
      <c r="AD2036" s="99"/>
      <c r="AE2036" s="99"/>
      <c r="AG2036" s="100"/>
      <c r="AN2036" s="99"/>
      <c r="AO2036" s="99"/>
      <c r="AP2036" s="99"/>
      <c r="AQ2036" s="99"/>
      <c r="AR2036" s="99"/>
      <c r="AS2036" s="99"/>
      <c r="AT2036" s="99"/>
      <c r="AU2036" s="99"/>
    </row>
    <row r="2037" spans="27:47">
      <c r="AA2037" s="99"/>
      <c r="AB2037" s="99"/>
      <c r="AC2037" s="99"/>
      <c r="AD2037" s="99"/>
      <c r="AE2037" s="99"/>
      <c r="AG2037" s="100"/>
      <c r="AN2037" s="99"/>
      <c r="AO2037" s="99"/>
      <c r="AP2037" s="99"/>
      <c r="AQ2037" s="99"/>
      <c r="AR2037" s="99"/>
      <c r="AS2037" s="99"/>
      <c r="AT2037" s="99"/>
      <c r="AU2037" s="99"/>
    </row>
    <row r="2038" spans="27:47">
      <c r="AA2038" s="99"/>
      <c r="AB2038" s="99"/>
      <c r="AC2038" s="99"/>
      <c r="AD2038" s="99"/>
      <c r="AE2038" s="99"/>
      <c r="AG2038" s="100"/>
      <c r="AN2038" s="99"/>
      <c r="AO2038" s="99"/>
      <c r="AP2038" s="99"/>
      <c r="AQ2038" s="99"/>
      <c r="AR2038" s="99"/>
      <c r="AS2038" s="99"/>
      <c r="AT2038" s="99"/>
      <c r="AU2038" s="99"/>
    </row>
    <row r="2039" spans="27:47">
      <c r="AA2039" s="99"/>
      <c r="AB2039" s="99"/>
      <c r="AC2039" s="99"/>
      <c r="AD2039" s="99"/>
      <c r="AE2039" s="99"/>
      <c r="AG2039" s="100"/>
      <c r="AN2039" s="99"/>
      <c r="AO2039" s="99"/>
      <c r="AP2039" s="99"/>
      <c r="AQ2039" s="99"/>
      <c r="AR2039" s="99"/>
      <c r="AS2039" s="99"/>
      <c r="AT2039" s="99"/>
      <c r="AU2039" s="99"/>
    </row>
    <row r="2040" spans="27:47">
      <c r="AA2040" s="99"/>
      <c r="AB2040" s="99"/>
      <c r="AC2040" s="99"/>
      <c r="AD2040" s="99"/>
      <c r="AE2040" s="99"/>
      <c r="AG2040" s="100"/>
      <c r="AN2040" s="99"/>
      <c r="AO2040" s="99"/>
      <c r="AP2040" s="99"/>
      <c r="AQ2040" s="99"/>
      <c r="AR2040" s="99"/>
      <c r="AS2040" s="99"/>
      <c r="AT2040" s="99"/>
      <c r="AU2040" s="99"/>
    </row>
    <row r="2041" spans="27:47">
      <c r="AA2041" s="99"/>
      <c r="AB2041" s="99"/>
      <c r="AC2041" s="99"/>
      <c r="AD2041" s="99"/>
      <c r="AE2041" s="99"/>
      <c r="AG2041" s="100"/>
      <c r="AN2041" s="99"/>
      <c r="AO2041" s="99"/>
      <c r="AP2041" s="99"/>
      <c r="AQ2041" s="99"/>
      <c r="AR2041" s="99"/>
      <c r="AS2041" s="99"/>
      <c r="AT2041" s="99"/>
      <c r="AU2041" s="99"/>
    </row>
    <row r="2042" spans="27:47">
      <c r="AA2042" s="99"/>
      <c r="AB2042" s="99"/>
      <c r="AC2042" s="99"/>
      <c r="AD2042" s="99"/>
      <c r="AE2042" s="99"/>
      <c r="AG2042" s="100"/>
      <c r="AN2042" s="99"/>
      <c r="AO2042" s="99"/>
      <c r="AP2042" s="99"/>
      <c r="AQ2042" s="99"/>
      <c r="AR2042" s="99"/>
      <c r="AS2042" s="99"/>
      <c r="AT2042" s="99"/>
      <c r="AU2042" s="99"/>
    </row>
    <row r="2043" spans="27:47">
      <c r="AA2043" s="99"/>
      <c r="AB2043" s="99"/>
      <c r="AC2043" s="99"/>
      <c r="AD2043" s="99"/>
      <c r="AE2043" s="99"/>
      <c r="AG2043" s="100"/>
      <c r="AN2043" s="99"/>
      <c r="AO2043" s="99"/>
      <c r="AP2043" s="99"/>
      <c r="AQ2043" s="99"/>
      <c r="AR2043" s="99"/>
      <c r="AS2043" s="99"/>
      <c r="AT2043" s="99"/>
      <c r="AU2043" s="99"/>
    </row>
    <row r="2044" spans="27:47">
      <c r="AA2044" s="99"/>
      <c r="AB2044" s="99"/>
      <c r="AC2044" s="99"/>
      <c r="AD2044" s="99"/>
      <c r="AE2044" s="99"/>
      <c r="AG2044" s="100"/>
      <c r="AN2044" s="99"/>
      <c r="AO2044" s="99"/>
      <c r="AP2044" s="99"/>
      <c r="AQ2044" s="99"/>
      <c r="AR2044" s="99"/>
      <c r="AS2044" s="99"/>
      <c r="AT2044" s="99"/>
      <c r="AU2044" s="99"/>
    </row>
    <row r="2045" spans="27:47">
      <c r="AA2045" s="99"/>
      <c r="AB2045" s="99"/>
      <c r="AC2045" s="99"/>
      <c r="AD2045" s="99"/>
      <c r="AE2045" s="99"/>
      <c r="AG2045" s="100"/>
      <c r="AN2045" s="99"/>
      <c r="AO2045" s="99"/>
      <c r="AP2045" s="99"/>
      <c r="AQ2045" s="99"/>
      <c r="AR2045" s="99"/>
      <c r="AS2045" s="99"/>
      <c r="AT2045" s="99"/>
      <c r="AU2045" s="99"/>
    </row>
    <row r="2046" spans="27:47">
      <c r="AA2046" s="99"/>
      <c r="AB2046" s="99"/>
      <c r="AC2046" s="99"/>
      <c r="AD2046" s="99"/>
      <c r="AE2046" s="99"/>
      <c r="AG2046" s="100"/>
      <c r="AN2046" s="99"/>
      <c r="AO2046" s="99"/>
      <c r="AP2046" s="99"/>
      <c r="AQ2046" s="99"/>
      <c r="AR2046" s="99"/>
      <c r="AS2046" s="99"/>
      <c r="AT2046" s="99"/>
      <c r="AU2046" s="99"/>
    </row>
    <row r="2047" spans="27:47">
      <c r="AA2047" s="99"/>
      <c r="AB2047" s="99"/>
      <c r="AC2047" s="99"/>
      <c r="AD2047" s="99"/>
      <c r="AE2047" s="99"/>
      <c r="AG2047" s="100"/>
      <c r="AN2047" s="99"/>
      <c r="AO2047" s="99"/>
      <c r="AP2047" s="99"/>
      <c r="AQ2047" s="99"/>
      <c r="AR2047" s="99"/>
      <c r="AS2047" s="99"/>
      <c r="AT2047" s="99"/>
      <c r="AU2047" s="99"/>
    </row>
    <row r="2048" spans="27:47">
      <c r="AA2048" s="99"/>
      <c r="AB2048" s="99"/>
      <c r="AC2048" s="99"/>
      <c r="AD2048" s="99"/>
      <c r="AE2048" s="99"/>
      <c r="AG2048" s="100"/>
      <c r="AN2048" s="99"/>
      <c r="AO2048" s="99"/>
      <c r="AP2048" s="99"/>
      <c r="AQ2048" s="99"/>
      <c r="AR2048" s="99"/>
      <c r="AS2048" s="99"/>
      <c r="AT2048" s="99"/>
      <c r="AU2048" s="99"/>
    </row>
    <row r="2049" spans="27:47">
      <c r="AA2049" s="99"/>
      <c r="AB2049" s="99"/>
      <c r="AC2049" s="99"/>
      <c r="AD2049" s="99"/>
      <c r="AE2049" s="99"/>
      <c r="AG2049" s="100"/>
      <c r="AN2049" s="99"/>
      <c r="AO2049" s="99"/>
      <c r="AP2049" s="99"/>
      <c r="AQ2049" s="99"/>
      <c r="AR2049" s="99"/>
      <c r="AS2049" s="99"/>
      <c r="AT2049" s="99"/>
      <c r="AU2049" s="99"/>
    </row>
    <row r="2050" spans="27:47">
      <c r="AA2050" s="99"/>
      <c r="AB2050" s="99"/>
      <c r="AC2050" s="99"/>
      <c r="AD2050" s="99"/>
      <c r="AE2050" s="99"/>
      <c r="AG2050" s="100"/>
      <c r="AN2050" s="99"/>
      <c r="AO2050" s="99"/>
      <c r="AP2050" s="99"/>
      <c r="AQ2050" s="99"/>
      <c r="AR2050" s="99"/>
      <c r="AS2050" s="99"/>
      <c r="AT2050" s="99"/>
      <c r="AU2050" s="99"/>
    </row>
    <row r="2051" spans="27:47">
      <c r="AA2051" s="99"/>
      <c r="AB2051" s="99"/>
      <c r="AC2051" s="99"/>
      <c r="AD2051" s="99"/>
      <c r="AE2051" s="99"/>
      <c r="AG2051" s="100"/>
      <c r="AN2051" s="99"/>
      <c r="AO2051" s="99"/>
      <c r="AP2051" s="99"/>
      <c r="AQ2051" s="99"/>
      <c r="AR2051" s="99"/>
      <c r="AS2051" s="99"/>
      <c r="AT2051" s="99"/>
      <c r="AU2051" s="99"/>
    </row>
    <row r="2052" spans="27:47">
      <c r="AA2052" s="99"/>
      <c r="AB2052" s="99"/>
      <c r="AC2052" s="99"/>
      <c r="AD2052" s="99"/>
      <c r="AE2052" s="99"/>
      <c r="AG2052" s="100"/>
      <c r="AN2052" s="99"/>
      <c r="AO2052" s="99"/>
      <c r="AP2052" s="99"/>
      <c r="AQ2052" s="99"/>
      <c r="AR2052" s="99"/>
      <c r="AS2052" s="99"/>
      <c r="AT2052" s="99"/>
      <c r="AU2052" s="99"/>
    </row>
    <row r="2053" spans="27:47">
      <c r="AA2053" s="99"/>
      <c r="AB2053" s="99"/>
      <c r="AC2053" s="99"/>
      <c r="AD2053" s="99"/>
      <c r="AE2053" s="99"/>
      <c r="AG2053" s="100"/>
      <c r="AN2053" s="99"/>
      <c r="AO2053" s="99"/>
      <c r="AP2053" s="99"/>
      <c r="AQ2053" s="99"/>
      <c r="AR2053" s="99"/>
      <c r="AS2053" s="99"/>
      <c r="AT2053" s="99"/>
      <c r="AU2053" s="99"/>
    </row>
    <row r="2054" spans="27:47">
      <c r="AA2054" s="99"/>
      <c r="AB2054" s="99"/>
      <c r="AC2054" s="99"/>
      <c r="AD2054" s="99"/>
      <c r="AE2054" s="99"/>
      <c r="AG2054" s="100"/>
      <c r="AN2054" s="99"/>
      <c r="AO2054" s="99"/>
      <c r="AP2054" s="99"/>
      <c r="AQ2054" s="99"/>
      <c r="AR2054" s="99"/>
      <c r="AS2054" s="99"/>
      <c r="AT2054" s="99"/>
      <c r="AU2054" s="99"/>
    </row>
    <row r="2055" spans="27:47">
      <c r="AA2055" s="99"/>
      <c r="AB2055" s="99"/>
      <c r="AC2055" s="99"/>
      <c r="AD2055" s="99"/>
      <c r="AE2055" s="99"/>
      <c r="AG2055" s="100"/>
      <c r="AN2055" s="99"/>
      <c r="AO2055" s="99"/>
      <c r="AP2055" s="99"/>
      <c r="AQ2055" s="99"/>
      <c r="AR2055" s="99"/>
      <c r="AS2055" s="99"/>
      <c r="AT2055" s="99"/>
      <c r="AU2055" s="99"/>
    </row>
    <row r="2056" spans="27:47">
      <c r="AA2056" s="99"/>
      <c r="AB2056" s="99"/>
      <c r="AC2056" s="99"/>
      <c r="AD2056" s="99"/>
      <c r="AE2056" s="99"/>
      <c r="AG2056" s="100"/>
      <c r="AN2056" s="99"/>
      <c r="AO2056" s="99"/>
      <c r="AP2056" s="99"/>
      <c r="AQ2056" s="99"/>
      <c r="AR2056" s="99"/>
      <c r="AS2056" s="99"/>
      <c r="AT2056" s="99"/>
      <c r="AU2056" s="99"/>
    </row>
    <row r="2057" spans="27:47">
      <c r="AA2057" s="99"/>
      <c r="AB2057" s="99"/>
      <c r="AC2057" s="99"/>
      <c r="AD2057" s="99"/>
      <c r="AE2057" s="99"/>
      <c r="AG2057" s="100"/>
      <c r="AN2057" s="99"/>
      <c r="AO2057" s="99"/>
      <c r="AP2057" s="99"/>
      <c r="AQ2057" s="99"/>
      <c r="AR2057" s="99"/>
      <c r="AS2057" s="99"/>
      <c r="AT2057" s="99"/>
      <c r="AU2057" s="99"/>
    </row>
    <row r="2058" spans="27:47">
      <c r="AA2058" s="99"/>
      <c r="AB2058" s="99"/>
      <c r="AC2058" s="99"/>
      <c r="AD2058" s="99"/>
      <c r="AE2058" s="99"/>
      <c r="AG2058" s="100"/>
      <c r="AN2058" s="99"/>
      <c r="AO2058" s="99"/>
      <c r="AP2058" s="99"/>
      <c r="AQ2058" s="99"/>
      <c r="AR2058" s="99"/>
      <c r="AS2058" s="99"/>
      <c r="AT2058" s="99"/>
      <c r="AU2058" s="99"/>
    </row>
    <row r="2059" spans="27:47">
      <c r="AA2059" s="99"/>
      <c r="AB2059" s="99"/>
      <c r="AC2059" s="99"/>
      <c r="AD2059" s="99"/>
      <c r="AE2059" s="99"/>
      <c r="AG2059" s="100"/>
      <c r="AN2059" s="99"/>
      <c r="AO2059" s="99"/>
      <c r="AP2059" s="99"/>
      <c r="AQ2059" s="99"/>
      <c r="AR2059" s="99"/>
      <c r="AS2059" s="99"/>
      <c r="AT2059" s="99"/>
      <c r="AU2059" s="99"/>
    </row>
    <row r="2060" spans="27:47">
      <c r="AA2060" s="99"/>
      <c r="AB2060" s="99"/>
      <c r="AC2060" s="99"/>
      <c r="AD2060" s="99"/>
      <c r="AE2060" s="99"/>
      <c r="AG2060" s="100"/>
      <c r="AN2060" s="99"/>
      <c r="AO2060" s="99"/>
      <c r="AP2060" s="99"/>
      <c r="AQ2060" s="99"/>
      <c r="AR2060" s="99"/>
      <c r="AS2060" s="99"/>
      <c r="AT2060" s="99"/>
      <c r="AU2060" s="99"/>
    </row>
    <row r="2061" spans="27:47">
      <c r="AA2061" s="99"/>
      <c r="AB2061" s="99"/>
      <c r="AC2061" s="99"/>
      <c r="AD2061" s="99"/>
      <c r="AE2061" s="99"/>
      <c r="AG2061" s="100"/>
      <c r="AN2061" s="99"/>
      <c r="AO2061" s="99"/>
      <c r="AP2061" s="99"/>
      <c r="AQ2061" s="99"/>
      <c r="AR2061" s="99"/>
      <c r="AS2061" s="99"/>
      <c r="AT2061" s="99"/>
      <c r="AU2061" s="99"/>
    </row>
    <row r="2062" spans="27:47">
      <c r="AA2062" s="99"/>
      <c r="AB2062" s="99"/>
      <c r="AC2062" s="99"/>
      <c r="AD2062" s="99"/>
      <c r="AE2062" s="99"/>
      <c r="AG2062" s="100"/>
      <c r="AN2062" s="99"/>
      <c r="AO2062" s="99"/>
      <c r="AP2062" s="99"/>
      <c r="AQ2062" s="99"/>
      <c r="AR2062" s="99"/>
      <c r="AS2062" s="99"/>
      <c r="AT2062" s="99"/>
      <c r="AU2062" s="99"/>
    </row>
    <row r="2063" spans="27:47">
      <c r="AA2063" s="99"/>
      <c r="AB2063" s="99"/>
      <c r="AC2063" s="99"/>
      <c r="AD2063" s="99"/>
      <c r="AE2063" s="99"/>
      <c r="AG2063" s="100"/>
      <c r="AN2063" s="99"/>
      <c r="AO2063" s="99"/>
      <c r="AP2063" s="99"/>
      <c r="AQ2063" s="99"/>
      <c r="AR2063" s="99"/>
      <c r="AS2063" s="99"/>
      <c r="AT2063" s="99"/>
      <c r="AU2063" s="99"/>
    </row>
    <row r="2064" spans="27:47">
      <c r="AA2064" s="99"/>
      <c r="AB2064" s="99"/>
      <c r="AC2064" s="99"/>
      <c r="AD2064" s="99"/>
      <c r="AE2064" s="99"/>
      <c r="AG2064" s="100"/>
      <c r="AN2064" s="99"/>
      <c r="AO2064" s="99"/>
      <c r="AP2064" s="99"/>
      <c r="AQ2064" s="99"/>
      <c r="AR2064" s="99"/>
      <c r="AS2064" s="99"/>
      <c r="AT2064" s="99"/>
      <c r="AU2064" s="99"/>
    </row>
    <row r="2065" spans="27:47">
      <c r="AA2065" s="99"/>
      <c r="AB2065" s="99"/>
      <c r="AC2065" s="99"/>
      <c r="AD2065" s="99"/>
      <c r="AE2065" s="99"/>
      <c r="AG2065" s="100"/>
      <c r="AN2065" s="99"/>
      <c r="AO2065" s="99"/>
      <c r="AP2065" s="99"/>
      <c r="AQ2065" s="99"/>
      <c r="AR2065" s="99"/>
      <c r="AS2065" s="99"/>
      <c r="AT2065" s="99"/>
      <c r="AU2065" s="99"/>
    </row>
    <row r="2066" spans="27:47">
      <c r="AA2066" s="99"/>
      <c r="AB2066" s="99"/>
      <c r="AC2066" s="99"/>
      <c r="AD2066" s="99"/>
      <c r="AE2066" s="99"/>
      <c r="AF2066" s="102"/>
      <c r="AG2066" s="100"/>
      <c r="AN2066" s="99"/>
      <c r="AO2066" s="99"/>
      <c r="AP2066" s="99"/>
      <c r="AQ2066" s="99"/>
      <c r="AR2066" s="99"/>
      <c r="AS2066" s="99"/>
      <c r="AT2066" s="99"/>
      <c r="AU2066" s="99"/>
    </row>
    <row r="2067" spans="27:47">
      <c r="AA2067" s="99"/>
      <c r="AB2067" s="99"/>
      <c r="AC2067" s="99"/>
      <c r="AD2067" s="99"/>
      <c r="AE2067" s="99"/>
      <c r="AF2067" s="102"/>
      <c r="AG2067" s="100"/>
      <c r="AN2067" s="99"/>
      <c r="AO2067" s="99"/>
      <c r="AP2067" s="99"/>
      <c r="AQ2067" s="99"/>
      <c r="AR2067" s="99"/>
      <c r="AS2067" s="99"/>
      <c r="AT2067" s="99"/>
      <c r="AU2067" s="99"/>
    </row>
    <row r="2068" spans="27:47">
      <c r="AA2068" s="99"/>
      <c r="AB2068" s="99"/>
      <c r="AC2068" s="99"/>
      <c r="AD2068" s="99"/>
      <c r="AE2068" s="99"/>
      <c r="AF2068" s="102"/>
      <c r="AG2068" s="100"/>
      <c r="AN2068" s="99"/>
      <c r="AO2068" s="99"/>
      <c r="AP2068" s="99"/>
      <c r="AQ2068" s="99"/>
      <c r="AR2068" s="99"/>
      <c r="AS2068" s="99"/>
      <c r="AT2068" s="99"/>
      <c r="AU2068" s="99"/>
    </row>
    <row r="2069" spans="27:47">
      <c r="AA2069" s="99"/>
      <c r="AB2069" s="99"/>
      <c r="AC2069" s="99"/>
      <c r="AD2069" s="99"/>
      <c r="AE2069" s="99"/>
      <c r="AF2069" s="102"/>
      <c r="AG2069" s="100"/>
      <c r="AN2069" s="99"/>
      <c r="AO2069" s="99"/>
      <c r="AP2069" s="99"/>
      <c r="AQ2069" s="99"/>
      <c r="AR2069" s="99"/>
      <c r="AS2069" s="99"/>
      <c r="AT2069" s="99"/>
      <c r="AU2069" s="99"/>
    </row>
    <row r="2070" spans="27:47">
      <c r="AA2070" s="99"/>
      <c r="AB2070" s="99"/>
      <c r="AC2070" s="99"/>
      <c r="AD2070" s="99"/>
      <c r="AE2070" s="99"/>
      <c r="AF2070" s="102"/>
      <c r="AG2070" s="100"/>
      <c r="AN2070" s="99"/>
      <c r="AO2070" s="99"/>
      <c r="AP2070" s="99"/>
      <c r="AQ2070" s="99"/>
      <c r="AR2070" s="99"/>
      <c r="AS2070" s="99"/>
      <c r="AT2070" s="99"/>
      <c r="AU2070" s="99"/>
    </row>
    <row r="2071" spans="27:47">
      <c r="AA2071" s="99"/>
      <c r="AB2071" s="99"/>
      <c r="AC2071" s="99"/>
      <c r="AD2071" s="99"/>
      <c r="AE2071" s="99"/>
      <c r="AF2071" s="102"/>
      <c r="AG2071" s="100"/>
      <c r="AN2071" s="99"/>
      <c r="AO2071" s="99"/>
      <c r="AP2071" s="99"/>
      <c r="AQ2071" s="99"/>
      <c r="AR2071" s="99"/>
      <c r="AS2071" s="99"/>
      <c r="AT2071" s="99"/>
      <c r="AU2071" s="99"/>
    </row>
    <row r="2072" spans="27:47">
      <c r="AA2072" s="99"/>
      <c r="AB2072" s="99"/>
      <c r="AC2072" s="99"/>
      <c r="AD2072" s="99"/>
      <c r="AE2072" s="99"/>
      <c r="AF2072" s="102"/>
      <c r="AG2072" s="100"/>
      <c r="AN2072" s="99"/>
      <c r="AO2072" s="99"/>
      <c r="AP2072" s="99"/>
      <c r="AQ2072" s="99"/>
      <c r="AR2072" s="99"/>
      <c r="AS2072" s="99"/>
      <c r="AT2072" s="99"/>
      <c r="AU2072" s="99"/>
    </row>
    <row r="2073" spans="27:47">
      <c r="AA2073" s="99"/>
      <c r="AB2073" s="99"/>
      <c r="AC2073" s="99"/>
      <c r="AD2073" s="99"/>
      <c r="AE2073" s="99"/>
      <c r="AF2073" s="102"/>
      <c r="AG2073" s="100"/>
      <c r="AN2073" s="99"/>
      <c r="AO2073" s="99"/>
      <c r="AP2073" s="99"/>
      <c r="AQ2073" s="99"/>
      <c r="AR2073" s="99"/>
      <c r="AS2073" s="99"/>
      <c r="AT2073" s="99"/>
      <c r="AU2073" s="99"/>
    </row>
    <row r="2074" spans="27:47">
      <c r="AA2074" s="99"/>
      <c r="AB2074" s="99"/>
      <c r="AC2074" s="99"/>
      <c r="AD2074" s="99"/>
      <c r="AE2074" s="99"/>
      <c r="AF2074" s="102"/>
      <c r="AG2074" s="100"/>
      <c r="AN2074" s="99"/>
      <c r="AO2074" s="99"/>
      <c r="AP2074" s="99"/>
      <c r="AQ2074" s="99"/>
      <c r="AR2074" s="99"/>
      <c r="AS2074" s="99"/>
      <c r="AT2074" s="99"/>
      <c r="AU2074" s="99"/>
    </row>
    <row r="2075" spans="27:47">
      <c r="AA2075" s="99"/>
      <c r="AB2075" s="99"/>
      <c r="AC2075" s="99"/>
      <c r="AD2075" s="99"/>
      <c r="AE2075" s="99"/>
      <c r="AF2075" s="102"/>
      <c r="AG2075" s="100"/>
      <c r="AN2075" s="99"/>
      <c r="AO2075" s="99"/>
      <c r="AP2075" s="99"/>
      <c r="AQ2075" s="99"/>
      <c r="AR2075" s="99"/>
      <c r="AS2075" s="99"/>
      <c r="AT2075" s="99"/>
      <c r="AU2075" s="99"/>
    </row>
    <row r="2076" spans="27:47">
      <c r="AA2076" s="99"/>
      <c r="AB2076" s="99"/>
      <c r="AC2076" s="99"/>
      <c r="AD2076" s="99"/>
      <c r="AE2076" s="99"/>
      <c r="AF2076" s="102"/>
      <c r="AG2076" s="100"/>
      <c r="AN2076" s="99"/>
      <c r="AO2076" s="99"/>
      <c r="AP2076" s="99"/>
      <c r="AQ2076" s="99"/>
      <c r="AR2076" s="99"/>
      <c r="AS2076" s="99"/>
      <c r="AT2076" s="99"/>
      <c r="AU2076" s="99"/>
    </row>
    <row r="2077" spans="27:47">
      <c r="AA2077" s="99"/>
      <c r="AB2077" s="99"/>
      <c r="AC2077" s="99"/>
      <c r="AD2077" s="99"/>
      <c r="AE2077" s="99"/>
      <c r="AF2077" s="102"/>
      <c r="AG2077" s="100"/>
      <c r="AN2077" s="99"/>
      <c r="AO2077" s="99"/>
      <c r="AP2077" s="99"/>
      <c r="AQ2077" s="99"/>
      <c r="AR2077" s="99"/>
      <c r="AS2077" s="99"/>
      <c r="AT2077" s="99"/>
      <c r="AU2077" s="99"/>
    </row>
    <row r="2078" spans="27:47">
      <c r="AA2078" s="99"/>
      <c r="AB2078" s="99"/>
      <c r="AC2078" s="99"/>
      <c r="AD2078" s="99"/>
      <c r="AE2078" s="99"/>
      <c r="AF2078" s="102"/>
      <c r="AG2078" s="100"/>
      <c r="AN2078" s="99"/>
      <c r="AO2078" s="99"/>
      <c r="AP2078" s="99"/>
      <c r="AQ2078" s="99"/>
      <c r="AR2078" s="99"/>
      <c r="AS2078" s="99"/>
      <c r="AT2078" s="99"/>
      <c r="AU2078" s="99"/>
    </row>
    <row r="2079" spans="27:47">
      <c r="AA2079" s="99"/>
      <c r="AB2079" s="99"/>
      <c r="AC2079" s="99"/>
      <c r="AD2079" s="99"/>
      <c r="AE2079" s="99"/>
      <c r="AF2079" s="102"/>
      <c r="AG2079" s="100"/>
      <c r="AN2079" s="99"/>
      <c r="AO2079" s="99"/>
      <c r="AP2079" s="99"/>
      <c r="AQ2079" s="99"/>
      <c r="AR2079" s="99"/>
      <c r="AS2079" s="99"/>
      <c r="AT2079" s="99"/>
      <c r="AU2079" s="99"/>
    </row>
    <row r="2080" spans="27:47">
      <c r="AA2080" s="99"/>
      <c r="AB2080" s="99"/>
      <c r="AC2080" s="99"/>
      <c r="AD2080" s="99"/>
      <c r="AE2080" s="99"/>
      <c r="AF2080" s="102"/>
      <c r="AG2080" s="100"/>
      <c r="AN2080" s="99"/>
      <c r="AO2080" s="99"/>
      <c r="AP2080" s="99"/>
      <c r="AQ2080" s="99"/>
      <c r="AR2080" s="99"/>
      <c r="AS2080" s="99"/>
      <c r="AT2080" s="99"/>
      <c r="AU2080" s="99"/>
    </row>
    <row r="2081" spans="27:47">
      <c r="AA2081" s="99"/>
      <c r="AB2081" s="99"/>
      <c r="AC2081" s="99"/>
      <c r="AD2081" s="99"/>
      <c r="AE2081" s="99"/>
      <c r="AF2081" s="102"/>
      <c r="AG2081" s="100"/>
      <c r="AN2081" s="99"/>
      <c r="AO2081" s="99"/>
      <c r="AP2081" s="99"/>
      <c r="AQ2081" s="99"/>
      <c r="AR2081" s="99"/>
      <c r="AS2081" s="99"/>
      <c r="AT2081" s="99"/>
      <c r="AU2081" s="99"/>
    </row>
    <row r="2082" spans="27:47">
      <c r="AA2082" s="99"/>
      <c r="AB2082" s="99"/>
      <c r="AC2082" s="99"/>
      <c r="AD2082" s="99"/>
      <c r="AE2082" s="99"/>
      <c r="AF2082" s="102"/>
      <c r="AG2082" s="100"/>
      <c r="AN2082" s="99"/>
      <c r="AO2082" s="99"/>
      <c r="AP2082" s="99"/>
      <c r="AQ2082" s="99"/>
      <c r="AR2082" s="99"/>
      <c r="AS2082" s="99"/>
      <c r="AT2082" s="99"/>
      <c r="AU2082" s="99"/>
    </row>
    <row r="2083" spans="27:47">
      <c r="AA2083" s="99"/>
      <c r="AB2083" s="99"/>
      <c r="AC2083" s="99"/>
      <c r="AD2083" s="99"/>
      <c r="AE2083" s="99"/>
      <c r="AF2083" s="102"/>
      <c r="AG2083" s="100"/>
      <c r="AN2083" s="99"/>
      <c r="AO2083" s="99"/>
      <c r="AP2083" s="99"/>
      <c r="AQ2083" s="99"/>
      <c r="AR2083" s="99"/>
      <c r="AS2083" s="99"/>
      <c r="AT2083" s="99"/>
      <c r="AU2083" s="99"/>
    </row>
    <row r="2084" spans="27:47">
      <c r="AA2084" s="99"/>
      <c r="AB2084" s="99"/>
      <c r="AC2084" s="99"/>
      <c r="AD2084" s="99"/>
      <c r="AE2084" s="99"/>
      <c r="AF2084" s="102"/>
      <c r="AG2084" s="100"/>
      <c r="AN2084" s="99"/>
      <c r="AO2084" s="99"/>
      <c r="AP2084" s="99"/>
      <c r="AQ2084" s="99"/>
      <c r="AR2084" s="99"/>
      <c r="AS2084" s="99"/>
      <c r="AT2084" s="99"/>
      <c r="AU2084" s="99"/>
    </row>
    <row r="2085" spans="27:47">
      <c r="AA2085" s="99"/>
      <c r="AB2085" s="99"/>
      <c r="AC2085" s="99"/>
      <c r="AD2085" s="99"/>
      <c r="AE2085" s="99"/>
      <c r="AF2085" s="102"/>
      <c r="AG2085" s="100"/>
      <c r="AN2085" s="99"/>
      <c r="AO2085" s="99"/>
      <c r="AP2085" s="99"/>
      <c r="AQ2085" s="99"/>
      <c r="AR2085" s="99"/>
      <c r="AS2085" s="99"/>
      <c r="AT2085" s="99"/>
      <c r="AU2085" s="99"/>
    </row>
    <row r="2086" spans="27:47">
      <c r="AA2086" s="99"/>
      <c r="AB2086" s="99"/>
      <c r="AC2086" s="99"/>
      <c r="AD2086" s="99"/>
      <c r="AE2086" s="99"/>
      <c r="AF2086" s="102"/>
      <c r="AG2086" s="100"/>
      <c r="AN2086" s="99"/>
      <c r="AO2086" s="99"/>
      <c r="AP2086" s="99"/>
      <c r="AQ2086" s="99"/>
      <c r="AR2086" s="99"/>
      <c r="AS2086" s="99"/>
      <c r="AT2086" s="99"/>
      <c r="AU2086" s="99"/>
    </row>
    <row r="2087" spans="27:47">
      <c r="AA2087" s="99"/>
      <c r="AB2087" s="99"/>
      <c r="AC2087" s="99"/>
      <c r="AD2087" s="99"/>
      <c r="AE2087" s="99"/>
      <c r="AF2087" s="102"/>
      <c r="AG2087" s="100"/>
      <c r="AN2087" s="99"/>
      <c r="AO2087" s="99"/>
      <c r="AP2087" s="99"/>
      <c r="AQ2087" s="99"/>
      <c r="AR2087" s="99"/>
      <c r="AS2087" s="99"/>
      <c r="AT2087" s="99"/>
      <c r="AU2087" s="99"/>
    </row>
    <row r="2088" spans="27:47">
      <c r="AA2088" s="99"/>
      <c r="AB2088" s="99"/>
      <c r="AC2088" s="99"/>
      <c r="AD2088" s="99"/>
      <c r="AE2088" s="99"/>
      <c r="AF2088" s="102"/>
      <c r="AG2088" s="100"/>
      <c r="AN2088" s="99"/>
      <c r="AO2088" s="99"/>
      <c r="AP2088" s="99"/>
      <c r="AQ2088" s="99"/>
      <c r="AR2088" s="99"/>
      <c r="AS2088" s="99"/>
      <c r="AT2088" s="99"/>
      <c r="AU2088" s="99"/>
    </row>
    <row r="2089" spans="27:47">
      <c r="AA2089" s="99"/>
      <c r="AB2089" s="99"/>
      <c r="AC2089" s="99"/>
      <c r="AD2089" s="99"/>
      <c r="AE2089" s="99"/>
      <c r="AF2089" s="102"/>
      <c r="AG2089" s="100"/>
      <c r="AN2089" s="99"/>
      <c r="AO2089" s="99"/>
      <c r="AP2089" s="99"/>
      <c r="AQ2089" s="99"/>
      <c r="AR2089" s="99"/>
      <c r="AS2089" s="99"/>
      <c r="AT2089" s="99"/>
      <c r="AU2089" s="99"/>
    </row>
    <row r="2090" spans="27:47">
      <c r="AA2090" s="99"/>
      <c r="AB2090" s="99"/>
      <c r="AC2090" s="99"/>
      <c r="AD2090" s="99"/>
      <c r="AE2090" s="99"/>
      <c r="AF2090" s="102"/>
      <c r="AG2090" s="100"/>
      <c r="AN2090" s="99"/>
      <c r="AO2090" s="99"/>
      <c r="AP2090" s="99"/>
      <c r="AQ2090" s="99"/>
      <c r="AR2090" s="99"/>
      <c r="AS2090" s="99"/>
      <c r="AT2090" s="99"/>
      <c r="AU2090" s="99"/>
    </row>
    <row r="2091" spans="27:47">
      <c r="AA2091" s="99"/>
      <c r="AB2091" s="99"/>
      <c r="AC2091" s="99"/>
      <c r="AD2091" s="99"/>
      <c r="AE2091" s="99"/>
      <c r="AF2091" s="102"/>
      <c r="AG2091" s="100"/>
      <c r="AN2091" s="99"/>
      <c r="AO2091" s="99"/>
      <c r="AP2091" s="99"/>
      <c r="AQ2091" s="99"/>
      <c r="AR2091" s="99"/>
      <c r="AS2091" s="99"/>
      <c r="AT2091" s="99"/>
      <c r="AU2091" s="99"/>
    </row>
    <row r="2092" spans="27:47">
      <c r="AA2092" s="99"/>
      <c r="AB2092" s="99"/>
      <c r="AC2092" s="99"/>
      <c r="AD2092" s="99"/>
      <c r="AE2092" s="99"/>
      <c r="AF2092" s="102"/>
      <c r="AG2092" s="100"/>
      <c r="AN2092" s="99"/>
      <c r="AO2092" s="99"/>
      <c r="AP2092" s="99"/>
      <c r="AQ2092" s="99"/>
      <c r="AR2092" s="99"/>
      <c r="AS2092" s="99"/>
      <c r="AT2092" s="99"/>
      <c r="AU2092" s="99"/>
    </row>
    <row r="2093" spans="27:47">
      <c r="AA2093" s="99"/>
      <c r="AB2093" s="99"/>
      <c r="AC2093" s="99"/>
      <c r="AD2093" s="99"/>
      <c r="AE2093" s="99"/>
      <c r="AF2093" s="102"/>
      <c r="AG2093" s="100"/>
      <c r="AN2093" s="99"/>
      <c r="AO2093" s="99"/>
      <c r="AP2093" s="99"/>
      <c r="AQ2093" s="99"/>
      <c r="AR2093" s="99"/>
      <c r="AS2093" s="99"/>
      <c r="AT2093" s="99"/>
      <c r="AU2093" s="99"/>
    </row>
    <row r="2094" spans="27:47">
      <c r="AA2094" s="99"/>
      <c r="AB2094" s="99"/>
      <c r="AC2094" s="99"/>
      <c r="AD2094" s="99"/>
      <c r="AE2094" s="99"/>
      <c r="AF2094" s="102"/>
      <c r="AG2094" s="100"/>
      <c r="AN2094" s="99"/>
      <c r="AO2094" s="99"/>
      <c r="AP2094" s="99"/>
      <c r="AQ2094" s="99"/>
      <c r="AR2094" s="99"/>
      <c r="AS2094" s="99"/>
      <c r="AT2094" s="99"/>
      <c r="AU2094" s="99"/>
    </row>
    <row r="2095" spans="27:47">
      <c r="AA2095" s="99"/>
      <c r="AB2095" s="99"/>
      <c r="AC2095" s="99"/>
      <c r="AD2095" s="99"/>
      <c r="AE2095" s="99"/>
      <c r="AF2095" s="102"/>
      <c r="AG2095" s="100"/>
      <c r="AN2095" s="99"/>
      <c r="AO2095" s="99"/>
      <c r="AP2095" s="99"/>
      <c r="AQ2095" s="99"/>
      <c r="AR2095" s="99"/>
      <c r="AS2095" s="99"/>
      <c r="AT2095" s="99"/>
      <c r="AU2095" s="99"/>
    </row>
    <row r="2096" spans="27:47">
      <c r="AA2096" s="99"/>
      <c r="AB2096" s="99"/>
      <c r="AC2096" s="99"/>
      <c r="AD2096" s="99"/>
      <c r="AE2096" s="99"/>
      <c r="AF2096" s="102"/>
      <c r="AG2096" s="100"/>
      <c r="AN2096" s="99"/>
      <c r="AO2096" s="99"/>
      <c r="AP2096" s="99"/>
      <c r="AQ2096" s="99"/>
      <c r="AR2096" s="99"/>
      <c r="AS2096" s="99"/>
      <c r="AT2096" s="99"/>
      <c r="AU2096" s="99"/>
    </row>
    <row r="2097" spans="27:47">
      <c r="AA2097" s="99"/>
      <c r="AB2097" s="99"/>
      <c r="AC2097" s="99"/>
      <c r="AD2097" s="99"/>
      <c r="AE2097" s="99"/>
      <c r="AF2097" s="102"/>
      <c r="AG2097" s="100"/>
      <c r="AN2097" s="99"/>
      <c r="AO2097" s="99"/>
      <c r="AP2097" s="99"/>
      <c r="AQ2097" s="99"/>
      <c r="AR2097" s="99"/>
      <c r="AS2097" s="99"/>
      <c r="AT2097" s="99"/>
      <c r="AU2097" s="99"/>
    </row>
    <row r="2098" spans="27:47">
      <c r="AA2098" s="99"/>
      <c r="AB2098" s="99"/>
      <c r="AC2098" s="99"/>
      <c r="AD2098" s="99"/>
      <c r="AE2098" s="99"/>
      <c r="AF2098" s="102"/>
      <c r="AG2098" s="100"/>
      <c r="AN2098" s="99"/>
      <c r="AO2098" s="99"/>
      <c r="AP2098" s="99"/>
      <c r="AQ2098" s="99"/>
      <c r="AR2098" s="99"/>
      <c r="AS2098" s="99"/>
      <c r="AT2098" s="99"/>
      <c r="AU2098" s="99"/>
    </row>
    <row r="2099" spans="27:47">
      <c r="AA2099" s="99"/>
      <c r="AB2099" s="99"/>
      <c r="AC2099" s="99"/>
      <c r="AD2099" s="99"/>
      <c r="AE2099" s="99"/>
      <c r="AF2099" s="102"/>
      <c r="AG2099" s="100"/>
      <c r="AN2099" s="99"/>
      <c r="AO2099" s="99"/>
      <c r="AP2099" s="99"/>
      <c r="AQ2099" s="99"/>
      <c r="AR2099" s="99"/>
      <c r="AS2099" s="99"/>
      <c r="AT2099" s="99"/>
      <c r="AU2099" s="99"/>
    </row>
    <row r="2100" spans="27:47">
      <c r="AA2100" s="99"/>
      <c r="AB2100" s="99"/>
      <c r="AC2100" s="99"/>
      <c r="AD2100" s="99"/>
      <c r="AE2100" s="99"/>
      <c r="AF2100" s="102"/>
      <c r="AG2100" s="100"/>
      <c r="AN2100" s="99"/>
      <c r="AO2100" s="99"/>
      <c r="AP2100" s="99"/>
      <c r="AQ2100" s="99"/>
      <c r="AR2100" s="99"/>
      <c r="AS2100" s="99"/>
      <c r="AT2100" s="99"/>
      <c r="AU2100" s="99"/>
    </row>
    <row r="2101" spans="27:47">
      <c r="AA2101" s="99"/>
      <c r="AB2101" s="99"/>
      <c r="AC2101" s="99"/>
      <c r="AD2101" s="99"/>
      <c r="AE2101" s="99"/>
      <c r="AF2101" s="102"/>
      <c r="AG2101" s="100"/>
      <c r="AN2101" s="99"/>
      <c r="AO2101" s="99"/>
      <c r="AP2101" s="99"/>
      <c r="AQ2101" s="99"/>
      <c r="AR2101" s="99"/>
      <c r="AS2101" s="99"/>
      <c r="AT2101" s="99"/>
      <c r="AU2101" s="99"/>
    </row>
    <row r="2102" spans="27:47">
      <c r="AA2102" s="99"/>
      <c r="AB2102" s="99"/>
      <c r="AC2102" s="99"/>
      <c r="AD2102" s="99"/>
      <c r="AE2102" s="99"/>
      <c r="AF2102" s="102"/>
      <c r="AG2102" s="100"/>
      <c r="AN2102" s="99"/>
      <c r="AO2102" s="99"/>
      <c r="AP2102" s="99"/>
      <c r="AQ2102" s="99"/>
      <c r="AR2102" s="99"/>
      <c r="AS2102" s="99"/>
      <c r="AT2102" s="99"/>
      <c r="AU2102" s="99"/>
    </row>
    <row r="2103" spans="27:47">
      <c r="AA2103" s="99"/>
      <c r="AB2103" s="99"/>
      <c r="AC2103" s="99"/>
      <c r="AD2103" s="99"/>
      <c r="AE2103" s="99"/>
      <c r="AF2103" s="102"/>
      <c r="AG2103" s="100"/>
      <c r="AN2103" s="99"/>
      <c r="AO2103" s="99"/>
      <c r="AP2103" s="99"/>
      <c r="AQ2103" s="99"/>
      <c r="AR2103" s="99"/>
      <c r="AS2103" s="99"/>
      <c r="AT2103" s="99"/>
      <c r="AU2103" s="99"/>
    </row>
    <row r="2104" spans="27:47">
      <c r="AA2104" s="99"/>
      <c r="AB2104" s="99"/>
      <c r="AC2104" s="99"/>
      <c r="AD2104" s="99"/>
      <c r="AE2104" s="99"/>
      <c r="AF2104" s="102"/>
      <c r="AG2104" s="100"/>
      <c r="AN2104" s="99"/>
      <c r="AO2104" s="99"/>
      <c r="AP2104" s="99"/>
      <c r="AQ2104" s="99"/>
      <c r="AR2104" s="99"/>
      <c r="AS2104" s="99"/>
      <c r="AT2104" s="99"/>
      <c r="AU2104" s="99"/>
    </row>
    <row r="2105" spans="27:47">
      <c r="AA2105" s="99"/>
      <c r="AB2105" s="99"/>
      <c r="AC2105" s="99"/>
      <c r="AD2105" s="99"/>
      <c r="AE2105" s="99"/>
      <c r="AF2105" s="102"/>
      <c r="AG2105" s="100"/>
      <c r="AN2105" s="99"/>
      <c r="AO2105" s="99"/>
      <c r="AP2105" s="99"/>
      <c r="AQ2105" s="99"/>
      <c r="AR2105" s="99"/>
      <c r="AS2105" s="99"/>
      <c r="AT2105" s="99"/>
      <c r="AU2105" s="99"/>
    </row>
    <row r="2106" spans="27:47">
      <c r="AA2106" s="99"/>
      <c r="AB2106" s="99"/>
      <c r="AC2106" s="99"/>
      <c r="AD2106" s="99"/>
      <c r="AE2106" s="99"/>
      <c r="AF2106" s="102"/>
      <c r="AG2106" s="100"/>
      <c r="AN2106" s="99"/>
      <c r="AO2106" s="99"/>
      <c r="AP2106" s="99"/>
      <c r="AQ2106" s="99"/>
      <c r="AR2106" s="99"/>
      <c r="AS2106" s="99"/>
      <c r="AT2106" s="99"/>
      <c r="AU2106" s="99"/>
    </row>
    <row r="2107" spans="27:47">
      <c r="AA2107" s="99"/>
      <c r="AB2107" s="99"/>
      <c r="AC2107" s="99"/>
      <c r="AD2107" s="99"/>
      <c r="AE2107" s="99"/>
      <c r="AF2107" s="102"/>
      <c r="AG2107" s="100"/>
      <c r="AN2107" s="99"/>
      <c r="AO2107" s="99"/>
      <c r="AP2107" s="99"/>
      <c r="AQ2107" s="99"/>
      <c r="AR2107" s="99"/>
      <c r="AS2107" s="99"/>
      <c r="AT2107" s="99"/>
      <c r="AU2107" s="99"/>
    </row>
    <row r="2108" spans="27:47">
      <c r="AA2108" s="99"/>
      <c r="AB2108" s="99"/>
      <c r="AC2108" s="99"/>
      <c r="AD2108" s="99"/>
      <c r="AE2108" s="99"/>
      <c r="AF2108" s="102"/>
      <c r="AG2108" s="100"/>
      <c r="AN2108" s="99"/>
      <c r="AO2108" s="99"/>
      <c r="AP2108" s="99"/>
      <c r="AQ2108" s="99"/>
      <c r="AR2108" s="99"/>
      <c r="AS2108" s="99"/>
      <c r="AT2108" s="99"/>
      <c r="AU2108" s="99"/>
    </row>
    <row r="2109" spans="27:47">
      <c r="AA2109" s="99"/>
      <c r="AB2109" s="99"/>
      <c r="AC2109" s="99"/>
      <c r="AD2109" s="99"/>
      <c r="AE2109" s="99"/>
      <c r="AF2109" s="102"/>
      <c r="AG2109" s="100"/>
      <c r="AN2109" s="99"/>
      <c r="AO2109" s="99"/>
      <c r="AP2109" s="99"/>
      <c r="AQ2109" s="99"/>
      <c r="AR2109" s="99"/>
      <c r="AS2109" s="99"/>
      <c r="AT2109" s="99"/>
      <c r="AU2109" s="99"/>
    </row>
    <row r="2110" spans="27:47">
      <c r="AA2110" s="99"/>
      <c r="AB2110" s="99"/>
      <c r="AC2110" s="99"/>
      <c r="AD2110" s="99"/>
      <c r="AE2110" s="99"/>
      <c r="AF2110" s="102"/>
      <c r="AG2110" s="100"/>
      <c r="AN2110" s="99"/>
      <c r="AO2110" s="99"/>
      <c r="AP2110" s="99"/>
      <c r="AQ2110" s="99"/>
      <c r="AR2110" s="99"/>
      <c r="AS2110" s="99"/>
      <c r="AT2110" s="99"/>
      <c r="AU2110" s="99"/>
    </row>
    <row r="2111" spans="27:47">
      <c r="AA2111" s="99"/>
      <c r="AB2111" s="99"/>
      <c r="AC2111" s="99"/>
      <c r="AD2111" s="99"/>
      <c r="AE2111" s="99"/>
      <c r="AF2111" s="102"/>
      <c r="AG2111" s="100"/>
      <c r="AN2111" s="99"/>
      <c r="AO2111" s="99"/>
      <c r="AP2111" s="99"/>
      <c r="AQ2111" s="99"/>
      <c r="AR2111" s="99"/>
      <c r="AS2111" s="99"/>
      <c r="AT2111" s="99"/>
      <c r="AU2111" s="99"/>
    </row>
    <row r="2112" spans="27:47">
      <c r="AA2112" s="99"/>
      <c r="AB2112" s="99"/>
      <c r="AC2112" s="99"/>
      <c r="AD2112" s="99"/>
      <c r="AE2112" s="99"/>
      <c r="AF2112" s="102"/>
      <c r="AG2112" s="100"/>
      <c r="AN2112" s="99"/>
      <c r="AO2112" s="99"/>
      <c r="AP2112" s="99"/>
      <c r="AQ2112" s="99"/>
      <c r="AR2112" s="99"/>
      <c r="AS2112" s="99"/>
      <c r="AT2112" s="99"/>
      <c r="AU2112" s="99"/>
    </row>
    <row r="2113" spans="27:47">
      <c r="AA2113" s="99"/>
      <c r="AB2113" s="99"/>
      <c r="AC2113" s="99"/>
      <c r="AD2113" s="99"/>
      <c r="AE2113" s="99"/>
      <c r="AF2113" s="102"/>
      <c r="AG2113" s="100"/>
      <c r="AN2113" s="99"/>
      <c r="AO2113" s="99"/>
      <c r="AP2113" s="99"/>
      <c r="AQ2113" s="99"/>
      <c r="AR2113" s="99"/>
      <c r="AS2113" s="99"/>
      <c r="AT2113" s="99"/>
      <c r="AU2113" s="99"/>
    </row>
    <row r="2114" spans="27:47">
      <c r="AA2114" s="99"/>
      <c r="AB2114" s="99"/>
      <c r="AC2114" s="99"/>
      <c r="AD2114" s="99"/>
      <c r="AE2114" s="99"/>
      <c r="AF2114" s="102"/>
      <c r="AG2114" s="100"/>
      <c r="AN2114" s="99"/>
      <c r="AO2114" s="99"/>
      <c r="AP2114" s="99"/>
      <c r="AQ2114" s="99"/>
      <c r="AR2114" s="99"/>
      <c r="AS2114" s="99"/>
      <c r="AT2114" s="99"/>
      <c r="AU2114" s="99"/>
    </row>
    <row r="2115" spans="27:47">
      <c r="AA2115" s="99"/>
      <c r="AB2115" s="99"/>
      <c r="AC2115" s="99"/>
      <c r="AD2115" s="99"/>
      <c r="AE2115" s="99"/>
      <c r="AF2115" s="102"/>
      <c r="AG2115" s="100"/>
      <c r="AN2115" s="99"/>
      <c r="AO2115" s="99"/>
      <c r="AP2115" s="99"/>
      <c r="AQ2115" s="99"/>
      <c r="AR2115" s="99"/>
      <c r="AS2115" s="99"/>
      <c r="AT2115" s="99"/>
      <c r="AU2115" s="99"/>
    </row>
    <row r="2116" spans="27:47">
      <c r="AA2116" s="99"/>
      <c r="AB2116" s="99"/>
      <c r="AC2116" s="99"/>
      <c r="AD2116" s="99"/>
      <c r="AE2116" s="99"/>
      <c r="AF2116" s="102"/>
      <c r="AG2116" s="100"/>
      <c r="AN2116" s="99"/>
      <c r="AO2116" s="99"/>
      <c r="AP2116" s="99"/>
      <c r="AQ2116" s="99"/>
      <c r="AR2116" s="99"/>
      <c r="AS2116" s="99"/>
      <c r="AT2116" s="99"/>
      <c r="AU2116" s="99"/>
    </row>
    <row r="2117" spans="27:47">
      <c r="AA2117" s="99"/>
      <c r="AB2117" s="99"/>
      <c r="AC2117" s="99"/>
      <c r="AD2117" s="99"/>
      <c r="AE2117" s="99"/>
      <c r="AF2117" s="102"/>
      <c r="AG2117" s="100"/>
      <c r="AN2117" s="99"/>
      <c r="AO2117" s="99"/>
      <c r="AP2117" s="99"/>
      <c r="AQ2117" s="99"/>
      <c r="AR2117" s="99"/>
      <c r="AS2117" s="99"/>
      <c r="AT2117" s="99"/>
      <c r="AU2117" s="99"/>
    </row>
    <row r="2118" spans="27:47">
      <c r="AA2118" s="99"/>
      <c r="AB2118" s="99"/>
      <c r="AC2118" s="99"/>
      <c r="AD2118" s="99"/>
      <c r="AE2118" s="99"/>
      <c r="AF2118" s="102"/>
      <c r="AG2118" s="100"/>
      <c r="AN2118" s="99"/>
      <c r="AO2118" s="99"/>
      <c r="AP2118" s="99"/>
      <c r="AQ2118" s="99"/>
      <c r="AR2118" s="99"/>
      <c r="AS2118" s="99"/>
      <c r="AT2118" s="99"/>
      <c r="AU2118" s="99"/>
    </row>
    <row r="2119" spans="27:47">
      <c r="AA2119" s="99"/>
      <c r="AB2119" s="99"/>
      <c r="AC2119" s="99"/>
      <c r="AD2119" s="99"/>
      <c r="AE2119" s="99"/>
      <c r="AF2119" s="102"/>
      <c r="AG2119" s="100"/>
      <c r="AN2119" s="99"/>
      <c r="AO2119" s="99"/>
      <c r="AP2119" s="99"/>
      <c r="AQ2119" s="99"/>
      <c r="AR2119" s="99"/>
      <c r="AS2119" s="99"/>
      <c r="AT2119" s="99"/>
      <c r="AU2119" s="99"/>
    </row>
    <row r="2120" spans="27:47">
      <c r="AA2120" s="99"/>
      <c r="AB2120" s="99"/>
      <c r="AC2120" s="99"/>
      <c r="AD2120" s="99"/>
      <c r="AE2120" s="99"/>
      <c r="AF2120" s="102"/>
      <c r="AG2120" s="100"/>
      <c r="AN2120" s="99"/>
      <c r="AO2120" s="99"/>
      <c r="AP2120" s="99"/>
      <c r="AQ2120" s="99"/>
      <c r="AR2120" s="99"/>
      <c r="AS2120" s="99"/>
      <c r="AT2120" s="99"/>
      <c r="AU2120" s="99"/>
    </row>
    <row r="2121" spans="27:47">
      <c r="AA2121" s="99"/>
      <c r="AB2121" s="99"/>
      <c r="AC2121" s="99"/>
      <c r="AD2121" s="99"/>
      <c r="AE2121" s="99"/>
      <c r="AF2121" s="102"/>
      <c r="AG2121" s="100"/>
      <c r="AN2121" s="99"/>
      <c r="AO2121" s="99"/>
      <c r="AP2121" s="99"/>
      <c r="AQ2121" s="99"/>
      <c r="AR2121" s="99"/>
      <c r="AS2121" s="99"/>
      <c r="AT2121" s="99"/>
      <c r="AU2121" s="99"/>
    </row>
    <row r="2122" spans="27:47">
      <c r="AA2122" s="99"/>
      <c r="AB2122" s="99"/>
      <c r="AC2122" s="99"/>
      <c r="AD2122" s="99"/>
      <c r="AE2122" s="99"/>
      <c r="AF2122" s="102"/>
      <c r="AG2122" s="100"/>
      <c r="AN2122" s="99"/>
      <c r="AO2122" s="99"/>
      <c r="AP2122" s="99"/>
      <c r="AQ2122" s="99"/>
      <c r="AR2122" s="99"/>
      <c r="AS2122" s="99"/>
      <c r="AT2122" s="99"/>
      <c r="AU2122" s="99"/>
    </row>
    <row r="2123" spans="27:47">
      <c r="AA2123" s="99"/>
      <c r="AB2123" s="99"/>
      <c r="AC2123" s="99"/>
      <c r="AD2123" s="99"/>
      <c r="AE2123" s="99"/>
      <c r="AF2123" s="102"/>
      <c r="AG2123" s="100"/>
      <c r="AN2123" s="99"/>
      <c r="AO2123" s="99"/>
      <c r="AP2123" s="99"/>
      <c r="AQ2123" s="99"/>
      <c r="AR2123" s="99"/>
      <c r="AS2123" s="99"/>
      <c r="AT2123" s="99"/>
      <c r="AU2123" s="99"/>
    </row>
    <row r="2124" spans="27:47">
      <c r="AA2124" s="99"/>
      <c r="AB2124" s="99"/>
      <c r="AC2124" s="99"/>
      <c r="AD2124" s="99"/>
      <c r="AE2124" s="99"/>
      <c r="AF2124" s="102"/>
      <c r="AG2124" s="100"/>
      <c r="AN2124" s="99"/>
      <c r="AO2124" s="99"/>
      <c r="AP2124" s="99"/>
      <c r="AQ2124" s="99"/>
      <c r="AR2124" s="99"/>
      <c r="AS2124" s="99"/>
      <c r="AT2124" s="99"/>
      <c r="AU2124" s="99"/>
    </row>
    <row r="2125" spans="27:47">
      <c r="AA2125" s="99"/>
      <c r="AB2125" s="99"/>
      <c r="AC2125" s="99"/>
      <c r="AD2125" s="99"/>
      <c r="AE2125" s="99"/>
      <c r="AF2125" s="102"/>
      <c r="AG2125" s="100"/>
      <c r="AN2125" s="99"/>
      <c r="AO2125" s="99"/>
      <c r="AP2125" s="99"/>
      <c r="AQ2125" s="99"/>
      <c r="AR2125" s="99"/>
      <c r="AS2125" s="99"/>
      <c r="AT2125" s="99"/>
      <c r="AU2125" s="99"/>
    </row>
    <row r="2126" spans="27:47">
      <c r="AA2126" s="99"/>
      <c r="AB2126" s="99"/>
      <c r="AC2126" s="99"/>
      <c r="AD2126" s="99"/>
      <c r="AE2126" s="99"/>
      <c r="AF2126" s="102"/>
      <c r="AG2126" s="100"/>
      <c r="AN2126" s="99"/>
      <c r="AO2126" s="99"/>
      <c r="AP2126" s="99"/>
      <c r="AQ2126" s="99"/>
      <c r="AR2126" s="99"/>
      <c r="AS2126" s="99"/>
      <c r="AT2126" s="99"/>
      <c r="AU2126" s="99"/>
    </row>
    <row r="2127" spans="27:47">
      <c r="AA2127" s="99"/>
      <c r="AB2127" s="99"/>
      <c r="AC2127" s="99"/>
      <c r="AD2127" s="99"/>
      <c r="AE2127" s="99"/>
      <c r="AF2127" s="102"/>
      <c r="AG2127" s="100"/>
      <c r="AN2127" s="99"/>
      <c r="AO2127" s="99"/>
      <c r="AP2127" s="99"/>
      <c r="AQ2127" s="99"/>
      <c r="AR2127" s="99"/>
      <c r="AS2127" s="99"/>
      <c r="AT2127" s="99"/>
      <c r="AU2127" s="99"/>
    </row>
    <row r="2128" spans="27:47">
      <c r="AA2128" s="99"/>
      <c r="AB2128" s="99"/>
      <c r="AC2128" s="99"/>
      <c r="AD2128" s="99"/>
      <c r="AE2128" s="99"/>
      <c r="AF2128" s="102"/>
      <c r="AG2128" s="100"/>
      <c r="AN2128" s="99"/>
      <c r="AO2128" s="99"/>
      <c r="AP2128" s="99"/>
      <c r="AQ2128" s="99"/>
      <c r="AR2128" s="99"/>
      <c r="AS2128" s="99"/>
      <c r="AT2128" s="99"/>
      <c r="AU2128" s="99"/>
    </row>
    <row r="2129" spans="27:47">
      <c r="AA2129" s="99"/>
      <c r="AB2129" s="99"/>
      <c r="AC2129" s="99"/>
      <c r="AD2129" s="99"/>
      <c r="AE2129" s="99"/>
      <c r="AF2129" s="102"/>
      <c r="AG2129" s="100"/>
      <c r="AN2129" s="99"/>
      <c r="AO2129" s="99"/>
      <c r="AP2129" s="99"/>
      <c r="AQ2129" s="99"/>
      <c r="AR2129" s="99"/>
      <c r="AS2129" s="99"/>
      <c r="AT2129" s="99"/>
      <c r="AU2129" s="99"/>
    </row>
    <row r="2130" spans="27:47">
      <c r="AA2130" s="99"/>
      <c r="AB2130" s="99"/>
      <c r="AC2130" s="99"/>
      <c r="AD2130" s="99"/>
      <c r="AE2130" s="99"/>
      <c r="AF2130" s="102"/>
      <c r="AG2130" s="100"/>
      <c r="AN2130" s="99"/>
      <c r="AO2130" s="99"/>
      <c r="AP2130" s="99"/>
      <c r="AQ2130" s="99"/>
      <c r="AR2130" s="99"/>
      <c r="AS2130" s="99"/>
      <c r="AT2130" s="99"/>
      <c r="AU2130" s="99"/>
    </row>
    <row r="2131" spans="27:47">
      <c r="AA2131" s="99"/>
      <c r="AB2131" s="99"/>
      <c r="AC2131" s="99"/>
      <c r="AD2131" s="99"/>
      <c r="AE2131" s="99"/>
      <c r="AF2131" s="102"/>
      <c r="AG2131" s="100"/>
      <c r="AN2131" s="99"/>
      <c r="AO2131" s="99"/>
      <c r="AP2131" s="99"/>
      <c r="AQ2131" s="99"/>
      <c r="AR2131" s="99"/>
      <c r="AS2131" s="99"/>
      <c r="AT2131" s="99"/>
      <c r="AU2131" s="99"/>
    </row>
    <row r="2132" spans="27:47">
      <c r="AA2132" s="99"/>
      <c r="AB2132" s="99"/>
      <c r="AC2132" s="99"/>
      <c r="AD2132" s="99"/>
      <c r="AE2132" s="99"/>
      <c r="AF2132" s="102"/>
      <c r="AG2132" s="100"/>
      <c r="AN2132" s="99"/>
      <c r="AO2132" s="99"/>
      <c r="AP2132" s="99"/>
      <c r="AQ2132" s="99"/>
      <c r="AR2132" s="99"/>
      <c r="AS2132" s="99"/>
      <c r="AT2132" s="99"/>
      <c r="AU2132" s="99"/>
    </row>
    <row r="2133" spans="27:47">
      <c r="AA2133" s="99"/>
      <c r="AB2133" s="99"/>
      <c r="AC2133" s="99"/>
      <c r="AD2133" s="99"/>
      <c r="AE2133" s="99"/>
      <c r="AF2133" s="102"/>
      <c r="AG2133" s="100"/>
      <c r="AN2133" s="99"/>
      <c r="AO2133" s="99"/>
      <c r="AP2133" s="99"/>
      <c r="AQ2133" s="99"/>
      <c r="AR2133" s="99"/>
      <c r="AS2133" s="99"/>
      <c r="AT2133" s="99"/>
      <c r="AU2133" s="99"/>
    </row>
    <row r="2134" spans="27:47">
      <c r="AA2134" s="99"/>
      <c r="AB2134" s="99"/>
      <c r="AC2134" s="99"/>
      <c r="AD2134" s="99"/>
      <c r="AE2134" s="99"/>
      <c r="AF2134" s="102"/>
      <c r="AG2134" s="100"/>
      <c r="AN2134" s="99"/>
      <c r="AO2134" s="99"/>
      <c r="AP2134" s="99"/>
      <c r="AQ2134" s="99"/>
      <c r="AR2134" s="99"/>
      <c r="AS2134" s="99"/>
      <c r="AT2134" s="99"/>
      <c r="AU2134" s="99"/>
    </row>
    <row r="2135" spans="27:47">
      <c r="AA2135" s="99"/>
      <c r="AB2135" s="99"/>
      <c r="AC2135" s="99"/>
      <c r="AD2135" s="99"/>
      <c r="AE2135" s="99"/>
      <c r="AF2135" s="102"/>
      <c r="AG2135" s="100"/>
      <c r="AN2135" s="99"/>
      <c r="AO2135" s="99"/>
      <c r="AP2135" s="99"/>
      <c r="AQ2135" s="99"/>
      <c r="AR2135" s="99"/>
      <c r="AS2135" s="99"/>
      <c r="AT2135" s="99"/>
      <c r="AU2135" s="99"/>
    </row>
    <row r="2136" spans="27:47">
      <c r="AA2136" s="99"/>
      <c r="AB2136" s="99"/>
      <c r="AC2136" s="99"/>
      <c r="AD2136" s="99"/>
      <c r="AE2136" s="99"/>
      <c r="AF2136" s="102"/>
      <c r="AG2136" s="100"/>
      <c r="AN2136" s="99"/>
      <c r="AO2136" s="99"/>
      <c r="AP2136" s="99"/>
      <c r="AQ2136" s="99"/>
      <c r="AR2136" s="99"/>
      <c r="AS2136" s="99"/>
      <c r="AT2136" s="99"/>
      <c r="AU2136" s="99"/>
    </row>
    <row r="2137" spans="27:47">
      <c r="AA2137" s="99"/>
      <c r="AB2137" s="99"/>
      <c r="AC2137" s="99"/>
      <c r="AD2137" s="99"/>
      <c r="AE2137" s="99"/>
      <c r="AF2137" s="102"/>
      <c r="AG2137" s="100"/>
      <c r="AN2137" s="99"/>
      <c r="AO2137" s="99"/>
      <c r="AP2137" s="99"/>
      <c r="AQ2137" s="99"/>
      <c r="AR2137" s="99"/>
      <c r="AS2137" s="99"/>
      <c r="AT2137" s="99"/>
      <c r="AU2137" s="99"/>
    </row>
    <row r="2138" spans="27:47">
      <c r="AA2138" s="99"/>
      <c r="AB2138" s="99"/>
      <c r="AC2138" s="99"/>
      <c r="AD2138" s="99"/>
      <c r="AE2138" s="99"/>
      <c r="AF2138" s="102"/>
      <c r="AG2138" s="100"/>
      <c r="AN2138" s="99"/>
      <c r="AO2138" s="99"/>
      <c r="AP2138" s="99"/>
      <c r="AQ2138" s="99"/>
      <c r="AR2138" s="99"/>
      <c r="AS2138" s="99"/>
      <c r="AT2138" s="99"/>
      <c r="AU2138" s="99"/>
    </row>
    <row r="2139" spans="27:47">
      <c r="AA2139" s="99"/>
      <c r="AB2139" s="99"/>
      <c r="AC2139" s="99"/>
      <c r="AD2139" s="99"/>
      <c r="AE2139" s="99"/>
      <c r="AF2139" s="102"/>
      <c r="AG2139" s="100"/>
      <c r="AN2139" s="99"/>
      <c r="AO2139" s="99"/>
      <c r="AP2139" s="99"/>
      <c r="AQ2139" s="99"/>
      <c r="AR2139" s="99"/>
      <c r="AS2139" s="99"/>
      <c r="AT2139" s="99"/>
      <c r="AU2139" s="99"/>
    </row>
    <row r="2140" spans="27:47">
      <c r="AA2140" s="99"/>
      <c r="AB2140" s="99"/>
      <c r="AC2140" s="99"/>
      <c r="AD2140" s="99"/>
      <c r="AE2140" s="99"/>
      <c r="AF2140" s="102"/>
      <c r="AG2140" s="100"/>
      <c r="AN2140" s="99"/>
      <c r="AO2140" s="99"/>
      <c r="AP2140" s="99"/>
      <c r="AQ2140" s="99"/>
      <c r="AR2140" s="99"/>
      <c r="AS2140" s="99"/>
      <c r="AT2140" s="99"/>
      <c r="AU2140" s="99"/>
    </row>
    <row r="2141" spans="27:47">
      <c r="AA2141" s="99"/>
      <c r="AB2141" s="99"/>
      <c r="AC2141" s="99"/>
      <c r="AD2141" s="99"/>
      <c r="AE2141" s="99"/>
      <c r="AF2141" s="102"/>
      <c r="AG2141" s="100"/>
      <c r="AN2141" s="99"/>
      <c r="AO2141" s="99"/>
      <c r="AP2141" s="99"/>
      <c r="AQ2141" s="99"/>
      <c r="AR2141" s="99"/>
      <c r="AS2141" s="99"/>
      <c r="AT2141" s="99"/>
      <c r="AU2141" s="99"/>
    </row>
    <row r="2142" spans="27:47">
      <c r="AA2142" s="99"/>
      <c r="AB2142" s="99"/>
      <c r="AC2142" s="99"/>
      <c r="AD2142" s="99"/>
      <c r="AE2142" s="99"/>
      <c r="AF2142" s="102"/>
      <c r="AG2142" s="100"/>
      <c r="AN2142" s="99"/>
      <c r="AO2142" s="99"/>
      <c r="AP2142" s="99"/>
      <c r="AQ2142" s="99"/>
      <c r="AR2142" s="99"/>
      <c r="AS2142" s="99"/>
      <c r="AT2142" s="99"/>
      <c r="AU2142" s="99"/>
    </row>
    <row r="2143" spans="27:47">
      <c r="AA2143" s="99"/>
      <c r="AB2143" s="99"/>
      <c r="AC2143" s="99"/>
      <c r="AD2143" s="99"/>
      <c r="AE2143" s="99"/>
      <c r="AF2143" s="102"/>
      <c r="AG2143" s="100"/>
      <c r="AN2143" s="99"/>
      <c r="AO2143" s="99"/>
      <c r="AP2143" s="99"/>
      <c r="AQ2143" s="99"/>
      <c r="AR2143" s="99"/>
      <c r="AS2143" s="99"/>
      <c r="AT2143" s="99"/>
      <c r="AU2143" s="99"/>
    </row>
    <row r="2144" spans="27:47">
      <c r="AA2144" s="99"/>
      <c r="AB2144" s="99"/>
      <c r="AC2144" s="99"/>
      <c r="AD2144" s="99"/>
      <c r="AE2144" s="99"/>
      <c r="AF2144" s="102"/>
      <c r="AG2144" s="100"/>
      <c r="AN2144" s="99"/>
      <c r="AO2144" s="99"/>
      <c r="AP2144" s="99"/>
      <c r="AQ2144" s="99"/>
      <c r="AR2144" s="99"/>
      <c r="AS2144" s="99"/>
      <c r="AT2144" s="99"/>
      <c r="AU2144" s="99"/>
    </row>
    <row r="2145" spans="27:47">
      <c r="AA2145" s="99"/>
      <c r="AB2145" s="99"/>
      <c r="AC2145" s="99"/>
      <c r="AD2145" s="99"/>
      <c r="AE2145" s="99"/>
      <c r="AF2145" s="102"/>
      <c r="AG2145" s="100"/>
      <c r="AN2145" s="99"/>
      <c r="AO2145" s="99"/>
      <c r="AP2145" s="99"/>
      <c r="AQ2145" s="99"/>
      <c r="AR2145" s="99"/>
      <c r="AS2145" s="99"/>
      <c r="AT2145" s="99"/>
      <c r="AU2145" s="99"/>
    </row>
    <row r="2146" spans="27:47">
      <c r="AA2146" s="99"/>
      <c r="AB2146" s="99"/>
      <c r="AC2146" s="99"/>
      <c r="AD2146" s="99"/>
      <c r="AE2146" s="99"/>
      <c r="AF2146" s="102"/>
      <c r="AG2146" s="100"/>
      <c r="AN2146" s="99"/>
      <c r="AO2146" s="99"/>
      <c r="AP2146" s="99"/>
      <c r="AQ2146" s="99"/>
      <c r="AR2146" s="99"/>
      <c r="AS2146" s="99"/>
      <c r="AT2146" s="99"/>
      <c r="AU2146" s="99"/>
    </row>
    <row r="2147" spans="27:47">
      <c r="AA2147" s="99"/>
      <c r="AB2147" s="99"/>
      <c r="AC2147" s="99"/>
      <c r="AD2147" s="99"/>
      <c r="AE2147" s="99"/>
      <c r="AF2147" s="102"/>
      <c r="AG2147" s="100"/>
      <c r="AN2147" s="99"/>
      <c r="AO2147" s="99"/>
      <c r="AP2147" s="99"/>
      <c r="AQ2147" s="99"/>
      <c r="AR2147" s="99"/>
      <c r="AS2147" s="99"/>
      <c r="AT2147" s="99"/>
      <c r="AU2147" s="99"/>
    </row>
    <row r="2148" spans="27:47">
      <c r="AA2148" s="99"/>
      <c r="AB2148" s="99"/>
      <c r="AC2148" s="99"/>
      <c r="AD2148" s="99"/>
      <c r="AE2148" s="99"/>
      <c r="AF2148" s="102"/>
      <c r="AG2148" s="100"/>
      <c r="AN2148" s="99"/>
      <c r="AO2148" s="99"/>
      <c r="AP2148" s="99"/>
      <c r="AQ2148" s="99"/>
      <c r="AR2148" s="99"/>
      <c r="AS2148" s="99"/>
      <c r="AT2148" s="99"/>
      <c r="AU2148" s="99"/>
    </row>
    <row r="2149" spans="27:47">
      <c r="AA2149" s="99"/>
      <c r="AB2149" s="99"/>
      <c r="AC2149" s="99"/>
      <c r="AD2149" s="99"/>
      <c r="AE2149" s="99"/>
      <c r="AF2149" s="102"/>
      <c r="AG2149" s="100"/>
      <c r="AN2149" s="99"/>
      <c r="AO2149" s="99"/>
      <c r="AP2149" s="99"/>
      <c r="AQ2149" s="99"/>
      <c r="AR2149" s="99"/>
      <c r="AS2149" s="99"/>
      <c r="AT2149" s="99"/>
      <c r="AU2149" s="99"/>
    </row>
    <row r="2150" spans="27:47">
      <c r="AA2150" s="99"/>
      <c r="AB2150" s="99"/>
      <c r="AC2150" s="99"/>
      <c r="AD2150" s="99"/>
      <c r="AE2150" s="99"/>
      <c r="AF2150" s="102"/>
      <c r="AG2150" s="100"/>
      <c r="AN2150" s="99"/>
      <c r="AO2150" s="99"/>
      <c r="AP2150" s="99"/>
      <c r="AQ2150" s="99"/>
      <c r="AR2150" s="99"/>
      <c r="AS2150" s="99"/>
      <c r="AT2150" s="99"/>
      <c r="AU2150" s="99"/>
    </row>
    <row r="2151" spans="27:47">
      <c r="AA2151" s="99"/>
      <c r="AB2151" s="99"/>
      <c r="AC2151" s="99"/>
      <c r="AD2151" s="99"/>
      <c r="AE2151" s="99"/>
      <c r="AF2151" s="102"/>
      <c r="AG2151" s="100"/>
      <c r="AN2151" s="99"/>
      <c r="AO2151" s="99"/>
      <c r="AP2151" s="99"/>
      <c r="AQ2151" s="99"/>
      <c r="AR2151" s="99"/>
      <c r="AS2151" s="99"/>
      <c r="AT2151" s="99"/>
      <c r="AU2151" s="99"/>
    </row>
    <row r="2152" spans="27:47">
      <c r="AA2152" s="99"/>
      <c r="AB2152" s="99"/>
      <c r="AC2152" s="99"/>
      <c r="AD2152" s="99"/>
      <c r="AE2152" s="99"/>
      <c r="AF2152" s="102"/>
      <c r="AG2152" s="100"/>
      <c r="AN2152" s="99"/>
      <c r="AO2152" s="99"/>
      <c r="AP2152" s="99"/>
      <c r="AQ2152" s="99"/>
      <c r="AR2152" s="99"/>
      <c r="AS2152" s="99"/>
      <c r="AT2152" s="99"/>
      <c r="AU2152" s="99"/>
    </row>
    <row r="2153" spans="27:47">
      <c r="AA2153" s="99"/>
      <c r="AB2153" s="99"/>
      <c r="AC2153" s="99"/>
      <c r="AD2153" s="99"/>
      <c r="AE2153" s="99"/>
      <c r="AF2153" s="102"/>
      <c r="AG2153" s="100"/>
      <c r="AN2153" s="99"/>
      <c r="AO2153" s="99"/>
      <c r="AP2153" s="99"/>
      <c r="AQ2153" s="99"/>
      <c r="AR2153" s="99"/>
      <c r="AS2153" s="99"/>
      <c r="AT2153" s="99"/>
      <c r="AU2153" s="99"/>
    </row>
    <row r="2154" spans="27:47">
      <c r="AA2154" s="99"/>
      <c r="AB2154" s="99"/>
      <c r="AC2154" s="99"/>
      <c r="AD2154" s="99"/>
      <c r="AE2154" s="99"/>
      <c r="AF2154" s="102"/>
      <c r="AG2154" s="100"/>
      <c r="AN2154" s="99"/>
      <c r="AO2154" s="99"/>
      <c r="AP2154" s="99"/>
      <c r="AQ2154" s="99"/>
      <c r="AR2154" s="99"/>
      <c r="AS2154" s="99"/>
      <c r="AT2154" s="99"/>
      <c r="AU2154" s="99"/>
    </row>
    <row r="2155" spans="27:47">
      <c r="AA2155" s="99"/>
      <c r="AB2155" s="99"/>
      <c r="AC2155" s="99"/>
      <c r="AD2155" s="99"/>
      <c r="AE2155" s="99"/>
      <c r="AF2155" s="102"/>
      <c r="AG2155" s="100"/>
      <c r="AN2155" s="99"/>
      <c r="AO2155" s="99"/>
      <c r="AP2155" s="99"/>
      <c r="AQ2155" s="99"/>
      <c r="AR2155" s="99"/>
      <c r="AS2155" s="99"/>
      <c r="AT2155" s="99"/>
      <c r="AU2155" s="99"/>
    </row>
    <row r="2156" spans="27:47">
      <c r="AA2156" s="99"/>
      <c r="AB2156" s="99"/>
      <c r="AC2156" s="99"/>
      <c r="AD2156" s="99"/>
      <c r="AE2156" s="99"/>
      <c r="AF2156" s="102"/>
      <c r="AG2156" s="100"/>
      <c r="AN2156" s="99"/>
      <c r="AO2156" s="99"/>
      <c r="AP2156" s="99"/>
      <c r="AQ2156" s="99"/>
      <c r="AR2156" s="99"/>
      <c r="AS2156" s="99"/>
      <c r="AT2156" s="99"/>
      <c r="AU2156" s="99"/>
    </row>
    <row r="2157" spans="27:47">
      <c r="AA2157" s="99"/>
      <c r="AB2157" s="99"/>
      <c r="AC2157" s="99"/>
      <c r="AD2157" s="99"/>
      <c r="AE2157" s="99"/>
      <c r="AF2157" s="102"/>
      <c r="AG2157" s="100"/>
      <c r="AN2157" s="99"/>
      <c r="AO2157" s="99"/>
      <c r="AP2157" s="99"/>
      <c r="AQ2157" s="99"/>
      <c r="AR2157" s="99"/>
      <c r="AS2157" s="99"/>
      <c r="AT2157" s="99"/>
      <c r="AU2157" s="99"/>
    </row>
    <row r="2158" spans="27:47">
      <c r="AA2158" s="99"/>
      <c r="AB2158" s="99"/>
      <c r="AC2158" s="99"/>
      <c r="AD2158" s="99"/>
      <c r="AE2158" s="99"/>
      <c r="AF2158" s="102"/>
      <c r="AG2158" s="100"/>
      <c r="AN2158" s="99"/>
      <c r="AO2158" s="99"/>
      <c r="AP2158" s="99"/>
      <c r="AQ2158" s="99"/>
      <c r="AR2158" s="99"/>
      <c r="AS2158" s="99"/>
      <c r="AT2158" s="99"/>
      <c r="AU2158" s="99"/>
    </row>
    <row r="2159" spans="27:47">
      <c r="AA2159" s="99"/>
      <c r="AB2159" s="99"/>
      <c r="AC2159" s="99"/>
      <c r="AD2159" s="99"/>
      <c r="AE2159" s="99"/>
      <c r="AF2159" s="102"/>
      <c r="AG2159" s="100"/>
      <c r="AN2159" s="99"/>
      <c r="AO2159" s="99"/>
      <c r="AP2159" s="99"/>
      <c r="AQ2159" s="99"/>
      <c r="AR2159" s="99"/>
      <c r="AS2159" s="99"/>
      <c r="AT2159" s="99"/>
      <c r="AU2159" s="99"/>
    </row>
    <row r="2160" spans="27:47">
      <c r="AA2160" s="99"/>
      <c r="AB2160" s="99"/>
      <c r="AC2160" s="99"/>
      <c r="AD2160" s="99"/>
      <c r="AE2160" s="99"/>
      <c r="AF2160" s="102"/>
      <c r="AG2160" s="100"/>
      <c r="AN2160" s="99"/>
      <c r="AO2160" s="99"/>
      <c r="AP2160" s="99"/>
      <c r="AQ2160" s="99"/>
      <c r="AR2160" s="99"/>
      <c r="AS2160" s="99"/>
      <c r="AT2160" s="99"/>
      <c r="AU2160" s="99"/>
    </row>
    <row r="2161" spans="27:47">
      <c r="AA2161" s="99"/>
      <c r="AB2161" s="99"/>
      <c r="AC2161" s="99"/>
      <c r="AD2161" s="99"/>
      <c r="AE2161" s="99"/>
      <c r="AF2161" s="102"/>
      <c r="AG2161" s="100"/>
      <c r="AN2161" s="99"/>
      <c r="AO2161" s="99"/>
      <c r="AP2161" s="99"/>
      <c r="AQ2161" s="99"/>
      <c r="AR2161" s="99"/>
      <c r="AS2161" s="99"/>
      <c r="AT2161" s="99"/>
      <c r="AU2161" s="99"/>
    </row>
    <row r="2162" spans="27:47">
      <c r="AA2162" s="99"/>
      <c r="AB2162" s="99"/>
      <c r="AC2162" s="99"/>
      <c r="AD2162" s="99"/>
      <c r="AE2162" s="99"/>
      <c r="AF2162" s="102"/>
      <c r="AG2162" s="100"/>
      <c r="AN2162" s="99"/>
      <c r="AO2162" s="99"/>
      <c r="AP2162" s="99"/>
      <c r="AQ2162" s="99"/>
      <c r="AR2162" s="99"/>
      <c r="AS2162" s="99"/>
      <c r="AT2162" s="99"/>
      <c r="AU2162" s="99"/>
    </row>
    <row r="2163" spans="27:47">
      <c r="AA2163" s="99"/>
      <c r="AB2163" s="99"/>
      <c r="AC2163" s="99"/>
      <c r="AD2163" s="99"/>
      <c r="AE2163" s="99"/>
      <c r="AF2163" s="102"/>
      <c r="AG2163" s="100"/>
      <c r="AN2163" s="99"/>
      <c r="AO2163" s="99"/>
      <c r="AP2163" s="99"/>
      <c r="AQ2163" s="99"/>
      <c r="AR2163" s="99"/>
      <c r="AS2163" s="99"/>
      <c r="AT2163" s="99"/>
      <c r="AU2163" s="99"/>
    </row>
    <row r="2164" spans="27:47">
      <c r="AA2164" s="99"/>
      <c r="AB2164" s="99"/>
      <c r="AC2164" s="99"/>
      <c r="AD2164" s="99"/>
      <c r="AE2164" s="99"/>
      <c r="AF2164" s="102"/>
      <c r="AG2164" s="100"/>
      <c r="AN2164" s="99"/>
      <c r="AO2164" s="99"/>
      <c r="AP2164" s="99"/>
      <c r="AQ2164" s="99"/>
      <c r="AR2164" s="99"/>
      <c r="AS2164" s="99"/>
      <c r="AT2164" s="99"/>
      <c r="AU2164" s="99"/>
    </row>
    <row r="2165" spans="27:47">
      <c r="AA2165" s="99"/>
      <c r="AB2165" s="99"/>
      <c r="AC2165" s="99"/>
      <c r="AD2165" s="99"/>
      <c r="AE2165" s="99"/>
      <c r="AF2165" s="102"/>
      <c r="AG2165" s="100"/>
      <c r="AN2165" s="99"/>
      <c r="AO2165" s="99"/>
      <c r="AP2165" s="99"/>
      <c r="AQ2165" s="99"/>
      <c r="AR2165" s="99"/>
      <c r="AS2165" s="99"/>
      <c r="AT2165" s="99"/>
      <c r="AU2165" s="99"/>
    </row>
    <row r="2166" spans="27:47">
      <c r="AA2166" s="99"/>
      <c r="AB2166" s="99"/>
      <c r="AC2166" s="99"/>
      <c r="AD2166" s="99"/>
      <c r="AE2166" s="99"/>
      <c r="AF2166" s="102"/>
      <c r="AG2166" s="100"/>
      <c r="AN2166" s="99"/>
      <c r="AO2166" s="99"/>
      <c r="AP2166" s="99"/>
      <c r="AQ2166" s="99"/>
      <c r="AR2166" s="99"/>
      <c r="AS2166" s="99"/>
      <c r="AT2166" s="99"/>
      <c r="AU2166" s="99"/>
    </row>
    <row r="2167" spans="27:47">
      <c r="AA2167" s="99"/>
      <c r="AB2167" s="99"/>
      <c r="AC2167" s="99"/>
      <c r="AD2167" s="99"/>
      <c r="AE2167" s="99"/>
      <c r="AF2167" s="102"/>
      <c r="AG2167" s="100"/>
      <c r="AN2167" s="99"/>
      <c r="AO2167" s="99"/>
      <c r="AP2167" s="99"/>
      <c r="AQ2167" s="99"/>
      <c r="AR2167" s="99"/>
      <c r="AS2167" s="99"/>
      <c r="AT2167" s="99"/>
      <c r="AU2167" s="99"/>
    </row>
    <row r="2168" spans="27:47">
      <c r="AA2168" s="99"/>
      <c r="AB2168" s="99"/>
      <c r="AC2168" s="99"/>
      <c r="AD2168" s="99"/>
      <c r="AE2168" s="99"/>
      <c r="AF2168" s="102"/>
      <c r="AG2168" s="100"/>
      <c r="AN2168" s="99"/>
      <c r="AO2168" s="99"/>
      <c r="AP2168" s="99"/>
      <c r="AQ2168" s="99"/>
      <c r="AR2168" s="99"/>
      <c r="AS2168" s="99"/>
      <c r="AT2168" s="99"/>
      <c r="AU2168" s="99"/>
    </row>
    <row r="2169" spans="27:47">
      <c r="AA2169" s="99"/>
      <c r="AB2169" s="99"/>
      <c r="AC2169" s="99"/>
      <c r="AD2169" s="99"/>
      <c r="AE2169" s="99"/>
      <c r="AF2169" s="102"/>
      <c r="AG2169" s="100"/>
      <c r="AN2169" s="99"/>
      <c r="AO2169" s="99"/>
      <c r="AP2169" s="99"/>
      <c r="AQ2169" s="99"/>
      <c r="AR2169" s="99"/>
      <c r="AS2169" s="99"/>
      <c r="AT2169" s="99"/>
      <c r="AU2169" s="99"/>
    </row>
    <row r="2170" spans="27:47">
      <c r="AA2170" s="99"/>
      <c r="AB2170" s="99"/>
      <c r="AC2170" s="99"/>
      <c r="AD2170" s="99"/>
      <c r="AE2170" s="99"/>
      <c r="AF2170" s="102"/>
      <c r="AG2170" s="100"/>
      <c r="AN2170" s="99"/>
      <c r="AO2170" s="99"/>
      <c r="AP2170" s="99"/>
      <c r="AQ2170" s="99"/>
      <c r="AR2170" s="99"/>
      <c r="AS2170" s="99"/>
      <c r="AT2170" s="99"/>
      <c r="AU2170" s="99"/>
    </row>
    <row r="2171" spans="27:47">
      <c r="AA2171" s="99"/>
      <c r="AB2171" s="99"/>
      <c r="AC2171" s="99"/>
      <c r="AD2171" s="99"/>
      <c r="AE2171" s="99"/>
      <c r="AF2171" s="102"/>
      <c r="AG2171" s="100"/>
      <c r="AN2171" s="99"/>
      <c r="AO2171" s="99"/>
      <c r="AP2171" s="99"/>
      <c r="AQ2171" s="99"/>
      <c r="AR2171" s="99"/>
      <c r="AS2171" s="99"/>
      <c r="AT2171" s="99"/>
      <c r="AU2171" s="99"/>
    </row>
    <row r="2172" spans="27:47">
      <c r="AA2172" s="99"/>
      <c r="AB2172" s="99"/>
      <c r="AC2172" s="99"/>
      <c r="AD2172" s="99"/>
      <c r="AE2172" s="99"/>
      <c r="AF2172" s="102"/>
      <c r="AG2172" s="100"/>
      <c r="AN2172" s="99"/>
      <c r="AO2172" s="99"/>
      <c r="AP2172" s="99"/>
      <c r="AQ2172" s="99"/>
      <c r="AR2172" s="99"/>
      <c r="AS2172" s="99"/>
      <c r="AT2172" s="99"/>
      <c r="AU2172" s="99"/>
    </row>
    <row r="2173" spans="27:47">
      <c r="AA2173" s="99"/>
      <c r="AB2173" s="99"/>
      <c r="AC2173" s="99"/>
      <c r="AD2173" s="99"/>
      <c r="AE2173" s="99"/>
      <c r="AF2173" s="102"/>
      <c r="AG2173" s="100"/>
      <c r="AN2173" s="99"/>
      <c r="AO2173" s="99"/>
      <c r="AP2173" s="99"/>
      <c r="AQ2173" s="99"/>
      <c r="AR2173" s="99"/>
      <c r="AS2173" s="99"/>
      <c r="AT2173" s="99"/>
      <c r="AU2173" s="99"/>
    </row>
    <row r="2174" spans="27:47">
      <c r="AA2174" s="99"/>
      <c r="AB2174" s="99"/>
      <c r="AC2174" s="99"/>
      <c r="AD2174" s="99"/>
      <c r="AE2174" s="99"/>
      <c r="AF2174" s="102"/>
      <c r="AG2174" s="100"/>
      <c r="AN2174" s="99"/>
      <c r="AO2174" s="99"/>
      <c r="AP2174" s="99"/>
      <c r="AQ2174" s="99"/>
      <c r="AR2174" s="99"/>
      <c r="AS2174" s="99"/>
      <c r="AT2174" s="99"/>
      <c r="AU2174" s="99"/>
    </row>
    <row r="2175" spans="27:47">
      <c r="AA2175" s="99"/>
      <c r="AB2175" s="99"/>
      <c r="AC2175" s="99"/>
      <c r="AD2175" s="99"/>
      <c r="AE2175" s="99"/>
      <c r="AF2175" s="102"/>
      <c r="AG2175" s="100"/>
      <c r="AN2175" s="99"/>
      <c r="AO2175" s="99"/>
      <c r="AP2175" s="99"/>
      <c r="AQ2175" s="99"/>
      <c r="AR2175" s="99"/>
      <c r="AS2175" s="99"/>
      <c r="AT2175" s="99"/>
      <c r="AU2175" s="99"/>
    </row>
    <row r="2176" spans="27:47">
      <c r="AA2176" s="99"/>
      <c r="AB2176" s="99"/>
      <c r="AC2176" s="99"/>
      <c r="AD2176" s="99"/>
      <c r="AE2176" s="99"/>
      <c r="AF2176" s="102"/>
      <c r="AG2176" s="100"/>
      <c r="AN2176" s="99"/>
      <c r="AO2176" s="99"/>
      <c r="AP2176" s="99"/>
      <c r="AQ2176" s="99"/>
      <c r="AR2176" s="99"/>
      <c r="AS2176" s="99"/>
      <c r="AT2176" s="99"/>
      <c r="AU2176" s="99"/>
    </row>
    <row r="2177" spans="27:47">
      <c r="AA2177" s="99"/>
      <c r="AB2177" s="99"/>
      <c r="AC2177" s="99"/>
      <c r="AD2177" s="99"/>
      <c r="AE2177" s="99"/>
      <c r="AF2177" s="102"/>
      <c r="AG2177" s="100"/>
      <c r="AN2177" s="99"/>
      <c r="AO2177" s="99"/>
      <c r="AP2177" s="99"/>
      <c r="AQ2177" s="99"/>
      <c r="AR2177" s="99"/>
      <c r="AS2177" s="99"/>
      <c r="AT2177" s="99"/>
      <c r="AU2177" s="99"/>
    </row>
    <row r="2178" spans="27:47">
      <c r="AA2178" s="99"/>
      <c r="AB2178" s="99"/>
      <c r="AC2178" s="99"/>
      <c r="AD2178" s="99"/>
      <c r="AE2178" s="99"/>
      <c r="AF2178" s="102"/>
      <c r="AG2178" s="100"/>
      <c r="AN2178" s="99"/>
      <c r="AO2178" s="99"/>
      <c r="AP2178" s="99"/>
      <c r="AQ2178" s="99"/>
      <c r="AR2178" s="99"/>
      <c r="AS2178" s="99"/>
      <c r="AT2178" s="99"/>
      <c r="AU2178" s="99"/>
    </row>
    <row r="2179" spans="27:47">
      <c r="AA2179" s="99"/>
      <c r="AB2179" s="99"/>
      <c r="AC2179" s="99"/>
      <c r="AD2179" s="99"/>
      <c r="AE2179" s="99"/>
      <c r="AF2179" s="102"/>
      <c r="AG2179" s="100"/>
      <c r="AN2179" s="99"/>
      <c r="AO2179" s="99"/>
      <c r="AP2179" s="99"/>
      <c r="AQ2179" s="99"/>
      <c r="AR2179" s="99"/>
      <c r="AS2179" s="99"/>
      <c r="AT2179" s="99"/>
      <c r="AU2179" s="99"/>
    </row>
    <row r="2180" spans="27:47">
      <c r="AA2180" s="99"/>
      <c r="AB2180" s="99"/>
      <c r="AC2180" s="99"/>
      <c r="AD2180" s="99"/>
      <c r="AE2180" s="99"/>
      <c r="AF2180" s="102"/>
      <c r="AG2180" s="100"/>
      <c r="AN2180" s="99"/>
      <c r="AO2180" s="99"/>
      <c r="AP2180" s="99"/>
      <c r="AQ2180" s="99"/>
      <c r="AR2180" s="99"/>
      <c r="AS2180" s="99"/>
      <c r="AT2180" s="99"/>
      <c r="AU2180" s="99"/>
    </row>
    <row r="2181" spans="27:47">
      <c r="AA2181" s="99"/>
      <c r="AB2181" s="99"/>
      <c r="AC2181" s="99"/>
      <c r="AD2181" s="99"/>
      <c r="AE2181" s="99"/>
      <c r="AF2181" s="102"/>
      <c r="AG2181" s="100"/>
      <c r="AN2181" s="99"/>
      <c r="AO2181" s="99"/>
      <c r="AP2181" s="99"/>
      <c r="AQ2181" s="99"/>
      <c r="AR2181" s="99"/>
      <c r="AS2181" s="99"/>
      <c r="AT2181" s="99"/>
      <c r="AU2181" s="99"/>
    </row>
    <row r="2182" spans="27:47">
      <c r="AA2182" s="99"/>
      <c r="AB2182" s="99"/>
      <c r="AC2182" s="99"/>
      <c r="AD2182" s="99"/>
      <c r="AE2182" s="99"/>
      <c r="AF2182" s="102"/>
      <c r="AG2182" s="100"/>
      <c r="AN2182" s="99"/>
      <c r="AO2182" s="99"/>
      <c r="AP2182" s="99"/>
      <c r="AQ2182" s="99"/>
      <c r="AR2182" s="99"/>
      <c r="AS2182" s="99"/>
      <c r="AT2182" s="99"/>
      <c r="AU2182" s="99"/>
    </row>
    <row r="2183" spans="27:47">
      <c r="AA2183" s="99"/>
      <c r="AB2183" s="99"/>
      <c r="AC2183" s="99"/>
      <c r="AD2183" s="99"/>
      <c r="AE2183" s="99"/>
      <c r="AF2183" s="102"/>
      <c r="AG2183" s="100"/>
      <c r="AN2183" s="99"/>
      <c r="AO2183" s="99"/>
      <c r="AP2183" s="99"/>
      <c r="AQ2183" s="99"/>
      <c r="AR2183" s="99"/>
      <c r="AS2183" s="99"/>
      <c r="AT2183" s="99"/>
      <c r="AU2183" s="99"/>
    </row>
    <row r="2184" spans="27:47">
      <c r="AA2184" s="99"/>
      <c r="AB2184" s="99"/>
      <c r="AC2184" s="99"/>
      <c r="AD2184" s="99"/>
      <c r="AE2184" s="99"/>
      <c r="AF2184" s="102"/>
      <c r="AG2184" s="100"/>
      <c r="AN2184" s="99"/>
      <c r="AO2184" s="99"/>
      <c r="AP2184" s="99"/>
      <c r="AQ2184" s="99"/>
      <c r="AR2184" s="99"/>
      <c r="AS2184" s="99"/>
      <c r="AT2184" s="99"/>
      <c r="AU2184" s="99"/>
    </row>
    <row r="2185" spans="27:47">
      <c r="AA2185" s="99"/>
      <c r="AB2185" s="99"/>
      <c r="AC2185" s="99"/>
      <c r="AD2185" s="99"/>
      <c r="AE2185" s="99"/>
      <c r="AF2185" s="102"/>
      <c r="AG2185" s="100"/>
      <c r="AN2185" s="99"/>
      <c r="AO2185" s="99"/>
      <c r="AP2185" s="99"/>
      <c r="AQ2185" s="99"/>
      <c r="AR2185" s="99"/>
      <c r="AS2185" s="99"/>
      <c r="AT2185" s="99"/>
      <c r="AU2185" s="99"/>
    </row>
    <row r="2186" spans="27:47">
      <c r="AA2186" s="99"/>
      <c r="AB2186" s="99"/>
      <c r="AC2186" s="99"/>
      <c r="AD2186" s="99"/>
      <c r="AE2186" s="99"/>
      <c r="AF2186" s="102"/>
      <c r="AG2186" s="100"/>
      <c r="AN2186" s="99"/>
      <c r="AO2186" s="99"/>
      <c r="AP2186" s="99"/>
      <c r="AQ2186" s="99"/>
      <c r="AR2186" s="99"/>
      <c r="AS2186" s="99"/>
      <c r="AT2186" s="99"/>
      <c r="AU2186" s="99"/>
    </row>
    <row r="2187" spans="27:47">
      <c r="AA2187" s="99"/>
      <c r="AB2187" s="99"/>
      <c r="AC2187" s="99"/>
      <c r="AD2187" s="99"/>
      <c r="AE2187" s="99"/>
      <c r="AF2187" s="102"/>
      <c r="AG2187" s="100"/>
      <c r="AN2187" s="99"/>
      <c r="AO2187" s="99"/>
      <c r="AP2187" s="99"/>
      <c r="AQ2187" s="99"/>
      <c r="AR2187" s="99"/>
      <c r="AS2187" s="99"/>
      <c r="AT2187" s="99"/>
      <c r="AU2187" s="99"/>
    </row>
    <row r="2188" spans="27:47">
      <c r="AA2188" s="99"/>
      <c r="AB2188" s="99"/>
      <c r="AC2188" s="99"/>
      <c r="AD2188" s="99"/>
      <c r="AE2188" s="99"/>
      <c r="AF2188" s="102"/>
      <c r="AG2188" s="100"/>
      <c r="AN2188" s="99"/>
      <c r="AO2188" s="99"/>
      <c r="AP2188" s="99"/>
      <c r="AQ2188" s="99"/>
      <c r="AR2188" s="99"/>
      <c r="AS2188" s="99"/>
      <c r="AT2188" s="99"/>
      <c r="AU2188" s="99"/>
    </row>
    <row r="2189" spans="27:47">
      <c r="AA2189" s="99"/>
      <c r="AB2189" s="99"/>
      <c r="AC2189" s="99"/>
      <c r="AD2189" s="99"/>
      <c r="AE2189" s="99"/>
      <c r="AF2189" s="102"/>
      <c r="AG2189" s="100"/>
      <c r="AN2189" s="99"/>
      <c r="AO2189" s="99"/>
      <c r="AP2189" s="99"/>
      <c r="AQ2189" s="99"/>
      <c r="AR2189" s="99"/>
      <c r="AS2189" s="99"/>
      <c r="AT2189" s="99"/>
      <c r="AU2189" s="99"/>
    </row>
    <row r="2190" spans="27:47">
      <c r="AA2190" s="99"/>
      <c r="AB2190" s="99"/>
      <c r="AC2190" s="99"/>
      <c r="AD2190" s="99"/>
      <c r="AE2190" s="99"/>
      <c r="AF2190" s="102"/>
      <c r="AG2190" s="100"/>
      <c r="AN2190" s="99"/>
      <c r="AO2190" s="99"/>
      <c r="AP2190" s="99"/>
      <c r="AQ2190" s="99"/>
      <c r="AR2190" s="99"/>
      <c r="AS2190" s="99"/>
      <c r="AT2190" s="99"/>
      <c r="AU2190" s="99"/>
    </row>
    <row r="2191" spans="27:47">
      <c r="AA2191" s="99"/>
      <c r="AB2191" s="99"/>
      <c r="AC2191" s="99"/>
      <c r="AD2191" s="99"/>
      <c r="AE2191" s="99"/>
      <c r="AF2191" s="102"/>
      <c r="AG2191" s="100"/>
      <c r="AN2191" s="99"/>
      <c r="AO2191" s="99"/>
      <c r="AP2191" s="99"/>
      <c r="AQ2191" s="99"/>
      <c r="AR2191" s="99"/>
      <c r="AS2191" s="99"/>
      <c r="AT2191" s="99"/>
      <c r="AU2191" s="99"/>
    </row>
    <row r="2192" spans="27:47">
      <c r="AA2192" s="99"/>
      <c r="AB2192" s="99"/>
      <c r="AC2192" s="99"/>
      <c r="AD2192" s="99"/>
      <c r="AE2192" s="99"/>
      <c r="AF2192" s="102"/>
      <c r="AG2192" s="100"/>
      <c r="AN2192" s="99"/>
      <c r="AO2192" s="99"/>
      <c r="AP2192" s="99"/>
      <c r="AQ2192" s="99"/>
      <c r="AR2192" s="99"/>
      <c r="AS2192" s="99"/>
      <c r="AT2192" s="99"/>
      <c r="AU2192" s="99"/>
    </row>
    <row r="2193" spans="27:47">
      <c r="AA2193" s="99"/>
      <c r="AB2193" s="99"/>
      <c r="AC2193" s="99"/>
      <c r="AD2193" s="99"/>
      <c r="AE2193" s="99"/>
      <c r="AF2193" s="102"/>
      <c r="AG2193" s="100"/>
      <c r="AN2193" s="99"/>
      <c r="AO2193" s="99"/>
      <c r="AP2193" s="99"/>
      <c r="AQ2193" s="99"/>
      <c r="AR2193" s="99"/>
      <c r="AS2193" s="99"/>
      <c r="AT2193" s="99"/>
      <c r="AU2193" s="99"/>
    </row>
    <row r="2194" spans="27:47">
      <c r="AA2194" s="99"/>
      <c r="AB2194" s="99"/>
      <c r="AC2194" s="99"/>
      <c r="AD2194" s="99"/>
      <c r="AE2194" s="99"/>
      <c r="AF2194" s="102"/>
      <c r="AG2194" s="100"/>
      <c r="AN2194" s="99"/>
      <c r="AO2194" s="99"/>
      <c r="AP2194" s="99"/>
      <c r="AQ2194" s="99"/>
      <c r="AR2194" s="99"/>
      <c r="AS2194" s="99"/>
      <c r="AT2194" s="99"/>
      <c r="AU2194" s="99"/>
    </row>
    <row r="2195" spans="27:47">
      <c r="AA2195" s="99"/>
      <c r="AB2195" s="99"/>
      <c r="AC2195" s="99"/>
      <c r="AD2195" s="99"/>
      <c r="AE2195" s="99"/>
      <c r="AF2195" s="102"/>
      <c r="AG2195" s="100"/>
      <c r="AN2195" s="99"/>
      <c r="AO2195" s="99"/>
      <c r="AP2195" s="99"/>
      <c r="AQ2195" s="99"/>
      <c r="AR2195" s="99"/>
      <c r="AS2195" s="99"/>
      <c r="AT2195" s="99"/>
      <c r="AU2195" s="99"/>
    </row>
    <row r="2196" spans="27:47">
      <c r="AA2196" s="99"/>
      <c r="AB2196" s="99"/>
      <c r="AC2196" s="99"/>
      <c r="AD2196" s="99"/>
      <c r="AE2196" s="99"/>
      <c r="AF2196" s="102"/>
      <c r="AG2196" s="100"/>
      <c r="AN2196" s="99"/>
      <c r="AO2196" s="99"/>
      <c r="AP2196" s="99"/>
      <c r="AQ2196" s="99"/>
      <c r="AR2196" s="99"/>
      <c r="AS2196" s="99"/>
      <c r="AT2196" s="99"/>
      <c r="AU2196" s="99"/>
    </row>
    <row r="2197" spans="27:47">
      <c r="AA2197" s="99"/>
      <c r="AB2197" s="99"/>
      <c r="AC2197" s="99"/>
      <c r="AD2197" s="99"/>
      <c r="AE2197" s="99"/>
      <c r="AF2197" s="102"/>
      <c r="AG2197" s="100"/>
      <c r="AN2197" s="99"/>
      <c r="AO2197" s="99"/>
      <c r="AP2197" s="99"/>
      <c r="AQ2197" s="99"/>
      <c r="AR2197" s="99"/>
      <c r="AS2197" s="99"/>
      <c r="AT2197" s="99"/>
      <c r="AU2197" s="99"/>
    </row>
    <row r="2198" spans="27:47">
      <c r="AA2198" s="99"/>
      <c r="AB2198" s="99"/>
      <c r="AC2198" s="99"/>
      <c r="AD2198" s="99"/>
      <c r="AE2198" s="99"/>
      <c r="AF2198" s="102"/>
      <c r="AG2198" s="100"/>
      <c r="AN2198" s="99"/>
      <c r="AO2198" s="99"/>
      <c r="AP2198" s="99"/>
      <c r="AQ2198" s="99"/>
      <c r="AR2198" s="99"/>
      <c r="AS2198" s="99"/>
      <c r="AT2198" s="99"/>
      <c r="AU2198" s="99"/>
    </row>
    <row r="2199" spans="27:47">
      <c r="AA2199" s="99"/>
      <c r="AB2199" s="99"/>
      <c r="AC2199" s="99"/>
      <c r="AD2199" s="99"/>
      <c r="AE2199" s="99"/>
      <c r="AF2199" s="102"/>
      <c r="AG2199" s="100"/>
      <c r="AN2199" s="99"/>
      <c r="AO2199" s="99"/>
      <c r="AP2199" s="99"/>
      <c r="AQ2199" s="99"/>
      <c r="AR2199" s="99"/>
      <c r="AS2199" s="99"/>
      <c r="AT2199" s="99"/>
      <c r="AU2199" s="99"/>
    </row>
    <row r="2200" spans="27:47">
      <c r="AA2200" s="99"/>
      <c r="AB2200" s="99"/>
      <c r="AC2200" s="99"/>
      <c r="AD2200" s="99"/>
      <c r="AE2200" s="99"/>
      <c r="AF2200" s="102"/>
      <c r="AG2200" s="100"/>
      <c r="AN2200" s="99"/>
      <c r="AO2200" s="99"/>
      <c r="AP2200" s="99"/>
      <c r="AQ2200" s="99"/>
      <c r="AR2200" s="99"/>
      <c r="AS2200" s="99"/>
      <c r="AT2200" s="99"/>
      <c r="AU2200" s="99"/>
    </row>
    <row r="2201" spans="27:47">
      <c r="AA2201" s="99"/>
      <c r="AB2201" s="99"/>
      <c r="AC2201" s="99"/>
      <c r="AD2201" s="99"/>
      <c r="AE2201" s="99"/>
      <c r="AF2201" s="102"/>
      <c r="AG2201" s="100"/>
      <c r="AN2201" s="99"/>
      <c r="AO2201" s="99"/>
      <c r="AP2201" s="99"/>
      <c r="AQ2201" s="99"/>
      <c r="AR2201" s="99"/>
      <c r="AS2201" s="99"/>
      <c r="AT2201" s="99"/>
      <c r="AU2201" s="99"/>
    </row>
    <row r="2202" spans="27:47">
      <c r="AA2202" s="99"/>
      <c r="AB2202" s="99"/>
      <c r="AC2202" s="99"/>
      <c r="AD2202" s="99"/>
      <c r="AE2202" s="99"/>
      <c r="AF2202" s="102"/>
      <c r="AG2202" s="100"/>
      <c r="AN2202" s="99"/>
      <c r="AO2202" s="99"/>
      <c r="AP2202" s="99"/>
      <c r="AQ2202" s="99"/>
      <c r="AR2202" s="99"/>
      <c r="AS2202" s="99"/>
      <c r="AT2202" s="99"/>
      <c r="AU2202" s="99"/>
    </row>
    <row r="2203" spans="27:47">
      <c r="AA2203" s="99"/>
      <c r="AB2203" s="99"/>
      <c r="AC2203" s="99"/>
      <c r="AD2203" s="99"/>
      <c r="AE2203" s="99"/>
      <c r="AF2203" s="102"/>
      <c r="AG2203" s="100"/>
      <c r="AN2203" s="99"/>
      <c r="AO2203" s="99"/>
      <c r="AP2203" s="99"/>
      <c r="AQ2203" s="99"/>
      <c r="AR2203" s="99"/>
      <c r="AS2203" s="99"/>
      <c r="AT2203" s="99"/>
      <c r="AU2203" s="99"/>
    </row>
    <row r="2204" spans="27:47">
      <c r="AA2204" s="99"/>
      <c r="AB2204" s="99"/>
      <c r="AC2204" s="99"/>
      <c r="AD2204" s="99"/>
      <c r="AE2204" s="99"/>
      <c r="AF2204" s="102"/>
      <c r="AG2204" s="100"/>
      <c r="AN2204" s="99"/>
      <c r="AO2204" s="99"/>
      <c r="AP2204" s="99"/>
      <c r="AQ2204" s="99"/>
      <c r="AR2204" s="99"/>
      <c r="AS2204" s="99"/>
      <c r="AT2204" s="99"/>
      <c r="AU2204" s="99"/>
    </row>
    <row r="2205" spans="27:47">
      <c r="AA2205" s="99"/>
      <c r="AB2205" s="99"/>
      <c r="AC2205" s="99"/>
      <c r="AD2205" s="99"/>
      <c r="AE2205" s="99"/>
      <c r="AF2205" s="102"/>
      <c r="AG2205" s="100"/>
      <c r="AN2205" s="99"/>
      <c r="AO2205" s="99"/>
      <c r="AP2205" s="99"/>
      <c r="AQ2205" s="99"/>
      <c r="AR2205" s="99"/>
      <c r="AS2205" s="99"/>
      <c r="AT2205" s="99"/>
      <c r="AU2205" s="99"/>
    </row>
    <row r="2206" spans="27:47">
      <c r="AA2206" s="99"/>
      <c r="AB2206" s="99"/>
      <c r="AC2206" s="99"/>
      <c r="AD2206" s="99"/>
      <c r="AE2206" s="99"/>
      <c r="AF2206" s="102"/>
      <c r="AG2206" s="100"/>
      <c r="AN2206" s="99"/>
      <c r="AO2206" s="99"/>
      <c r="AP2206" s="99"/>
      <c r="AQ2206" s="99"/>
      <c r="AR2206" s="99"/>
      <c r="AS2206" s="99"/>
      <c r="AT2206" s="99"/>
      <c r="AU2206" s="99"/>
    </row>
    <row r="2207" spans="27:47">
      <c r="AA2207" s="99"/>
      <c r="AB2207" s="99"/>
      <c r="AC2207" s="99"/>
      <c r="AD2207" s="99"/>
      <c r="AE2207" s="99"/>
      <c r="AF2207" s="102"/>
      <c r="AG2207" s="100"/>
      <c r="AN2207" s="99"/>
      <c r="AO2207" s="99"/>
      <c r="AP2207" s="99"/>
      <c r="AQ2207" s="99"/>
      <c r="AR2207" s="99"/>
      <c r="AS2207" s="99"/>
      <c r="AT2207" s="99"/>
      <c r="AU2207" s="99"/>
    </row>
    <row r="2208" spans="27:47">
      <c r="AA2208" s="99"/>
      <c r="AB2208" s="99"/>
      <c r="AC2208" s="99"/>
      <c r="AD2208" s="99"/>
      <c r="AE2208" s="99"/>
      <c r="AF2208" s="102"/>
      <c r="AG2208" s="100"/>
      <c r="AN2208" s="99"/>
      <c r="AO2208" s="99"/>
      <c r="AP2208" s="99"/>
      <c r="AQ2208" s="99"/>
      <c r="AR2208" s="99"/>
      <c r="AS2208" s="99"/>
      <c r="AT2208" s="99"/>
      <c r="AU2208" s="99"/>
    </row>
    <row r="2209" spans="27:47">
      <c r="AA2209" s="99"/>
      <c r="AB2209" s="99"/>
      <c r="AC2209" s="99"/>
      <c r="AD2209" s="99"/>
      <c r="AE2209" s="99"/>
      <c r="AF2209" s="102"/>
      <c r="AG2209" s="100"/>
      <c r="AN2209" s="99"/>
      <c r="AO2209" s="99"/>
      <c r="AP2209" s="99"/>
      <c r="AQ2209" s="99"/>
      <c r="AR2209" s="99"/>
      <c r="AS2209" s="99"/>
      <c r="AT2209" s="99"/>
      <c r="AU2209" s="99"/>
    </row>
    <row r="2210" spans="27:47">
      <c r="AA2210" s="99"/>
      <c r="AB2210" s="99"/>
      <c r="AC2210" s="99"/>
      <c r="AD2210" s="99"/>
      <c r="AE2210" s="99"/>
      <c r="AF2210" s="102"/>
      <c r="AG2210" s="100"/>
      <c r="AN2210" s="99"/>
      <c r="AO2210" s="99"/>
      <c r="AP2210" s="99"/>
      <c r="AQ2210" s="99"/>
      <c r="AR2210" s="99"/>
      <c r="AS2210" s="99"/>
      <c r="AT2210" s="99"/>
      <c r="AU2210" s="99"/>
    </row>
    <row r="2211" spans="27:47">
      <c r="AA2211" s="99"/>
      <c r="AB2211" s="99"/>
      <c r="AC2211" s="99"/>
      <c r="AD2211" s="99"/>
      <c r="AE2211" s="99"/>
      <c r="AF2211" s="102"/>
      <c r="AG2211" s="100"/>
      <c r="AN2211" s="99"/>
      <c r="AO2211" s="99"/>
      <c r="AP2211" s="99"/>
      <c r="AQ2211" s="99"/>
      <c r="AR2211" s="99"/>
      <c r="AS2211" s="99"/>
      <c r="AT2211" s="99"/>
      <c r="AU2211" s="99"/>
    </row>
    <row r="2212" spans="27:47">
      <c r="AA2212" s="99"/>
      <c r="AB2212" s="99"/>
      <c r="AC2212" s="99"/>
      <c r="AD2212" s="99"/>
      <c r="AE2212" s="99"/>
      <c r="AF2212" s="102"/>
      <c r="AG2212" s="100"/>
      <c r="AN2212" s="99"/>
      <c r="AO2212" s="99"/>
      <c r="AP2212" s="99"/>
      <c r="AQ2212" s="99"/>
      <c r="AR2212" s="99"/>
      <c r="AS2212" s="99"/>
      <c r="AT2212" s="99"/>
      <c r="AU2212" s="99"/>
    </row>
    <row r="2213" spans="27:47">
      <c r="AA2213" s="99"/>
      <c r="AB2213" s="99"/>
      <c r="AC2213" s="99"/>
      <c r="AD2213" s="99"/>
      <c r="AE2213" s="99"/>
      <c r="AF2213" s="102"/>
      <c r="AG2213" s="100"/>
      <c r="AN2213" s="99"/>
      <c r="AO2213" s="99"/>
      <c r="AP2213" s="99"/>
      <c r="AQ2213" s="99"/>
      <c r="AR2213" s="99"/>
      <c r="AS2213" s="99"/>
      <c r="AT2213" s="99"/>
      <c r="AU2213" s="99"/>
    </row>
    <row r="2214" spans="27:47">
      <c r="AA2214" s="99"/>
      <c r="AB2214" s="99"/>
      <c r="AC2214" s="99"/>
      <c r="AD2214" s="99"/>
      <c r="AE2214" s="99"/>
      <c r="AF2214" s="102"/>
      <c r="AG2214" s="100"/>
      <c r="AN2214" s="99"/>
      <c r="AO2214" s="99"/>
      <c r="AP2214" s="99"/>
      <c r="AQ2214" s="99"/>
      <c r="AR2214" s="99"/>
      <c r="AS2214" s="99"/>
      <c r="AT2214" s="99"/>
      <c r="AU2214" s="99"/>
    </row>
    <row r="2215" spans="27:47">
      <c r="AA2215" s="99"/>
      <c r="AB2215" s="99"/>
      <c r="AC2215" s="99"/>
      <c r="AD2215" s="99"/>
      <c r="AE2215" s="99"/>
      <c r="AF2215" s="102"/>
      <c r="AG2215" s="100"/>
      <c r="AN2215" s="99"/>
      <c r="AO2215" s="99"/>
      <c r="AP2215" s="99"/>
      <c r="AQ2215" s="99"/>
      <c r="AR2215" s="99"/>
      <c r="AS2215" s="99"/>
      <c r="AT2215" s="99"/>
      <c r="AU2215" s="99"/>
    </row>
    <row r="2216" spans="27:47">
      <c r="AA2216" s="99"/>
      <c r="AB2216" s="99"/>
      <c r="AC2216" s="99"/>
      <c r="AD2216" s="99"/>
      <c r="AE2216" s="99"/>
      <c r="AF2216" s="102"/>
      <c r="AG2216" s="100"/>
      <c r="AN2216" s="99"/>
      <c r="AO2216" s="99"/>
      <c r="AP2216" s="99"/>
      <c r="AQ2216" s="99"/>
      <c r="AR2216" s="99"/>
      <c r="AS2216" s="99"/>
      <c r="AT2216" s="99"/>
      <c r="AU2216" s="99"/>
    </row>
    <row r="2217" spans="27:47">
      <c r="AA2217" s="99"/>
      <c r="AB2217" s="99"/>
      <c r="AC2217" s="99"/>
      <c r="AD2217" s="99"/>
      <c r="AE2217" s="99"/>
      <c r="AF2217" s="102"/>
      <c r="AG2217" s="100"/>
      <c r="AN2217" s="99"/>
      <c r="AO2217" s="99"/>
      <c r="AP2217" s="99"/>
      <c r="AQ2217" s="99"/>
      <c r="AR2217" s="99"/>
      <c r="AS2217" s="99"/>
      <c r="AT2217" s="99"/>
      <c r="AU2217" s="99"/>
    </row>
    <row r="2218" spans="27:47">
      <c r="AA2218" s="99"/>
      <c r="AB2218" s="99"/>
      <c r="AC2218" s="99"/>
      <c r="AD2218" s="99"/>
      <c r="AE2218" s="99"/>
      <c r="AF2218" s="102"/>
      <c r="AG2218" s="100"/>
      <c r="AN2218" s="99"/>
      <c r="AO2218" s="99"/>
      <c r="AP2218" s="99"/>
      <c r="AQ2218" s="99"/>
      <c r="AR2218" s="99"/>
      <c r="AS2218" s="99"/>
      <c r="AT2218" s="99"/>
      <c r="AU2218" s="99"/>
    </row>
    <row r="2219" spans="27:47">
      <c r="AA2219" s="99"/>
      <c r="AB2219" s="99"/>
      <c r="AC2219" s="99"/>
      <c r="AD2219" s="99"/>
      <c r="AE2219" s="99"/>
      <c r="AF2219" s="102"/>
      <c r="AG2219" s="100"/>
      <c r="AN2219" s="99"/>
      <c r="AO2219" s="99"/>
      <c r="AP2219" s="99"/>
      <c r="AQ2219" s="99"/>
      <c r="AR2219" s="99"/>
      <c r="AS2219" s="99"/>
      <c r="AT2219" s="99"/>
      <c r="AU2219" s="99"/>
    </row>
    <row r="2220" spans="27:47">
      <c r="AA2220" s="99"/>
      <c r="AB2220" s="99"/>
      <c r="AC2220" s="99"/>
      <c r="AD2220" s="99"/>
      <c r="AE2220" s="99"/>
      <c r="AF2220" s="102"/>
      <c r="AG2220" s="100"/>
      <c r="AN2220" s="99"/>
      <c r="AO2220" s="99"/>
      <c r="AP2220" s="99"/>
      <c r="AQ2220" s="99"/>
      <c r="AR2220" s="99"/>
      <c r="AS2220" s="99"/>
      <c r="AT2220" s="99"/>
      <c r="AU2220" s="99"/>
    </row>
    <row r="2221" spans="27:47">
      <c r="AA2221" s="99"/>
      <c r="AB2221" s="99"/>
      <c r="AC2221" s="99"/>
      <c r="AD2221" s="99"/>
      <c r="AE2221" s="99"/>
      <c r="AF2221" s="102"/>
      <c r="AG2221" s="100"/>
      <c r="AN2221" s="99"/>
      <c r="AO2221" s="99"/>
      <c r="AP2221" s="99"/>
      <c r="AQ2221" s="99"/>
      <c r="AR2221" s="99"/>
      <c r="AS2221" s="99"/>
      <c r="AT2221" s="99"/>
      <c r="AU2221" s="99"/>
    </row>
    <row r="2222" spans="27:47">
      <c r="AA2222" s="99"/>
      <c r="AB2222" s="99"/>
      <c r="AC2222" s="99"/>
      <c r="AD2222" s="99"/>
      <c r="AE2222" s="99"/>
      <c r="AF2222" s="102"/>
      <c r="AG2222" s="100"/>
      <c r="AN2222" s="99"/>
      <c r="AO2222" s="99"/>
      <c r="AP2222" s="99"/>
      <c r="AQ2222" s="99"/>
      <c r="AR2222" s="99"/>
      <c r="AS2222" s="99"/>
      <c r="AT2222" s="99"/>
      <c r="AU2222" s="99"/>
    </row>
    <row r="2223" spans="27:47">
      <c r="AA2223" s="99"/>
      <c r="AB2223" s="99"/>
      <c r="AC2223" s="99"/>
      <c r="AD2223" s="99"/>
      <c r="AE2223" s="99"/>
      <c r="AF2223" s="102"/>
      <c r="AG2223" s="100"/>
      <c r="AN2223" s="99"/>
      <c r="AO2223" s="99"/>
      <c r="AP2223" s="99"/>
      <c r="AQ2223" s="99"/>
      <c r="AR2223" s="99"/>
      <c r="AS2223" s="99"/>
      <c r="AT2223" s="99"/>
      <c r="AU2223" s="99"/>
    </row>
    <row r="2224" spans="27:47">
      <c r="AA2224" s="99"/>
      <c r="AB2224" s="99"/>
      <c r="AC2224" s="99"/>
      <c r="AD2224" s="99"/>
      <c r="AE2224" s="99"/>
      <c r="AF2224" s="102"/>
      <c r="AG2224" s="100"/>
      <c r="AN2224" s="99"/>
      <c r="AO2224" s="99"/>
      <c r="AP2224" s="99"/>
      <c r="AQ2224" s="99"/>
      <c r="AR2224" s="99"/>
      <c r="AS2224" s="99"/>
      <c r="AT2224" s="99"/>
      <c r="AU2224" s="99"/>
    </row>
    <row r="2225" spans="27:47">
      <c r="AA2225" s="99"/>
      <c r="AB2225" s="99"/>
      <c r="AC2225" s="99"/>
      <c r="AD2225" s="99"/>
      <c r="AE2225" s="99"/>
      <c r="AF2225" s="102"/>
      <c r="AG2225" s="100"/>
      <c r="AN2225" s="99"/>
      <c r="AO2225" s="99"/>
      <c r="AP2225" s="99"/>
      <c r="AQ2225" s="99"/>
      <c r="AR2225" s="99"/>
      <c r="AS2225" s="99"/>
      <c r="AT2225" s="99"/>
      <c r="AU2225" s="99"/>
    </row>
    <row r="2226" spans="27:47">
      <c r="AA2226" s="99"/>
      <c r="AB2226" s="99"/>
      <c r="AC2226" s="99"/>
      <c r="AD2226" s="99"/>
      <c r="AE2226" s="99"/>
      <c r="AF2226" s="102"/>
      <c r="AG2226" s="100"/>
      <c r="AN2226" s="99"/>
      <c r="AO2226" s="99"/>
      <c r="AP2226" s="99"/>
      <c r="AQ2226" s="99"/>
      <c r="AR2226" s="99"/>
      <c r="AS2226" s="99"/>
      <c r="AT2226" s="99"/>
      <c r="AU2226" s="99"/>
    </row>
    <row r="2227" spans="27:47">
      <c r="AA2227" s="99"/>
      <c r="AB2227" s="99"/>
      <c r="AC2227" s="99"/>
      <c r="AD2227" s="99"/>
      <c r="AE2227" s="99"/>
      <c r="AF2227" s="102"/>
      <c r="AG2227" s="100"/>
      <c r="AN2227" s="99"/>
      <c r="AO2227" s="99"/>
      <c r="AP2227" s="99"/>
      <c r="AQ2227" s="99"/>
      <c r="AR2227" s="99"/>
      <c r="AS2227" s="99"/>
      <c r="AT2227" s="99"/>
      <c r="AU2227" s="99"/>
    </row>
    <row r="2228" spans="27:47">
      <c r="AA2228" s="99"/>
      <c r="AB2228" s="99"/>
      <c r="AC2228" s="99"/>
      <c r="AD2228" s="99"/>
      <c r="AE2228" s="99"/>
      <c r="AF2228" s="102"/>
      <c r="AG2228" s="100"/>
      <c r="AN2228" s="99"/>
      <c r="AO2228" s="99"/>
      <c r="AP2228" s="99"/>
      <c r="AQ2228" s="99"/>
      <c r="AR2228" s="99"/>
      <c r="AS2228" s="99"/>
      <c r="AT2228" s="99"/>
      <c r="AU2228" s="99"/>
    </row>
    <row r="2229" spans="27:47">
      <c r="AA2229" s="99"/>
      <c r="AB2229" s="99"/>
      <c r="AC2229" s="99"/>
      <c r="AD2229" s="99"/>
      <c r="AE2229" s="99"/>
      <c r="AF2229" s="102"/>
      <c r="AG2229" s="100"/>
      <c r="AN2229" s="99"/>
      <c r="AO2229" s="99"/>
      <c r="AP2229" s="99"/>
      <c r="AQ2229" s="99"/>
      <c r="AR2229" s="99"/>
      <c r="AS2229" s="99"/>
      <c r="AT2229" s="99"/>
      <c r="AU2229" s="99"/>
    </row>
    <row r="2230" spans="27:47">
      <c r="AA2230" s="99"/>
      <c r="AB2230" s="99"/>
      <c r="AC2230" s="99"/>
      <c r="AD2230" s="99"/>
      <c r="AE2230" s="99"/>
      <c r="AF2230" s="102"/>
      <c r="AG2230" s="100"/>
      <c r="AN2230" s="99"/>
      <c r="AO2230" s="99"/>
      <c r="AP2230" s="99"/>
      <c r="AQ2230" s="99"/>
      <c r="AR2230" s="99"/>
      <c r="AS2230" s="99"/>
      <c r="AT2230" s="99"/>
      <c r="AU2230" s="99"/>
    </row>
    <row r="2231" spans="27:47">
      <c r="AA2231" s="99"/>
      <c r="AB2231" s="99"/>
      <c r="AC2231" s="99"/>
      <c r="AD2231" s="99"/>
      <c r="AE2231" s="99"/>
      <c r="AF2231" s="102"/>
      <c r="AG2231" s="100"/>
      <c r="AN2231" s="99"/>
      <c r="AO2231" s="99"/>
      <c r="AP2231" s="99"/>
      <c r="AQ2231" s="99"/>
      <c r="AR2231" s="99"/>
      <c r="AS2231" s="99"/>
      <c r="AT2231" s="99"/>
      <c r="AU2231" s="99"/>
    </row>
    <row r="2232" spans="27:47">
      <c r="AA2232" s="99"/>
      <c r="AB2232" s="99"/>
      <c r="AC2232" s="99"/>
      <c r="AD2232" s="99"/>
      <c r="AE2232" s="99"/>
      <c r="AF2232" s="102"/>
      <c r="AG2232" s="100"/>
      <c r="AN2232" s="99"/>
      <c r="AO2232" s="99"/>
      <c r="AP2232" s="99"/>
      <c r="AQ2232" s="99"/>
      <c r="AR2232" s="99"/>
      <c r="AS2232" s="99"/>
      <c r="AT2232" s="99"/>
      <c r="AU2232" s="99"/>
    </row>
    <row r="2233" spans="27:47">
      <c r="AA2233" s="99"/>
      <c r="AB2233" s="99"/>
      <c r="AC2233" s="99"/>
      <c r="AD2233" s="99"/>
      <c r="AE2233" s="99"/>
      <c r="AF2233" s="102"/>
      <c r="AG2233" s="100"/>
      <c r="AN2233" s="99"/>
      <c r="AO2233" s="99"/>
      <c r="AP2233" s="99"/>
      <c r="AQ2233" s="99"/>
      <c r="AR2233" s="99"/>
      <c r="AS2233" s="99"/>
      <c r="AT2233" s="99"/>
      <c r="AU2233" s="99"/>
    </row>
    <row r="2234" spans="27:47">
      <c r="AA2234" s="99"/>
      <c r="AB2234" s="99"/>
      <c r="AC2234" s="99"/>
      <c r="AD2234" s="99"/>
      <c r="AE2234" s="99"/>
      <c r="AF2234" s="102"/>
      <c r="AG2234" s="100"/>
      <c r="AN2234" s="99"/>
      <c r="AO2234" s="99"/>
      <c r="AP2234" s="99"/>
      <c r="AQ2234" s="99"/>
      <c r="AR2234" s="99"/>
      <c r="AS2234" s="99"/>
      <c r="AT2234" s="99"/>
      <c r="AU2234" s="99"/>
    </row>
    <row r="2235" spans="27:47">
      <c r="AA2235" s="99"/>
      <c r="AB2235" s="99"/>
      <c r="AC2235" s="99"/>
      <c r="AD2235" s="99"/>
      <c r="AE2235" s="99"/>
      <c r="AF2235" s="102"/>
      <c r="AG2235" s="100"/>
      <c r="AN2235" s="99"/>
      <c r="AO2235" s="99"/>
      <c r="AP2235" s="99"/>
      <c r="AQ2235" s="99"/>
      <c r="AR2235" s="99"/>
      <c r="AS2235" s="99"/>
      <c r="AT2235" s="99"/>
      <c r="AU2235" s="99"/>
    </row>
    <row r="2236" spans="27:47">
      <c r="AA2236" s="99"/>
      <c r="AB2236" s="99"/>
      <c r="AC2236" s="99"/>
      <c r="AD2236" s="99"/>
      <c r="AE2236" s="99"/>
      <c r="AF2236" s="102"/>
      <c r="AG2236" s="100"/>
      <c r="AN2236" s="99"/>
      <c r="AO2236" s="99"/>
      <c r="AP2236" s="99"/>
      <c r="AQ2236" s="99"/>
      <c r="AR2236" s="99"/>
      <c r="AS2236" s="99"/>
      <c r="AT2236" s="99"/>
      <c r="AU2236" s="99"/>
    </row>
    <row r="2237" spans="27:47">
      <c r="AA2237" s="99"/>
      <c r="AB2237" s="99"/>
      <c r="AC2237" s="99"/>
      <c r="AD2237" s="99"/>
      <c r="AE2237" s="99"/>
      <c r="AF2237" s="102"/>
      <c r="AG2237" s="100"/>
      <c r="AN2237" s="99"/>
      <c r="AO2237" s="99"/>
      <c r="AP2237" s="99"/>
      <c r="AQ2237" s="99"/>
      <c r="AR2237" s="99"/>
      <c r="AS2237" s="99"/>
      <c r="AT2237" s="99"/>
      <c r="AU2237" s="99"/>
    </row>
    <row r="2238" spans="27:47">
      <c r="AA2238" s="99"/>
      <c r="AB2238" s="99"/>
      <c r="AC2238" s="99"/>
      <c r="AD2238" s="99"/>
      <c r="AE2238" s="99"/>
      <c r="AF2238" s="102"/>
      <c r="AG2238" s="100"/>
      <c r="AN2238" s="99"/>
      <c r="AO2238" s="99"/>
      <c r="AP2238" s="99"/>
      <c r="AQ2238" s="99"/>
      <c r="AR2238" s="99"/>
      <c r="AS2238" s="99"/>
      <c r="AT2238" s="99"/>
      <c r="AU2238" s="99"/>
    </row>
    <row r="2239" spans="27:47">
      <c r="AA2239" s="99"/>
      <c r="AB2239" s="99"/>
      <c r="AC2239" s="99"/>
      <c r="AD2239" s="99"/>
      <c r="AE2239" s="99"/>
      <c r="AF2239" s="102"/>
      <c r="AG2239" s="100"/>
      <c r="AN2239" s="99"/>
      <c r="AO2239" s="99"/>
      <c r="AP2239" s="99"/>
      <c r="AQ2239" s="99"/>
      <c r="AR2239" s="99"/>
      <c r="AS2239" s="99"/>
      <c r="AT2239" s="99"/>
      <c r="AU2239" s="99"/>
    </row>
    <row r="2240" spans="27:47">
      <c r="AA2240" s="99"/>
      <c r="AB2240" s="99"/>
      <c r="AC2240" s="99"/>
      <c r="AD2240" s="99"/>
      <c r="AE2240" s="99"/>
      <c r="AF2240" s="102"/>
      <c r="AG2240" s="100"/>
      <c r="AN2240" s="99"/>
      <c r="AO2240" s="99"/>
      <c r="AP2240" s="99"/>
      <c r="AQ2240" s="99"/>
      <c r="AR2240" s="99"/>
      <c r="AS2240" s="99"/>
      <c r="AT2240" s="99"/>
      <c r="AU2240" s="99"/>
    </row>
    <row r="2241" spans="27:47">
      <c r="AA2241" s="99"/>
      <c r="AB2241" s="99"/>
      <c r="AC2241" s="99"/>
      <c r="AD2241" s="99"/>
      <c r="AE2241" s="99"/>
      <c r="AF2241" s="102"/>
      <c r="AG2241" s="100"/>
      <c r="AN2241" s="99"/>
      <c r="AO2241" s="99"/>
      <c r="AP2241" s="99"/>
      <c r="AQ2241" s="99"/>
      <c r="AR2241" s="99"/>
      <c r="AS2241" s="99"/>
      <c r="AT2241" s="99"/>
      <c r="AU2241" s="99"/>
    </row>
    <row r="2242" spans="27:47">
      <c r="AA2242" s="99"/>
      <c r="AB2242" s="99"/>
      <c r="AC2242" s="99"/>
      <c r="AD2242" s="99"/>
      <c r="AE2242" s="99"/>
      <c r="AF2242" s="102"/>
      <c r="AG2242" s="100"/>
      <c r="AN2242" s="99"/>
      <c r="AO2242" s="99"/>
      <c r="AP2242" s="99"/>
      <c r="AQ2242" s="99"/>
      <c r="AR2242" s="99"/>
      <c r="AS2242" s="99"/>
      <c r="AT2242" s="99"/>
      <c r="AU2242" s="99"/>
    </row>
    <row r="2243" spans="27:47">
      <c r="AA2243" s="99"/>
      <c r="AB2243" s="99"/>
      <c r="AC2243" s="99"/>
      <c r="AD2243" s="99"/>
      <c r="AE2243" s="99"/>
      <c r="AF2243" s="102"/>
      <c r="AG2243" s="100"/>
      <c r="AN2243" s="99"/>
      <c r="AO2243" s="99"/>
      <c r="AP2243" s="99"/>
      <c r="AQ2243" s="99"/>
      <c r="AR2243" s="99"/>
      <c r="AS2243" s="99"/>
      <c r="AT2243" s="99"/>
      <c r="AU2243" s="99"/>
    </row>
    <row r="2244" spans="27:47">
      <c r="AA2244" s="99"/>
      <c r="AB2244" s="99"/>
      <c r="AC2244" s="99"/>
      <c r="AD2244" s="99"/>
      <c r="AE2244" s="99"/>
      <c r="AF2244" s="102"/>
      <c r="AG2244" s="100"/>
      <c r="AN2244" s="99"/>
      <c r="AO2244" s="99"/>
      <c r="AP2244" s="99"/>
      <c r="AQ2244" s="99"/>
      <c r="AR2244" s="99"/>
      <c r="AS2244" s="99"/>
      <c r="AT2244" s="99"/>
      <c r="AU2244" s="99"/>
    </row>
    <row r="2245" spans="27:47">
      <c r="AA2245" s="99"/>
      <c r="AB2245" s="99"/>
      <c r="AC2245" s="99"/>
      <c r="AD2245" s="99"/>
      <c r="AE2245" s="99"/>
      <c r="AF2245" s="102"/>
      <c r="AG2245" s="100"/>
      <c r="AN2245" s="99"/>
      <c r="AO2245" s="99"/>
      <c r="AP2245" s="99"/>
      <c r="AQ2245" s="99"/>
      <c r="AR2245" s="99"/>
      <c r="AS2245" s="99"/>
      <c r="AT2245" s="99"/>
      <c r="AU2245" s="99"/>
    </row>
    <row r="2246" spans="27:47">
      <c r="AA2246" s="99"/>
      <c r="AB2246" s="99"/>
      <c r="AC2246" s="99"/>
      <c r="AD2246" s="99"/>
      <c r="AE2246" s="99"/>
      <c r="AF2246" s="102"/>
      <c r="AG2246" s="100"/>
      <c r="AN2246" s="99"/>
      <c r="AO2246" s="99"/>
      <c r="AP2246" s="99"/>
      <c r="AQ2246" s="99"/>
      <c r="AR2246" s="99"/>
      <c r="AS2246" s="99"/>
      <c r="AT2246" s="99"/>
      <c r="AU2246" s="99"/>
    </row>
    <row r="2247" spans="27:47">
      <c r="AA2247" s="99"/>
      <c r="AB2247" s="99"/>
      <c r="AC2247" s="99"/>
      <c r="AD2247" s="99"/>
      <c r="AE2247" s="99"/>
      <c r="AF2247" s="102"/>
      <c r="AG2247" s="100"/>
      <c r="AN2247" s="99"/>
      <c r="AO2247" s="99"/>
      <c r="AP2247" s="99"/>
      <c r="AQ2247" s="99"/>
      <c r="AR2247" s="99"/>
      <c r="AS2247" s="99"/>
      <c r="AT2247" s="99"/>
      <c r="AU2247" s="99"/>
    </row>
    <row r="2248" spans="27:47">
      <c r="AA2248" s="99"/>
      <c r="AB2248" s="99"/>
      <c r="AC2248" s="99"/>
      <c r="AD2248" s="99"/>
      <c r="AE2248" s="99"/>
      <c r="AF2248" s="102"/>
      <c r="AG2248" s="100"/>
      <c r="AN2248" s="99"/>
      <c r="AO2248" s="99"/>
      <c r="AP2248" s="99"/>
      <c r="AQ2248" s="99"/>
      <c r="AR2248" s="99"/>
      <c r="AS2248" s="99"/>
      <c r="AT2248" s="99"/>
      <c r="AU2248" s="99"/>
    </row>
    <row r="2249" spans="27:47">
      <c r="AA2249" s="99"/>
      <c r="AB2249" s="99"/>
      <c r="AC2249" s="99"/>
      <c r="AD2249" s="99"/>
      <c r="AE2249" s="99"/>
      <c r="AF2249" s="102"/>
      <c r="AG2249" s="100"/>
      <c r="AN2249" s="99"/>
      <c r="AO2249" s="99"/>
      <c r="AP2249" s="99"/>
      <c r="AQ2249" s="99"/>
      <c r="AR2249" s="99"/>
      <c r="AS2249" s="99"/>
      <c r="AT2249" s="99"/>
      <c r="AU2249" s="99"/>
    </row>
    <row r="2250" spans="27:47">
      <c r="AA2250" s="99"/>
      <c r="AB2250" s="99"/>
      <c r="AC2250" s="99"/>
      <c r="AD2250" s="99"/>
      <c r="AE2250" s="99"/>
      <c r="AF2250" s="102"/>
      <c r="AG2250" s="100"/>
      <c r="AN2250" s="99"/>
      <c r="AO2250" s="99"/>
      <c r="AP2250" s="99"/>
      <c r="AQ2250" s="99"/>
      <c r="AR2250" s="99"/>
      <c r="AS2250" s="99"/>
      <c r="AT2250" s="99"/>
      <c r="AU2250" s="99"/>
    </row>
    <row r="2251" spans="27:47">
      <c r="AA2251" s="99"/>
      <c r="AB2251" s="99"/>
      <c r="AC2251" s="99"/>
      <c r="AD2251" s="99"/>
      <c r="AE2251" s="99"/>
      <c r="AF2251" s="102"/>
      <c r="AG2251" s="100"/>
      <c r="AN2251" s="99"/>
      <c r="AO2251" s="99"/>
      <c r="AP2251" s="99"/>
      <c r="AQ2251" s="99"/>
      <c r="AR2251" s="99"/>
      <c r="AS2251" s="99"/>
      <c r="AT2251" s="99"/>
      <c r="AU2251" s="99"/>
    </row>
    <row r="2252" spans="27:47">
      <c r="AA2252" s="99"/>
      <c r="AB2252" s="99"/>
      <c r="AC2252" s="99"/>
      <c r="AD2252" s="99"/>
      <c r="AE2252" s="99"/>
      <c r="AF2252" s="102"/>
      <c r="AG2252" s="100"/>
      <c r="AN2252" s="99"/>
      <c r="AO2252" s="99"/>
      <c r="AP2252" s="99"/>
      <c r="AQ2252" s="99"/>
      <c r="AR2252" s="99"/>
      <c r="AS2252" s="99"/>
      <c r="AT2252" s="99"/>
      <c r="AU2252" s="99"/>
    </row>
    <row r="2253" spans="27:47">
      <c r="AA2253" s="99"/>
      <c r="AB2253" s="99"/>
      <c r="AC2253" s="99"/>
      <c r="AD2253" s="99"/>
      <c r="AE2253" s="99"/>
      <c r="AF2253" s="102"/>
      <c r="AG2253" s="100"/>
      <c r="AN2253" s="99"/>
      <c r="AO2253" s="99"/>
      <c r="AP2253" s="99"/>
      <c r="AQ2253" s="99"/>
      <c r="AR2253" s="99"/>
      <c r="AS2253" s="99"/>
      <c r="AT2253" s="99"/>
      <c r="AU2253" s="99"/>
    </row>
    <row r="2254" spans="27:47">
      <c r="AA2254" s="99"/>
      <c r="AB2254" s="99"/>
      <c r="AC2254" s="99"/>
      <c r="AD2254" s="99"/>
      <c r="AE2254" s="99"/>
      <c r="AF2254" s="102"/>
      <c r="AG2254" s="100"/>
      <c r="AN2254" s="99"/>
      <c r="AO2254" s="99"/>
      <c r="AP2254" s="99"/>
      <c r="AQ2254" s="99"/>
      <c r="AR2254" s="99"/>
      <c r="AS2254" s="99"/>
      <c r="AT2254" s="99"/>
      <c r="AU2254" s="99"/>
    </row>
    <row r="2255" spans="27:47">
      <c r="AA2255" s="99"/>
      <c r="AB2255" s="99"/>
      <c r="AC2255" s="99"/>
      <c r="AD2255" s="99"/>
      <c r="AE2255" s="99"/>
      <c r="AF2255" s="102"/>
      <c r="AG2255" s="100"/>
      <c r="AN2255" s="99"/>
      <c r="AO2255" s="99"/>
      <c r="AP2255" s="99"/>
      <c r="AQ2255" s="99"/>
      <c r="AR2255" s="99"/>
      <c r="AS2255" s="99"/>
      <c r="AT2255" s="99"/>
      <c r="AU2255" s="99"/>
    </row>
    <row r="2256" spans="27:47">
      <c r="AA2256" s="99"/>
      <c r="AB2256" s="99"/>
      <c r="AC2256" s="99"/>
      <c r="AD2256" s="99"/>
      <c r="AE2256" s="99"/>
      <c r="AF2256" s="102"/>
      <c r="AG2256" s="100"/>
      <c r="AN2256" s="99"/>
      <c r="AO2256" s="99"/>
      <c r="AP2256" s="99"/>
      <c r="AQ2256" s="99"/>
      <c r="AR2256" s="99"/>
      <c r="AS2256" s="99"/>
      <c r="AT2256" s="99"/>
      <c r="AU2256" s="99"/>
    </row>
    <row r="2257" spans="27:47">
      <c r="AA2257" s="99"/>
      <c r="AB2257" s="99"/>
      <c r="AC2257" s="99"/>
      <c r="AD2257" s="99"/>
      <c r="AE2257" s="99"/>
      <c r="AF2257" s="102"/>
      <c r="AG2257" s="100"/>
      <c r="AN2257" s="99"/>
      <c r="AO2257" s="99"/>
      <c r="AP2257" s="99"/>
      <c r="AQ2257" s="99"/>
      <c r="AR2257" s="99"/>
      <c r="AS2257" s="99"/>
      <c r="AT2257" s="99"/>
      <c r="AU2257" s="99"/>
    </row>
    <row r="2258" spans="27:47">
      <c r="AA2258" s="99"/>
      <c r="AB2258" s="99"/>
      <c r="AC2258" s="99"/>
      <c r="AD2258" s="99"/>
      <c r="AE2258" s="99"/>
      <c r="AF2258" s="102"/>
      <c r="AG2258" s="100"/>
      <c r="AN2258" s="99"/>
      <c r="AO2258" s="99"/>
      <c r="AP2258" s="99"/>
      <c r="AQ2258" s="99"/>
      <c r="AR2258" s="99"/>
      <c r="AS2258" s="99"/>
      <c r="AT2258" s="99"/>
      <c r="AU2258" s="99"/>
    </row>
    <row r="2259" spans="27:47">
      <c r="AA2259" s="99"/>
      <c r="AB2259" s="99"/>
      <c r="AC2259" s="99"/>
      <c r="AD2259" s="99"/>
      <c r="AE2259" s="99"/>
      <c r="AF2259" s="102"/>
      <c r="AG2259" s="100"/>
      <c r="AN2259" s="99"/>
      <c r="AO2259" s="99"/>
      <c r="AP2259" s="99"/>
      <c r="AQ2259" s="99"/>
      <c r="AR2259" s="99"/>
      <c r="AS2259" s="99"/>
      <c r="AT2259" s="99"/>
      <c r="AU2259" s="99"/>
    </row>
    <row r="2260" spans="27:47">
      <c r="AA2260" s="99"/>
      <c r="AB2260" s="99"/>
      <c r="AC2260" s="99"/>
      <c r="AD2260" s="99"/>
      <c r="AE2260" s="99"/>
      <c r="AF2260" s="102"/>
      <c r="AG2260" s="100"/>
      <c r="AN2260" s="99"/>
      <c r="AO2260" s="99"/>
      <c r="AP2260" s="99"/>
      <c r="AQ2260" s="99"/>
      <c r="AR2260" s="99"/>
      <c r="AS2260" s="99"/>
      <c r="AT2260" s="99"/>
      <c r="AU2260" s="99"/>
    </row>
    <row r="2261" spans="27:47">
      <c r="AA2261" s="99"/>
      <c r="AB2261" s="99"/>
      <c r="AC2261" s="99"/>
      <c r="AD2261" s="99"/>
      <c r="AE2261" s="99"/>
      <c r="AF2261" s="102"/>
      <c r="AG2261" s="100"/>
      <c r="AN2261" s="99"/>
      <c r="AO2261" s="99"/>
      <c r="AP2261" s="99"/>
      <c r="AQ2261" s="99"/>
      <c r="AR2261" s="99"/>
      <c r="AS2261" s="99"/>
      <c r="AT2261" s="99"/>
      <c r="AU2261" s="99"/>
    </row>
    <row r="2262" spans="27:47">
      <c r="AA2262" s="99"/>
      <c r="AB2262" s="99"/>
      <c r="AC2262" s="99"/>
      <c r="AD2262" s="99"/>
      <c r="AE2262" s="99"/>
      <c r="AF2262" s="102"/>
      <c r="AG2262" s="100"/>
      <c r="AN2262" s="99"/>
      <c r="AO2262" s="99"/>
      <c r="AP2262" s="99"/>
      <c r="AQ2262" s="99"/>
      <c r="AR2262" s="99"/>
      <c r="AS2262" s="99"/>
      <c r="AT2262" s="99"/>
      <c r="AU2262" s="99"/>
    </row>
    <row r="2263" spans="27:47">
      <c r="AA2263" s="99"/>
      <c r="AB2263" s="99"/>
      <c r="AC2263" s="99"/>
      <c r="AD2263" s="99"/>
      <c r="AE2263" s="99"/>
      <c r="AF2263" s="102"/>
      <c r="AG2263" s="100"/>
      <c r="AN2263" s="99"/>
      <c r="AO2263" s="99"/>
      <c r="AP2263" s="99"/>
      <c r="AQ2263" s="99"/>
      <c r="AR2263" s="99"/>
      <c r="AS2263" s="99"/>
      <c r="AT2263" s="99"/>
      <c r="AU2263" s="99"/>
    </row>
    <row r="2264" spans="27:47">
      <c r="AA2264" s="99"/>
      <c r="AB2264" s="99"/>
      <c r="AC2264" s="99"/>
      <c r="AD2264" s="99"/>
      <c r="AE2264" s="99"/>
      <c r="AF2264" s="102"/>
      <c r="AG2264" s="100"/>
      <c r="AN2264" s="99"/>
      <c r="AO2264" s="99"/>
      <c r="AP2264" s="99"/>
      <c r="AQ2264" s="99"/>
      <c r="AR2264" s="99"/>
      <c r="AS2264" s="99"/>
      <c r="AT2264" s="99"/>
      <c r="AU2264" s="99"/>
    </row>
    <row r="2265" spans="27:47">
      <c r="AA2265" s="99"/>
      <c r="AB2265" s="99"/>
      <c r="AC2265" s="99"/>
      <c r="AD2265" s="99"/>
      <c r="AE2265" s="99"/>
      <c r="AF2265" s="102"/>
      <c r="AG2265" s="100"/>
      <c r="AN2265" s="99"/>
      <c r="AO2265" s="99"/>
      <c r="AP2265" s="99"/>
      <c r="AQ2265" s="99"/>
      <c r="AR2265" s="99"/>
      <c r="AS2265" s="99"/>
      <c r="AT2265" s="99"/>
      <c r="AU2265" s="99"/>
    </row>
    <row r="2266" spans="27:47">
      <c r="AA2266" s="99"/>
      <c r="AB2266" s="99"/>
      <c r="AC2266" s="99"/>
      <c r="AD2266" s="99"/>
      <c r="AE2266" s="99"/>
      <c r="AF2266" s="102"/>
      <c r="AG2266" s="100"/>
      <c r="AN2266" s="99"/>
      <c r="AO2266" s="99"/>
      <c r="AP2266" s="99"/>
      <c r="AQ2266" s="99"/>
      <c r="AR2266" s="99"/>
      <c r="AS2266" s="99"/>
      <c r="AT2266" s="99"/>
      <c r="AU2266" s="99"/>
    </row>
    <row r="2267" spans="27:47">
      <c r="AA2267" s="99"/>
      <c r="AB2267" s="99"/>
      <c r="AC2267" s="99"/>
      <c r="AD2267" s="99"/>
      <c r="AE2267" s="99"/>
      <c r="AF2267" s="102"/>
      <c r="AG2267" s="100"/>
      <c r="AN2267" s="99"/>
      <c r="AO2267" s="99"/>
      <c r="AP2267" s="99"/>
      <c r="AQ2267" s="99"/>
      <c r="AR2267" s="99"/>
      <c r="AS2267" s="99"/>
      <c r="AT2267" s="99"/>
      <c r="AU2267" s="99"/>
    </row>
    <row r="2268" spans="27:47">
      <c r="AA2268" s="99"/>
      <c r="AB2268" s="99"/>
      <c r="AC2268" s="99"/>
      <c r="AD2268" s="99"/>
      <c r="AE2268" s="99"/>
      <c r="AF2268" s="102"/>
      <c r="AG2268" s="100"/>
      <c r="AN2268" s="99"/>
      <c r="AO2268" s="99"/>
      <c r="AP2268" s="99"/>
      <c r="AQ2268" s="99"/>
      <c r="AR2268" s="99"/>
      <c r="AS2268" s="99"/>
      <c r="AT2268" s="99"/>
      <c r="AU2268" s="99"/>
    </row>
    <row r="2269" spans="27:47">
      <c r="AA2269" s="99"/>
      <c r="AB2269" s="99"/>
      <c r="AC2269" s="99"/>
      <c r="AD2269" s="99"/>
      <c r="AE2269" s="99"/>
      <c r="AF2269" s="102"/>
      <c r="AG2269" s="100"/>
      <c r="AN2269" s="99"/>
      <c r="AO2269" s="99"/>
      <c r="AP2269" s="99"/>
      <c r="AQ2269" s="99"/>
      <c r="AR2269" s="99"/>
      <c r="AS2269" s="99"/>
      <c r="AT2269" s="99"/>
      <c r="AU2269" s="99"/>
    </row>
    <row r="2270" spans="27:47">
      <c r="AA2270" s="99"/>
      <c r="AB2270" s="99"/>
      <c r="AC2270" s="99"/>
      <c r="AD2270" s="99"/>
      <c r="AE2270" s="99"/>
      <c r="AF2270" s="102"/>
      <c r="AG2270" s="100"/>
      <c r="AN2270" s="99"/>
      <c r="AO2270" s="99"/>
      <c r="AP2270" s="99"/>
      <c r="AQ2270" s="99"/>
      <c r="AR2270" s="99"/>
      <c r="AS2270" s="99"/>
      <c r="AT2270" s="99"/>
      <c r="AU2270" s="99"/>
    </row>
    <row r="2271" spans="27:47">
      <c r="AA2271" s="99"/>
      <c r="AB2271" s="99"/>
      <c r="AC2271" s="99"/>
      <c r="AD2271" s="99"/>
      <c r="AE2271" s="99"/>
      <c r="AF2271" s="102"/>
      <c r="AG2271" s="100"/>
      <c r="AN2271" s="99"/>
      <c r="AO2271" s="99"/>
      <c r="AP2271" s="99"/>
      <c r="AQ2271" s="99"/>
      <c r="AR2271" s="99"/>
      <c r="AS2271" s="99"/>
      <c r="AT2271" s="99"/>
      <c r="AU2271" s="99"/>
    </row>
    <row r="2272" spans="27:47">
      <c r="AA2272" s="99"/>
      <c r="AB2272" s="99"/>
      <c r="AC2272" s="99"/>
      <c r="AD2272" s="99"/>
      <c r="AE2272" s="99"/>
      <c r="AF2272" s="102"/>
      <c r="AG2272" s="100"/>
      <c r="AN2272" s="99"/>
      <c r="AO2272" s="99"/>
      <c r="AP2272" s="99"/>
      <c r="AQ2272" s="99"/>
      <c r="AR2272" s="99"/>
      <c r="AS2272" s="99"/>
      <c r="AT2272" s="99"/>
      <c r="AU2272" s="99"/>
    </row>
    <row r="2273" spans="27:47">
      <c r="AA2273" s="99"/>
      <c r="AB2273" s="99"/>
      <c r="AC2273" s="99"/>
      <c r="AD2273" s="99"/>
      <c r="AE2273" s="99"/>
      <c r="AF2273" s="102"/>
      <c r="AG2273" s="100"/>
      <c r="AN2273" s="99"/>
      <c r="AO2273" s="99"/>
      <c r="AP2273" s="99"/>
      <c r="AQ2273" s="99"/>
      <c r="AR2273" s="99"/>
      <c r="AS2273" s="99"/>
      <c r="AT2273" s="99"/>
      <c r="AU2273" s="99"/>
    </row>
    <row r="2274" spans="27:47">
      <c r="AA2274" s="99"/>
      <c r="AB2274" s="99"/>
      <c r="AC2274" s="99"/>
      <c r="AD2274" s="99"/>
      <c r="AE2274" s="99"/>
      <c r="AF2274" s="102"/>
      <c r="AG2274" s="100"/>
      <c r="AN2274" s="99"/>
      <c r="AO2274" s="99"/>
      <c r="AP2274" s="99"/>
      <c r="AQ2274" s="99"/>
      <c r="AR2274" s="99"/>
      <c r="AS2274" s="99"/>
      <c r="AT2274" s="99"/>
      <c r="AU2274" s="99"/>
    </row>
    <row r="2275" spans="27:47">
      <c r="AA2275" s="99"/>
      <c r="AB2275" s="99"/>
      <c r="AC2275" s="99"/>
      <c r="AD2275" s="99"/>
      <c r="AE2275" s="99"/>
      <c r="AF2275" s="102"/>
      <c r="AG2275" s="100"/>
      <c r="AN2275" s="99"/>
      <c r="AO2275" s="99"/>
      <c r="AP2275" s="99"/>
      <c r="AQ2275" s="99"/>
      <c r="AR2275" s="99"/>
      <c r="AS2275" s="99"/>
      <c r="AT2275" s="99"/>
      <c r="AU2275" s="99"/>
    </row>
    <row r="2276" spans="27:47">
      <c r="AA2276" s="99"/>
      <c r="AB2276" s="99"/>
      <c r="AC2276" s="99"/>
      <c r="AD2276" s="99"/>
      <c r="AE2276" s="99"/>
      <c r="AF2276" s="102"/>
      <c r="AG2276" s="100"/>
      <c r="AN2276" s="99"/>
      <c r="AO2276" s="99"/>
      <c r="AP2276" s="99"/>
      <c r="AQ2276" s="99"/>
      <c r="AR2276" s="99"/>
      <c r="AS2276" s="99"/>
      <c r="AT2276" s="99"/>
      <c r="AU2276" s="99"/>
    </row>
    <row r="2277" spans="27:47">
      <c r="AA2277" s="99"/>
      <c r="AB2277" s="99"/>
      <c r="AC2277" s="99"/>
      <c r="AD2277" s="99"/>
      <c r="AE2277" s="99"/>
      <c r="AF2277" s="102"/>
      <c r="AG2277" s="100"/>
      <c r="AN2277" s="99"/>
      <c r="AO2277" s="99"/>
      <c r="AP2277" s="99"/>
      <c r="AQ2277" s="99"/>
      <c r="AR2277" s="99"/>
      <c r="AS2277" s="99"/>
      <c r="AT2277" s="99"/>
      <c r="AU2277" s="99"/>
    </row>
    <row r="2278" spans="27:47">
      <c r="AA2278" s="99"/>
      <c r="AB2278" s="99"/>
      <c r="AC2278" s="99"/>
      <c r="AD2278" s="99"/>
      <c r="AE2278" s="99"/>
      <c r="AF2278" s="102"/>
      <c r="AG2278" s="100"/>
      <c r="AN2278" s="99"/>
      <c r="AO2278" s="99"/>
      <c r="AP2278" s="99"/>
      <c r="AQ2278" s="99"/>
      <c r="AR2278" s="99"/>
      <c r="AS2278" s="99"/>
      <c r="AT2278" s="99"/>
      <c r="AU2278" s="99"/>
    </row>
    <row r="2279" spans="27:47">
      <c r="AA2279" s="99"/>
      <c r="AB2279" s="99"/>
      <c r="AC2279" s="99"/>
      <c r="AD2279" s="99"/>
      <c r="AE2279" s="99"/>
      <c r="AF2279" s="102"/>
      <c r="AG2279" s="100"/>
      <c r="AN2279" s="99"/>
      <c r="AO2279" s="99"/>
      <c r="AP2279" s="99"/>
      <c r="AQ2279" s="99"/>
      <c r="AR2279" s="99"/>
      <c r="AS2279" s="99"/>
      <c r="AT2279" s="99"/>
      <c r="AU2279" s="99"/>
    </row>
    <row r="2280" spans="27:47">
      <c r="AA2280" s="99"/>
      <c r="AB2280" s="99"/>
      <c r="AC2280" s="99"/>
      <c r="AD2280" s="99"/>
      <c r="AE2280" s="99"/>
      <c r="AF2280" s="102"/>
      <c r="AG2280" s="100"/>
      <c r="AN2280" s="99"/>
      <c r="AO2280" s="99"/>
      <c r="AP2280" s="99"/>
      <c r="AQ2280" s="99"/>
      <c r="AR2280" s="99"/>
      <c r="AS2280" s="99"/>
      <c r="AT2280" s="99"/>
      <c r="AU2280" s="99"/>
    </row>
    <row r="2281" spans="27:47">
      <c r="AA2281" s="99"/>
      <c r="AB2281" s="99"/>
      <c r="AC2281" s="99"/>
      <c r="AD2281" s="99"/>
      <c r="AE2281" s="99"/>
      <c r="AF2281" s="102"/>
      <c r="AG2281" s="100"/>
      <c r="AN2281" s="99"/>
      <c r="AO2281" s="99"/>
      <c r="AP2281" s="99"/>
      <c r="AQ2281" s="99"/>
      <c r="AR2281" s="99"/>
      <c r="AS2281" s="99"/>
      <c r="AT2281" s="99"/>
      <c r="AU2281" s="99"/>
    </row>
    <row r="2282" spans="27:47">
      <c r="AA2282" s="99"/>
      <c r="AB2282" s="99"/>
      <c r="AC2282" s="99"/>
      <c r="AD2282" s="99"/>
      <c r="AE2282" s="99"/>
      <c r="AF2282" s="102"/>
      <c r="AG2282" s="100"/>
      <c r="AN2282" s="99"/>
      <c r="AO2282" s="99"/>
      <c r="AP2282" s="99"/>
      <c r="AQ2282" s="99"/>
      <c r="AR2282" s="99"/>
      <c r="AS2282" s="99"/>
      <c r="AT2282" s="99"/>
      <c r="AU2282" s="99"/>
    </row>
    <row r="2283" spans="27:47">
      <c r="AA2283" s="99"/>
      <c r="AB2283" s="99"/>
      <c r="AC2283" s="99"/>
      <c r="AD2283" s="99"/>
      <c r="AE2283" s="99"/>
      <c r="AF2283" s="102"/>
      <c r="AG2283" s="100"/>
      <c r="AN2283" s="99"/>
      <c r="AO2283" s="99"/>
      <c r="AP2283" s="99"/>
      <c r="AQ2283" s="99"/>
      <c r="AR2283" s="99"/>
      <c r="AS2283" s="99"/>
      <c r="AT2283" s="99"/>
      <c r="AU2283" s="99"/>
    </row>
    <row r="2284" spans="27:47">
      <c r="AA2284" s="99"/>
      <c r="AB2284" s="99"/>
      <c r="AC2284" s="99"/>
      <c r="AD2284" s="99"/>
      <c r="AE2284" s="99"/>
      <c r="AF2284" s="102"/>
      <c r="AG2284" s="100"/>
      <c r="AN2284" s="99"/>
      <c r="AO2284" s="99"/>
      <c r="AP2284" s="99"/>
      <c r="AQ2284" s="99"/>
      <c r="AR2284" s="99"/>
      <c r="AS2284" s="99"/>
      <c r="AT2284" s="99"/>
      <c r="AU2284" s="99"/>
    </row>
    <row r="2285" spans="27:47">
      <c r="AA2285" s="99"/>
      <c r="AB2285" s="99"/>
      <c r="AC2285" s="99"/>
      <c r="AD2285" s="99"/>
      <c r="AE2285" s="99"/>
      <c r="AF2285" s="102"/>
      <c r="AG2285" s="100"/>
      <c r="AN2285" s="99"/>
      <c r="AO2285" s="99"/>
      <c r="AP2285" s="99"/>
      <c r="AQ2285" s="99"/>
      <c r="AR2285" s="99"/>
      <c r="AS2285" s="99"/>
      <c r="AT2285" s="99"/>
      <c r="AU2285" s="99"/>
    </row>
    <row r="2286" spans="27:47">
      <c r="AA2286" s="99"/>
      <c r="AB2286" s="99"/>
      <c r="AC2286" s="99"/>
      <c r="AD2286" s="99"/>
      <c r="AE2286" s="99"/>
      <c r="AF2286" s="102"/>
      <c r="AG2286" s="100"/>
      <c r="AN2286" s="99"/>
      <c r="AO2286" s="99"/>
      <c r="AP2286" s="99"/>
      <c r="AQ2286" s="99"/>
      <c r="AR2286" s="99"/>
      <c r="AS2286" s="99"/>
      <c r="AT2286" s="99"/>
      <c r="AU2286" s="99"/>
    </row>
    <row r="2287" spans="27:47">
      <c r="AA2287" s="99"/>
      <c r="AB2287" s="99"/>
      <c r="AC2287" s="99"/>
      <c r="AD2287" s="99"/>
      <c r="AE2287" s="99"/>
      <c r="AF2287" s="102"/>
      <c r="AG2287" s="100"/>
      <c r="AN2287" s="99"/>
      <c r="AO2287" s="99"/>
      <c r="AP2287" s="99"/>
      <c r="AQ2287" s="99"/>
      <c r="AR2287" s="99"/>
      <c r="AS2287" s="99"/>
      <c r="AT2287" s="99"/>
      <c r="AU2287" s="99"/>
    </row>
    <row r="2288" spans="27:47">
      <c r="AA2288" s="99"/>
      <c r="AB2288" s="99"/>
      <c r="AC2288" s="99"/>
      <c r="AD2288" s="99"/>
      <c r="AE2288" s="99"/>
      <c r="AF2288" s="102"/>
      <c r="AG2288" s="100"/>
      <c r="AN2288" s="99"/>
      <c r="AO2288" s="99"/>
      <c r="AP2288" s="99"/>
      <c r="AQ2288" s="99"/>
      <c r="AR2288" s="99"/>
      <c r="AS2288" s="99"/>
      <c r="AT2288" s="99"/>
      <c r="AU2288" s="99"/>
    </row>
    <row r="2289" spans="27:47">
      <c r="AA2289" s="99"/>
      <c r="AB2289" s="99"/>
      <c r="AC2289" s="99"/>
      <c r="AD2289" s="99"/>
      <c r="AE2289" s="99"/>
      <c r="AF2289" s="102"/>
      <c r="AG2289" s="100"/>
      <c r="AN2289" s="99"/>
      <c r="AO2289" s="99"/>
      <c r="AP2289" s="99"/>
      <c r="AQ2289" s="99"/>
      <c r="AR2289" s="99"/>
      <c r="AS2289" s="99"/>
      <c r="AT2289" s="99"/>
      <c r="AU2289" s="99"/>
    </row>
    <row r="2290" spans="27:47">
      <c r="AA2290" s="99"/>
      <c r="AB2290" s="99"/>
      <c r="AC2290" s="99"/>
      <c r="AD2290" s="99"/>
      <c r="AE2290" s="99"/>
      <c r="AF2290" s="102"/>
      <c r="AG2290" s="100"/>
      <c r="AN2290" s="99"/>
      <c r="AO2290" s="99"/>
      <c r="AP2290" s="99"/>
      <c r="AQ2290" s="99"/>
      <c r="AR2290" s="99"/>
      <c r="AS2290" s="99"/>
      <c r="AT2290" s="99"/>
      <c r="AU2290" s="99"/>
    </row>
    <row r="2291" spans="27:47">
      <c r="AA2291" s="99"/>
      <c r="AB2291" s="99"/>
      <c r="AC2291" s="99"/>
      <c r="AD2291" s="99"/>
      <c r="AE2291" s="99"/>
      <c r="AF2291" s="102"/>
      <c r="AG2291" s="100"/>
      <c r="AN2291" s="99"/>
      <c r="AO2291" s="99"/>
      <c r="AP2291" s="99"/>
      <c r="AQ2291" s="99"/>
      <c r="AR2291" s="99"/>
      <c r="AS2291" s="99"/>
      <c r="AT2291" s="99"/>
      <c r="AU2291" s="99"/>
    </row>
    <row r="2292" spans="27:47">
      <c r="AA2292" s="99"/>
      <c r="AB2292" s="99"/>
      <c r="AC2292" s="99"/>
      <c r="AD2292" s="99"/>
      <c r="AE2292" s="99"/>
      <c r="AF2292" s="102"/>
      <c r="AG2292" s="100"/>
      <c r="AN2292" s="99"/>
      <c r="AO2292" s="99"/>
      <c r="AP2292" s="99"/>
      <c r="AQ2292" s="99"/>
      <c r="AR2292" s="99"/>
      <c r="AS2292" s="99"/>
      <c r="AT2292" s="99"/>
      <c r="AU2292" s="99"/>
    </row>
    <row r="2293" spans="27:47">
      <c r="AA2293" s="99"/>
      <c r="AB2293" s="99"/>
      <c r="AC2293" s="99"/>
      <c r="AD2293" s="99"/>
      <c r="AE2293" s="99"/>
      <c r="AF2293" s="102"/>
      <c r="AG2293" s="100"/>
      <c r="AN2293" s="99"/>
      <c r="AO2293" s="99"/>
      <c r="AP2293" s="99"/>
      <c r="AQ2293" s="99"/>
      <c r="AR2293" s="99"/>
      <c r="AS2293" s="99"/>
      <c r="AT2293" s="99"/>
      <c r="AU2293" s="99"/>
    </row>
    <row r="2294" spans="27:47">
      <c r="AA2294" s="99"/>
      <c r="AB2294" s="99"/>
      <c r="AC2294" s="99"/>
      <c r="AD2294" s="99"/>
      <c r="AE2294" s="99"/>
      <c r="AF2294" s="102"/>
      <c r="AG2294" s="100"/>
      <c r="AN2294" s="99"/>
      <c r="AO2294" s="99"/>
      <c r="AP2294" s="99"/>
      <c r="AQ2294" s="99"/>
      <c r="AR2294" s="99"/>
      <c r="AS2294" s="99"/>
      <c r="AT2294" s="99"/>
      <c r="AU2294" s="99"/>
    </row>
    <row r="2295" spans="27:47">
      <c r="AA2295" s="99"/>
      <c r="AB2295" s="99"/>
      <c r="AC2295" s="99"/>
      <c r="AD2295" s="99"/>
      <c r="AE2295" s="99"/>
      <c r="AF2295" s="102"/>
      <c r="AG2295" s="100"/>
      <c r="AN2295" s="99"/>
      <c r="AO2295" s="99"/>
      <c r="AP2295" s="99"/>
      <c r="AQ2295" s="99"/>
      <c r="AR2295" s="99"/>
      <c r="AS2295" s="99"/>
      <c r="AT2295" s="99"/>
      <c r="AU2295" s="99"/>
    </row>
    <row r="2296" spans="27:47">
      <c r="AA2296" s="99"/>
      <c r="AB2296" s="99"/>
      <c r="AC2296" s="99"/>
      <c r="AD2296" s="99"/>
      <c r="AE2296" s="99"/>
      <c r="AF2296" s="102"/>
      <c r="AG2296" s="100"/>
      <c r="AN2296" s="99"/>
      <c r="AO2296" s="99"/>
      <c r="AP2296" s="99"/>
      <c r="AQ2296" s="99"/>
      <c r="AR2296" s="99"/>
      <c r="AS2296" s="99"/>
      <c r="AT2296" s="99"/>
      <c r="AU2296" s="99"/>
    </row>
    <row r="2297" spans="27:47">
      <c r="AA2297" s="99"/>
      <c r="AB2297" s="99"/>
      <c r="AC2297" s="99"/>
      <c r="AD2297" s="99"/>
      <c r="AE2297" s="99"/>
      <c r="AF2297" s="102"/>
      <c r="AG2297" s="100"/>
      <c r="AN2297" s="99"/>
      <c r="AO2297" s="99"/>
      <c r="AP2297" s="99"/>
      <c r="AQ2297" s="99"/>
      <c r="AR2297" s="99"/>
      <c r="AS2297" s="99"/>
      <c r="AT2297" s="99"/>
      <c r="AU2297" s="99"/>
    </row>
    <row r="2298" spans="27:47">
      <c r="AA2298" s="99"/>
      <c r="AB2298" s="99"/>
      <c r="AC2298" s="99"/>
      <c r="AD2298" s="99"/>
      <c r="AE2298" s="99"/>
      <c r="AF2298" s="102"/>
      <c r="AG2298" s="100"/>
      <c r="AN2298" s="99"/>
      <c r="AO2298" s="99"/>
      <c r="AP2298" s="99"/>
      <c r="AQ2298" s="99"/>
      <c r="AR2298" s="99"/>
      <c r="AS2298" s="99"/>
      <c r="AT2298" s="99"/>
      <c r="AU2298" s="99"/>
    </row>
    <row r="2299" spans="27:47">
      <c r="AA2299" s="99"/>
      <c r="AB2299" s="99"/>
      <c r="AC2299" s="99"/>
      <c r="AD2299" s="99"/>
      <c r="AE2299" s="99"/>
      <c r="AF2299" s="102"/>
      <c r="AG2299" s="100"/>
      <c r="AN2299" s="99"/>
      <c r="AO2299" s="99"/>
      <c r="AP2299" s="99"/>
      <c r="AQ2299" s="99"/>
      <c r="AR2299" s="99"/>
      <c r="AS2299" s="99"/>
      <c r="AT2299" s="99"/>
      <c r="AU2299" s="99"/>
    </row>
    <row r="2300" spans="27:47">
      <c r="AA2300" s="99"/>
      <c r="AB2300" s="99"/>
      <c r="AC2300" s="99"/>
      <c r="AD2300" s="99"/>
      <c r="AE2300" s="99"/>
      <c r="AF2300" s="102"/>
      <c r="AG2300" s="100"/>
      <c r="AN2300" s="99"/>
      <c r="AO2300" s="99"/>
      <c r="AP2300" s="99"/>
      <c r="AQ2300" s="99"/>
      <c r="AR2300" s="99"/>
      <c r="AS2300" s="99"/>
      <c r="AT2300" s="99"/>
      <c r="AU2300" s="99"/>
    </row>
    <row r="2301" spans="27:47">
      <c r="AA2301" s="99"/>
      <c r="AB2301" s="99"/>
      <c r="AC2301" s="99"/>
      <c r="AD2301" s="99"/>
      <c r="AE2301" s="99"/>
      <c r="AF2301" s="102"/>
      <c r="AG2301" s="100"/>
      <c r="AN2301" s="99"/>
      <c r="AO2301" s="99"/>
      <c r="AP2301" s="99"/>
      <c r="AQ2301" s="99"/>
      <c r="AR2301" s="99"/>
      <c r="AS2301" s="99"/>
      <c r="AT2301" s="99"/>
      <c r="AU2301" s="99"/>
    </row>
    <row r="2302" spans="27:47">
      <c r="AA2302" s="99"/>
      <c r="AB2302" s="99"/>
      <c r="AC2302" s="99"/>
      <c r="AD2302" s="99"/>
      <c r="AE2302" s="99"/>
      <c r="AF2302" s="102"/>
      <c r="AG2302" s="100"/>
      <c r="AN2302" s="99"/>
      <c r="AO2302" s="99"/>
      <c r="AP2302" s="99"/>
      <c r="AQ2302" s="99"/>
      <c r="AR2302" s="99"/>
      <c r="AS2302" s="99"/>
      <c r="AT2302" s="99"/>
      <c r="AU2302" s="99"/>
    </row>
    <row r="2303" spans="27:47">
      <c r="AA2303" s="99"/>
      <c r="AB2303" s="99"/>
      <c r="AC2303" s="99"/>
      <c r="AD2303" s="99"/>
      <c r="AE2303" s="99"/>
      <c r="AF2303" s="102"/>
      <c r="AG2303" s="100"/>
      <c r="AN2303" s="99"/>
      <c r="AO2303" s="99"/>
      <c r="AP2303" s="99"/>
      <c r="AQ2303" s="99"/>
      <c r="AR2303" s="99"/>
      <c r="AS2303" s="99"/>
      <c r="AT2303" s="99"/>
      <c r="AU2303" s="99"/>
    </row>
    <row r="2304" spans="27:47">
      <c r="AA2304" s="99"/>
      <c r="AB2304" s="99"/>
      <c r="AC2304" s="99"/>
      <c r="AD2304" s="99"/>
      <c r="AE2304" s="99"/>
      <c r="AF2304" s="102"/>
      <c r="AG2304" s="100"/>
      <c r="AN2304" s="99"/>
      <c r="AO2304" s="99"/>
      <c r="AP2304" s="99"/>
      <c r="AQ2304" s="99"/>
      <c r="AR2304" s="99"/>
      <c r="AS2304" s="99"/>
      <c r="AT2304" s="99"/>
      <c r="AU2304" s="99"/>
    </row>
    <row r="2305" spans="27:47">
      <c r="AA2305" s="99"/>
      <c r="AB2305" s="99"/>
      <c r="AC2305" s="99"/>
      <c r="AD2305" s="99"/>
      <c r="AE2305" s="99"/>
      <c r="AF2305" s="102"/>
      <c r="AG2305" s="100"/>
      <c r="AN2305" s="99"/>
      <c r="AO2305" s="99"/>
      <c r="AP2305" s="99"/>
      <c r="AQ2305" s="99"/>
      <c r="AR2305" s="99"/>
      <c r="AS2305" s="99"/>
      <c r="AT2305" s="99"/>
      <c r="AU2305" s="99"/>
    </row>
    <row r="2306" spans="27:47">
      <c r="AA2306" s="99"/>
      <c r="AB2306" s="99"/>
      <c r="AC2306" s="99"/>
      <c r="AD2306" s="99"/>
      <c r="AE2306" s="99"/>
      <c r="AF2306" s="102"/>
      <c r="AG2306" s="100"/>
      <c r="AN2306" s="99"/>
      <c r="AO2306" s="99"/>
      <c r="AP2306" s="99"/>
      <c r="AQ2306" s="99"/>
      <c r="AR2306" s="99"/>
      <c r="AS2306" s="99"/>
      <c r="AT2306" s="99"/>
      <c r="AU2306" s="99"/>
    </row>
    <row r="2307" spans="27:47">
      <c r="AA2307" s="99"/>
      <c r="AB2307" s="99"/>
      <c r="AC2307" s="99"/>
      <c r="AD2307" s="99"/>
      <c r="AE2307" s="99"/>
      <c r="AF2307" s="102"/>
      <c r="AG2307" s="100"/>
      <c r="AN2307" s="99"/>
      <c r="AO2307" s="99"/>
      <c r="AP2307" s="99"/>
      <c r="AQ2307" s="99"/>
      <c r="AR2307" s="99"/>
      <c r="AS2307" s="99"/>
      <c r="AT2307" s="99"/>
      <c r="AU2307" s="99"/>
    </row>
    <row r="2308" spans="27:47">
      <c r="AA2308" s="99"/>
      <c r="AB2308" s="99"/>
      <c r="AC2308" s="99"/>
      <c r="AD2308" s="99"/>
      <c r="AE2308" s="99"/>
      <c r="AF2308" s="102"/>
      <c r="AG2308" s="100"/>
      <c r="AN2308" s="99"/>
      <c r="AO2308" s="99"/>
      <c r="AP2308" s="99"/>
      <c r="AQ2308" s="99"/>
      <c r="AR2308" s="99"/>
      <c r="AS2308" s="99"/>
      <c r="AT2308" s="99"/>
      <c r="AU2308" s="99"/>
    </row>
    <row r="2309" spans="27:47">
      <c r="AA2309" s="99"/>
      <c r="AB2309" s="99"/>
      <c r="AC2309" s="99"/>
      <c r="AD2309" s="99"/>
      <c r="AE2309" s="99"/>
      <c r="AF2309" s="102"/>
      <c r="AG2309" s="100"/>
      <c r="AN2309" s="99"/>
      <c r="AO2309" s="99"/>
      <c r="AP2309" s="99"/>
      <c r="AQ2309" s="99"/>
      <c r="AR2309" s="99"/>
      <c r="AS2309" s="99"/>
      <c r="AT2309" s="99"/>
      <c r="AU2309" s="99"/>
    </row>
    <row r="2310" spans="27:47">
      <c r="AA2310" s="99"/>
      <c r="AB2310" s="99"/>
      <c r="AC2310" s="99"/>
      <c r="AD2310" s="99"/>
      <c r="AE2310" s="99"/>
      <c r="AF2310" s="102"/>
      <c r="AG2310" s="100"/>
      <c r="AN2310" s="99"/>
      <c r="AO2310" s="99"/>
      <c r="AP2310" s="99"/>
      <c r="AQ2310" s="99"/>
      <c r="AR2310" s="99"/>
      <c r="AS2310" s="99"/>
      <c r="AT2310" s="99"/>
      <c r="AU2310" s="99"/>
    </row>
    <row r="2311" spans="27:47">
      <c r="AA2311" s="99"/>
      <c r="AB2311" s="99"/>
      <c r="AC2311" s="99"/>
      <c r="AD2311" s="99"/>
      <c r="AE2311" s="99"/>
      <c r="AF2311" s="102"/>
      <c r="AG2311" s="100"/>
      <c r="AN2311" s="99"/>
      <c r="AO2311" s="99"/>
      <c r="AP2311" s="99"/>
      <c r="AQ2311" s="99"/>
      <c r="AR2311" s="99"/>
      <c r="AS2311" s="99"/>
      <c r="AT2311" s="99"/>
      <c r="AU2311" s="99"/>
    </row>
    <row r="2312" spans="27:47">
      <c r="AA2312" s="99"/>
      <c r="AB2312" s="99"/>
      <c r="AC2312" s="99"/>
      <c r="AD2312" s="99"/>
      <c r="AE2312" s="99"/>
      <c r="AF2312" s="102"/>
      <c r="AG2312" s="100"/>
      <c r="AN2312" s="99"/>
      <c r="AO2312" s="99"/>
      <c r="AP2312" s="99"/>
      <c r="AQ2312" s="99"/>
      <c r="AR2312" s="99"/>
      <c r="AS2312" s="99"/>
      <c r="AT2312" s="99"/>
      <c r="AU2312" s="99"/>
    </row>
    <row r="2313" spans="27:47">
      <c r="AA2313" s="99"/>
      <c r="AB2313" s="99"/>
      <c r="AC2313" s="99"/>
      <c r="AD2313" s="99"/>
      <c r="AE2313" s="99"/>
      <c r="AF2313" s="102"/>
      <c r="AG2313" s="100"/>
      <c r="AN2313" s="99"/>
      <c r="AO2313" s="99"/>
      <c r="AP2313" s="99"/>
      <c r="AQ2313" s="99"/>
      <c r="AR2313" s="99"/>
      <c r="AS2313" s="99"/>
      <c r="AT2313" s="99"/>
      <c r="AU2313" s="99"/>
    </row>
    <row r="2314" spans="27:47">
      <c r="AA2314" s="99"/>
      <c r="AB2314" s="99"/>
      <c r="AC2314" s="99"/>
      <c r="AD2314" s="99"/>
      <c r="AE2314" s="99"/>
      <c r="AF2314" s="102"/>
      <c r="AG2314" s="100"/>
      <c r="AN2314" s="99"/>
      <c r="AO2314" s="99"/>
      <c r="AP2314" s="99"/>
      <c r="AQ2314" s="99"/>
      <c r="AR2314" s="99"/>
      <c r="AS2314" s="99"/>
      <c r="AT2314" s="99"/>
      <c r="AU2314" s="99"/>
    </row>
    <row r="2315" spans="27:47">
      <c r="AA2315" s="99"/>
      <c r="AB2315" s="99"/>
      <c r="AC2315" s="99"/>
      <c r="AD2315" s="99"/>
      <c r="AE2315" s="99"/>
      <c r="AF2315" s="102"/>
      <c r="AG2315" s="100"/>
      <c r="AN2315" s="99"/>
      <c r="AO2315" s="99"/>
      <c r="AP2315" s="99"/>
      <c r="AQ2315" s="99"/>
      <c r="AR2315" s="99"/>
      <c r="AS2315" s="99"/>
      <c r="AT2315" s="99"/>
      <c r="AU2315" s="99"/>
    </row>
    <row r="2316" spans="27:47">
      <c r="AA2316" s="99"/>
      <c r="AB2316" s="99"/>
      <c r="AC2316" s="99"/>
      <c r="AD2316" s="99"/>
      <c r="AE2316" s="99"/>
      <c r="AF2316" s="102"/>
      <c r="AG2316" s="100"/>
      <c r="AN2316" s="99"/>
      <c r="AO2316" s="99"/>
      <c r="AP2316" s="99"/>
      <c r="AQ2316" s="99"/>
      <c r="AR2316" s="99"/>
      <c r="AS2316" s="99"/>
      <c r="AT2316" s="99"/>
      <c r="AU2316" s="99"/>
    </row>
    <row r="2317" spans="27:47">
      <c r="AA2317" s="99"/>
      <c r="AB2317" s="99"/>
      <c r="AC2317" s="99"/>
      <c r="AD2317" s="99"/>
      <c r="AE2317" s="99"/>
      <c r="AF2317" s="102"/>
      <c r="AG2317" s="100"/>
      <c r="AN2317" s="99"/>
      <c r="AO2317" s="99"/>
      <c r="AP2317" s="99"/>
      <c r="AQ2317" s="99"/>
      <c r="AR2317" s="99"/>
      <c r="AS2317" s="99"/>
      <c r="AT2317" s="99"/>
      <c r="AU2317" s="99"/>
    </row>
    <row r="2318" spans="27:47">
      <c r="AA2318" s="99"/>
      <c r="AB2318" s="99"/>
      <c r="AC2318" s="99"/>
      <c r="AD2318" s="99"/>
      <c r="AE2318" s="99"/>
      <c r="AF2318" s="102"/>
      <c r="AG2318" s="100"/>
      <c r="AN2318" s="99"/>
      <c r="AO2318" s="99"/>
      <c r="AP2318" s="99"/>
      <c r="AQ2318" s="99"/>
      <c r="AR2318" s="99"/>
      <c r="AS2318" s="99"/>
      <c r="AT2318" s="99"/>
      <c r="AU2318" s="99"/>
    </row>
    <row r="2319" spans="27:47">
      <c r="AA2319" s="99"/>
      <c r="AB2319" s="99"/>
      <c r="AC2319" s="99"/>
      <c r="AD2319" s="99"/>
      <c r="AE2319" s="99"/>
      <c r="AF2319" s="102"/>
      <c r="AG2319" s="100"/>
      <c r="AN2319" s="99"/>
      <c r="AO2319" s="99"/>
      <c r="AP2319" s="99"/>
      <c r="AQ2319" s="99"/>
      <c r="AR2319" s="99"/>
      <c r="AS2319" s="99"/>
      <c r="AT2319" s="99"/>
      <c r="AU2319" s="99"/>
    </row>
    <row r="2320" spans="27:47">
      <c r="AA2320" s="99"/>
      <c r="AB2320" s="99"/>
      <c r="AC2320" s="99"/>
      <c r="AD2320" s="99"/>
      <c r="AE2320" s="99"/>
      <c r="AF2320" s="102"/>
      <c r="AG2320" s="100"/>
      <c r="AN2320" s="99"/>
      <c r="AO2320" s="99"/>
      <c r="AP2320" s="99"/>
      <c r="AQ2320" s="99"/>
      <c r="AR2320" s="99"/>
      <c r="AS2320" s="99"/>
      <c r="AT2320" s="99"/>
      <c r="AU2320" s="99"/>
    </row>
    <row r="2321" spans="27:47">
      <c r="AA2321" s="99"/>
      <c r="AB2321" s="99"/>
      <c r="AC2321" s="99"/>
      <c r="AD2321" s="99"/>
      <c r="AE2321" s="99"/>
      <c r="AF2321" s="102"/>
      <c r="AG2321" s="100"/>
      <c r="AN2321" s="99"/>
      <c r="AO2321" s="99"/>
      <c r="AP2321" s="99"/>
      <c r="AQ2321" s="99"/>
      <c r="AR2321" s="99"/>
      <c r="AS2321" s="99"/>
      <c r="AT2321" s="99"/>
      <c r="AU2321" s="99"/>
    </row>
    <row r="2322" spans="27:47">
      <c r="AA2322" s="99"/>
      <c r="AB2322" s="99"/>
      <c r="AC2322" s="99"/>
      <c r="AD2322" s="99"/>
      <c r="AE2322" s="99"/>
      <c r="AF2322" s="102"/>
      <c r="AG2322" s="100"/>
      <c r="AN2322" s="99"/>
      <c r="AO2322" s="99"/>
      <c r="AP2322" s="99"/>
      <c r="AQ2322" s="99"/>
      <c r="AR2322" s="99"/>
      <c r="AS2322" s="99"/>
      <c r="AT2322" s="99"/>
      <c r="AU2322" s="99"/>
    </row>
    <row r="2323" spans="27:47">
      <c r="AA2323" s="99"/>
      <c r="AB2323" s="99"/>
      <c r="AC2323" s="99"/>
      <c r="AD2323" s="99"/>
      <c r="AE2323" s="99"/>
      <c r="AF2323" s="102"/>
      <c r="AG2323" s="100"/>
      <c r="AN2323" s="99"/>
      <c r="AO2323" s="99"/>
      <c r="AP2323" s="99"/>
      <c r="AQ2323" s="99"/>
      <c r="AR2323" s="99"/>
      <c r="AS2323" s="99"/>
      <c r="AT2323" s="99"/>
      <c r="AU2323" s="99"/>
    </row>
    <row r="2324" spans="27:47">
      <c r="AA2324" s="99"/>
      <c r="AB2324" s="99"/>
      <c r="AC2324" s="99"/>
      <c r="AD2324" s="99"/>
      <c r="AE2324" s="99"/>
      <c r="AF2324" s="102"/>
      <c r="AG2324" s="100"/>
      <c r="AN2324" s="99"/>
      <c r="AO2324" s="99"/>
      <c r="AP2324" s="99"/>
      <c r="AQ2324" s="99"/>
      <c r="AR2324" s="99"/>
      <c r="AS2324" s="99"/>
      <c r="AT2324" s="99"/>
      <c r="AU2324" s="99"/>
    </row>
    <row r="2325" spans="27:47">
      <c r="AA2325" s="99"/>
      <c r="AB2325" s="99"/>
      <c r="AC2325" s="99"/>
      <c r="AD2325" s="99"/>
      <c r="AE2325" s="99"/>
      <c r="AF2325" s="102"/>
      <c r="AG2325" s="100"/>
      <c r="AN2325" s="99"/>
      <c r="AO2325" s="99"/>
      <c r="AP2325" s="99"/>
      <c r="AQ2325" s="99"/>
      <c r="AR2325" s="99"/>
      <c r="AS2325" s="99"/>
      <c r="AT2325" s="99"/>
      <c r="AU2325" s="99"/>
    </row>
    <row r="2326" spans="27:47">
      <c r="AA2326" s="99"/>
      <c r="AB2326" s="99"/>
      <c r="AC2326" s="99"/>
      <c r="AD2326" s="99"/>
      <c r="AE2326" s="99"/>
      <c r="AF2326" s="102"/>
      <c r="AG2326" s="100"/>
      <c r="AN2326" s="99"/>
      <c r="AO2326" s="99"/>
      <c r="AP2326" s="99"/>
      <c r="AQ2326" s="99"/>
      <c r="AR2326" s="99"/>
      <c r="AS2326" s="99"/>
      <c r="AT2326" s="99"/>
      <c r="AU2326" s="99"/>
    </row>
    <row r="2327" spans="27:47">
      <c r="AA2327" s="99"/>
      <c r="AB2327" s="99"/>
      <c r="AC2327" s="99"/>
      <c r="AD2327" s="99"/>
      <c r="AE2327" s="99"/>
      <c r="AF2327" s="102"/>
      <c r="AG2327" s="100"/>
      <c r="AN2327" s="99"/>
      <c r="AO2327" s="99"/>
      <c r="AP2327" s="99"/>
      <c r="AQ2327" s="99"/>
      <c r="AR2327" s="99"/>
      <c r="AS2327" s="99"/>
      <c r="AT2327" s="99"/>
      <c r="AU2327" s="99"/>
    </row>
    <row r="2328" spans="27:47">
      <c r="AA2328" s="99"/>
      <c r="AB2328" s="99"/>
      <c r="AC2328" s="99"/>
      <c r="AD2328" s="99"/>
      <c r="AE2328" s="99"/>
      <c r="AF2328" s="102"/>
      <c r="AG2328" s="100"/>
      <c r="AN2328" s="99"/>
      <c r="AO2328" s="99"/>
      <c r="AP2328" s="99"/>
      <c r="AQ2328" s="99"/>
      <c r="AR2328" s="99"/>
      <c r="AS2328" s="99"/>
      <c r="AT2328" s="99"/>
      <c r="AU2328" s="99"/>
    </row>
    <row r="2329" spans="27:47">
      <c r="AA2329" s="99"/>
      <c r="AB2329" s="99"/>
      <c r="AC2329" s="99"/>
      <c r="AD2329" s="99"/>
      <c r="AE2329" s="99"/>
      <c r="AF2329" s="102"/>
      <c r="AG2329" s="100"/>
      <c r="AN2329" s="99"/>
      <c r="AO2329" s="99"/>
      <c r="AP2329" s="99"/>
      <c r="AQ2329" s="99"/>
      <c r="AR2329" s="99"/>
      <c r="AS2329" s="99"/>
      <c r="AT2329" s="99"/>
      <c r="AU2329" s="99"/>
    </row>
    <row r="2330" spans="27:47">
      <c r="AA2330" s="99"/>
      <c r="AB2330" s="99"/>
      <c r="AC2330" s="99"/>
      <c r="AD2330" s="99"/>
      <c r="AE2330" s="99"/>
      <c r="AF2330" s="102"/>
      <c r="AG2330" s="100"/>
      <c r="AN2330" s="99"/>
      <c r="AO2330" s="99"/>
      <c r="AP2330" s="99"/>
      <c r="AQ2330" s="99"/>
      <c r="AR2330" s="99"/>
      <c r="AS2330" s="99"/>
      <c r="AT2330" s="99"/>
      <c r="AU2330" s="99"/>
    </row>
    <row r="2331" spans="27:47">
      <c r="AA2331" s="99"/>
      <c r="AB2331" s="99"/>
      <c r="AC2331" s="99"/>
      <c r="AD2331" s="99"/>
      <c r="AE2331" s="99"/>
      <c r="AF2331" s="102"/>
      <c r="AG2331" s="100"/>
      <c r="AN2331" s="99"/>
      <c r="AO2331" s="99"/>
      <c r="AP2331" s="99"/>
      <c r="AQ2331" s="99"/>
      <c r="AR2331" s="99"/>
      <c r="AS2331" s="99"/>
      <c r="AT2331" s="99"/>
      <c r="AU2331" s="99"/>
    </row>
    <row r="2332" spans="27:47">
      <c r="AA2332" s="99"/>
      <c r="AB2332" s="99"/>
      <c r="AC2332" s="99"/>
      <c r="AD2332" s="99"/>
      <c r="AE2332" s="99"/>
      <c r="AF2332" s="102"/>
      <c r="AG2332" s="100"/>
      <c r="AN2332" s="99"/>
      <c r="AO2332" s="99"/>
      <c r="AP2332" s="99"/>
      <c r="AQ2332" s="99"/>
      <c r="AR2332" s="99"/>
      <c r="AS2332" s="99"/>
      <c r="AT2332" s="99"/>
      <c r="AU2332" s="99"/>
    </row>
    <row r="2333" spans="27:47">
      <c r="AA2333" s="99"/>
      <c r="AB2333" s="99"/>
      <c r="AC2333" s="99"/>
      <c r="AD2333" s="99"/>
      <c r="AE2333" s="99"/>
      <c r="AF2333" s="102"/>
      <c r="AG2333" s="100"/>
      <c r="AN2333" s="99"/>
      <c r="AO2333" s="99"/>
      <c r="AP2333" s="99"/>
      <c r="AQ2333" s="99"/>
      <c r="AR2333" s="99"/>
      <c r="AS2333" s="99"/>
      <c r="AT2333" s="99"/>
      <c r="AU2333" s="99"/>
    </row>
    <row r="2334" spans="27:47">
      <c r="AA2334" s="99"/>
      <c r="AB2334" s="99"/>
      <c r="AC2334" s="99"/>
      <c r="AD2334" s="99"/>
      <c r="AE2334" s="99"/>
      <c r="AF2334" s="102"/>
      <c r="AG2334" s="100"/>
      <c r="AN2334" s="99"/>
      <c r="AO2334" s="99"/>
      <c r="AP2334" s="99"/>
      <c r="AQ2334" s="99"/>
      <c r="AR2334" s="99"/>
      <c r="AS2334" s="99"/>
      <c r="AT2334" s="99"/>
      <c r="AU2334" s="99"/>
    </row>
    <row r="2335" spans="27:47">
      <c r="AA2335" s="99"/>
      <c r="AB2335" s="99"/>
      <c r="AC2335" s="99"/>
      <c r="AD2335" s="99"/>
      <c r="AE2335" s="99"/>
      <c r="AF2335" s="102"/>
      <c r="AG2335" s="100"/>
      <c r="AN2335" s="99"/>
      <c r="AO2335" s="99"/>
      <c r="AP2335" s="99"/>
      <c r="AQ2335" s="99"/>
      <c r="AR2335" s="99"/>
      <c r="AS2335" s="99"/>
      <c r="AT2335" s="99"/>
      <c r="AU2335" s="99"/>
    </row>
    <row r="2336" spans="27:47">
      <c r="AA2336" s="99"/>
      <c r="AB2336" s="99"/>
      <c r="AC2336" s="99"/>
      <c r="AD2336" s="99"/>
      <c r="AE2336" s="99"/>
      <c r="AF2336" s="102"/>
      <c r="AG2336" s="100"/>
      <c r="AN2336" s="99"/>
      <c r="AO2336" s="99"/>
      <c r="AP2336" s="99"/>
      <c r="AQ2336" s="99"/>
      <c r="AR2336" s="99"/>
      <c r="AS2336" s="99"/>
      <c r="AT2336" s="99"/>
      <c r="AU2336" s="99"/>
    </row>
    <row r="2337" spans="27:47">
      <c r="AA2337" s="99"/>
      <c r="AB2337" s="99"/>
      <c r="AC2337" s="99"/>
      <c r="AD2337" s="99"/>
      <c r="AE2337" s="99"/>
      <c r="AF2337" s="102"/>
      <c r="AG2337" s="100"/>
      <c r="AN2337" s="99"/>
      <c r="AO2337" s="99"/>
      <c r="AP2337" s="99"/>
      <c r="AQ2337" s="99"/>
      <c r="AR2337" s="99"/>
      <c r="AS2337" s="99"/>
      <c r="AT2337" s="99"/>
      <c r="AU2337" s="99"/>
    </row>
    <row r="2338" spans="27:47">
      <c r="AA2338" s="99"/>
      <c r="AB2338" s="99"/>
      <c r="AC2338" s="99"/>
      <c r="AD2338" s="99"/>
      <c r="AE2338" s="99"/>
      <c r="AF2338" s="102"/>
      <c r="AG2338" s="100"/>
      <c r="AN2338" s="99"/>
      <c r="AO2338" s="99"/>
      <c r="AP2338" s="99"/>
      <c r="AQ2338" s="99"/>
      <c r="AR2338" s="99"/>
      <c r="AS2338" s="99"/>
      <c r="AT2338" s="99"/>
      <c r="AU2338" s="99"/>
    </row>
    <row r="2339" spans="27:47">
      <c r="AA2339" s="99"/>
      <c r="AB2339" s="99"/>
      <c r="AC2339" s="99"/>
      <c r="AD2339" s="99"/>
      <c r="AE2339" s="99"/>
      <c r="AF2339" s="102"/>
      <c r="AG2339" s="100"/>
      <c r="AN2339" s="99"/>
      <c r="AO2339" s="99"/>
      <c r="AP2339" s="99"/>
      <c r="AQ2339" s="99"/>
      <c r="AR2339" s="99"/>
      <c r="AS2339" s="99"/>
      <c r="AT2339" s="99"/>
      <c r="AU2339" s="99"/>
    </row>
    <row r="2340" spans="27:47">
      <c r="AA2340" s="99"/>
      <c r="AB2340" s="99"/>
      <c r="AC2340" s="99"/>
      <c r="AD2340" s="99"/>
      <c r="AE2340" s="99"/>
      <c r="AF2340" s="102"/>
      <c r="AG2340" s="100"/>
      <c r="AN2340" s="99"/>
      <c r="AO2340" s="99"/>
      <c r="AP2340" s="99"/>
      <c r="AQ2340" s="99"/>
      <c r="AR2340" s="99"/>
      <c r="AS2340" s="99"/>
      <c r="AT2340" s="99"/>
      <c r="AU2340" s="99"/>
    </row>
    <row r="2341" spans="27:47">
      <c r="AA2341" s="99"/>
      <c r="AB2341" s="99"/>
      <c r="AC2341" s="99"/>
      <c r="AD2341" s="99"/>
      <c r="AE2341" s="99"/>
      <c r="AF2341" s="102"/>
      <c r="AG2341" s="100"/>
      <c r="AN2341" s="99"/>
      <c r="AO2341" s="99"/>
      <c r="AP2341" s="99"/>
      <c r="AQ2341" s="99"/>
      <c r="AR2341" s="99"/>
      <c r="AS2341" s="99"/>
      <c r="AT2341" s="99"/>
      <c r="AU2341" s="99"/>
    </row>
    <row r="2342" spans="27:47">
      <c r="AA2342" s="99"/>
      <c r="AB2342" s="99"/>
      <c r="AC2342" s="99"/>
      <c r="AD2342" s="99"/>
      <c r="AE2342" s="99"/>
      <c r="AF2342" s="102"/>
      <c r="AG2342" s="100"/>
      <c r="AN2342" s="99"/>
      <c r="AO2342" s="99"/>
      <c r="AP2342" s="99"/>
      <c r="AQ2342" s="99"/>
      <c r="AR2342" s="99"/>
      <c r="AS2342" s="99"/>
      <c r="AT2342" s="99"/>
      <c r="AU2342" s="99"/>
    </row>
    <row r="2343" spans="27:47">
      <c r="AA2343" s="99"/>
      <c r="AB2343" s="99"/>
      <c r="AC2343" s="99"/>
      <c r="AD2343" s="99"/>
      <c r="AE2343" s="99"/>
      <c r="AF2343" s="102"/>
      <c r="AG2343" s="100"/>
      <c r="AN2343" s="99"/>
      <c r="AO2343" s="99"/>
      <c r="AP2343" s="99"/>
      <c r="AQ2343" s="99"/>
      <c r="AR2343" s="99"/>
      <c r="AS2343" s="99"/>
      <c r="AT2343" s="99"/>
      <c r="AU2343" s="99"/>
    </row>
    <row r="2344" spans="27:47">
      <c r="AA2344" s="99"/>
      <c r="AB2344" s="99"/>
      <c r="AC2344" s="99"/>
      <c r="AD2344" s="99"/>
      <c r="AE2344" s="99"/>
      <c r="AF2344" s="102"/>
      <c r="AG2344" s="100"/>
      <c r="AN2344" s="99"/>
      <c r="AO2344" s="99"/>
      <c r="AP2344" s="99"/>
      <c r="AQ2344" s="99"/>
      <c r="AR2344" s="99"/>
      <c r="AS2344" s="99"/>
      <c r="AT2344" s="99"/>
      <c r="AU2344" s="99"/>
    </row>
    <row r="2345" spans="27:47">
      <c r="AA2345" s="99"/>
      <c r="AB2345" s="99"/>
      <c r="AC2345" s="99"/>
      <c r="AD2345" s="99"/>
      <c r="AE2345" s="99"/>
      <c r="AF2345" s="102"/>
      <c r="AG2345" s="100"/>
      <c r="AN2345" s="99"/>
      <c r="AO2345" s="99"/>
      <c r="AP2345" s="99"/>
      <c r="AQ2345" s="99"/>
      <c r="AR2345" s="99"/>
      <c r="AS2345" s="99"/>
      <c r="AT2345" s="99"/>
      <c r="AU2345" s="99"/>
    </row>
    <row r="2346" spans="27:47">
      <c r="AA2346" s="99"/>
      <c r="AB2346" s="99"/>
      <c r="AC2346" s="99"/>
      <c r="AD2346" s="99"/>
      <c r="AE2346" s="99"/>
      <c r="AF2346" s="102"/>
      <c r="AG2346" s="100"/>
      <c r="AN2346" s="99"/>
      <c r="AO2346" s="99"/>
      <c r="AP2346" s="99"/>
      <c r="AQ2346" s="99"/>
      <c r="AR2346" s="99"/>
      <c r="AS2346" s="99"/>
      <c r="AT2346" s="99"/>
      <c r="AU2346" s="99"/>
    </row>
    <row r="2347" spans="27:47">
      <c r="AA2347" s="99"/>
      <c r="AB2347" s="99"/>
      <c r="AC2347" s="99"/>
      <c r="AD2347" s="99"/>
      <c r="AE2347" s="99"/>
      <c r="AF2347" s="102"/>
      <c r="AG2347" s="100"/>
      <c r="AN2347" s="99"/>
      <c r="AO2347" s="99"/>
      <c r="AP2347" s="99"/>
      <c r="AQ2347" s="99"/>
      <c r="AR2347" s="99"/>
      <c r="AS2347" s="99"/>
      <c r="AT2347" s="99"/>
      <c r="AU2347" s="99"/>
    </row>
    <row r="2348" spans="27:47">
      <c r="AA2348" s="99"/>
      <c r="AB2348" s="99"/>
      <c r="AC2348" s="99"/>
      <c r="AD2348" s="99"/>
      <c r="AE2348" s="99"/>
      <c r="AF2348" s="102"/>
      <c r="AG2348" s="100"/>
      <c r="AN2348" s="99"/>
      <c r="AO2348" s="99"/>
      <c r="AP2348" s="99"/>
      <c r="AQ2348" s="99"/>
      <c r="AR2348" s="99"/>
      <c r="AS2348" s="99"/>
      <c r="AT2348" s="99"/>
      <c r="AU2348" s="99"/>
    </row>
    <row r="2349" spans="27:47">
      <c r="AA2349" s="99"/>
      <c r="AB2349" s="99"/>
      <c r="AC2349" s="99"/>
      <c r="AD2349" s="99"/>
      <c r="AE2349" s="99"/>
      <c r="AF2349" s="102"/>
      <c r="AG2349" s="100"/>
      <c r="AN2349" s="99"/>
      <c r="AO2349" s="99"/>
      <c r="AP2349" s="99"/>
      <c r="AQ2349" s="99"/>
      <c r="AR2349" s="99"/>
      <c r="AS2349" s="99"/>
      <c r="AT2349" s="99"/>
      <c r="AU2349" s="99"/>
    </row>
    <row r="2350" spans="27:47">
      <c r="AA2350" s="99"/>
      <c r="AB2350" s="99"/>
      <c r="AC2350" s="99"/>
      <c r="AD2350" s="99"/>
      <c r="AE2350" s="99"/>
      <c r="AF2350" s="102"/>
      <c r="AG2350" s="100"/>
      <c r="AN2350" s="99"/>
      <c r="AO2350" s="99"/>
      <c r="AP2350" s="99"/>
      <c r="AQ2350" s="99"/>
      <c r="AR2350" s="99"/>
      <c r="AS2350" s="99"/>
      <c r="AT2350" s="99"/>
      <c r="AU2350" s="99"/>
    </row>
    <row r="2351" spans="27:47">
      <c r="AA2351" s="99"/>
      <c r="AB2351" s="99"/>
      <c r="AC2351" s="99"/>
      <c r="AD2351" s="99"/>
      <c r="AE2351" s="99"/>
      <c r="AF2351" s="102"/>
      <c r="AG2351" s="100"/>
      <c r="AN2351" s="99"/>
      <c r="AO2351" s="99"/>
      <c r="AP2351" s="99"/>
      <c r="AQ2351" s="99"/>
      <c r="AR2351" s="99"/>
      <c r="AS2351" s="99"/>
      <c r="AT2351" s="99"/>
      <c r="AU2351" s="99"/>
    </row>
    <row r="2352" spans="27:47">
      <c r="AA2352" s="99"/>
      <c r="AB2352" s="99"/>
      <c r="AC2352" s="99"/>
      <c r="AD2352" s="99"/>
      <c r="AE2352" s="99"/>
      <c r="AF2352" s="102"/>
      <c r="AG2352" s="100"/>
      <c r="AN2352" s="99"/>
      <c r="AO2352" s="99"/>
      <c r="AP2352" s="99"/>
      <c r="AQ2352" s="99"/>
      <c r="AR2352" s="99"/>
      <c r="AS2352" s="99"/>
      <c r="AT2352" s="99"/>
      <c r="AU2352" s="99"/>
    </row>
    <row r="2353" spans="27:47">
      <c r="AA2353" s="99"/>
      <c r="AB2353" s="99"/>
      <c r="AC2353" s="99"/>
      <c r="AD2353" s="99"/>
      <c r="AE2353" s="99"/>
      <c r="AF2353" s="102"/>
      <c r="AG2353" s="100"/>
      <c r="AN2353" s="99"/>
      <c r="AO2353" s="99"/>
      <c r="AP2353" s="99"/>
      <c r="AQ2353" s="99"/>
      <c r="AR2353" s="99"/>
      <c r="AS2353" s="99"/>
      <c r="AT2353" s="99"/>
      <c r="AU2353" s="99"/>
    </row>
    <row r="2354" spans="27:47">
      <c r="AA2354" s="99"/>
      <c r="AB2354" s="99"/>
      <c r="AC2354" s="99"/>
      <c r="AD2354" s="99"/>
      <c r="AE2354" s="99"/>
      <c r="AF2354" s="102"/>
      <c r="AG2354" s="100"/>
      <c r="AN2354" s="99"/>
      <c r="AO2354" s="99"/>
      <c r="AP2354" s="99"/>
      <c r="AQ2354" s="99"/>
      <c r="AR2354" s="99"/>
      <c r="AS2354" s="99"/>
      <c r="AT2354" s="99"/>
      <c r="AU2354" s="99"/>
    </row>
    <row r="2355" spans="27:47">
      <c r="AA2355" s="99"/>
      <c r="AB2355" s="99"/>
      <c r="AC2355" s="99"/>
      <c r="AD2355" s="99"/>
      <c r="AE2355" s="99"/>
      <c r="AF2355" s="102"/>
      <c r="AG2355" s="100"/>
      <c r="AN2355" s="99"/>
      <c r="AO2355" s="99"/>
      <c r="AP2355" s="99"/>
      <c r="AQ2355" s="99"/>
      <c r="AR2355" s="99"/>
      <c r="AS2355" s="99"/>
      <c r="AT2355" s="99"/>
      <c r="AU2355" s="99"/>
    </row>
    <row r="2356" spans="27:47">
      <c r="AA2356" s="99"/>
      <c r="AB2356" s="99"/>
      <c r="AC2356" s="99"/>
      <c r="AD2356" s="99"/>
      <c r="AE2356" s="99"/>
      <c r="AF2356" s="102"/>
      <c r="AG2356" s="100"/>
      <c r="AN2356" s="99"/>
      <c r="AO2356" s="99"/>
      <c r="AP2356" s="99"/>
      <c r="AQ2356" s="99"/>
      <c r="AR2356" s="99"/>
      <c r="AS2356" s="99"/>
      <c r="AT2356" s="99"/>
      <c r="AU2356" s="99"/>
    </row>
    <row r="2357" spans="27:47">
      <c r="AA2357" s="99"/>
      <c r="AB2357" s="99"/>
      <c r="AC2357" s="99"/>
      <c r="AD2357" s="99"/>
      <c r="AE2357" s="99"/>
      <c r="AF2357" s="102"/>
      <c r="AG2357" s="100"/>
      <c r="AN2357" s="99"/>
      <c r="AO2357" s="99"/>
      <c r="AP2357" s="99"/>
      <c r="AQ2357" s="99"/>
      <c r="AR2357" s="99"/>
      <c r="AS2357" s="99"/>
      <c r="AT2357" s="99"/>
      <c r="AU2357" s="99"/>
    </row>
    <row r="2358" spans="27:47">
      <c r="AA2358" s="99"/>
      <c r="AB2358" s="99"/>
      <c r="AC2358" s="99"/>
      <c r="AD2358" s="99"/>
      <c r="AE2358" s="99"/>
      <c r="AF2358" s="102"/>
      <c r="AG2358" s="100"/>
      <c r="AN2358" s="99"/>
      <c r="AO2358" s="99"/>
      <c r="AP2358" s="99"/>
      <c r="AQ2358" s="99"/>
      <c r="AR2358" s="99"/>
      <c r="AS2358" s="99"/>
      <c r="AT2358" s="99"/>
      <c r="AU2358" s="99"/>
    </row>
    <row r="2359" spans="27:47">
      <c r="AA2359" s="99"/>
      <c r="AB2359" s="99"/>
      <c r="AC2359" s="99"/>
      <c r="AD2359" s="99"/>
      <c r="AE2359" s="99"/>
      <c r="AF2359" s="102"/>
      <c r="AG2359" s="100"/>
      <c r="AN2359" s="99"/>
      <c r="AO2359" s="99"/>
      <c r="AP2359" s="99"/>
      <c r="AQ2359" s="99"/>
      <c r="AR2359" s="99"/>
      <c r="AS2359" s="99"/>
      <c r="AT2359" s="99"/>
      <c r="AU2359" s="99"/>
    </row>
    <row r="2360" spans="27:47">
      <c r="AA2360" s="99"/>
      <c r="AB2360" s="99"/>
      <c r="AC2360" s="99"/>
      <c r="AD2360" s="99"/>
      <c r="AE2360" s="99"/>
      <c r="AF2360" s="102"/>
      <c r="AG2360" s="100"/>
      <c r="AN2360" s="99"/>
      <c r="AO2360" s="99"/>
      <c r="AP2360" s="99"/>
      <c r="AQ2360" s="99"/>
      <c r="AR2360" s="99"/>
      <c r="AS2360" s="99"/>
      <c r="AT2360" s="99"/>
      <c r="AU2360" s="99"/>
    </row>
    <row r="2361" spans="27:47">
      <c r="AA2361" s="99"/>
      <c r="AB2361" s="99"/>
      <c r="AC2361" s="99"/>
      <c r="AD2361" s="99"/>
      <c r="AE2361" s="99"/>
      <c r="AF2361" s="102"/>
      <c r="AG2361" s="100"/>
      <c r="AN2361" s="99"/>
      <c r="AO2361" s="99"/>
      <c r="AP2361" s="99"/>
      <c r="AQ2361" s="99"/>
      <c r="AR2361" s="99"/>
      <c r="AS2361" s="99"/>
      <c r="AT2361" s="99"/>
      <c r="AU2361" s="99"/>
    </row>
    <row r="2362" spans="27:47">
      <c r="AA2362" s="99"/>
      <c r="AB2362" s="99"/>
      <c r="AC2362" s="99"/>
      <c r="AD2362" s="99"/>
      <c r="AE2362" s="99"/>
      <c r="AF2362" s="102"/>
      <c r="AG2362" s="100"/>
      <c r="AN2362" s="99"/>
      <c r="AO2362" s="99"/>
      <c r="AP2362" s="99"/>
      <c r="AQ2362" s="99"/>
      <c r="AR2362" s="99"/>
      <c r="AS2362" s="99"/>
      <c r="AT2362" s="99"/>
      <c r="AU2362" s="99"/>
    </row>
    <row r="2363" spans="27:47">
      <c r="AA2363" s="99"/>
      <c r="AB2363" s="99"/>
      <c r="AC2363" s="99"/>
      <c r="AD2363" s="99"/>
      <c r="AE2363" s="99"/>
      <c r="AF2363" s="102"/>
      <c r="AG2363" s="100"/>
      <c r="AN2363" s="99"/>
      <c r="AO2363" s="99"/>
      <c r="AP2363" s="99"/>
      <c r="AQ2363" s="99"/>
      <c r="AR2363" s="99"/>
      <c r="AS2363" s="99"/>
      <c r="AT2363" s="99"/>
      <c r="AU2363" s="99"/>
    </row>
    <row r="2364" spans="27:47">
      <c r="AA2364" s="99"/>
      <c r="AB2364" s="99"/>
      <c r="AC2364" s="99"/>
      <c r="AD2364" s="99"/>
      <c r="AE2364" s="99"/>
      <c r="AF2364" s="102"/>
      <c r="AG2364" s="100"/>
      <c r="AN2364" s="99"/>
      <c r="AO2364" s="99"/>
      <c r="AP2364" s="99"/>
      <c r="AQ2364" s="99"/>
      <c r="AR2364" s="99"/>
      <c r="AS2364" s="99"/>
      <c r="AT2364" s="99"/>
      <c r="AU2364" s="99"/>
    </row>
    <row r="2365" spans="27:47">
      <c r="AA2365" s="99"/>
      <c r="AB2365" s="99"/>
      <c r="AC2365" s="99"/>
      <c r="AD2365" s="99"/>
      <c r="AE2365" s="99"/>
      <c r="AF2365" s="102"/>
      <c r="AG2365" s="100"/>
      <c r="AN2365" s="99"/>
      <c r="AO2365" s="99"/>
      <c r="AP2365" s="99"/>
      <c r="AQ2365" s="99"/>
      <c r="AR2365" s="99"/>
      <c r="AS2365" s="99"/>
      <c r="AT2365" s="99"/>
      <c r="AU2365" s="99"/>
    </row>
    <row r="2366" spans="27:47">
      <c r="AA2366" s="99"/>
      <c r="AB2366" s="99"/>
      <c r="AC2366" s="99"/>
      <c r="AD2366" s="99"/>
      <c r="AE2366" s="99"/>
      <c r="AF2366" s="102"/>
      <c r="AG2366" s="100"/>
      <c r="AN2366" s="99"/>
      <c r="AO2366" s="99"/>
      <c r="AP2366" s="99"/>
      <c r="AQ2366" s="99"/>
      <c r="AR2366" s="99"/>
      <c r="AS2366" s="99"/>
      <c r="AT2366" s="99"/>
      <c r="AU2366" s="99"/>
    </row>
    <row r="2367" spans="27:47">
      <c r="AA2367" s="99"/>
      <c r="AB2367" s="99"/>
      <c r="AC2367" s="99"/>
      <c r="AD2367" s="99"/>
      <c r="AE2367" s="99"/>
      <c r="AF2367" s="102"/>
      <c r="AG2367" s="100"/>
      <c r="AN2367" s="99"/>
      <c r="AO2367" s="99"/>
      <c r="AP2367" s="99"/>
      <c r="AQ2367" s="99"/>
      <c r="AR2367" s="99"/>
      <c r="AS2367" s="99"/>
      <c r="AT2367" s="99"/>
      <c r="AU2367" s="99"/>
    </row>
    <row r="2368" spans="27:47">
      <c r="AA2368" s="99"/>
      <c r="AB2368" s="99"/>
      <c r="AC2368" s="99"/>
      <c r="AD2368" s="99"/>
      <c r="AE2368" s="99"/>
      <c r="AF2368" s="102"/>
      <c r="AG2368" s="100"/>
      <c r="AN2368" s="99"/>
      <c r="AO2368" s="99"/>
      <c r="AP2368" s="99"/>
      <c r="AQ2368" s="99"/>
      <c r="AR2368" s="99"/>
      <c r="AS2368" s="99"/>
      <c r="AT2368" s="99"/>
      <c r="AU2368" s="99"/>
    </row>
    <row r="2369" spans="27:47">
      <c r="AA2369" s="99"/>
      <c r="AB2369" s="99"/>
      <c r="AC2369" s="99"/>
      <c r="AD2369" s="99"/>
      <c r="AE2369" s="99"/>
      <c r="AF2369" s="102"/>
      <c r="AG2369" s="100"/>
      <c r="AN2369" s="99"/>
      <c r="AO2369" s="99"/>
      <c r="AP2369" s="99"/>
      <c r="AQ2369" s="99"/>
      <c r="AR2369" s="99"/>
      <c r="AS2369" s="99"/>
      <c r="AT2369" s="99"/>
      <c r="AU2369" s="99"/>
    </row>
    <row r="2370" spans="27:47">
      <c r="AA2370" s="99"/>
      <c r="AB2370" s="99"/>
      <c r="AC2370" s="99"/>
      <c r="AD2370" s="99"/>
      <c r="AE2370" s="99"/>
      <c r="AF2370" s="102"/>
      <c r="AG2370" s="100"/>
      <c r="AN2370" s="99"/>
      <c r="AO2370" s="99"/>
      <c r="AP2370" s="99"/>
      <c r="AQ2370" s="99"/>
      <c r="AR2370" s="99"/>
      <c r="AS2370" s="99"/>
      <c r="AT2370" s="99"/>
      <c r="AU2370" s="99"/>
    </row>
    <row r="2371" spans="27:47">
      <c r="AA2371" s="99"/>
      <c r="AB2371" s="99"/>
      <c r="AC2371" s="99"/>
      <c r="AD2371" s="99"/>
      <c r="AE2371" s="99"/>
      <c r="AF2371" s="102"/>
      <c r="AG2371" s="100"/>
      <c r="AN2371" s="99"/>
      <c r="AO2371" s="99"/>
      <c r="AP2371" s="99"/>
      <c r="AQ2371" s="99"/>
      <c r="AR2371" s="99"/>
      <c r="AS2371" s="99"/>
      <c r="AT2371" s="99"/>
      <c r="AU2371" s="99"/>
    </row>
    <row r="2372" spans="27:47">
      <c r="AA2372" s="99"/>
      <c r="AB2372" s="99"/>
      <c r="AC2372" s="99"/>
      <c r="AD2372" s="99"/>
      <c r="AE2372" s="99"/>
      <c r="AF2372" s="102"/>
      <c r="AG2372" s="100"/>
      <c r="AN2372" s="99"/>
      <c r="AO2372" s="99"/>
      <c r="AP2372" s="99"/>
      <c r="AQ2372" s="99"/>
      <c r="AR2372" s="99"/>
      <c r="AS2372" s="99"/>
      <c r="AT2372" s="99"/>
      <c r="AU2372" s="99"/>
    </row>
    <row r="2373" spans="27:47">
      <c r="AA2373" s="99"/>
      <c r="AB2373" s="99"/>
      <c r="AC2373" s="99"/>
      <c r="AD2373" s="99"/>
      <c r="AE2373" s="99"/>
      <c r="AF2373" s="102"/>
      <c r="AG2373" s="100"/>
      <c r="AN2373" s="99"/>
      <c r="AO2373" s="99"/>
      <c r="AP2373" s="99"/>
      <c r="AQ2373" s="99"/>
      <c r="AR2373" s="99"/>
      <c r="AS2373" s="99"/>
      <c r="AT2373" s="99"/>
      <c r="AU2373" s="99"/>
    </row>
    <row r="2374" spans="27:47">
      <c r="AA2374" s="99"/>
      <c r="AB2374" s="99"/>
      <c r="AC2374" s="99"/>
      <c r="AD2374" s="99"/>
      <c r="AE2374" s="99"/>
      <c r="AF2374" s="102"/>
      <c r="AG2374" s="100"/>
      <c r="AN2374" s="99"/>
      <c r="AO2374" s="99"/>
      <c r="AP2374" s="99"/>
      <c r="AQ2374" s="99"/>
      <c r="AR2374" s="99"/>
      <c r="AS2374" s="99"/>
      <c r="AT2374" s="99"/>
      <c r="AU2374" s="99"/>
    </row>
    <row r="2375" spans="27:47">
      <c r="AA2375" s="99"/>
      <c r="AB2375" s="99"/>
      <c r="AC2375" s="99"/>
      <c r="AD2375" s="99"/>
      <c r="AE2375" s="99"/>
      <c r="AF2375" s="102"/>
      <c r="AG2375" s="100"/>
      <c r="AN2375" s="99"/>
      <c r="AO2375" s="99"/>
      <c r="AP2375" s="99"/>
      <c r="AQ2375" s="99"/>
      <c r="AR2375" s="99"/>
      <c r="AS2375" s="99"/>
      <c r="AT2375" s="99"/>
      <c r="AU2375" s="99"/>
    </row>
    <row r="2376" spans="27:47">
      <c r="AA2376" s="99"/>
      <c r="AB2376" s="99"/>
      <c r="AC2376" s="99"/>
      <c r="AD2376" s="99"/>
      <c r="AE2376" s="99"/>
      <c r="AF2376" s="102"/>
      <c r="AG2376" s="100"/>
      <c r="AN2376" s="99"/>
      <c r="AO2376" s="99"/>
      <c r="AP2376" s="99"/>
      <c r="AQ2376" s="99"/>
      <c r="AR2376" s="99"/>
      <c r="AS2376" s="99"/>
      <c r="AT2376" s="99"/>
      <c r="AU2376" s="99"/>
    </row>
    <row r="2377" spans="27:47">
      <c r="AA2377" s="99"/>
      <c r="AB2377" s="99"/>
      <c r="AC2377" s="99"/>
      <c r="AD2377" s="99"/>
      <c r="AE2377" s="99"/>
      <c r="AF2377" s="102"/>
      <c r="AG2377" s="100"/>
      <c r="AN2377" s="99"/>
      <c r="AO2377" s="99"/>
      <c r="AP2377" s="99"/>
      <c r="AQ2377" s="99"/>
      <c r="AR2377" s="99"/>
      <c r="AS2377" s="99"/>
      <c r="AT2377" s="99"/>
      <c r="AU2377" s="99"/>
    </row>
    <row r="2378" spans="27:47">
      <c r="AA2378" s="99"/>
      <c r="AB2378" s="99"/>
      <c r="AC2378" s="99"/>
      <c r="AD2378" s="99"/>
      <c r="AE2378" s="99"/>
      <c r="AF2378" s="102"/>
      <c r="AG2378" s="100"/>
      <c r="AN2378" s="99"/>
      <c r="AO2378" s="99"/>
      <c r="AP2378" s="99"/>
      <c r="AQ2378" s="99"/>
      <c r="AR2378" s="99"/>
      <c r="AS2378" s="99"/>
      <c r="AT2378" s="99"/>
      <c r="AU2378" s="99"/>
    </row>
    <row r="2379" spans="27:47">
      <c r="AA2379" s="99"/>
      <c r="AB2379" s="99"/>
      <c r="AC2379" s="99"/>
      <c r="AD2379" s="99"/>
      <c r="AE2379" s="99"/>
      <c r="AF2379" s="102"/>
      <c r="AG2379" s="100"/>
      <c r="AN2379" s="99"/>
      <c r="AO2379" s="99"/>
      <c r="AP2379" s="99"/>
      <c r="AQ2379" s="99"/>
      <c r="AR2379" s="99"/>
      <c r="AS2379" s="99"/>
      <c r="AT2379" s="99"/>
      <c r="AU2379" s="99"/>
    </row>
    <row r="2380" spans="27:47">
      <c r="AA2380" s="99"/>
      <c r="AB2380" s="99"/>
      <c r="AC2380" s="99"/>
      <c r="AD2380" s="99"/>
      <c r="AE2380" s="99"/>
      <c r="AF2380" s="102"/>
      <c r="AG2380" s="100"/>
      <c r="AN2380" s="99"/>
      <c r="AO2380" s="99"/>
      <c r="AP2380" s="99"/>
      <c r="AQ2380" s="99"/>
      <c r="AR2380" s="99"/>
      <c r="AS2380" s="99"/>
      <c r="AT2380" s="99"/>
      <c r="AU2380" s="99"/>
    </row>
    <row r="2381" spans="27:47">
      <c r="AA2381" s="99"/>
      <c r="AB2381" s="99"/>
      <c r="AC2381" s="99"/>
      <c r="AD2381" s="99"/>
      <c r="AE2381" s="99"/>
      <c r="AF2381" s="102"/>
      <c r="AG2381" s="100"/>
      <c r="AN2381" s="99"/>
      <c r="AO2381" s="99"/>
      <c r="AP2381" s="99"/>
      <c r="AQ2381" s="99"/>
      <c r="AR2381" s="99"/>
      <c r="AS2381" s="99"/>
      <c r="AT2381" s="99"/>
      <c r="AU2381" s="99"/>
    </row>
    <row r="2382" spans="27:47">
      <c r="AA2382" s="99"/>
      <c r="AB2382" s="99"/>
      <c r="AC2382" s="99"/>
      <c r="AD2382" s="99"/>
      <c r="AE2382" s="99"/>
      <c r="AF2382" s="102"/>
      <c r="AG2382" s="100"/>
      <c r="AN2382" s="99"/>
      <c r="AO2382" s="99"/>
      <c r="AP2382" s="99"/>
      <c r="AQ2382" s="99"/>
      <c r="AR2382" s="99"/>
      <c r="AS2382" s="99"/>
      <c r="AT2382" s="99"/>
      <c r="AU2382" s="99"/>
    </row>
    <row r="2383" spans="27:47">
      <c r="AA2383" s="99"/>
      <c r="AB2383" s="99"/>
      <c r="AC2383" s="99"/>
      <c r="AD2383" s="99"/>
      <c r="AE2383" s="99"/>
      <c r="AF2383" s="102"/>
      <c r="AG2383" s="100"/>
      <c r="AN2383" s="99"/>
      <c r="AO2383" s="99"/>
      <c r="AP2383" s="99"/>
      <c r="AQ2383" s="99"/>
      <c r="AR2383" s="99"/>
      <c r="AS2383" s="99"/>
      <c r="AT2383" s="99"/>
      <c r="AU2383" s="99"/>
    </row>
    <row r="2384" spans="27:47">
      <c r="AA2384" s="99"/>
      <c r="AB2384" s="99"/>
      <c r="AC2384" s="99"/>
      <c r="AD2384" s="99"/>
      <c r="AE2384" s="99"/>
      <c r="AF2384" s="102"/>
      <c r="AG2384" s="100"/>
      <c r="AN2384" s="99"/>
      <c r="AO2384" s="99"/>
      <c r="AP2384" s="99"/>
      <c r="AQ2384" s="99"/>
      <c r="AR2384" s="99"/>
      <c r="AS2384" s="99"/>
      <c r="AT2384" s="99"/>
      <c r="AU2384" s="99"/>
    </row>
    <row r="2385" spans="27:47">
      <c r="AA2385" s="99"/>
      <c r="AB2385" s="99"/>
      <c r="AC2385" s="99"/>
      <c r="AD2385" s="99"/>
      <c r="AE2385" s="99"/>
      <c r="AF2385" s="102"/>
      <c r="AG2385" s="100"/>
      <c r="AN2385" s="99"/>
      <c r="AO2385" s="99"/>
      <c r="AP2385" s="99"/>
      <c r="AQ2385" s="99"/>
      <c r="AR2385" s="99"/>
      <c r="AS2385" s="99"/>
      <c r="AT2385" s="99"/>
      <c r="AU2385" s="99"/>
    </row>
    <row r="2386" spans="27:47">
      <c r="AA2386" s="99"/>
      <c r="AB2386" s="99"/>
      <c r="AC2386" s="99"/>
      <c r="AD2386" s="99"/>
      <c r="AE2386" s="99"/>
      <c r="AF2386" s="102"/>
      <c r="AG2386" s="100"/>
      <c r="AN2386" s="99"/>
      <c r="AO2386" s="99"/>
      <c r="AP2386" s="99"/>
      <c r="AQ2386" s="99"/>
      <c r="AR2386" s="99"/>
      <c r="AS2386" s="99"/>
      <c r="AT2386" s="99"/>
      <c r="AU2386" s="99"/>
    </row>
    <row r="2387" spans="27:47">
      <c r="AA2387" s="99"/>
      <c r="AB2387" s="99"/>
      <c r="AC2387" s="99"/>
      <c r="AD2387" s="99"/>
      <c r="AE2387" s="99"/>
      <c r="AF2387" s="102"/>
      <c r="AG2387" s="100"/>
      <c r="AN2387" s="99"/>
      <c r="AO2387" s="99"/>
      <c r="AP2387" s="99"/>
      <c r="AQ2387" s="99"/>
      <c r="AR2387" s="99"/>
      <c r="AS2387" s="99"/>
      <c r="AT2387" s="99"/>
      <c r="AU2387" s="99"/>
    </row>
    <row r="2388" spans="27:47">
      <c r="AA2388" s="99"/>
      <c r="AB2388" s="99"/>
      <c r="AC2388" s="99"/>
      <c r="AD2388" s="99"/>
      <c r="AE2388" s="99"/>
      <c r="AF2388" s="102"/>
      <c r="AG2388" s="100"/>
      <c r="AN2388" s="99"/>
      <c r="AO2388" s="99"/>
      <c r="AP2388" s="99"/>
      <c r="AQ2388" s="99"/>
      <c r="AR2388" s="99"/>
      <c r="AS2388" s="99"/>
      <c r="AT2388" s="99"/>
      <c r="AU2388" s="99"/>
    </row>
    <row r="2389" spans="27:47">
      <c r="AA2389" s="99"/>
      <c r="AB2389" s="99"/>
      <c r="AC2389" s="99"/>
      <c r="AD2389" s="99"/>
      <c r="AE2389" s="99"/>
      <c r="AF2389" s="102"/>
      <c r="AG2389" s="100"/>
      <c r="AN2389" s="99"/>
      <c r="AO2389" s="99"/>
      <c r="AP2389" s="99"/>
      <c r="AQ2389" s="99"/>
      <c r="AR2389" s="99"/>
      <c r="AS2389" s="99"/>
      <c r="AT2389" s="99"/>
      <c r="AU2389" s="99"/>
    </row>
    <row r="2390" spans="27:47">
      <c r="AA2390" s="99"/>
      <c r="AB2390" s="99"/>
      <c r="AC2390" s="99"/>
      <c r="AD2390" s="99"/>
      <c r="AE2390" s="99"/>
      <c r="AF2390" s="102"/>
      <c r="AG2390" s="100"/>
      <c r="AN2390" s="99"/>
      <c r="AO2390" s="99"/>
      <c r="AP2390" s="99"/>
      <c r="AQ2390" s="99"/>
      <c r="AR2390" s="99"/>
      <c r="AS2390" s="99"/>
      <c r="AT2390" s="99"/>
      <c r="AU2390" s="99"/>
    </row>
    <row r="2391" spans="27:47">
      <c r="AA2391" s="99"/>
      <c r="AB2391" s="99"/>
      <c r="AC2391" s="99"/>
      <c r="AD2391" s="99"/>
      <c r="AE2391" s="99"/>
      <c r="AF2391" s="102"/>
      <c r="AG2391" s="100"/>
      <c r="AN2391" s="99"/>
      <c r="AO2391" s="99"/>
      <c r="AP2391" s="99"/>
      <c r="AQ2391" s="99"/>
      <c r="AR2391" s="99"/>
      <c r="AS2391" s="99"/>
      <c r="AT2391" s="99"/>
      <c r="AU2391" s="99"/>
    </row>
    <row r="2392" spans="27:47">
      <c r="AA2392" s="99"/>
      <c r="AB2392" s="99"/>
      <c r="AC2392" s="99"/>
      <c r="AD2392" s="99"/>
      <c r="AE2392" s="99"/>
      <c r="AF2392" s="102"/>
      <c r="AG2392" s="100"/>
      <c r="AN2392" s="99"/>
      <c r="AO2392" s="99"/>
      <c r="AP2392" s="99"/>
      <c r="AQ2392" s="99"/>
      <c r="AR2392" s="99"/>
      <c r="AS2392" s="99"/>
      <c r="AT2392" s="99"/>
      <c r="AU2392" s="99"/>
    </row>
    <row r="2393" spans="27:47">
      <c r="AA2393" s="99"/>
      <c r="AB2393" s="99"/>
      <c r="AC2393" s="99"/>
      <c r="AD2393" s="99"/>
      <c r="AE2393" s="99"/>
      <c r="AF2393" s="102"/>
      <c r="AG2393" s="100"/>
      <c r="AN2393" s="99"/>
      <c r="AO2393" s="99"/>
      <c r="AP2393" s="99"/>
      <c r="AQ2393" s="99"/>
      <c r="AR2393" s="99"/>
      <c r="AS2393" s="99"/>
      <c r="AT2393" s="99"/>
      <c r="AU2393" s="99"/>
    </row>
    <row r="2394" spans="27:47">
      <c r="AA2394" s="99"/>
      <c r="AB2394" s="99"/>
      <c r="AC2394" s="99"/>
      <c r="AD2394" s="99"/>
      <c r="AE2394" s="99"/>
      <c r="AF2394" s="102"/>
      <c r="AG2394" s="100"/>
      <c r="AN2394" s="99"/>
      <c r="AO2394" s="99"/>
      <c r="AP2394" s="99"/>
      <c r="AQ2394" s="99"/>
      <c r="AR2394" s="99"/>
      <c r="AS2394" s="99"/>
      <c r="AT2394" s="99"/>
      <c r="AU2394" s="99"/>
    </row>
    <row r="2395" spans="27:47">
      <c r="AA2395" s="99"/>
      <c r="AB2395" s="99"/>
      <c r="AC2395" s="99"/>
      <c r="AD2395" s="99"/>
      <c r="AE2395" s="99"/>
      <c r="AF2395" s="102"/>
      <c r="AG2395" s="100"/>
      <c r="AN2395" s="99"/>
      <c r="AO2395" s="99"/>
      <c r="AP2395" s="99"/>
      <c r="AQ2395" s="99"/>
      <c r="AR2395" s="99"/>
      <c r="AS2395" s="99"/>
      <c r="AT2395" s="99"/>
      <c r="AU2395" s="99"/>
    </row>
    <row r="2396" spans="27:47">
      <c r="AA2396" s="99"/>
      <c r="AB2396" s="99"/>
      <c r="AC2396" s="99"/>
      <c r="AD2396" s="99"/>
      <c r="AE2396" s="99"/>
      <c r="AF2396" s="102"/>
      <c r="AG2396" s="100"/>
      <c r="AN2396" s="99"/>
      <c r="AO2396" s="99"/>
      <c r="AP2396" s="99"/>
      <c r="AQ2396" s="99"/>
      <c r="AR2396" s="99"/>
      <c r="AS2396" s="99"/>
      <c r="AT2396" s="99"/>
      <c r="AU2396" s="99"/>
    </row>
    <row r="2397" spans="27:47">
      <c r="AA2397" s="99"/>
      <c r="AB2397" s="99"/>
      <c r="AC2397" s="99"/>
      <c r="AD2397" s="99"/>
      <c r="AE2397" s="99"/>
      <c r="AF2397" s="102"/>
      <c r="AG2397" s="100"/>
      <c r="AN2397" s="99"/>
      <c r="AO2397" s="99"/>
      <c r="AP2397" s="99"/>
      <c r="AQ2397" s="99"/>
      <c r="AR2397" s="99"/>
      <c r="AS2397" s="99"/>
      <c r="AT2397" s="99"/>
      <c r="AU2397" s="99"/>
    </row>
    <row r="2398" spans="27:47">
      <c r="AA2398" s="99"/>
      <c r="AB2398" s="99"/>
      <c r="AC2398" s="99"/>
      <c r="AD2398" s="99"/>
      <c r="AE2398" s="99"/>
      <c r="AF2398" s="102"/>
      <c r="AG2398" s="100"/>
      <c r="AN2398" s="99"/>
      <c r="AO2398" s="99"/>
      <c r="AP2398" s="99"/>
      <c r="AQ2398" s="99"/>
      <c r="AR2398" s="99"/>
      <c r="AS2398" s="99"/>
      <c r="AT2398" s="99"/>
      <c r="AU2398" s="99"/>
    </row>
    <row r="2399" spans="27:47">
      <c r="AA2399" s="99"/>
      <c r="AB2399" s="99"/>
      <c r="AC2399" s="99"/>
      <c r="AD2399" s="99"/>
      <c r="AE2399" s="99"/>
      <c r="AF2399" s="102"/>
      <c r="AG2399" s="100"/>
      <c r="AN2399" s="99"/>
      <c r="AO2399" s="99"/>
      <c r="AP2399" s="99"/>
      <c r="AQ2399" s="99"/>
      <c r="AR2399" s="99"/>
      <c r="AS2399" s="99"/>
      <c r="AT2399" s="99"/>
      <c r="AU2399" s="99"/>
    </row>
    <row r="2400" spans="27:47">
      <c r="AA2400" s="99"/>
      <c r="AB2400" s="99"/>
      <c r="AC2400" s="99"/>
      <c r="AD2400" s="99"/>
      <c r="AE2400" s="99"/>
      <c r="AF2400" s="102"/>
      <c r="AG2400" s="100"/>
      <c r="AN2400" s="99"/>
      <c r="AO2400" s="99"/>
      <c r="AP2400" s="99"/>
      <c r="AQ2400" s="99"/>
      <c r="AR2400" s="99"/>
      <c r="AS2400" s="99"/>
      <c r="AT2400" s="99"/>
      <c r="AU2400" s="99"/>
    </row>
    <row r="2401" spans="27:47">
      <c r="AA2401" s="99"/>
      <c r="AB2401" s="99"/>
      <c r="AC2401" s="99"/>
      <c r="AD2401" s="99"/>
      <c r="AE2401" s="99"/>
      <c r="AF2401" s="102"/>
      <c r="AG2401" s="100"/>
      <c r="AN2401" s="99"/>
      <c r="AO2401" s="99"/>
      <c r="AP2401" s="99"/>
      <c r="AQ2401" s="99"/>
      <c r="AR2401" s="99"/>
      <c r="AS2401" s="99"/>
      <c r="AT2401" s="99"/>
      <c r="AU2401" s="99"/>
    </row>
    <row r="2402" spans="27:47">
      <c r="AA2402" s="99"/>
      <c r="AB2402" s="99"/>
      <c r="AC2402" s="99"/>
      <c r="AD2402" s="99"/>
      <c r="AE2402" s="99"/>
      <c r="AF2402" s="102"/>
      <c r="AG2402" s="100"/>
      <c r="AN2402" s="99"/>
      <c r="AO2402" s="99"/>
      <c r="AP2402" s="99"/>
      <c r="AQ2402" s="99"/>
      <c r="AR2402" s="99"/>
      <c r="AS2402" s="99"/>
      <c r="AT2402" s="99"/>
      <c r="AU2402" s="99"/>
    </row>
    <row r="2403" spans="27:47">
      <c r="AA2403" s="99"/>
      <c r="AB2403" s="99"/>
      <c r="AC2403" s="99"/>
      <c r="AD2403" s="99"/>
      <c r="AE2403" s="99"/>
      <c r="AF2403" s="102"/>
      <c r="AG2403" s="100"/>
      <c r="AN2403" s="99"/>
      <c r="AO2403" s="99"/>
      <c r="AP2403" s="99"/>
      <c r="AQ2403" s="99"/>
      <c r="AR2403" s="99"/>
      <c r="AS2403" s="99"/>
      <c r="AT2403" s="99"/>
      <c r="AU2403" s="99"/>
    </row>
    <row r="2404" spans="27:47">
      <c r="AA2404" s="99"/>
      <c r="AB2404" s="99"/>
      <c r="AC2404" s="99"/>
      <c r="AD2404" s="99"/>
      <c r="AE2404" s="99"/>
      <c r="AF2404" s="102"/>
      <c r="AG2404" s="100"/>
      <c r="AN2404" s="99"/>
      <c r="AO2404" s="99"/>
      <c r="AP2404" s="99"/>
      <c r="AQ2404" s="99"/>
      <c r="AR2404" s="99"/>
      <c r="AS2404" s="99"/>
      <c r="AT2404" s="99"/>
      <c r="AU2404" s="99"/>
    </row>
    <row r="2405" spans="27:47">
      <c r="AA2405" s="99"/>
      <c r="AB2405" s="99"/>
      <c r="AC2405" s="99"/>
      <c r="AD2405" s="99"/>
      <c r="AE2405" s="99"/>
      <c r="AF2405" s="102"/>
      <c r="AG2405" s="100"/>
      <c r="AN2405" s="99"/>
      <c r="AO2405" s="99"/>
      <c r="AP2405" s="99"/>
      <c r="AQ2405" s="99"/>
      <c r="AR2405" s="99"/>
      <c r="AS2405" s="99"/>
      <c r="AT2405" s="99"/>
      <c r="AU2405" s="99"/>
    </row>
    <row r="2406" spans="27:47">
      <c r="AA2406" s="99"/>
      <c r="AB2406" s="99"/>
      <c r="AC2406" s="99"/>
      <c r="AD2406" s="99"/>
      <c r="AE2406" s="99"/>
      <c r="AF2406" s="102"/>
      <c r="AG2406" s="100"/>
      <c r="AN2406" s="99"/>
      <c r="AO2406" s="99"/>
      <c r="AP2406" s="99"/>
      <c r="AQ2406" s="99"/>
      <c r="AR2406" s="99"/>
      <c r="AS2406" s="99"/>
      <c r="AT2406" s="99"/>
      <c r="AU2406" s="99"/>
    </row>
    <row r="2407" spans="27:47">
      <c r="AA2407" s="99"/>
      <c r="AB2407" s="99"/>
      <c r="AC2407" s="99"/>
      <c r="AD2407" s="99"/>
      <c r="AE2407" s="99"/>
      <c r="AF2407" s="102"/>
      <c r="AG2407" s="100"/>
      <c r="AN2407" s="99"/>
      <c r="AO2407" s="99"/>
      <c r="AP2407" s="99"/>
      <c r="AQ2407" s="99"/>
      <c r="AR2407" s="99"/>
      <c r="AS2407" s="99"/>
      <c r="AT2407" s="99"/>
      <c r="AU2407" s="99"/>
    </row>
    <row r="2408" spans="27:47">
      <c r="AA2408" s="99"/>
      <c r="AB2408" s="99"/>
      <c r="AC2408" s="99"/>
      <c r="AD2408" s="99"/>
      <c r="AE2408" s="99"/>
      <c r="AF2408" s="102"/>
      <c r="AG2408" s="100"/>
      <c r="AN2408" s="99"/>
      <c r="AO2408" s="99"/>
      <c r="AP2408" s="99"/>
      <c r="AQ2408" s="99"/>
      <c r="AR2408" s="99"/>
      <c r="AS2408" s="99"/>
      <c r="AT2408" s="99"/>
      <c r="AU2408" s="99"/>
    </row>
    <row r="2409" spans="27:47">
      <c r="AA2409" s="99"/>
      <c r="AB2409" s="99"/>
      <c r="AC2409" s="99"/>
      <c r="AD2409" s="99"/>
      <c r="AE2409" s="99"/>
      <c r="AF2409" s="102"/>
      <c r="AG2409" s="100"/>
      <c r="AN2409" s="99"/>
      <c r="AO2409" s="99"/>
      <c r="AP2409" s="99"/>
      <c r="AQ2409" s="99"/>
      <c r="AR2409" s="99"/>
      <c r="AS2409" s="99"/>
      <c r="AT2409" s="99"/>
      <c r="AU2409" s="99"/>
    </row>
    <row r="2410" spans="27:47">
      <c r="AA2410" s="99"/>
      <c r="AB2410" s="99"/>
      <c r="AC2410" s="99"/>
      <c r="AD2410" s="99"/>
      <c r="AE2410" s="99"/>
      <c r="AF2410" s="102"/>
      <c r="AG2410" s="100"/>
      <c r="AN2410" s="99"/>
      <c r="AO2410" s="99"/>
      <c r="AP2410" s="99"/>
      <c r="AQ2410" s="99"/>
      <c r="AR2410" s="99"/>
      <c r="AS2410" s="99"/>
      <c r="AT2410" s="99"/>
      <c r="AU2410" s="99"/>
    </row>
    <row r="2411" spans="27:47">
      <c r="AA2411" s="99"/>
      <c r="AB2411" s="99"/>
      <c r="AC2411" s="99"/>
      <c r="AD2411" s="99"/>
      <c r="AE2411" s="99"/>
      <c r="AF2411" s="102"/>
      <c r="AG2411" s="100"/>
      <c r="AN2411" s="99"/>
      <c r="AO2411" s="99"/>
      <c r="AP2411" s="99"/>
      <c r="AQ2411" s="99"/>
      <c r="AR2411" s="99"/>
      <c r="AS2411" s="99"/>
      <c r="AT2411" s="99"/>
      <c r="AU2411" s="99"/>
    </row>
    <row r="2412" spans="27:47">
      <c r="AA2412" s="99"/>
      <c r="AB2412" s="99"/>
      <c r="AC2412" s="99"/>
      <c r="AD2412" s="99"/>
      <c r="AE2412" s="99"/>
      <c r="AF2412" s="102"/>
      <c r="AG2412" s="100"/>
      <c r="AN2412" s="99"/>
      <c r="AO2412" s="99"/>
      <c r="AP2412" s="99"/>
      <c r="AQ2412" s="99"/>
      <c r="AR2412" s="99"/>
      <c r="AS2412" s="99"/>
      <c r="AT2412" s="99"/>
      <c r="AU2412" s="99"/>
    </row>
    <row r="2413" spans="27:47">
      <c r="AA2413" s="99"/>
      <c r="AB2413" s="99"/>
      <c r="AC2413" s="99"/>
      <c r="AD2413" s="99"/>
      <c r="AE2413" s="99"/>
      <c r="AF2413" s="102"/>
      <c r="AG2413" s="100"/>
      <c r="AN2413" s="99"/>
      <c r="AO2413" s="99"/>
      <c r="AP2413" s="99"/>
      <c r="AQ2413" s="99"/>
      <c r="AR2413" s="99"/>
      <c r="AS2413" s="99"/>
      <c r="AT2413" s="99"/>
      <c r="AU2413" s="99"/>
    </row>
    <row r="2414" spans="27:47">
      <c r="AA2414" s="99"/>
      <c r="AB2414" s="99"/>
      <c r="AC2414" s="99"/>
      <c r="AD2414" s="99"/>
      <c r="AE2414" s="99"/>
      <c r="AF2414" s="102"/>
      <c r="AG2414" s="100"/>
      <c r="AN2414" s="99"/>
      <c r="AO2414" s="99"/>
      <c r="AP2414" s="99"/>
      <c r="AQ2414" s="99"/>
      <c r="AR2414" s="99"/>
      <c r="AS2414" s="99"/>
      <c r="AT2414" s="99"/>
      <c r="AU2414" s="99"/>
    </row>
    <row r="2415" spans="27:47">
      <c r="AA2415" s="99"/>
      <c r="AB2415" s="99"/>
      <c r="AC2415" s="99"/>
      <c r="AD2415" s="99"/>
      <c r="AE2415" s="99"/>
      <c r="AF2415" s="102"/>
      <c r="AG2415" s="100"/>
      <c r="AN2415" s="99"/>
      <c r="AO2415" s="99"/>
      <c r="AP2415" s="99"/>
      <c r="AQ2415" s="99"/>
      <c r="AR2415" s="99"/>
      <c r="AS2415" s="99"/>
      <c r="AT2415" s="99"/>
      <c r="AU2415" s="99"/>
    </row>
    <row r="2416" spans="27:47">
      <c r="AA2416" s="99"/>
      <c r="AB2416" s="99"/>
      <c r="AC2416" s="99"/>
      <c r="AD2416" s="99"/>
      <c r="AE2416" s="99"/>
      <c r="AF2416" s="102"/>
      <c r="AG2416" s="100"/>
      <c r="AN2416" s="99"/>
      <c r="AO2416" s="99"/>
      <c r="AP2416" s="99"/>
      <c r="AQ2416" s="99"/>
      <c r="AR2416" s="99"/>
      <c r="AS2416" s="99"/>
      <c r="AT2416" s="99"/>
      <c r="AU2416" s="99"/>
    </row>
    <row r="2417" spans="27:47">
      <c r="AA2417" s="99"/>
      <c r="AB2417" s="99"/>
      <c r="AC2417" s="99"/>
      <c r="AD2417" s="99"/>
      <c r="AE2417" s="99"/>
      <c r="AF2417" s="102"/>
      <c r="AG2417" s="100"/>
      <c r="AN2417" s="99"/>
      <c r="AO2417" s="99"/>
      <c r="AP2417" s="99"/>
      <c r="AQ2417" s="99"/>
      <c r="AR2417" s="99"/>
      <c r="AS2417" s="99"/>
      <c r="AT2417" s="99"/>
      <c r="AU2417" s="99"/>
    </row>
    <row r="2418" spans="27:47">
      <c r="AA2418" s="99"/>
      <c r="AB2418" s="99"/>
      <c r="AC2418" s="99"/>
      <c r="AD2418" s="99"/>
      <c r="AE2418" s="99"/>
      <c r="AF2418" s="102"/>
      <c r="AG2418" s="100"/>
      <c r="AN2418" s="99"/>
      <c r="AO2418" s="99"/>
      <c r="AP2418" s="99"/>
      <c r="AQ2418" s="99"/>
      <c r="AR2418" s="99"/>
      <c r="AS2418" s="99"/>
      <c r="AT2418" s="99"/>
      <c r="AU2418" s="99"/>
    </row>
    <row r="2419" spans="27:47">
      <c r="AA2419" s="99"/>
      <c r="AB2419" s="99"/>
      <c r="AC2419" s="99"/>
      <c r="AD2419" s="99"/>
      <c r="AE2419" s="99"/>
      <c r="AF2419" s="102"/>
      <c r="AG2419" s="100"/>
      <c r="AN2419" s="99"/>
      <c r="AO2419" s="99"/>
      <c r="AP2419" s="99"/>
      <c r="AQ2419" s="99"/>
      <c r="AR2419" s="99"/>
      <c r="AS2419" s="99"/>
      <c r="AT2419" s="99"/>
      <c r="AU2419" s="99"/>
    </row>
    <row r="2420" spans="27:47">
      <c r="AA2420" s="99"/>
      <c r="AB2420" s="99"/>
      <c r="AC2420" s="99"/>
      <c r="AD2420" s="99"/>
      <c r="AE2420" s="99"/>
      <c r="AF2420" s="102"/>
      <c r="AG2420" s="100"/>
      <c r="AN2420" s="99"/>
      <c r="AO2420" s="99"/>
      <c r="AP2420" s="99"/>
      <c r="AQ2420" s="99"/>
      <c r="AR2420" s="99"/>
      <c r="AS2420" s="99"/>
      <c r="AT2420" s="99"/>
      <c r="AU2420" s="99"/>
    </row>
    <row r="2421" spans="27:47">
      <c r="AA2421" s="99"/>
      <c r="AB2421" s="99"/>
      <c r="AC2421" s="99"/>
      <c r="AD2421" s="99"/>
      <c r="AE2421" s="99"/>
      <c r="AF2421" s="102"/>
      <c r="AG2421" s="100"/>
      <c r="AN2421" s="99"/>
      <c r="AO2421" s="99"/>
      <c r="AP2421" s="99"/>
      <c r="AQ2421" s="99"/>
      <c r="AR2421" s="99"/>
      <c r="AS2421" s="99"/>
      <c r="AT2421" s="99"/>
      <c r="AU2421" s="99"/>
    </row>
    <row r="2422" spans="27:47">
      <c r="AA2422" s="99"/>
      <c r="AB2422" s="99"/>
      <c r="AC2422" s="99"/>
      <c r="AD2422" s="99"/>
      <c r="AE2422" s="99"/>
      <c r="AF2422" s="102"/>
      <c r="AG2422" s="100"/>
      <c r="AN2422" s="99"/>
      <c r="AO2422" s="99"/>
      <c r="AP2422" s="99"/>
      <c r="AQ2422" s="99"/>
      <c r="AR2422" s="99"/>
      <c r="AS2422" s="99"/>
      <c r="AT2422" s="99"/>
      <c r="AU2422" s="99"/>
    </row>
    <row r="2423" spans="27:47">
      <c r="AA2423" s="99"/>
      <c r="AB2423" s="99"/>
      <c r="AC2423" s="99"/>
      <c r="AD2423" s="99"/>
      <c r="AE2423" s="99"/>
      <c r="AF2423" s="102"/>
      <c r="AG2423" s="100"/>
      <c r="AN2423" s="99"/>
      <c r="AO2423" s="99"/>
      <c r="AP2423" s="99"/>
      <c r="AQ2423" s="99"/>
      <c r="AR2423" s="99"/>
      <c r="AS2423" s="99"/>
      <c r="AT2423" s="99"/>
      <c r="AU2423" s="99"/>
    </row>
    <row r="2424" spans="27:47">
      <c r="AA2424" s="99"/>
      <c r="AB2424" s="99"/>
      <c r="AC2424" s="99"/>
      <c r="AD2424" s="99"/>
      <c r="AE2424" s="99"/>
      <c r="AF2424" s="102"/>
      <c r="AG2424" s="100"/>
      <c r="AN2424" s="99"/>
      <c r="AO2424" s="99"/>
      <c r="AP2424" s="99"/>
      <c r="AQ2424" s="99"/>
      <c r="AR2424" s="99"/>
      <c r="AS2424" s="99"/>
      <c r="AT2424" s="99"/>
      <c r="AU2424" s="99"/>
    </row>
    <row r="2425" spans="27:47">
      <c r="AA2425" s="99"/>
      <c r="AB2425" s="99"/>
      <c r="AC2425" s="99"/>
      <c r="AD2425" s="99"/>
      <c r="AE2425" s="99"/>
      <c r="AF2425" s="102"/>
      <c r="AG2425" s="100"/>
      <c r="AN2425" s="99"/>
      <c r="AO2425" s="99"/>
      <c r="AP2425" s="99"/>
      <c r="AQ2425" s="99"/>
      <c r="AR2425" s="99"/>
      <c r="AS2425" s="99"/>
      <c r="AT2425" s="99"/>
      <c r="AU2425" s="99"/>
    </row>
    <row r="2426" spans="27:47">
      <c r="AA2426" s="99"/>
      <c r="AB2426" s="99"/>
      <c r="AC2426" s="99"/>
      <c r="AD2426" s="99"/>
      <c r="AE2426" s="99"/>
      <c r="AF2426" s="102"/>
      <c r="AG2426" s="100"/>
      <c r="AN2426" s="99"/>
      <c r="AO2426" s="99"/>
      <c r="AP2426" s="99"/>
      <c r="AQ2426" s="99"/>
      <c r="AR2426" s="99"/>
      <c r="AS2426" s="99"/>
      <c r="AT2426" s="99"/>
      <c r="AU2426" s="99"/>
    </row>
    <row r="2427" spans="27:47">
      <c r="AA2427" s="99"/>
      <c r="AB2427" s="99"/>
      <c r="AC2427" s="99"/>
      <c r="AD2427" s="99"/>
      <c r="AE2427" s="99"/>
      <c r="AF2427" s="102"/>
      <c r="AG2427" s="100"/>
      <c r="AN2427" s="99"/>
      <c r="AO2427" s="99"/>
      <c r="AP2427" s="99"/>
      <c r="AQ2427" s="99"/>
      <c r="AR2427" s="99"/>
      <c r="AS2427" s="99"/>
      <c r="AT2427" s="99"/>
      <c r="AU2427" s="99"/>
    </row>
    <row r="2428" spans="27:47">
      <c r="AA2428" s="99"/>
      <c r="AB2428" s="99"/>
      <c r="AC2428" s="99"/>
      <c r="AD2428" s="99"/>
      <c r="AE2428" s="99"/>
      <c r="AF2428" s="102"/>
      <c r="AG2428" s="100"/>
      <c r="AN2428" s="99"/>
      <c r="AO2428" s="99"/>
      <c r="AP2428" s="99"/>
      <c r="AQ2428" s="99"/>
      <c r="AR2428" s="99"/>
      <c r="AS2428" s="99"/>
      <c r="AT2428" s="99"/>
      <c r="AU2428" s="99"/>
    </row>
    <row r="2429" spans="27:47">
      <c r="AA2429" s="99"/>
      <c r="AB2429" s="99"/>
      <c r="AC2429" s="99"/>
      <c r="AD2429" s="99"/>
      <c r="AE2429" s="99"/>
      <c r="AF2429" s="102"/>
      <c r="AG2429" s="100"/>
      <c r="AN2429" s="99"/>
      <c r="AO2429" s="99"/>
      <c r="AP2429" s="99"/>
      <c r="AQ2429" s="99"/>
      <c r="AR2429" s="99"/>
      <c r="AS2429" s="99"/>
      <c r="AT2429" s="99"/>
      <c r="AU2429" s="99"/>
    </row>
    <row r="2430" spans="27:47">
      <c r="AA2430" s="99"/>
      <c r="AB2430" s="99"/>
      <c r="AC2430" s="99"/>
      <c r="AD2430" s="99"/>
      <c r="AE2430" s="99"/>
      <c r="AF2430" s="102"/>
      <c r="AG2430" s="100"/>
      <c r="AN2430" s="99"/>
      <c r="AO2430" s="99"/>
      <c r="AP2430" s="99"/>
      <c r="AQ2430" s="99"/>
      <c r="AR2430" s="99"/>
      <c r="AS2430" s="99"/>
      <c r="AT2430" s="99"/>
      <c r="AU2430" s="99"/>
    </row>
    <row r="2431" spans="27:47">
      <c r="AA2431" s="99"/>
      <c r="AB2431" s="99"/>
      <c r="AC2431" s="99"/>
      <c r="AD2431" s="99"/>
      <c r="AE2431" s="99"/>
      <c r="AF2431" s="102"/>
      <c r="AG2431" s="100"/>
      <c r="AN2431" s="99"/>
      <c r="AO2431" s="99"/>
      <c r="AP2431" s="99"/>
      <c r="AQ2431" s="99"/>
      <c r="AR2431" s="99"/>
      <c r="AS2431" s="99"/>
      <c r="AT2431" s="99"/>
      <c r="AU2431" s="99"/>
    </row>
    <row r="2432" spans="27:47">
      <c r="AA2432" s="99"/>
      <c r="AB2432" s="99"/>
      <c r="AC2432" s="99"/>
      <c r="AD2432" s="99"/>
      <c r="AE2432" s="99"/>
      <c r="AF2432" s="102"/>
      <c r="AG2432" s="100"/>
      <c r="AN2432" s="99"/>
      <c r="AO2432" s="99"/>
      <c r="AP2432" s="99"/>
      <c r="AQ2432" s="99"/>
      <c r="AR2432" s="99"/>
      <c r="AS2432" s="99"/>
      <c r="AT2432" s="99"/>
      <c r="AU2432" s="99"/>
    </row>
    <row r="2433" spans="27:47">
      <c r="AA2433" s="99"/>
      <c r="AB2433" s="99"/>
      <c r="AC2433" s="99"/>
      <c r="AD2433" s="99"/>
      <c r="AE2433" s="99"/>
      <c r="AF2433" s="102"/>
      <c r="AG2433" s="100"/>
      <c r="AN2433" s="99"/>
      <c r="AO2433" s="99"/>
      <c r="AP2433" s="99"/>
      <c r="AQ2433" s="99"/>
      <c r="AR2433" s="99"/>
      <c r="AS2433" s="99"/>
      <c r="AT2433" s="99"/>
      <c r="AU2433" s="99"/>
    </row>
    <row r="2434" spans="27:47">
      <c r="AA2434" s="99"/>
      <c r="AB2434" s="99"/>
      <c r="AC2434" s="99"/>
      <c r="AD2434" s="99"/>
      <c r="AE2434" s="99"/>
      <c r="AF2434" s="102"/>
      <c r="AG2434" s="100"/>
      <c r="AN2434" s="99"/>
      <c r="AO2434" s="99"/>
      <c r="AP2434" s="99"/>
      <c r="AQ2434" s="99"/>
      <c r="AR2434" s="99"/>
      <c r="AS2434" s="99"/>
      <c r="AT2434" s="99"/>
      <c r="AU2434" s="99"/>
    </row>
    <row r="2435" spans="27:47">
      <c r="AA2435" s="99"/>
      <c r="AB2435" s="99"/>
      <c r="AC2435" s="99"/>
      <c r="AD2435" s="99"/>
      <c r="AE2435" s="99"/>
      <c r="AF2435" s="102"/>
      <c r="AG2435" s="100"/>
      <c r="AN2435" s="99"/>
      <c r="AO2435" s="99"/>
      <c r="AP2435" s="99"/>
      <c r="AQ2435" s="99"/>
      <c r="AR2435" s="99"/>
      <c r="AS2435" s="99"/>
      <c r="AT2435" s="99"/>
      <c r="AU2435" s="99"/>
    </row>
    <row r="2436" spans="27:47">
      <c r="AA2436" s="99"/>
      <c r="AB2436" s="99"/>
      <c r="AC2436" s="99"/>
      <c r="AD2436" s="99"/>
      <c r="AE2436" s="99"/>
      <c r="AF2436" s="102"/>
      <c r="AG2436" s="100"/>
      <c r="AN2436" s="99"/>
      <c r="AO2436" s="99"/>
      <c r="AP2436" s="99"/>
      <c r="AQ2436" s="99"/>
      <c r="AR2436" s="99"/>
      <c r="AS2436" s="99"/>
      <c r="AT2436" s="99"/>
      <c r="AU2436" s="99"/>
    </row>
    <row r="2437" spans="27:47">
      <c r="AA2437" s="99"/>
      <c r="AB2437" s="99"/>
      <c r="AC2437" s="99"/>
      <c r="AD2437" s="99"/>
      <c r="AE2437" s="99"/>
      <c r="AF2437" s="102"/>
      <c r="AG2437" s="100"/>
      <c r="AN2437" s="99"/>
      <c r="AO2437" s="99"/>
      <c r="AP2437" s="99"/>
      <c r="AQ2437" s="99"/>
      <c r="AR2437" s="99"/>
      <c r="AS2437" s="99"/>
      <c r="AT2437" s="99"/>
      <c r="AU2437" s="99"/>
    </row>
    <row r="2438" spans="27:47">
      <c r="AA2438" s="99"/>
      <c r="AB2438" s="99"/>
      <c r="AC2438" s="99"/>
      <c r="AD2438" s="99"/>
      <c r="AE2438" s="99"/>
      <c r="AF2438" s="102"/>
      <c r="AG2438" s="100"/>
      <c r="AN2438" s="99"/>
      <c r="AO2438" s="99"/>
      <c r="AP2438" s="99"/>
      <c r="AQ2438" s="99"/>
      <c r="AR2438" s="99"/>
      <c r="AS2438" s="99"/>
      <c r="AT2438" s="99"/>
      <c r="AU2438" s="99"/>
    </row>
    <row r="2439" spans="27:47">
      <c r="AA2439" s="99"/>
      <c r="AB2439" s="99"/>
      <c r="AC2439" s="99"/>
      <c r="AD2439" s="99"/>
      <c r="AE2439" s="99"/>
      <c r="AF2439" s="102"/>
      <c r="AG2439" s="100"/>
      <c r="AN2439" s="99"/>
      <c r="AO2439" s="99"/>
      <c r="AP2439" s="99"/>
      <c r="AQ2439" s="99"/>
      <c r="AR2439" s="99"/>
      <c r="AS2439" s="99"/>
      <c r="AT2439" s="99"/>
      <c r="AU2439" s="99"/>
    </row>
    <row r="2440" spans="27:47">
      <c r="AA2440" s="99"/>
      <c r="AB2440" s="99"/>
      <c r="AC2440" s="99"/>
      <c r="AD2440" s="99"/>
      <c r="AE2440" s="99"/>
      <c r="AF2440" s="102"/>
      <c r="AG2440" s="100"/>
      <c r="AN2440" s="99"/>
      <c r="AO2440" s="99"/>
      <c r="AP2440" s="99"/>
      <c r="AQ2440" s="99"/>
      <c r="AR2440" s="99"/>
      <c r="AS2440" s="99"/>
      <c r="AT2440" s="99"/>
      <c r="AU2440" s="99"/>
    </row>
    <row r="2441" spans="27:47">
      <c r="AA2441" s="99"/>
      <c r="AB2441" s="99"/>
      <c r="AC2441" s="99"/>
      <c r="AD2441" s="99"/>
      <c r="AE2441" s="99"/>
      <c r="AF2441" s="102"/>
      <c r="AG2441" s="100"/>
      <c r="AN2441" s="99"/>
      <c r="AO2441" s="99"/>
      <c r="AP2441" s="99"/>
      <c r="AQ2441" s="99"/>
      <c r="AR2441" s="99"/>
      <c r="AS2441" s="99"/>
      <c r="AT2441" s="99"/>
      <c r="AU2441" s="99"/>
    </row>
    <row r="2442" spans="27:47">
      <c r="AA2442" s="99"/>
      <c r="AB2442" s="99"/>
      <c r="AC2442" s="99"/>
      <c r="AD2442" s="99"/>
      <c r="AE2442" s="99"/>
      <c r="AF2442" s="102"/>
      <c r="AG2442" s="100"/>
      <c r="AN2442" s="99"/>
      <c r="AO2442" s="99"/>
      <c r="AP2442" s="99"/>
      <c r="AQ2442" s="99"/>
      <c r="AR2442" s="99"/>
      <c r="AS2442" s="99"/>
      <c r="AT2442" s="99"/>
      <c r="AU2442" s="99"/>
    </row>
    <row r="2443" spans="27:47">
      <c r="AA2443" s="99"/>
      <c r="AB2443" s="99"/>
      <c r="AC2443" s="99"/>
      <c r="AD2443" s="99"/>
      <c r="AE2443" s="99"/>
      <c r="AF2443" s="102"/>
      <c r="AG2443" s="100"/>
      <c r="AN2443" s="99"/>
      <c r="AO2443" s="99"/>
      <c r="AP2443" s="99"/>
      <c r="AQ2443" s="99"/>
      <c r="AR2443" s="99"/>
      <c r="AS2443" s="99"/>
      <c r="AT2443" s="99"/>
      <c r="AU2443" s="99"/>
    </row>
    <row r="2444" spans="27:47">
      <c r="AA2444" s="99"/>
      <c r="AB2444" s="99"/>
      <c r="AC2444" s="99"/>
      <c r="AD2444" s="99"/>
      <c r="AE2444" s="99"/>
      <c r="AF2444" s="102"/>
      <c r="AG2444" s="100"/>
      <c r="AN2444" s="99"/>
      <c r="AO2444" s="99"/>
      <c r="AP2444" s="99"/>
      <c r="AQ2444" s="99"/>
      <c r="AR2444" s="99"/>
      <c r="AS2444" s="99"/>
      <c r="AT2444" s="99"/>
      <c r="AU2444" s="99"/>
    </row>
    <row r="2445" spans="27:47">
      <c r="AA2445" s="99"/>
      <c r="AB2445" s="99"/>
      <c r="AC2445" s="99"/>
      <c r="AD2445" s="99"/>
      <c r="AE2445" s="99"/>
      <c r="AF2445" s="102"/>
      <c r="AG2445" s="100"/>
      <c r="AN2445" s="99"/>
      <c r="AO2445" s="99"/>
      <c r="AP2445" s="99"/>
      <c r="AQ2445" s="99"/>
      <c r="AR2445" s="99"/>
      <c r="AS2445" s="99"/>
      <c r="AT2445" s="99"/>
      <c r="AU2445" s="99"/>
    </row>
    <row r="2446" spans="27:47">
      <c r="AA2446" s="99"/>
      <c r="AB2446" s="99"/>
      <c r="AC2446" s="99"/>
      <c r="AD2446" s="99"/>
      <c r="AE2446" s="99"/>
      <c r="AF2446" s="102"/>
      <c r="AG2446" s="100"/>
      <c r="AN2446" s="99"/>
      <c r="AO2446" s="99"/>
      <c r="AP2446" s="99"/>
      <c r="AQ2446" s="99"/>
      <c r="AR2446" s="99"/>
      <c r="AS2446" s="99"/>
      <c r="AT2446" s="99"/>
      <c r="AU2446" s="99"/>
    </row>
    <row r="2447" spans="27:47">
      <c r="AA2447" s="99"/>
      <c r="AB2447" s="99"/>
      <c r="AC2447" s="99"/>
      <c r="AD2447" s="99"/>
      <c r="AE2447" s="99"/>
      <c r="AF2447" s="102"/>
      <c r="AG2447" s="100"/>
      <c r="AN2447" s="99"/>
      <c r="AO2447" s="99"/>
      <c r="AP2447" s="99"/>
      <c r="AQ2447" s="99"/>
      <c r="AR2447" s="99"/>
      <c r="AS2447" s="99"/>
      <c r="AT2447" s="99"/>
      <c r="AU2447" s="99"/>
    </row>
    <row r="2448" spans="27:47">
      <c r="AA2448" s="99"/>
      <c r="AB2448" s="99"/>
      <c r="AC2448" s="99"/>
      <c r="AD2448" s="99"/>
      <c r="AE2448" s="99"/>
      <c r="AF2448" s="102"/>
      <c r="AG2448" s="100"/>
      <c r="AN2448" s="99"/>
      <c r="AO2448" s="99"/>
      <c r="AP2448" s="99"/>
      <c r="AQ2448" s="99"/>
      <c r="AR2448" s="99"/>
      <c r="AS2448" s="99"/>
      <c r="AT2448" s="99"/>
      <c r="AU2448" s="99"/>
    </row>
    <row r="2449" spans="27:47">
      <c r="AA2449" s="99"/>
      <c r="AB2449" s="99"/>
      <c r="AC2449" s="99"/>
      <c r="AD2449" s="99"/>
      <c r="AE2449" s="99"/>
      <c r="AF2449" s="102"/>
      <c r="AG2449" s="100"/>
      <c r="AN2449" s="99"/>
      <c r="AO2449" s="99"/>
      <c r="AP2449" s="99"/>
      <c r="AQ2449" s="99"/>
      <c r="AR2449" s="99"/>
      <c r="AS2449" s="99"/>
      <c r="AT2449" s="99"/>
      <c r="AU2449" s="99"/>
    </row>
    <row r="2450" spans="27:47">
      <c r="AA2450" s="99"/>
      <c r="AB2450" s="99"/>
      <c r="AC2450" s="99"/>
      <c r="AD2450" s="99"/>
      <c r="AE2450" s="99"/>
      <c r="AF2450" s="102"/>
      <c r="AG2450" s="100"/>
      <c r="AN2450" s="99"/>
      <c r="AO2450" s="99"/>
      <c r="AP2450" s="99"/>
      <c r="AQ2450" s="99"/>
      <c r="AR2450" s="99"/>
      <c r="AS2450" s="99"/>
      <c r="AT2450" s="99"/>
      <c r="AU2450" s="99"/>
    </row>
    <row r="2451" spans="27:47">
      <c r="AA2451" s="99"/>
      <c r="AB2451" s="99"/>
      <c r="AC2451" s="99"/>
      <c r="AD2451" s="99"/>
      <c r="AE2451" s="99"/>
      <c r="AF2451" s="102"/>
      <c r="AG2451" s="100"/>
      <c r="AN2451" s="99"/>
      <c r="AO2451" s="99"/>
      <c r="AP2451" s="99"/>
      <c r="AQ2451" s="99"/>
      <c r="AR2451" s="99"/>
      <c r="AS2451" s="99"/>
      <c r="AT2451" s="99"/>
      <c r="AU2451" s="99"/>
    </row>
    <row r="2452" spans="27:47">
      <c r="AA2452" s="99"/>
      <c r="AB2452" s="99"/>
      <c r="AC2452" s="99"/>
      <c r="AD2452" s="99"/>
      <c r="AE2452" s="99"/>
      <c r="AF2452" s="102"/>
      <c r="AG2452" s="100"/>
      <c r="AN2452" s="99"/>
      <c r="AO2452" s="99"/>
      <c r="AP2452" s="99"/>
      <c r="AQ2452" s="99"/>
      <c r="AR2452" s="99"/>
      <c r="AS2452" s="99"/>
      <c r="AT2452" s="99"/>
      <c r="AU2452" s="99"/>
    </row>
    <row r="2453" spans="27:47">
      <c r="AA2453" s="99"/>
      <c r="AB2453" s="99"/>
      <c r="AC2453" s="99"/>
      <c r="AD2453" s="99"/>
      <c r="AE2453" s="99"/>
      <c r="AF2453" s="102"/>
      <c r="AG2453" s="100"/>
      <c r="AN2453" s="99"/>
      <c r="AO2453" s="99"/>
      <c r="AP2453" s="99"/>
      <c r="AQ2453" s="99"/>
      <c r="AR2453" s="99"/>
      <c r="AS2453" s="99"/>
      <c r="AT2453" s="99"/>
      <c r="AU2453" s="99"/>
    </row>
    <row r="2454" spans="27:47">
      <c r="AA2454" s="99"/>
      <c r="AB2454" s="99"/>
      <c r="AC2454" s="99"/>
      <c r="AD2454" s="99"/>
      <c r="AE2454" s="99"/>
      <c r="AF2454" s="102"/>
      <c r="AG2454" s="100"/>
      <c r="AN2454" s="99"/>
      <c r="AO2454" s="99"/>
      <c r="AP2454" s="99"/>
      <c r="AQ2454" s="99"/>
      <c r="AR2454" s="99"/>
      <c r="AS2454" s="99"/>
      <c r="AT2454" s="99"/>
      <c r="AU2454" s="99"/>
    </row>
    <row r="2455" spans="27:47">
      <c r="AA2455" s="99"/>
      <c r="AB2455" s="99"/>
      <c r="AC2455" s="99"/>
      <c r="AD2455" s="99"/>
      <c r="AE2455" s="99"/>
      <c r="AF2455" s="102"/>
      <c r="AG2455" s="100"/>
      <c r="AN2455" s="99"/>
      <c r="AO2455" s="99"/>
      <c r="AP2455" s="99"/>
      <c r="AQ2455" s="99"/>
      <c r="AR2455" s="99"/>
      <c r="AS2455" s="99"/>
      <c r="AT2455" s="99"/>
      <c r="AU2455" s="99"/>
    </row>
    <row r="2456" spans="27:47">
      <c r="AA2456" s="99"/>
      <c r="AB2456" s="99"/>
      <c r="AC2456" s="99"/>
      <c r="AD2456" s="99"/>
      <c r="AE2456" s="99"/>
      <c r="AF2456" s="102"/>
      <c r="AG2456" s="100"/>
      <c r="AN2456" s="99"/>
      <c r="AO2456" s="99"/>
      <c r="AP2456" s="99"/>
      <c r="AQ2456" s="99"/>
      <c r="AR2456" s="99"/>
      <c r="AS2456" s="99"/>
      <c r="AT2456" s="99"/>
      <c r="AU2456" s="99"/>
    </row>
    <row r="2457" spans="27:47">
      <c r="AA2457" s="99"/>
      <c r="AB2457" s="99"/>
      <c r="AC2457" s="99"/>
      <c r="AD2457" s="99"/>
      <c r="AE2457" s="99"/>
      <c r="AF2457" s="102"/>
      <c r="AG2457" s="100"/>
      <c r="AN2457" s="99"/>
      <c r="AO2457" s="99"/>
      <c r="AP2457" s="99"/>
      <c r="AQ2457" s="99"/>
      <c r="AR2457" s="99"/>
      <c r="AS2457" s="99"/>
      <c r="AT2457" s="99"/>
      <c r="AU2457" s="99"/>
    </row>
    <row r="2458" spans="27:47">
      <c r="AA2458" s="99"/>
      <c r="AB2458" s="99"/>
      <c r="AC2458" s="99"/>
      <c r="AD2458" s="99"/>
      <c r="AE2458" s="99"/>
      <c r="AF2458" s="102"/>
      <c r="AG2458" s="100"/>
      <c r="AN2458" s="99"/>
      <c r="AO2458" s="99"/>
      <c r="AP2458" s="99"/>
      <c r="AQ2458" s="99"/>
      <c r="AR2458" s="99"/>
      <c r="AS2458" s="99"/>
      <c r="AT2458" s="99"/>
      <c r="AU2458" s="99"/>
    </row>
    <row r="2459" spans="27:47">
      <c r="AA2459" s="99"/>
      <c r="AB2459" s="99"/>
      <c r="AC2459" s="99"/>
      <c r="AD2459" s="99"/>
      <c r="AE2459" s="99"/>
      <c r="AF2459" s="102"/>
      <c r="AG2459" s="100"/>
      <c r="AN2459" s="99"/>
      <c r="AO2459" s="99"/>
      <c r="AP2459" s="99"/>
      <c r="AQ2459" s="99"/>
      <c r="AR2459" s="99"/>
      <c r="AS2459" s="99"/>
      <c r="AT2459" s="99"/>
      <c r="AU2459" s="99"/>
    </row>
    <row r="2460" spans="27:47">
      <c r="AA2460" s="99"/>
      <c r="AB2460" s="99"/>
      <c r="AC2460" s="99"/>
      <c r="AD2460" s="99"/>
      <c r="AE2460" s="99"/>
      <c r="AF2460" s="102"/>
      <c r="AG2460" s="100"/>
      <c r="AN2460" s="99"/>
      <c r="AO2460" s="99"/>
      <c r="AP2460" s="99"/>
      <c r="AQ2460" s="99"/>
      <c r="AR2460" s="99"/>
      <c r="AS2460" s="99"/>
      <c r="AT2460" s="99"/>
      <c r="AU2460" s="99"/>
    </row>
    <row r="2461" spans="27:47">
      <c r="AA2461" s="99"/>
      <c r="AB2461" s="99"/>
      <c r="AC2461" s="99"/>
      <c r="AD2461" s="99"/>
      <c r="AE2461" s="99"/>
      <c r="AF2461" s="102"/>
      <c r="AG2461" s="100"/>
      <c r="AN2461" s="99"/>
      <c r="AO2461" s="99"/>
      <c r="AP2461" s="99"/>
      <c r="AQ2461" s="99"/>
      <c r="AR2461" s="99"/>
      <c r="AS2461" s="99"/>
      <c r="AT2461" s="99"/>
      <c r="AU2461" s="99"/>
    </row>
    <row r="2462" spans="27:47">
      <c r="AA2462" s="99"/>
      <c r="AB2462" s="99"/>
      <c r="AC2462" s="99"/>
      <c r="AD2462" s="99"/>
      <c r="AE2462" s="99"/>
      <c r="AF2462" s="102"/>
      <c r="AG2462" s="100"/>
      <c r="AN2462" s="99"/>
      <c r="AO2462" s="99"/>
      <c r="AP2462" s="99"/>
      <c r="AQ2462" s="99"/>
      <c r="AR2462" s="99"/>
      <c r="AS2462" s="99"/>
      <c r="AT2462" s="99"/>
      <c r="AU2462" s="99"/>
    </row>
    <row r="2463" spans="27:47">
      <c r="AA2463" s="99"/>
      <c r="AB2463" s="99"/>
      <c r="AC2463" s="99"/>
      <c r="AD2463" s="99"/>
      <c r="AE2463" s="99"/>
      <c r="AF2463" s="102"/>
      <c r="AG2463" s="100"/>
      <c r="AN2463" s="99"/>
      <c r="AO2463" s="99"/>
      <c r="AP2463" s="99"/>
      <c r="AQ2463" s="99"/>
      <c r="AR2463" s="99"/>
      <c r="AS2463" s="99"/>
      <c r="AT2463" s="99"/>
      <c r="AU2463" s="99"/>
    </row>
    <row r="2464" spans="27:47">
      <c r="AA2464" s="99"/>
      <c r="AB2464" s="99"/>
      <c r="AC2464" s="99"/>
      <c r="AD2464" s="99"/>
      <c r="AE2464" s="99"/>
      <c r="AF2464" s="102"/>
      <c r="AG2464" s="100"/>
      <c r="AN2464" s="99"/>
      <c r="AO2464" s="99"/>
      <c r="AP2464" s="99"/>
      <c r="AQ2464" s="99"/>
      <c r="AR2464" s="99"/>
      <c r="AS2464" s="99"/>
      <c r="AT2464" s="99"/>
      <c r="AU2464" s="99"/>
    </row>
    <row r="2465" spans="27:47">
      <c r="AA2465" s="99"/>
      <c r="AB2465" s="99"/>
      <c r="AC2465" s="99"/>
      <c r="AD2465" s="99"/>
      <c r="AE2465" s="99"/>
      <c r="AF2465" s="102"/>
      <c r="AG2465" s="100"/>
      <c r="AN2465" s="99"/>
      <c r="AO2465" s="99"/>
      <c r="AP2465" s="99"/>
      <c r="AQ2465" s="99"/>
      <c r="AR2465" s="99"/>
      <c r="AS2465" s="99"/>
      <c r="AT2465" s="99"/>
      <c r="AU2465" s="99"/>
    </row>
    <row r="2466" spans="27:47">
      <c r="AA2466" s="99"/>
      <c r="AB2466" s="99"/>
      <c r="AC2466" s="99"/>
      <c r="AD2466" s="99"/>
      <c r="AE2466" s="99"/>
      <c r="AF2466" s="102"/>
      <c r="AG2466" s="100"/>
      <c r="AN2466" s="99"/>
      <c r="AO2466" s="99"/>
      <c r="AP2466" s="99"/>
      <c r="AQ2466" s="99"/>
      <c r="AR2466" s="99"/>
      <c r="AS2466" s="99"/>
      <c r="AT2466" s="99"/>
      <c r="AU2466" s="99"/>
    </row>
    <row r="2467" spans="27:47">
      <c r="AA2467" s="99"/>
      <c r="AB2467" s="99"/>
      <c r="AC2467" s="99"/>
      <c r="AD2467" s="99"/>
      <c r="AE2467" s="99"/>
      <c r="AF2467" s="102"/>
      <c r="AG2467" s="100"/>
      <c r="AN2467" s="99"/>
      <c r="AO2467" s="99"/>
      <c r="AP2467" s="99"/>
      <c r="AQ2467" s="99"/>
      <c r="AR2467" s="99"/>
      <c r="AS2467" s="99"/>
      <c r="AT2467" s="99"/>
      <c r="AU2467" s="99"/>
    </row>
    <row r="2468" spans="27:47">
      <c r="AA2468" s="99"/>
      <c r="AB2468" s="99"/>
      <c r="AC2468" s="99"/>
      <c r="AD2468" s="99"/>
      <c r="AE2468" s="99"/>
      <c r="AF2468" s="102"/>
      <c r="AG2468" s="100"/>
      <c r="AN2468" s="99"/>
      <c r="AO2468" s="99"/>
      <c r="AP2468" s="99"/>
      <c r="AQ2468" s="99"/>
      <c r="AR2468" s="99"/>
      <c r="AS2468" s="99"/>
      <c r="AT2468" s="99"/>
      <c r="AU2468" s="99"/>
    </row>
    <row r="2469" spans="27:47">
      <c r="AA2469" s="99"/>
      <c r="AB2469" s="99"/>
      <c r="AC2469" s="99"/>
      <c r="AD2469" s="99"/>
      <c r="AE2469" s="99"/>
      <c r="AF2469" s="102"/>
      <c r="AG2469" s="100"/>
      <c r="AN2469" s="99"/>
      <c r="AO2469" s="99"/>
      <c r="AP2469" s="99"/>
      <c r="AQ2469" s="99"/>
      <c r="AR2469" s="99"/>
      <c r="AS2469" s="99"/>
      <c r="AT2469" s="99"/>
      <c r="AU2469" s="99"/>
    </row>
    <row r="2470" spans="27:47">
      <c r="AA2470" s="99"/>
      <c r="AB2470" s="99"/>
      <c r="AC2470" s="99"/>
      <c r="AD2470" s="99"/>
      <c r="AE2470" s="99"/>
      <c r="AF2470" s="102"/>
      <c r="AG2470" s="100"/>
      <c r="AN2470" s="99"/>
      <c r="AO2470" s="99"/>
      <c r="AP2470" s="99"/>
      <c r="AQ2470" s="99"/>
      <c r="AR2470" s="99"/>
      <c r="AS2470" s="99"/>
      <c r="AT2470" s="99"/>
      <c r="AU2470" s="99"/>
    </row>
    <row r="2471" spans="27:47">
      <c r="AA2471" s="99"/>
      <c r="AB2471" s="99"/>
      <c r="AC2471" s="99"/>
      <c r="AD2471" s="99"/>
      <c r="AE2471" s="99"/>
      <c r="AF2471" s="102"/>
      <c r="AG2471" s="100"/>
      <c r="AN2471" s="99"/>
      <c r="AO2471" s="99"/>
      <c r="AP2471" s="99"/>
      <c r="AQ2471" s="99"/>
      <c r="AR2471" s="99"/>
      <c r="AS2471" s="99"/>
      <c r="AT2471" s="99"/>
      <c r="AU2471" s="99"/>
    </row>
    <row r="2472" spans="27:47">
      <c r="AA2472" s="99"/>
      <c r="AB2472" s="99"/>
      <c r="AC2472" s="99"/>
      <c r="AD2472" s="99"/>
      <c r="AE2472" s="99"/>
      <c r="AF2472" s="102"/>
      <c r="AG2472" s="100"/>
      <c r="AN2472" s="99"/>
      <c r="AO2472" s="99"/>
      <c r="AP2472" s="99"/>
      <c r="AQ2472" s="99"/>
      <c r="AR2472" s="99"/>
      <c r="AS2472" s="99"/>
      <c r="AT2472" s="99"/>
      <c r="AU2472" s="99"/>
    </row>
    <row r="2473" spans="27:47">
      <c r="AA2473" s="99"/>
      <c r="AB2473" s="99"/>
      <c r="AC2473" s="99"/>
      <c r="AD2473" s="99"/>
      <c r="AE2473" s="99"/>
      <c r="AF2473" s="102"/>
      <c r="AG2473" s="100"/>
      <c r="AN2473" s="99"/>
      <c r="AO2473" s="99"/>
      <c r="AP2473" s="99"/>
      <c r="AQ2473" s="99"/>
      <c r="AR2473" s="99"/>
      <c r="AS2473" s="99"/>
      <c r="AT2473" s="99"/>
      <c r="AU2473" s="99"/>
    </row>
    <row r="2474" spans="27:47">
      <c r="AA2474" s="99"/>
      <c r="AB2474" s="99"/>
      <c r="AC2474" s="99"/>
      <c r="AD2474" s="99"/>
      <c r="AE2474" s="99"/>
      <c r="AF2474" s="102"/>
      <c r="AG2474" s="100"/>
      <c r="AN2474" s="99"/>
      <c r="AO2474" s="99"/>
      <c r="AP2474" s="99"/>
      <c r="AQ2474" s="99"/>
      <c r="AR2474" s="99"/>
      <c r="AS2474" s="99"/>
      <c r="AT2474" s="99"/>
      <c r="AU2474" s="99"/>
    </row>
    <row r="2475" spans="27:47">
      <c r="AA2475" s="99"/>
      <c r="AB2475" s="99"/>
      <c r="AC2475" s="99"/>
      <c r="AD2475" s="99"/>
      <c r="AE2475" s="99"/>
      <c r="AF2475" s="102"/>
      <c r="AG2475" s="100"/>
      <c r="AN2475" s="99"/>
      <c r="AO2475" s="99"/>
      <c r="AP2475" s="99"/>
      <c r="AQ2475" s="99"/>
      <c r="AR2475" s="99"/>
      <c r="AS2475" s="99"/>
      <c r="AT2475" s="99"/>
      <c r="AU2475" s="99"/>
    </row>
    <row r="2476" spans="27:47">
      <c r="AA2476" s="99"/>
      <c r="AB2476" s="99"/>
      <c r="AC2476" s="99"/>
      <c r="AD2476" s="99"/>
      <c r="AE2476" s="99"/>
      <c r="AF2476" s="102"/>
      <c r="AG2476" s="100"/>
      <c r="AN2476" s="99"/>
      <c r="AO2476" s="99"/>
      <c r="AP2476" s="99"/>
      <c r="AQ2476" s="99"/>
      <c r="AR2476" s="99"/>
      <c r="AS2476" s="99"/>
      <c r="AT2476" s="99"/>
      <c r="AU2476" s="99"/>
    </row>
    <row r="2477" spans="27:47">
      <c r="AA2477" s="99"/>
      <c r="AB2477" s="99"/>
      <c r="AC2477" s="99"/>
      <c r="AD2477" s="99"/>
      <c r="AE2477" s="99"/>
      <c r="AF2477" s="102"/>
      <c r="AG2477" s="100"/>
      <c r="AN2477" s="99"/>
      <c r="AO2477" s="99"/>
      <c r="AP2477" s="99"/>
      <c r="AQ2477" s="99"/>
      <c r="AR2477" s="99"/>
      <c r="AS2477" s="99"/>
      <c r="AT2477" s="99"/>
      <c r="AU2477" s="99"/>
    </row>
    <row r="2478" spans="27:47">
      <c r="AA2478" s="99"/>
      <c r="AB2478" s="99"/>
      <c r="AC2478" s="99"/>
      <c r="AD2478" s="99"/>
      <c r="AE2478" s="99"/>
      <c r="AF2478" s="102"/>
      <c r="AG2478" s="100"/>
      <c r="AN2478" s="99"/>
      <c r="AO2478" s="99"/>
      <c r="AP2478" s="99"/>
      <c r="AQ2478" s="99"/>
      <c r="AR2478" s="99"/>
      <c r="AS2478" s="99"/>
      <c r="AT2478" s="99"/>
      <c r="AU2478" s="99"/>
    </row>
    <row r="2479" spans="27:47">
      <c r="AA2479" s="99"/>
      <c r="AB2479" s="99"/>
      <c r="AC2479" s="99"/>
      <c r="AD2479" s="99"/>
      <c r="AE2479" s="99"/>
      <c r="AF2479" s="102"/>
      <c r="AG2479" s="100"/>
      <c r="AN2479" s="99"/>
      <c r="AO2479" s="99"/>
      <c r="AP2479" s="99"/>
      <c r="AQ2479" s="99"/>
      <c r="AR2479" s="99"/>
      <c r="AS2479" s="99"/>
      <c r="AT2479" s="99"/>
      <c r="AU2479" s="99"/>
    </row>
    <row r="2480" spans="27:47">
      <c r="AA2480" s="99"/>
      <c r="AB2480" s="99"/>
      <c r="AC2480" s="99"/>
      <c r="AD2480" s="99"/>
      <c r="AE2480" s="99"/>
      <c r="AF2480" s="102"/>
      <c r="AG2480" s="100"/>
      <c r="AN2480" s="99"/>
      <c r="AO2480" s="99"/>
      <c r="AP2480" s="99"/>
      <c r="AQ2480" s="99"/>
      <c r="AR2480" s="99"/>
      <c r="AS2480" s="99"/>
      <c r="AT2480" s="99"/>
      <c r="AU2480" s="99"/>
    </row>
    <row r="2481" spans="27:47">
      <c r="AA2481" s="99"/>
      <c r="AB2481" s="99"/>
      <c r="AC2481" s="99"/>
      <c r="AD2481" s="99"/>
      <c r="AE2481" s="99"/>
      <c r="AF2481" s="102"/>
      <c r="AG2481" s="100"/>
      <c r="AN2481" s="99"/>
      <c r="AO2481" s="99"/>
      <c r="AP2481" s="99"/>
      <c r="AQ2481" s="99"/>
      <c r="AR2481" s="99"/>
      <c r="AS2481" s="99"/>
      <c r="AT2481" s="99"/>
      <c r="AU2481" s="99"/>
    </row>
    <row r="2482" spans="27:47">
      <c r="AA2482" s="99"/>
      <c r="AB2482" s="99"/>
      <c r="AC2482" s="99"/>
      <c r="AD2482" s="99"/>
      <c r="AE2482" s="99"/>
      <c r="AF2482" s="102"/>
      <c r="AG2482" s="100"/>
      <c r="AN2482" s="99"/>
      <c r="AO2482" s="99"/>
      <c r="AP2482" s="99"/>
      <c r="AQ2482" s="99"/>
      <c r="AR2482" s="99"/>
      <c r="AS2482" s="99"/>
      <c r="AT2482" s="99"/>
      <c r="AU2482" s="99"/>
    </row>
    <row r="2483" spans="27:47">
      <c r="AA2483" s="99"/>
      <c r="AB2483" s="99"/>
      <c r="AC2483" s="99"/>
      <c r="AD2483" s="99"/>
      <c r="AE2483" s="99"/>
      <c r="AF2483" s="102"/>
      <c r="AG2483" s="100"/>
      <c r="AN2483" s="99"/>
      <c r="AO2483" s="99"/>
      <c r="AP2483" s="99"/>
      <c r="AQ2483" s="99"/>
      <c r="AR2483" s="99"/>
      <c r="AS2483" s="99"/>
      <c r="AT2483" s="99"/>
      <c r="AU2483" s="99"/>
    </row>
    <row r="2484" spans="27:47">
      <c r="AA2484" s="99"/>
      <c r="AB2484" s="99"/>
      <c r="AC2484" s="99"/>
      <c r="AD2484" s="99"/>
      <c r="AE2484" s="99"/>
      <c r="AF2484" s="102"/>
      <c r="AG2484" s="100"/>
      <c r="AN2484" s="99"/>
      <c r="AO2484" s="99"/>
      <c r="AP2484" s="99"/>
      <c r="AQ2484" s="99"/>
      <c r="AR2484" s="99"/>
      <c r="AS2484" s="99"/>
      <c r="AT2484" s="99"/>
      <c r="AU2484" s="99"/>
    </row>
    <row r="2485" spans="27:47">
      <c r="AA2485" s="99"/>
      <c r="AB2485" s="99"/>
      <c r="AC2485" s="99"/>
      <c r="AD2485" s="99"/>
      <c r="AE2485" s="99"/>
      <c r="AF2485" s="102"/>
      <c r="AG2485" s="100"/>
      <c r="AN2485" s="99"/>
      <c r="AO2485" s="99"/>
      <c r="AP2485" s="99"/>
      <c r="AQ2485" s="99"/>
      <c r="AR2485" s="99"/>
      <c r="AS2485" s="99"/>
      <c r="AT2485" s="99"/>
      <c r="AU2485" s="99"/>
    </row>
    <row r="2486" spans="27:47">
      <c r="AA2486" s="99"/>
      <c r="AB2486" s="99"/>
      <c r="AC2486" s="99"/>
      <c r="AD2486" s="99"/>
      <c r="AE2486" s="99"/>
      <c r="AF2486" s="102"/>
      <c r="AG2486" s="100"/>
      <c r="AN2486" s="99"/>
      <c r="AO2486" s="99"/>
      <c r="AP2486" s="99"/>
      <c r="AQ2486" s="99"/>
      <c r="AR2486" s="99"/>
      <c r="AS2486" s="99"/>
      <c r="AT2486" s="99"/>
      <c r="AU2486" s="99"/>
    </row>
    <row r="2487" spans="27:47">
      <c r="AA2487" s="99"/>
      <c r="AB2487" s="99"/>
      <c r="AC2487" s="99"/>
      <c r="AD2487" s="99"/>
      <c r="AE2487" s="99"/>
      <c r="AF2487" s="102"/>
      <c r="AG2487" s="100"/>
      <c r="AN2487" s="99"/>
      <c r="AO2487" s="99"/>
      <c r="AP2487" s="99"/>
      <c r="AQ2487" s="99"/>
      <c r="AR2487" s="99"/>
      <c r="AS2487" s="99"/>
      <c r="AT2487" s="99"/>
      <c r="AU2487" s="99"/>
    </row>
    <row r="2488" spans="27:47">
      <c r="AA2488" s="99"/>
      <c r="AB2488" s="99"/>
      <c r="AC2488" s="99"/>
      <c r="AD2488" s="99"/>
      <c r="AE2488" s="99"/>
      <c r="AF2488" s="102"/>
      <c r="AG2488" s="100"/>
      <c r="AN2488" s="99"/>
      <c r="AO2488" s="99"/>
      <c r="AP2488" s="99"/>
      <c r="AQ2488" s="99"/>
      <c r="AR2488" s="99"/>
      <c r="AS2488" s="99"/>
      <c r="AT2488" s="99"/>
      <c r="AU2488" s="99"/>
    </row>
    <row r="2489" spans="27:47">
      <c r="AA2489" s="99"/>
      <c r="AB2489" s="99"/>
      <c r="AC2489" s="99"/>
      <c r="AD2489" s="99"/>
      <c r="AE2489" s="99"/>
      <c r="AF2489" s="102"/>
      <c r="AG2489" s="100"/>
      <c r="AN2489" s="99"/>
      <c r="AO2489" s="99"/>
      <c r="AP2489" s="99"/>
      <c r="AQ2489" s="99"/>
      <c r="AR2489" s="99"/>
      <c r="AS2489" s="99"/>
      <c r="AT2489" s="99"/>
      <c r="AU2489" s="99"/>
    </row>
    <row r="2490" spans="27:47">
      <c r="AA2490" s="99"/>
      <c r="AB2490" s="99"/>
      <c r="AC2490" s="99"/>
      <c r="AD2490" s="99"/>
      <c r="AE2490" s="99"/>
      <c r="AF2490" s="102"/>
      <c r="AG2490" s="100"/>
      <c r="AN2490" s="99"/>
      <c r="AO2490" s="99"/>
      <c r="AP2490" s="99"/>
      <c r="AQ2490" s="99"/>
      <c r="AR2490" s="99"/>
      <c r="AS2490" s="99"/>
      <c r="AT2490" s="99"/>
      <c r="AU2490" s="99"/>
    </row>
    <row r="2491" spans="27:47">
      <c r="AA2491" s="99"/>
      <c r="AB2491" s="99"/>
      <c r="AC2491" s="99"/>
      <c r="AD2491" s="99"/>
      <c r="AE2491" s="99"/>
      <c r="AF2491" s="102"/>
      <c r="AG2491" s="100"/>
      <c r="AN2491" s="99"/>
      <c r="AO2491" s="99"/>
      <c r="AP2491" s="99"/>
      <c r="AQ2491" s="99"/>
      <c r="AR2491" s="99"/>
      <c r="AS2491" s="99"/>
      <c r="AT2491" s="99"/>
      <c r="AU2491" s="99"/>
    </row>
    <row r="2492" spans="27:47">
      <c r="AA2492" s="99"/>
      <c r="AB2492" s="99"/>
      <c r="AC2492" s="99"/>
      <c r="AD2492" s="99"/>
      <c r="AE2492" s="99"/>
      <c r="AF2492" s="102"/>
      <c r="AG2492" s="100"/>
      <c r="AN2492" s="99"/>
      <c r="AO2492" s="99"/>
      <c r="AP2492" s="99"/>
      <c r="AQ2492" s="99"/>
      <c r="AR2492" s="99"/>
      <c r="AS2492" s="99"/>
      <c r="AT2492" s="99"/>
      <c r="AU2492" s="99"/>
    </row>
    <row r="2493" spans="27:47">
      <c r="AA2493" s="99"/>
      <c r="AB2493" s="99"/>
      <c r="AC2493" s="99"/>
      <c r="AD2493" s="99"/>
      <c r="AE2493" s="99"/>
      <c r="AF2493" s="102"/>
      <c r="AG2493" s="100"/>
      <c r="AN2493" s="99"/>
      <c r="AO2493" s="99"/>
      <c r="AP2493" s="99"/>
      <c r="AQ2493" s="99"/>
      <c r="AR2493" s="99"/>
      <c r="AS2493" s="99"/>
      <c r="AT2493" s="99"/>
      <c r="AU2493" s="99"/>
    </row>
    <row r="2494" spans="27:47">
      <c r="AA2494" s="99"/>
      <c r="AB2494" s="99"/>
      <c r="AC2494" s="99"/>
      <c r="AD2494" s="99"/>
      <c r="AE2494" s="99"/>
      <c r="AF2494" s="102"/>
      <c r="AG2494" s="100"/>
      <c r="AN2494" s="99"/>
      <c r="AO2494" s="99"/>
      <c r="AP2494" s="99"/>
      <c r="AQ2494" s="99"/>
      <c r="AR2494" s="99"/>
      <c r="AS2494" s="99"/>
      <c r="AT2494" s="99"/>
      <c r="AU2494" s="99"/>
    </row>
    <row r="2495" spans="27:47">
      <c r="AA2495" s="99"/>
      <c r="AB2495" s="99"/>
      <c r="AC2495" s="99"/>
      <c r="AD2495" s="99"/>
      <c r="AE2495" s="99"/>
      <c r="AF2495" s="102"/>
      <c r="AG2495" s="100"/>
      <c r="AN2495" s="99"/>
      <c r="AO2495" s="99"/>
      <c r="AP2495" s="99"/>
      <c r="AQ2495" s="99"/>
      <c r="AR2495" s="99"/>
      <c r="AS2495" s="99"/>
      <c r="AT2495" s="99"/>
      <c r="AU2495" s="99"/>
    </row>
    <row r="2496" spans="27:47">
      <c r="AA2496" s="99"/>
      <c r="AB2496" s="99"/>
      <c r="AC2496" s="99"/>
      <c r="AD2496" s="99"/>
      <c r="AE2496" s="99"/>
      <c r="AF2496" s="102"/>
      <c r="AG2496" s="100"/>
      <c r="AN2496" s="99"/>
      <c r="AO2496" s="99"/>
      <c r="AP2496" s="99"/>
      <c r="AQ2496" s="99"/>
      <c r="AR2496" s="99"/>
      <c r="AS2496" s="99"/>
      <c r="AT2496" s="99"/>
      <c r="AU2496" s="99"/>
    </row>
    <row r="2497" spans="27:47">
      <c r="AA2497" s="99"/>
      <c r="AB2497" s="99"/>
      <c r="AC2497" s="99"/>
      <c r="AD2497" s="99"/>
      <c r="AE2497" s="99"/>
      <c r="AF2497" s="102"/>
      <c r="AG2497" s="100"/>
      <c r="AN2497" s="99"/>
      <c r="AO2497" s="99"/>
      <c r="AP2497" s="99"/>
      <c r="AQ2497" s="99"/>
      <c r="AR2497" s="99"/>
      <c r="AS2497" s="99"/>
      <c r="AT2497" s="99"/>
      <c r="AU2497" s="99"/>
    </row>
    <row r="2498" spans="27:47">
      <c r="AA2498" s="99"/>
      <c r="AB2498" s="99"/>
      <c r="AC2498" s="99"/>
      <c r="AD2498" s="99"/>
      <c r="AE2498" s="99"/>
      <c r="AF2498" s="102"/>
      <c r="AG2498" s="100"/>
      <c r="AN2498" s="99"/>
      <c r="AO2498" s="99"/>
      <c r="AP2498" s="99"/>
      <c r="AQ2498" s="99"/>
      <c r="AR2498" s="99"/>
      <c r="AS2498" s="99"/>
      <c r="AT2498" s="99"/>
      <c r="AU2498" s="99"/>
    </row>
    <row r="2499" spans="27:47">
      <c r="AA2499" s="99"/>
      <c r="AB2499" s="99"/>
      <c r="AC2499" s="99"/>
      <c r="AD2499" s="99"/>
      <c r="AE2499" s="99"/>
      <c r="AF2499" s="102"/>
      <c r="AG2499" s="100"/>
      <c r="AN2499" s="99"/>
      <c r="AO2499" s="99"/>
      <c r="AP2499" s="99"/>
      <c r="AQ2499" s="99"/>
      <c r="AR2499" s="99"/>
      <c r="AS2499" s="99"/>
      <c r="AT2499" s="99"/>
      <c r="AU2499" s="99"/>
    </row>
    <row r="2500" spans="27:47">
      <c r="AA2500" s="99"/>
      <c r="AB2500" s="99"/>
      <c r="AC2500" s="99"/>
      <c r="AD2500" s="99"/>
      <c r="AE2500" s="99"/>
      <c r="AF2500" s="102"/>
      <c r="AG2500" s="100"/>
      <c r="AN2500" s="99"/>
      <c r="AO2500" s="99"/>
      <c r="AP2500" s="99"/>
      <c r="AQ2500" s="99"/>
      <c r="AR2500" s="99"/>
      <c r="AS2500" s="99"/>
      <c r="AT2500" s="99"/>
      <c r="AU2500" s="99"/>
    </row>
    <row r="2501" spans="27:47">
      <c r="AA2501" s="99"/>
      <c r="AB2501" s="99"/>
      <c r="AC2501" s="99"/>
      <c r="AD2501" s="99"/>
      <c r="AE2501" s="99"/>
      <c r="AF2501" s="102"/>
      <c r="AG2501" s="100"/>
      <c r="AN2501" s="99"/>
      <c r="AO2501" s="99"/>
      <c r="AP2501" s="99"/>
      <c r="AQ2501" s="99"/>
      <c r="AR2501" s="99"/>
      <c r="AS2501" s="99"/>
      <c r="AT2501" s="99"/>
      <c r="AU2501" s="99"/>
    </row>
    <row r="2502" spans="27:47">
      <c r="AA2502" s="99"/>
      <c r="AB2502" s="99"/>
      <c r="AC2502" s="99"/>
      <c r="AD2502" s="99"/>
      <c r="AE2502" s="99"/>
      <c r="AF2502" s="102"/>
      <c r="AG2502" s="100"/>
      <c r="AN2502" s="99"/>
      <c r="AO2502" s="99"/>
      <c r="AP2502" s="99"/>
      <c r="AQ2502" s="99"/>
      <c r="AR2502" s="99"/>
      <c r="AS2502" s="99"/>
      <c r="AT2502" s="99"/>
      <c r="AU2502" s="99"/>
    </row>
    <row r="2503" spans="27:47">
      <c r="AA2503" s="99"/>
      <c r="AB2503" s="99"/>
      <c r="AC2503" s="99"/>
      <c r="AD2503" s="99"/>
      <c r="AE2503" s="99"/>
      <c r="AF2503" s="102"/>
      <c r="AG2503" s="100"/>
      <c r="AN2503" s="99"/>
      <c r="AO2503" s="99"/>
      <c r="AP2503" s="99"/>
      <c r="AQ2503" s="99"/>
      <c r="AR2503" s="99"/>
      <c r="AS2503" s="99"/>
      <c r="AT2503" s="99"/>
      <c r="AU2503" s="99"/>
    </row>
    <row r="2504" spans="27:47">
      <c r="AA2504" s="99"/>
      <c r="AB2504" s="99"/>
      <c r="AC2504" s="99"/>
      <c r="AD2504" s="99"/>
      <c r="AE2504" s="99"/>
      <c r="AF2504" s="102"/>
      <c r="AG2504" s="100"/>
      <c r="AN2504" s="99"/>
      <c r="AO2504" s="99"/>
      <c r="AP2504" s="99"/>
      <c r="AQ2504" s="99"/>
      <c r="AR2504" s="99"/>
      <c r="AS2504" s="99"/>
      <c r="AT2504" s="99"/>
      <c r="AU2504" s="99"/>
    </row>
    <row r="2505" spans="27:47">
      <c r="AA2505" s="99"/>
      <c r="AB2505" s="99"/>
      <c r="AC2505" s="99"/>
      <c r="AD2505" s="99"/>
      <c r="AE2505" s="99"/>
      <c r="AF2505" s="102"/>
      <c r="AG2505" s="100"/>
      <c r="AN2505" s="99"/>
      <c r="AO2505" s="99"/>
      <c r="AP2505" s="99"/>
      <c r="AQ2505" s="99"/>
      <c r="AR2505" s="99"/>
      <c r="AS2505" s="99"/>
      <c r="AT2505" s="99"/>
      <c r="AU2505" s="99"/>
    </row>
    <row r="2506" spans="27:47">
      <c r="AA2506" s="99"/>
      <c r="AB2506" s="99"/>
      <c r="AC2506" s="99"/>
      <c r="AD2506" s="99"/>
      <c r="AE2506" s="99"/>
      <c r="AF2506" s="102"/>
      <c r="AG2506" s="100"/>
      <c r="AN2506" s="99"/>
      <c r="AO2506" s="99"/>
      <c r="AP2506" s="99"/>
      <c r="AQ2506" s="99"/>
      <c r="AR2506" s="99"/>
      <c r="AS2506" s="99"/>
      <c r="AT2506" s="99"/>
      <c r="AU2506" s="99"/>
    </row>
    <row r="2507" spans="27:47">
      <c r="AA2507" s="99"/>
      <c r="AB2507" s="99"/>
      <c r="AC2507" s="99"/>
      <c r="AD2507" s="99"/>
      <c r="AE2507" s="99"/>
      <c r="AF2507" s="102"/>
      <c r="AG2507" s="100"/>
      <c r="AN2507" s="99"/>
      <c r="AO2507" s="99"/>
      <c r="AP2507" s="99"/>
      <c r="AQ2507" s="99"/>
      <c r="AR2507" s="99"/>
      <c r="AS2507" s="99"/>
      <c r="AT2507" s="99"/>
      <c r="AU2507" s="99"/>
    </row>
    <row r="2508" spans="27:47">
      <c r="AA2508" s="99"/>
      <c r="AB2508" s="99"/>
      <c r="AC2508" s="99"/>
      <c r="AD2508" s="99"/>
      <c r="AE2508" s="99"/>
      <c r="AF2508" s="102"/>
      <c r="AG2508" s="100"/>
      <c r="AN2508" s="99"/>
      <c r="AO2508" s="99"/>
      <c r="AP2508" s="99"/>
      <c r="AQ2508" s="99"/>
      <c r="AR2508" s="99"/>
      <c r="AS2508" s="99"/>
      <c r="AT2508" s="99"/>
      <c r="AU2508" s="99"/>
    </row>
    <row r="2509" spans="27:47">
      <c r="AA2509" s="99"/>
      <c r="AB2509" s="99"/>
      <c r="AC2509" s="99"/>
      <c r="AD2509" s="99"/>
      <c r="AE2509" s="99"/>
      <c r="AF2509" s="102"/>
      <c r="AG2509" s="100"/>
      <c r="AN2509" s="99"/>
      <c r="AO2509" s="99"/>
      <c r="AP2509" s="99"/>
      <c r="AQ2509" s="99"/>
      <c r="AR2509" s="99"/>
      <c r="AS2509" s="99"/>
      <c r="AT2509" s="99"/>
      <c r="AU2509" s="99"/>
    </row>
    <row r="2510" spans="27:47">
      <c r="AA2510" s="99"/>
      <c r="AB2510" s="99"/>
      <c r="AC2510" s="99"/>
      <c r="AD2510" s="99"/>
      <c r="AE2510" s="99"/>
      <c r="AF2510" s="102"/>
      <c r="AG2510" s="100"/>
      <c r="AN2510" s="99"/>
      <c r="AO2510" s="99"/>
      <c r="AP2510" s="99"/>
      <c r="AQ2510" s="99"/>
      <c r="AR2510" s="99"/>
      <c r="AS2510" s="99"/>
      <c r="AT2510" s="99"/>
      <c r="AU2510" s="99"/>
    </row>
    <row r="2511" spans="27:47">
      <c r="AA2511" s="99"/>
      <c r="AB2511" s="99"/>
      <c r="AC2511" s="99"/>
      <c r="AD2511" s="99"/>
      <c r="AE2511" s="99"/>
      <c r="AF2511" s="102"/>
      <c r="AG2511" s="100"/>
      <c r="AN2511" s="99"/>
      <c r="AO2511" s="99"/>
      <c r="AP2511" s="99"/>
      <c r="AQ2511" s="99"/>
      <c r="AR2511" s="99"/>
      <c r="AS2511" s="99"/>
      <c r="AT2511" s="99"/>
      <c r="AU2511" s="99"/>
    </row>
    <row r="2512" spans="27:47">
      <c r="AA2512" s="99"/>
      <c r="AB2512" s="99"/>
      <c r="AC2512" s="99"/>
      <c r="AD2512" s="99"/>
      <c r="AE2512" s="99"/>
      <c r="AF2512" s="102"/>
      <c r="AG2512" s="100"/>
      <c r="AN2512" s="99"/>
      <c r="AO2512" s="99"/>
      <c r="AP2512" s="99"/>
      <c r="AQ2512" s="99"/>
      <c r="AR2512" s="99"/>
      <c r="AS2512" s="99"/>
      <c r="AT2512" s="99"/>
      <c r="AU2512" s="99"/>
    </row>
    <row r="2513" spans="27:47">
      <c r="AA2513" s="99"/>
      <c r="AB2513" s="99"/>
      <c r="AC2513" s="99"/>
      <c r="AD2513" s="99"/>
      <c r="AE2513" s="99"/>
      <c r="AF2513" s="102"/>
      <c r="AG2513" s="100"/>
      <c r="AN2513" s="99"/>
      <c r="AO2513" s="99"/>
      <c r="AP2513" s="99"/>
      <c r="AQ2513" s="99"/>
      <c r="AR2513" s="99"/>
      <c r="AS2513" s="99"/>
      <c r="AT2513" s="99"/>
      <c r="AU2513" s="99"/>
    </row>
    <row r="2514" spans="27:47">
      <c r="AA2514" s="99"/>
      <c r="AB2514" s="99"/>
      <c r="AC2514" s="99"/>
      <c r="AD2514" s="99"/>
      <c r="AE2514" s="99"/>
      <c r="AF2514" s="102"/>
      <c r="AG2514" s="100"/>
      <c r="AN2514" s="99"/>
      <c r="AO2514" s="99"/>
      <c r="AP2514" s="99"/>
      <c r="AQ2514" s="99"/>
      <c r="AR2514" s="99"/>
      <c r="AS2514" s="99"/>
      <c r="AT2514" s="99"/>
      <c r="AU2514" s="99"/>
    </row>
    <row r="2515" spans="27:47">
      <c r="AA2515" s="99"/>
      <c r="AB2515" s="99"/>
      <c r="AC2515" s="99"/>
      <c r="AD2515" s="99"/>
      <c r="AE2515" s="99"/>
      <c r="AF2515" s="102"/>
      <c r="AG2515" s="100"/>
      <c r="AN2515" s="99"/>
      <c r="AO2515" s="99"/>
      <c r="AP2515" s="99"/>
      <c r="AQ2515" s="99"/>
      <c r="AR2515" s="99"/>
      <c r="AS2515" s="99"/>
      <c r="AT2515" s="99"/>
      <c r="AU2515" s="99"/>
    </row>
    <row r="2516" spans="27:47">
      <c r="AA2516" s="99"/>
      <c r="AB2516" s="99"/>
      <c r="AC2516" s="99"/>
      <c r="AD2516" s="99"/>
      <c r="AE2516" s="99"/>
      <c r="AF2516" s="102"/>
      <c r="AG2516" s="100"/>
      <c r="AN2516" s="99"/>
      <c r="AO2516" s="99"/>
      <c r="AP2516" s="99"/>
      <c r="AQ2516" s="99"/>
      <c r="AR2516" s="99"/>
      <c r="AS2516" s="99"/>
      <c r="AT2516" s="99"/>
      <c r="AU2516" s="99"/>
    </row>
    <row r="2517" spans="27:47">
      <c r="AA2517" s="99"/>
      <c r="AB2517" s="99"/>
      <c r="AC2517" s="99"/>
      <c r="AD2517" s="99"/>
      <c r="AE2517" s="99"/>
      <c r="AF2517" s="102"/>
      <c r="AG2517" s="100"/>
      <c r="AN2517" s="99"/>
      <c r="AO2517" s="99"/>
      <c r="AP2517" s="99"/>
      <c r="AQ2517" s="99"/>
      <c r="AR2517" s="99"/>
      <c r="AS2517" s="99"/>
      <c r="AT2517" s="99"/>
      <c r="AU2517" s="99"/>
    </row>
    <row r="2518" spans="27:47">
      <c r="AA2518" s="99"/>
      <c r="AB2518" s="99"/>
      <c r="AC2518" s="99"/>
      <c r="AD2518" s="99"/>
      <c r="AE2518" s="99"/>
      <c r="AF2518" s="102"/>
      <c r="AG2518" s="100"/>
      <c r="AN2518" s="99"/>
      <c r="AO2518" s="99"/>
      <c r="AP2518" s="99"/>
      <c r="AQ2518" s="99"/>
      <c r="AR2518" s="99"/>
      <c r="AS2518" s="99"/>
      <c r="AT2518" s="99"/>
      <c r="AU2518" s="99"/>
    </row>
    <row r="2519" spans="27:47">
      <c r="AA2519" s="99"/>
      <c r="AB2519" s="99"/>
      <c r="AC2519" s="99"/>
      <c r="AD2519" s="99"/>
      <c r="AE2519" s="99"/>
      <c r="AF2519" s="102"/>
      <c r="AG2519" s="100"/>
      <c r="AN2519" s="99"/>
      <c r="AO2519" s="99"/>
      <c r="AP2519" s="99"/>
      <c r="AQ2519" s="99"/>
      <c r="AR2519" s="99"/>
      <c r="AS2519" s="99"/>
      <c r="AT2519" s="99"/>
      <c r="AU2519" s="99"/>
    </row>
    <row r="2520" spans="27:47">
      <c r="AA2520" s="99"/>
      <c r="AB2520" s="99"/>
      <c r="AC2520" s="99"/>
      <c r="AD2520" s="99"/>
      <c r="AE2520" s="99"/>
      <c r="AF2520" s="102"/>
      <c r="AG2520" s="100"/>
      <c r="AN2520" s="99"/>
      <c r="AO2520" s="99"/>
      <c r="AP2520" s="99"/>
      <c r="AQ2520" s="99"/>
      <c r="AR2520" s="99"/>
      <c r="AS2520" s="99"/>
      <c r="AT2520" s="99"/>
      <c r="AU2520" s="99"/>
    </row>
    <row r="2521" spans="27:47">
      <c r="AA2521" s="99"/>
      <c r="AB2521" s="99"/>
      <c r="AC2521" s="99"/>
      <c r="AD2521" s="99"/>
      <c r="AE2521" s="99"/>
      <c r="AF2521" s="102"/>
      <c r="AG2521" s="100"/>
      <c r="AN2521" s="99"/>
      <c r="AO2521" s="99"/>
      <c r="AP2521" s="99"/>
      <c r="AQ2521" s="99"/>
      <c r="AR2521" s="99"/>
      <c r="AS2521" s="99"/>
      <c r="AT2521" s="99"/>
      <c r="AU2521" s="99"/>
    </row>
    <row r="2522" spans="27:47">
      <c r="AA2522" s="99"/>
      <c r="AB2522" s="99"/>
      <c r="AC2522" s="99"/>
      <c r="AD2522" s="99"/>
      <c r="AE2522" s="99"/>
      <c r="AF2522" s="102"/>
      <c r="AG2522" s="100"/>
      <c r="AN2522" s="99"/>
      <c r="AO2522" s="99"/>
      <c r="AP2522" s="99"/>
      <c r="AQ2522" s="99"/>
      <c r="AR2522" s="99"/>
      <c r="AS2522" s="99"/>
      <c r="AT2522" s="99"/>
      <c r="AU2522" s="99"/>
    </row>
    <row r="2523" spans="27:47">
      <c r="AA2523" s="99"/>
      <c r="AB2523" s="99"/>
      <c r="AC2523" s="99"/>
      <c r="AD2523" s="99"/>
      <c r="AE2523" s="99"/>
      <c r="AF2523" s="102"/>
      <c r="AG2523" s="100"/>
      <c r="AN2523" s="99"/>
      <c r="AO2523" s="99"/>
      <c r="AP2523" s="99"/>
      <c r="AQ2523" s="99"/>
      <c r="AR2523" s="99"/>
      <c r="AS2523" s="99"/>
      <c r="AT2523" s="99"/>
      <c r="AU2523" s="99"/>
    </row>
    <row r="2524" spans="27:47">
      <c r="AA2524" s="99"/>
      <c r="AB2524" s="99"/>
      <c r="AC2524" s="99"/>
      <c r="AD2524" s="99"/>
      <c r="AE2524" s="99"/>
      <c r="AF2524" s="102"/>
      <c r="AG2524" s="100"/>
      <c r="AN2524" s="99"/>
      <c r="AO2524" s="99"/>
      <c r="AP2524" s="99"/>
      <c r="AQ2524" s="99"/>
      <c r="AR2524" s="99"/>
      <c r="AS2524" s="99"/>
      <c r="AT2524" s="99"/>
      <c r="AU2524" s="99"/>
    </row>
    <row r="2525" spans="27:47">
      <c r="AA2525" s="99"/>
      <c r="AB2525" s="99"/>
      <c r="AC2525" s="99"/>
      <c r="AD2525" s="99"/>
      <c r="AE2525" s="99"/>
      <c r="AF2525" s="102"/>
      <c r="AG2525" s="100"/>
      <c r="AN2525" s="99"/>
      <c r="AO2525" s="99"/>
      <c r="AP2525" s="99"/>
      <c r="AQ2525" s="99"/>
      <c r="AR2525" s="99"/>
      <c r="AS2525" s="99"/>
      <c r="AT2525" s="99"/>
      <c r="AU2525" s="99"/>
    </row>
    <row r="2526" spans="27:47">
      <c r="AA2526" s="99"/>
      <c r="AB2526" s="99"/>
      <c r="AC2526" s="99"/>
      <c r="AD2526" s="99"/>
      <c r="AE2526" s="99"/>
      <c r="AF2526" s="102"/>
      <c r="AG2526" s="100"/>
      <c r="AN2526" s="99"/>
      <c r="AO2526" s="99"/>
      <c r="AP2526" s="99"/>
      <c r="AQ2526" s="99"/>
      <c r="AR2526" s="99"/>
      <c r="AS2526" s="99"/>
      <c r="AT2526" s="99"/>
      <c r="AU2526" s="99"/>
    </row>
    <row r="2527" spans="27:47">
      <c r="AA2527" s="99"/>
      <c r="AB2527" s="99"/>
      <c r="AC2527" s="99"/>
      <c r="AD2527" s="99"/>
      <c r="AE2527" s="99"/>
      <c r="AF2527" s="102"/>
      <c r="AG2527" s="100"/>
      <c r="AN2527" s="99"/>
      <c r="AO2527" s="99"/>
      <c r="AP2527" s="99"/>
      <c r="AQ2527" s="99"/>
      <c r="AR2527" s="99"/>
      <c r="AS2527" s="99"/>
      <c r="AT2527" s="99"/>
      <c r="AU2527" s="99"/>
    </row>
    <row r="2528" spans="27:47">
      <c r="AA2528" s="99"/>
      <c r="AB2528" s="99"/>
      <c r="AC2528" s="99"/>
      <c r="AD2528" s="99"/>
      <c r="AE2528" s="99"/>
      <c r="AF2528" s="102"/>
      <c r="AG2528" s="100"/>
      <c r="AN2528" s="99"/>
      <c r="AO2528" s="99"/>
      <c r="AP2528" s="99"/>
      <c r="AQ2528" s="99"/>
      <c r="AR2528" s="99"/>
      <c r="AS2528" s="99"/>
      <c r="AT2528" s="99"/>
      <c r="AU2528" s="99"/>
    </row>
    <row r="2529" spans="27:47">
      <c r="AA2529" s="99"/>
      <c r="AB2529" s="99"/>
      <c r="AC2529" s="99"/>
      <c r="AD2529" s="99"/>
      <c r="AE2529" s="99"/>
      <c r="AF2529" s="102"/>
      <c r="AG2529" s="100"/>
      <c r="AN2529" s="99"/>
      <c r="AO2529" s="99"/>
      <c r="AP2529" s="99"/>
      <c r="AQ2529" s="99"/>
      <c r="AR2529" s="99"/>
      <c r="AS2529" s="99"/>
      <c r="AT2529" s="99"/>
      <c r="AU2529" s="99"/>
    </row>
    <row r="2530" spans="27:47">
      <c r="AA2530" s="99"/>
      <c r="AB2530" s="99"/>
      <c r="AC2530" s="99"/>
      <c r="AD2530" s="99"/>
      <c r="AE2530" s="99"/>
      <c r="AF2530" s="102"/>
      <c r="AG2530" s="100"/>
      <c r="AN2530" s="99"/>
      <c r="AO2530" s="99"/>
      <c r="AP2530" s="99"/>
      <c r="AQ2530" s="99"/>
      <c r="AR2530" s="99"/>
      <c r="AS2530" s="99"/>
      <c r="AT2530" s="99"/>
      <c r="AU2530" s="99"/>
    </row>
    <row r="2531" spans="27:47">
      <c r="AA2531" s="99"/>
      <c r="AB2531" s="99"/>
      <c r="AC2531" s="99"/>
      <c r="AD2531" s="99"/>
      <c r="AE2531" s="99"/>
      <c r="AF2531" s="102"/>
      <c r="AG2531" s="100"/>
      <c r="AN2531" s="99"/>
      <c r="AO2531" s="99"/>
      <c r="AP2531" s="99"/>
      <c r="AQ2531" s="99"/>
      <c r="AR2531" s="99"/>
      <c r="AS2531" s="99"/>
      <c r="AT2531" s="99"/>
      <c r="AU2531" s="99"/>
    </row>
    <row r="2532" spans="27:47">
      <c r="AA2532" s="99"/>
      <c r="AB2532" s="99"/>
      <c r="AC2532" s="99"/>
      <c r="AD2532" s="99"/>
      <c r="AE2532" s="99"/>
      <c r="AF2532" s="102"/>
      <c r="AG2532" s="100"/>
      <c r="AN2532" s="99"/>
      <c r="AO2532" s="99"/>
      <c r="AP2532" s="99"/>
      <c r="AQ2532" s="99"/>
      <c r="AR2532" s="99"/>
      <c r="AS2532" s="99"/>
      <c r="AT2532" s="99"/>
      <c r="AU2532" s="99"/>
    </row>
    <row r="2533" spans="27:47">
      <c r="AA2533" s="99"/>
      <c r="AB2533" s="99"/>
      <c r="AC2533" s="99"/>
      <c r="AD2533" s="99"/>
      <c r="AE2533" s="99"/>
      <c r="AF2533" s="102"/>
      <c r="AG2533" s="100"/>
      <c r="AN2533" s="99"/>
      <c r="AO2533" s="99"/>
      <c r="AP2533" s="99"/>
      <c r="AQ2533" s="99"/>
      <c r="AR2533" s="99"/>
      <c r="AS2533" s="99"/>
      <c r="AT2533" s="99"/>
      <c r="AU2533" s="99"/>
    </row>
    <row r="2534" spans="27:47">
      <c r="AA2534" s="99"/>
      <c r="AB2534" s="99"/>
      <c r="AC2534" s="99"/>
      <c r="AD2534" s="99"/>
      <c r="AE2534" s="99"/>
      <c r="AF2534" s="102"/>
      <c r="AG2534" s="100"/>
      <c r="AN2534" s="99"/>
      <c r="AO2534" s="99"/>
      <c r="AP2534" s="99"/>
      <c r="AQ2534" s="99"/>
      <c r="AR2534" s="99"/>
      <c r="AS2534" s="99"/>
      <c r="AT2534" s="99"/>
      <c r="AU2534" s="99"/>
    </row>
    <row r="2535" spans="27:47">
      <c r="AA2535" s="99"/>
      <c r="AB2535" s="99"/>
      <c r="AC2535" s="99"/>
      <c r="AD2535" s="99"/>
      <c r="AE2535" s="99"/>
      <c r="AF2535" s="102"/>
      <c r="AG2535" s="100"/>
      <c r="AN2535" s="99"/>
      <c r="AO2535" s="99"/>
      <c r="AP2535" s="99"/>
      <c r="AQ2535" s="99"/>
      <c r="AR2535" s="99"/>
      <c r="AS2535" s="99"/>
      <c r="AT2535" s="99"/>
      <c r="AU2535" s="99"/>
    </row>
    <row r="2536" spans="27:47">
      <c r="AA2536" s="99"/>
      <c r="AB2536" s="99"/>
      <c r="AC2536" s="99"/>
      <c r="AD2536" s="99"/>
      <c r="AE2536" s="99"/>
      <c r="AF2536" s="102"/>
      <c r="AG2536" s="100"/>
      <c r="AN2536" s="99"/>
      <c r="AO2536" s="99"/>
      <c r="AP2536" s="99"/>
      <c r="AQ2536" s="99"/>
      <c r="AR2536" s="99"/>
      <c r="AS2536" s="99"/>
      <c r="AT2536" s="99"/>
      <c r="AU2536" s="99"/>
    </row>
    <row r="2537" spans="27:47">
      <c r="AA2537" s="99"/>
      <c r="AB2537" s="99"/>
      <c r="AC2537" s="99"/>
      <c r="AD2537" s="99"/>
      <c r="AE2537" s="99"/>
      <c r="AF2537" s="102"/>
      <c r="AG2537" s="100"/>
      <c r="AN2537" s="99"/>
      <c r="AO2537" s="99"/>
      <c r="AP2537" s="99"/>
      <c r="AQ2537" s="99"/>
      <c r="AR2537" s="99"/>
      <c r="AS2537" s="99"/>
      <c r="AT2537" s="99"/>
      <c r="AU2537" s="99"/>
    </row>
  </sheetData>
  <protectedRanges>
    <protectedRange sqref="A179:D201" name="Range1"/>
  </protectedRanges>
  <sortState xmlns:xlrd2="http://schemas.microsoft.com/office/spreadsheetml/2017/richdata2" ref="A21:AU208">
    <sortCondition ref="C21:C208"/>
  </sortState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"/>
  <sheetViews>
    <sheetView workbookViewId="0">
      <selection activeCell="F13" sqref="F13"/>
    </sheetView>
  </sheetViews>
  <sheetFormatPr defaultColWidth="10.28515625" defaultRowHeight="12.75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79</v>
      </c>
      <c r="E1" t="s">
        <v>114</v>
      </c>
    </row>
    <row r="2" spans="1:7">
      <c r="A2" t="s">
        <v>44</v>
      </c>
      <c r="B2" s="10" t="s">
        <v>74</v>
      </c>
    </row>
    <row r="3" spans="1:7" ht="13.5" thickBot="1">
      <c r="B3" s="13" t="s">
        <v>77</v>
      </c>
    </row>
    <row r="4" spans="1:7" ht="14.25" thickTop="1" thickBot="1">
      <c r="A4" s="7" t="s">
        <v>20</v>
      </c>
      <c r="C4" s="3">
        <v>25984.257000000001</v>
      </c>
      <c r="D4" s="4">
        <v>1.237811</v>
      </c>
    </row>
    <row r="5" spans="1:7" ht="13.5" thickTop="1">
      <c r="B5" s="28" t="s">
        <v>89</v>
      </c>
    </row>
    <row r="6" spans="1:7">
      <c r="A6" s="7" t="s">
        <v>21</v>
      </c>
    </row>
    <row r="7" spans="1:7">
      <c r="A7" t="s">
        <v>22</v>
      </c>
      <c r="C7">
        <f>+C4</f>
        <v>25984.257000000001</v>
      </c>
    </row>
    <row r="8" spans="1:7">
      <c r="A8" t="s">
        <v>23</v>
      </c>
      <c r="C8">
        <f>+D4</f>
        <v>1.237811</v>
      </c>
    </row>
    <row r="9" spans="1:7">
      <c r="A9" s="16" t="s">
        <v>81</v>
      </c>
      <c r="B9" s="14"/>
      <c r="C9" s="17">
        <v>8</v>
      </c>
      <c r="D9" s="14" t="s">
        <v>82</v>
      </c>
      <c r="E9" s="14"/>
    </row>
    <row r="10" spans="1:7" ht="13.5" thickBot="1">
      <c r="A10" s="14"/>
      <c r="B10" s="14"/>
      <c r="C10" s="6" t="s">
        <v>40</v>
      </c>
      <c r="D10" s="6" t="s">
        <v>41</v>
      </c>
      <c r="E10" s="14"/>
    </row>
    <row r="11" spans="1:7">
      <c r="A11" s="14" t="s">
        <v>36</v>
      </c>
      <c r="B11" s="14"/>
      <c r="C11" s="29">
        <f ca="1">INTERCEPT(INDIRECT($G$11):G991,INDIRECT($F$11):F991)</f>
        <v>-2.9282875140874229E-2</v>
      </c>
      <c r="D11" s="5"/>
      <c r="E11" s="14"/>
      <c r="F11" s="30" t="str">
        <f>"F"&amp;E19</f>
        <v>F22</v>
      </c>
      <c r="G11" s="31" t="str">
        <f>"G"&amp;E19</f>
        <v>G22</v>
      </c>
    </row>
    <row r="12" spans="1:7">
      <c r="A12" s="14" t="s">
        <v>37</v>
      </c>
      <c r="B12" s="14"/>
      <c r="C12" s="29">
        <f ca="1">SLOPE(INDIRECT($G$11):G991,INDIRECT($F$11):F991)</f>
        <v>2.3365113145177656E-6</v>
      </c>
      <c r="D12" s="5"/>
      <c r="E12" s="14"/>
    </row>
    <row r="13" spans="1:7">
      <c r="A13" s="14" t="s">
        <v>39</v>
      </c>
      <c r="B13" s="14"/>
      <c r="C13" s="5" t="s">
        <v>34</v>
      </c>
      <c r="D13" s="20" t="s">
        <v>94</v>
      </c>
      <c r="E13" s="17">
        <v>1</v>
      </c>
    </row>
    <row r="14" spans="1:7">
      <c r="A14" s="14"/>
      <c r="B14" s="14"/>
      <c r="C14" s="14"/>
      <c r="D14" s="20" t="s">
        <v>83</v>
      </c>
      <c r="E14" s="21">
        <f ca="1">NOW()+15018.5+$C$9/24</f>
        <v>59959.501822800928</v>
      </c>
    </row>
    <row r="15" spans="1:7">
      <c r="A15" s="18" t="s">
        <v>38</v>
      </c>
      <c r="B15" s="14"/>
      <c r="C15" s="19">
        <f ca="1">(C7+C11)+(C8+C12)*INT(MAX(F21:F3532))</f>
        <v>56737.700062748467</v>
      </c>
      <c r="D15" s="20" t="s">
        <v>95</v>
      </c>
      <c r="E15" s="21">
        <f ca="1">ROUND(2*(E14-$C$7)/$C$8,0)/2+E13</f>
        <v>27449</v>
      </c>
    </row>
    <row r="16" spans="1:7">
      <c r="A16" s="22" t="s">
        <v>24</v>
      </c>
      <c r="B16" s="14"/>
      <c r="C16" s="23">
        <f ca="1">+C8+C12</f>
        <v>1.2378133365113144</v>
      </c>
      <c r="D16" s="20" t="s">
        <v>84</v>
      </c>
      <c r="E16" s="31">
        <f ca="1">ROUND(2*(E14-$C$15)/$C$16,0)/2+E13</f>
        <v>2604</v>
      </c>
    </row>
    <row r="17" spans="1:32" ht="13.5" thickBot="1">
      <c r="A17" s="20" t="s">
        <v>78</v>
      </c>
      <c r="B17" s="14"/>
      <c r="C17" s="14">
        <f>COUNT(C21:C2190)</f>
        <v>67</v>
      </c>
      <c r="D17" s="20" t="s">
        <v>85</v>
      </c>
      <c r="E17" s="24">
        <f ca="1">+$C$15+$C$16*E16-15018.5-$C$9/24</f>
        <v>44942.132657690592</v>
      </c>
    </row>
    <row r="18" spans="1:32" ht="14.25" thickTop="1" thickBot="1">
      <c r="A18" s="22" t="s">
        <v>25</v>
      </c>
      <c r="B18" s="14"/>
      <c r="C18" s="25">
        <f ca="1">+C15</f>
        <v>56737.700062748467</v>
      </c>
      <c r="D18" s="26">
        <f ca="1">+C16</f>
        <v>1.2378133365113144</v>
      </c>
      <c r="E18" s="27" t="s">
        <v>86</v>
      </c>
    </row>
    <row r="19" spans="1:32" ht="13.5" thickTop="1">
      <c r="A19" s="32" t="s">
        <v>90</v>
      </c>
      <c r="E19" s="33">
        <v>22</v>
      </c>
    </row>
    <row r="20" spans="1:32" ht="13.5" thickBot="1">
      <c r="A20" s="6" t="s">
        <v>26</v>
      </c>
      <c r="B20" s="6" t="s">
        <v>27</v>
      </c>
      <c r="C20" s="6" t="s">
        <v>28</v>
      </c>
      <c r="D20" s="6" t="s">
        <v>33</v>
      </c>
      <c r="E20" s="6" t="s">
        <v>29</v>
      </c>
      <c r="F20" s="6" t="s">
        <v>30</v>
      </c>
      <c r="G20" s="6" t="s">
        <v>31</v>
      </c>
      <c r="H20" s="9" t="s">
        <v>118</v>
      </c>
      <c r="I20" s="9" t="s">
        <v>119</v>
      </c>
      <c r="J20" s="9" t="s">
        <v>120</v>
      </c>
      <c r="K20" s="9" t="s">
        <v>121</v>
      </c>
      <c r="L20" s="9" t="s">
        <v>122</v>
      </c>
      <c r="M20" s="9" t="s">
        <v>123</v>
      </c>
      <c r="N20" s="9" t="s">
        <v>124</v>
      </c>
      <c r="O20" s="9" t="s">
        <v>43</v>
      </c>
      <c r="P20" s="8" t="s">
        <v>42</v>
      </c>
      <c r="Q20" s="6" t="s">
        <v>35</v>
      </c>
      <c r="S20" s="50" t="s">
        <v>125</v>
      </c>
    </row>
    <row r="21" spans="1:32">
      <c r="A21" s="12" t="s">
        <v>75</v>
      </c>
      <c r="C21" s="15">
        <v>25984.256000000001</v>
      </c>
      <c r="D21" s="15"/>
      <c r="E21">
        <f t="shared" ref="E21:E52" si="0">+(C21-C$7)/C$8</f>
        <v>-8.0787777795134053E-4</v>
      </c>
      <c r="F21">
        <f t="shared" ref="F21:F52" si="1">ROUND(2*E21,0)/2</f>
        <v>0</v>
      </c>
      <c r="G21">
        <f t="shared" ref="G21:G52" si="2">+C21-(C$7+F21*C$8)</f>
        <v>-1.0000000002037268E-3</v>
      </c>
      <c r="I21">
        <f t="shared" ref="I21:I32" si="3">G21</f>
        <v>-1.0000000002037268E-3</v>
      </c>
      <c r="O21">
        <f t="shared" ref="O21:O52" ca="1" si="4">+C$11+C$12*F21</f>
        <v>-2.9282875140874229E-2</v>
      </c>
      <c r="Q21" s="2">
        <f t="shared" ref="Q21:Q52" si="5">+C21-15018.5</f>
        <v>10965.756000000001</v>
      </c>
      <c r="S21">
        <v>0.1</v>
      </c>
      <c r="AA21" t="s">
        <v>50</v>
      </c>
      <c r="AF21" t="s">
        <v>52</v>
      </c>
    </row>
    <row r="22" spans="1:32">
      <c r="A22" t="s">
        <v>32</v>
      </c>
      <c r="B22" s="5"/>
      <c r="C22" s="15">
        <v>25984.257000000001</v>
      </c>
      <c r="D22" s="15" t="s">
        <v>34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si="3"/>
        <v>0</v>
      </c>
      <c r="O22">
        <f t="shared" ca="1" si="4"/>
        <v>-2.9282875140874229E-2</v>
      </c>
      <c r="Q22" s="2">
        <f t="shared" si="5"/>
        <v>10965.757000000001</v>
      </c>
      <c r="S22">
        <v>0.1</v>
      </c>
      <c r="AA22" t="s">
        <v>50</v>
      </c>
      <c r="AF22" t="s">
        <v>52</v>
      </c>
    </row>
    <row r="23" spans="1:32">
      <c r="A23" t="s">
        <v>46</v>
      </c>
      <c r="B23" s="5"/>
      <c r="C23" s="15">
        <v>40252.491999999998</v>
      </c>
      <c r="D23" s="15"/>
      <c r="E23">
        <f t="shared" si="0"/>
        <v>11526.989984739186</v>
      </c>
      <c r="F23">
        <f t="shared" si="1"/>
        <v>11527</v>
      </c>
      <c r="G23">
        <f t="shared" si="2"/>
        <v>-1.2396999998600222E-2</v>
      </c>
      <c r="I23">
        <f t="shared" si="3"/>
        <v>-1.2396999998600222E-2</v>
      </c>
      <c r="O23">
        <f t="shared" ca="1" si="4"/>
        <v>-2.3499092184279466E-3</v>
      </c>
      <c r="Q23" s="2">
        <f t="shared" si="5"/>
        <v>25233.991999999998</v>
      </c>
      <c r="S23">
        <v>0.1</v>
      </c>
      <c r="AA23" t="s">
        <v>50</v>
      </c>
      <c r="AF23" t="s">
        <v>52</v>
      </c>
    </row>
    <row r="24" spans="1:32">
      <c r="A24" t="s">
        <v>48</v>
      </c>
      <c r="B24" s="5" t="s">
        <v>68</v>
      </c>
      <c r="C24" s="15">
        <v>40259.302000000003</v>
      </c>
      <c r="D24" s="15"/>
      <c r="E24">
        <f t="shared" si="0"/>
        <v>11532.491632405918</v>
      </c>
      <c r="F24">
        <f t="shared" si="1"/>
        <v>11532.5</v>
      </c>
      <c r="G24">
        <f t="shared" si="2"/>
        <v>-1.0357499995734543E-2</v>
      </c>
      <c r="I24">
        <f t="shared" si="3"/>
        <v>-1.0357499995734543E-2</v>
      </c>
      <c r="O24">
        <f t="shared" ca="1" si="4"/>
        <v>-2.337058406198099E-3</v>
      </c>
      <c r="Q24" s="2">
        <f t="shared" si="5"/>
        <v>25240.802000000003</v>
      </c>
      <c r="S24">
        <v>0.1</v>
      </c>
      <c r="AA24" t="s">
        <v>58</v>
      </c>
      <c r="AF24" t="s">
        <v>52</v>
      </c>
    </row>
    <row r="25" spans="1:32">
      <c r="A25" t="s">
        <v>48</v>
      </c>
      <c r="B25" s="5"/>
      <c r="C25" s="15">
        <v>40288.408000000003</v>
      </c>
      <c r="D25" s="15"/>
      <c r="E25">
        <f t="shared" si="0"/>
        <v>11556.005723006179</v>
      </c>
      <c r="F25">
        <f t="shared" si="1"/>
        <v>11556</v>
      </c>
      <c r="G25">
        <f t="shared" si="2"/>
        <v>7.0840000043972395E-3</v>
      </c>
      <c r="I25">
        <f t="shared" si="3"/>
        <v>7.0840000043972395E-3</v>
      </c>
      <c r="O25">
        <f t="shared" ca="1" si="4"/>
        <v>-2.2821503903069293E-3</v>
      </c>
      <c r="Q25" s="2">
        <f t="shared" si="5"/>
        <v>25269.908000000003</v>
      </c>
      <c r="S25">
        <v>0.1</v>
      </c>
      <c r="AA25" t="s">
        <v>50</v>
      </c>
      <c r="AF25" t="s">
        <v>52</v>
      </c>
    </row>
    <row r="26" spans="1:32">
      <c r="A26" t="s">
        <v>49</v>
      </c>
      <c r="B26" s="5"/>
      <c r="C26" s="15">
        <v>40319.349000000002</v>
      </c>
      <c r="D26" s="15"/>
      <c r="E26">
        <f t="shared" si="0"/>
        <v>11581.002269328679</v>
      </c>
      <c r="F26">
        <f t="shared" si="1"/>
        <v>11581</v>
      </c>
      <c r="G26">
        <f t="shared" si="2"/>
        <v>2.8089999977964908E-3</v>
      </c>
      <c r="I26">
        <f t="shared" si="3"/>
        <v>2.8089999977964908E-3</v>
      </c>
      <c r="O26">
        <f t="shared" ca="1" si="4"/>
        <v>-2.2237376074439874E-3</v>
      </c>
      <c r="Q26" s="2">
        <f t="shared" si="5"/>
        <v>25300.849000000002</v>
      </c>
      <c r="S26">
        <v>0.1</v>
      </c>
      <c r="AA26" t="s">
        <v>50</v>
      </c>
      <c r="AF26" t="s">
        <v>52</v>
      </c>
    </row>
    <row r="27" spans="1:32">
      <c r="A27" t="s">
        <v>51</v>
      </c>
      <c r="B27" s="5"/>
      <c r="C27" s="15">
        <v>42448.377999999997</v>
      </c>
      <c r="D27" s="15"/>
      <c r="E27">
        <f t="shared" si="0"/>
        <v>13300.997486692229</v>
      </c>
      <c r="F27">
        <f t="shared" si="1"/>
        <v>13301</v>
      </c>
      <c r="G27">
        <f t="shared" si="2"/>
        <v>-3.1110000054468401E-3</v>
      </c>
      <c r="I27">
        <f t="shared" si="3"/>
        <v>-3.1110000054468401E-3</v>
      </c>
      <c r="O27">
        <f t="shared" ca="1" si="4"/>
        <v>1.7950618535265694E-3</v>
      </c>
      <c r="Q27" s="2">
        <f t="shared" si="5"/>
        <v>27429.877999999997</v>
      </c>
      <c r="S27">
        <v>0.1</v>
      </c>
      <c r="AA27" t="s">
        <v>50</v>
      </c>
      <c r="AF27" t="s">
        <v>52</v>
      </c>
    </row>
    <row r="28" spans="1:32">
      <c r="A28" s="11" t="s">
        <v>54</v>
      </c>
      <c r="B28" s="34"/>
      <c r="C28" s="35">
        <v>43135.377999999997</v>
      </c>
      <c r="D28" s="35" t="s">
        <v>53</v>
      </c>
      <c r="E28" s="11">
        <f t="shared" si="0"/>
        <v>13856.00952003173</v>
      </c>
      <c r="F28">
        <f t="shared" si="1"/>
        <v>13856</v>
      </c>
      <c r="G28">
        <f t="shared" si="2"/>
        <v>1.1783999994804617E-2</v>
      </c>
      <c r="I28">
        <f t="shared" si="3"/>
        <v>1.1783999994804617E-2</v>
      </c>
      <c r="O28">
        <f t="shared" ca="1" si="4"/>
        <v>3.0918256330839319E-3</v>
      </c>
      <c r="Q28" s="2">
        <f t="shared" si="5"/>
        <v>28116.877999999997</v>
      </c>
      <c r="S28">
        <v>0.1</v>
      </c>
      <c r="AA28" t="s">
        <v>50</v>
      </c>
      <c r="AF28" t="s">
        <v>52</v>
      </c>
    </row>
    <row r="29" spans="1:32">
      <c r="A29" s="11" t="s">
        <v>55</v>
      </c>
      <c r="B29" s="34"/>
      <c r="C29" s="35">
        <v>45014.358</v>
      </c>
      <c r="D29" s="35"/>
      <c r="E29" s="11">
        <f t="shared" si="0"/>
        <v>15373.995706937489</v>
      </c>
      <c r="F29">
        <f t="shared" si="1"/>
        <v>15374</v>
      </c>
      <c r="G29">
        <f t="shared" si="2"/>
        <v>-5.314000001817476E-3</v>
      </c>
      <c r="I29">
        <f t="shared" si="3"/>
        <v>-5.314000001817476E-3</v>
      </c>
      <c r="O29">
        <f t="shared" ca="1" si="4"/>
        <v>6.6386498085218987E-3</v>
      </c>
      <c r="Q29" s="2">
        <f t="shared" si="5"/>
        <v>29995.858</v>
      </c>
      <c r="S29">
        <v>0.1</v>
      </c>
      <c r="AB29">
        <v>7</v>
      </c>
      <c r="AD29" t="s">
        <v>45</v>
      </c>
      <c r="AF29" t="s">
        <v>47</v>
      </c>
    </row>
    <row r="30" spans="1:32">
      <c r="A30" s="11" t="s">
        <v>55</v>
      </c>
      <c r="B30" s="34" t="s">
        <v>68</v>
      </c>
      <c r="C30" s="35">
        <v>45022.381999999998</v>
      </c>
      <c r="D30" s="35" t="s">
        <v>53</v>
      </c>
      <c r="E30" s="11">
        <f t="shared" si="0"/>
        <v>15380.478118226447</v>
      </c>
      <c r="F30">
        <f t="shared" si="1"/>
        <v>15380.5</v>
      </c>
      <c r="G30">
        <f t="shared" si="2"/>
        <v>-2.7085500005341601E-2</v>
      </c>
      <c r="I30">
        <f t="shared" si="3"/>
        <v>-2.7085500005341601E-2</v>
      </c>
      <c r="O30">
        <f t="shared" ca="1" si="4"/>
        <v>6.6538371320662634E-3</v>
      </c>
      <c r="Q30" s="2">
        <f t="shared" si="5"/>
        <v>30003.881999999998</v>
      </c>
      <c r="S30">
        <v>0.1</v>
      </c>
      <c r="AB30">
        <v>9</v>
      </c>
      <c r="AD30" t="s">
        <v>45</v>
      </c>
      <c r="AF30" t="s">
        <v>47</v>
      </c>
    </row>
    <row r="31" spans="1:32">
      <c r="A31" s="11" t="s">
        <v>55</v>
      </c>
      <c r="B31" s="34" t="s">
        <v>68</v>
      </c>
      <c r="C31" s="35">
        <v>45022.406999999999</v>
      </c>
      <c r="D31" s="35"/>
      <c r="E31" s="11">
        <f t="shared" si="0"/>
        <v>15380.498315170893</v>
      </c>
      <c r="F31">
        <f t="shared" si="1"/>
        <v>15380.5</v>
      </c>
      <c r="G31">
        <f t="shared" si="2"/>
        <v>-2.0855000038864091E-3</v>
      </c>
      <c r="I31">
        <f t="shared" si="3"/>
        <v>-2.0855000038864091E-3</v>
      </c>
      <c r="O31">
        <f t="shared" ca="1" si="4"/>
        <v>6.6538371320662634E-3</v>
      </c>
      <c r="Q31" s="2">
        <f t="shared" si="5"/>
        <v>30003.906999999999</v>
      </c>
      <c r="S31">
        <v>0.1</v>
      </c>
      <c r="AB31">
        <v>6</v>
      </c>
      <c r="AD31" t="s">
        <v>45</v>
      </c>
      <c r="AF31" t="s">
        <v>47</v>
      </c>
    </row>
    <row r="32" spans="1:32">
      <c r="A32" s="11" t="s">
        <v>57</v>
      </c>
      <c r="B32" s="34" t="s">
        <v>68</v>
      </c>
      <c r="C32" s="35">
        <v>45027.345000000001</v>
      </c>
      <c r="D32" s="35"/>
      <c r="E32" s="11">
        <f t="shared" si="0"/>
        <v>15384.487615637605</v>
      </c>
      <c r="F32">
        <f t="shared" si="1"/>
        <v>15384.5</v>
      </c>
      <c r="G32">
        <f t="shared" si="2"/>
        <v>-1.532950000546407E-2</v>
      </c>
      <c r="I32">
        <f t="shared" si="3"/>
        <v>-1.532950000546407E-2</v>
      </c>
      <c r="O32">
        <f t="shared" ca="1" si="4"/>
        <v>6.6631831773243388E-3</v>
      </c>
      <c r="Q32" s="2">
        <f t="shared" si="5"/>
        <v>30008.845000000001</v>
      </c>
      <c r="S32">
        <v>0.1</v>
      </c>
      <c r="AB32">
        <v>9</v>
      </c>
      <c r="AD32" t="s">
        <v>45</v>
      </c>
      <c r="AF32" t="s">
        <v>47</v>
      </c>
    </row>
    <row r="33" spans="1:32">
      <c r="A33" s="11" t="s">
        <v>59</v>
      </c>
      <c r="B33" s="34"/>
      <c r="C33" s="35">
        <v>45035.424500000001</v>
      </c>
      <c r="D33" s="35"/>
      <c r="E33" s="11">
        <f t="shared" si="0"/>
        <v>15391.014864143233</v>
      </c>
      <c r="F33">
        <f t="shared" si="1"/>
        <v>15391</v>
      </c>
      <c r="G33">
        <f t="shared" si="2"/>
        <v>1.8399000000499655E-2</v>
      </c>
      <c r="J33">
        <f>G33</f>
        <v>1.8399000000499655E-2</v>
      </c>
      <c r="O33">
        <f t="shared" ca="1" si="4"/>
        <v>6.6783705008687036E-3</v>
      </c>
      <c r="Q33" s="2">
        <f t="shared" si="5"/>
        <v>30016.924500000001</v>
      </c>
      <c r="S33">
        <v>1</v>
      </c>
      <c r="AA33" t="s">
        <v>50</v>
      </c>
      <c r="AB33">
        <v>8</v>
      </c>
      <c r="AD33" t="s">
        <v>62</v>
      </c>
      <c r="AF33" t="s">
        <v>47</v>
      </c>
    </row>
    <row r="34" spans="1:32">
      <c r="A34" s="11" t="s">
        <v>59</v>
      </c>
      <c r="B34" s="34"/>
      <c r="C34" s="35">
        <v>45342.375</v>
      </c>
      <c r="D34" s="35"/>
      <c r="E34" s="11">
        <f t="shared" si="0"/>
        <v>15638.993351973766</v>
      </c>
      <c r="F34">
        <f t="shared" si="1"/>
        <v>15639</v>
      </c>
      <c r="G34">
        <f t="shared" si="2"/>
        <v>-8.2289999991189688E-3</v>
      </c>
      <c r="I34">
        <f t="shared" ref="I34:I40" si="6">G34</f>
        <v>-8.2289999991189688E-3</v>
      </c>
      <c r="O34">
        <f t="shared" ca="1" si="4"/>
        <v>7.257825306869109E-3</v>
      </c>
      <c r="Q34" s="2">
        <f t="shared" si="5"/>
        <v>30323.875</v>
      </c>
      <c r="S34">
        <v>0.1</v>
      </c>
      <c r="AA34" t="s">
        <v>58</v>
      </c>
      <c r="AB34">
        <v>14</v>
      </c>
      <c r="AD34" t="s">
        <v>45</v>
      </c>
      <c r="AF34" t="s">
        <v>47</v>
      </c>
    </row>
    <row r="35" spans="1:32">
      <c r="A35" s="11" t="s">
        <v>60</v>
      </c>
      <c r="B35" s="34"/>
      <c r="C35" s="35">
        <v>46487.353000000003</v>
      </c>
      <c r="D35" s="35"/>
      <c r="E35" s="11">
        <f t="shared" si="0"/>
        <v>16563.99563422849</v>
      </c>
      <c r="F35">
        <f t="shared" si="1"/>
        <v>16564</v>
      </c>
      <c r="G35">
        <f t="shared" si="2"/>
        <v>-5.403999995905906E-3</v>
      </c>
      <c r="I35">
        <f t="shared" si="6"/>
        <v>-5.403999995905906E-3</v>
      </c>
      <c r="O35">
        <f t="shared" ca="1" si="4"/>
        <v>9.4190982727980418E-3</v>
      </c>
      <c r="Q35" s="2">
        <f t="shared" si="5"/>
        <v>31468.853000000003</v>
      </c>
      <c r="S35">
        <v>0.1</v>
      </c>
      <c r="AA35" t="s">
        <v>50</v>
      </c>
      <c r="AB35">
        <v>10</v>
      </c>
      <c r="AD35" t="s">
        <v>62</v>
      </c>
      <c r="AF35" t="s">
        <v>47</v>
      </c>
    </row>
    <row r="36" spans="1:32">
      <c r="A36" s="11" t="s">
        <v>61</v>
      </c>
      <c r="B36" s="34" t="s">
        <v>68</v>
      </c>
      <c r="C36" s="35">
        <v>46500.374000000003</v>
      </c>
      <c r="D36" s="35"/>
      <c r="E36" s="11">
        <f t="shared" si="0"/>
        <v>16574.515010773051</v>
      </c>
      <c r="F36">
        <f t="shared" si="1"/>
        <v>16574.5</v>
      </c>
      <c r="G36">
        <f t="shared" si="2"/>
        <v>1.8580500000098255E-2</v>
      </c>
      <c r="I36">
        <f t="shared" si="6"/>
        <v>1.8580500000098255E-2</v>
      </c>
      <c r="O36">
        <f t="shared" ca="1" si="4"/>
        <v>9.4436316416004751E-3</v>
      </c>
      <c r="Q36" s="2">
        <f t="shared" si="5"/>
        <v>31481.874000000003</v>
      </c>
      <c r="S36">
        <v>0.1</v>
      </c>
      <c r="AA36" t="s">
        <v>50</v>
      </c>
      <c r="AB36">
        <v>6</v>
      </c>
      <c r="AD36" t="s">
        <v>62</v>
      </c>
      <c r="AF36" t="s">
        <v>47</v>
      </c>
    </row>
    <row r="37" spans="1:32">
      <c r="A37" s="11" t="s">
        <v>63</v>
      </c>
      <c r="B37" s="34"/>
      <c r="C37" s="35">
        <v>49058.300999999999</v>
      </c>
      <c r="D37" s="35">
        <v>6.0000000000000001E-3</v>
      </c>
      <c r="E37" s="11">
        <f t="shared" si="0"/>
        <v>18641.007391273786</v>
      </c>
      <c r="F37">
        <f t="shared" si="1"/>
        <v>18641</v>
      </c>
      <c r="G37">
        <f t="shared" si="2"/>
        <v>9.1489999977056868E-3</v>
      </c>
      <c r="I37">
        <f t="shared" si="6"/>
        <v>9.1489999977056868E-3</v>
      </c>
      <c r="O37">
        <f t="shared" ca="1" si="4"/>
        <v>1.427203227305144E-2</v>
      </c>
      <c r="Q37" s="2">
        <f t="shared" si="5"/>
        <v>34039.800999999999</v>
      </c>
      <c r="S37">
        <v>0.1</v>
      </c>
      <c r="AA37" t="s">
        <v>50</v>
      </c>
      <c r="AB37">
        <v>8</v>
      </c>
      <c r="AD37" t="s">
        <v>45</v>
      </c>
      <c r="AF37" t="s">
        <v>47</v>
      </c>
    </row>
    <row r="38" spans="1:32">
      <c r="A38" s="11" t="s">
        <v>64</v>
      </c>
      <c r="B38" s="34" t="s">
        <v>68</v>
      </c>
      <c r="C38" s="35">
        <v>49800.376100000001</v>
      </c>
      <c r="D38" s="35">
        <v>1.8E-3</v>
      </c>
      <c r="E38" s="11">
        <f t="shared" si="0"/>
        <v>19240.513374012673</v>
      </c>
      <c r="F38">
        <f t="shared" si="1"/>
        <v>19240.5</v>
      </c>
      <c r="G38">
        <f t="shared" si="2"/>
        <v>1.6554499998164829E-2</v>
      </c>
      <c r="I38">
        <f t="shared" si="6"/>
        <v>1.6554499998164829E-2</v>
      </c>
      <c r="O38">
        <f t="shared" ca="1" si="4"/>
        <v>1.5672770806104838E-2</v>
      </c>
      <c r="Q38" s="2">
        <f t="shared" si="5"/>
        <v>34781.876100000001</v>
      </c>
      <c r="S38">
        <v>0.1</v>
      </c>
      <c r="AA38" t="s">
        <v>56</v>
      </c>
      <c r="AB38">
        <v>16</v>
      </c>
      <c r="AD38" t="s">
        <v>45</v>
      </c>
      <c r="AF38" t="s">
        <v>47</v>
      </c>
    </row>
    <row r="39" spans="1:32">
      <c r="A39" s="11" t="s">
        <v>65</v>
      </c>
      <c r="B39" s="34"/>
      <c r="C39" s="35">
        <v>49813.362999999998</v>
      </c>
      <c r="D39" s="35">
        <v>5.0000000000000001E-3</v>
      </c>
      <c r="E39" s="11">
        <f t="shared" si="0"/>
        <v>19251.005201925007</v>
      </c>
      <c r="F39">
        <f t="shared" si="1"/>
        <v>19251</v>
      </c>
      <c r="G39">
        <f t="shared" si="2"/>
        <v>6.4389999970444478E-3</v>
      </c>
      <c r="I39">
        <f t="shared" si="6"/>
        <v>6.4389999970444478E-3</v>
      </c>
      <c r="O39">
        <f t="shared" ca="1" si="4"/>
        <v>1.5697304174907278E-2</v>
      </c>
      <c r="Q39" s="2">
        <f t="shared" si="5"/>
        <v>34794.862999999998</v>
      </c>
      <c r="S39">
        <v>0.1</v>
      </c>
      <c r="AA39" t="s">
        <v>56</v>
      </c>
      <c r="AB39">
        <v>7</v>
      </c>
      <c r="AD39" t="s">
        <v>45</v>
      </c>
      <c r="AF39" t="s">
        <v>47</v>
      </c>
    </row>
    <row r="40" spans="1:32">
      <c r="A40" s="11" t="s">
        <v>66</v>
      </c>
      <c r="B40" s="34"/>
      <c r="C40" s="35">
        <v>50167.375999999997</v>
      </c>
      <c r="D40" s="35"/>
      <c r="E40" s="11">
        <f t="shared" si="0"/>
        <v>19537.004437672629</v>
      </c>
      <c r="F40">
        <f t="shared" si="1"/>
        <v>19537</v>
      </c>
      <c r="G40">
        <f t="shared" si="2"/>
        <v>5.4929999969317578E-3</v>
      </c>
      <c r="I40">
        <f t="shared" si="6"/>
        <v>5.4929999969317578E-3</v>
      </c>
      <c r="O40">
        <f t="shared" ca="1" si="4"/>
        <v>1.6365546410859355E-2</v>
      </c>
      <c r="Q40" s="2">
        <f t="shared" si="5"/>
        <v>35148.875999999997</v>
      </c>
      <c r="S40">
        <v>0.1</v>
      </c>
    </row>
    <row r="41" spans="1:32">
      <c r="A41" s="11" t="s">
        <v>69</v>
      </c>
      <c r="B41" s="34" t="s">
        <v>70</v>
      </c>
      <c r="C41" s="35">
        <v>50859.334300000002</v>
      </c>
      <c r="D41" s="35">
        <v>4.0000000000000002E-4</v>
      </c>
      <c r="E41" s="11">
        <f t="shared" si="0"/>
        <v>20096.022171397733</v>
      </c>
      <c r="F41">
        <f t="shared" si="1"/>
        <v>20096</v>
      </c>
      <c r="G41">
        <f t="shared" si="2"/>
        <v>2.7443999999377411E-2</v>
      </c>
      <c r="J41">
        <f>G41</f>
        <v>2.7443999999377411E-2</v>
      </c>
      <c r="O41">
        <f t="shared" ca="1" si="4"/>
        <v>1.7671656235674786E-2</v>
      </c>
      <c r="Q41" s="2">
        <f t="shared" si="5"/>
        <v>35840.834300000002</v>
      </c>
      <c r="S41">
        <v>1</v>
      </c>
    </row>
    <row r="42" spans="1:32">
      <c r="A42" s="11" t="s">
        <v>67</v>
      </c>
      <c r="B42" s="34" t="s">
        <v>68</v>
      </c>
      <c r="C42" s="35">
        <v>50898.313000000002</v>
      </c>
      <c r="D42" s="35">
        <v>8.0000000000000002E-3</v>
      </c>
      <c r="E42" s="11">
        <f t="shared" si="0"/>
        <v>20127.512196934749</v>
      </c>
      <c r="F42">
        <f t="shared" si="1"/>
        <v>20127.5</v>
      </c>
      <c r="G42">
        <f t="shared" si="2"/>
        <v>1.509749999968335E-2</v>
      </c>
      <c r="I42">
        <f>G42</f>
        <v>1.509749999968335E-2</v>
      </c>
      <c r="O42">
        <f t="shared" ca="1" si="4"/>
        <v>1.77452563420821E-2</v>
      </c>
      <c r="Q42" s="2">
        <f t="shared" si="5"/>
        <v>35879.813000000002</v>
      </c>
      <c r="S42">
        <v>0.1</v>
      </c>
    </row>
    <row r="43" spans="1:32">
      <c r="A43" s="11" t="s">
        <v>69</v>
      </c>
      <c r="B43" s="34" t="s">
        <v>70</v>
      </c>
      <c r="C43" s="35">
        <v>51177.454100000003</v>
      </c>
      <c r="D43" s="35">
        <v>4.0000000000000002E-4</v>
      </c>
      <c r="E43" s="11">
        <f t="shared" si="0"/>
        <v>20353.0240884917</v>
      </c>
      <c r="F43">
        <f t="shared" si="1"/>
        <v>20353</v>
      </c>
      <c r="G43">
        <f t="shared" si="2"/>
        <v>2.9817000002367422E-2</v>
      </c>
      <c r="J43">
        <f>G43</f>
        <v>2.9817000002367422E-2</v>
      </c>
      <c r="O43">
        <f t="shared" ca="1" si="4"/>
        <v>1.8272139643505853E-2</v>
      </c>
      <c r="Q43" s="2">
        <f t="shared" si="5"/>
        <v>36158.954100000003</v>
      </c>
      <c r="S43">
        <v>1</v>
      </c>
    </row>
    <row r="44" spans="1:32">
      <c r="A44" s="35" t="s">
        <v>72</v>
      </c>
      <c r="B44" s="36"/>
      <c r="C44" s="37">
        <v>51640.394800000002</v>
      </c>
      <c r="D44" s="37">
        <v>3.5000000000000001E-3</v>
      </c>
      <c r="E44" s="11">
        <f t="shared" si="0"/>
        <v>20727.023592454745</v>
      </c>
      <c r="F44">
        <f t="shared" si="1"/>
        <v>20727</v>
      </c>
      <c r="G44">
        <f t="shared" si="2"/>
        <v>2.9203000005509239E-2</v>
      </c>
      <c r="J44">
        <f>G44</f>
        <v>2.9203000005509239E-2</v>
      </c>
      <c r="O44">
        <f t="shared" ca="1" si="4"/>
        <v>1.9145994875135498E-2</v>
      </c>
      <c r="Q44" s="2">
        <f t="shared" si="5"/>
        <v>36621.894800000002</v>
      </c>
      <c r="S44">
        <v>1</v>
      </c>
    </row>
    <row r="45" spans="1:32">
      <c r="A45" s="11" t="s">
        <v>76</v>
      </c>
      <c r="B45" s="11"/>
      <c r="C45" s="35">
        <v>51926.317999999999</v>
      </c>
      <c r="D45" s="35"/>
      <c r="E45" s="11">
        <f t="shared" si="0"/>
        <v>20958.014591888419</v>
      </c>
      <c r="F45">
        <f t="shared" si="1"/>
        <v>20958</v>
      </c>
      <c r="G45">
        <f t="shared" si="2"/>
        <v>1.8062000002828427E-2</v>
      </c>
      <c r="I45">
        <f>G45</f>
        <v>1.8062000002828427E-2</v>
      </c>
      <c r="O45">
        <f t="shared" ca="1" si="4"/>
        <v>1.9685728988789099E-2</v>
      </c>
      <c r="Q45" s="2">
        <f t="shared" si="5"/>
        <v>36907.817999999999</v>
      </c>
      <c r="S45">
        <v>0.1</v>
      </c>
    </row>
    <row r="46" spans="1:32">
      <c r="A46" s="38" t="s">
        <v>71</v>
      </c>
      <c r="B46" s="11"/>
      <c r="C46" s="39">
        <v>52964.838424789399</v>
      </c>
      <c r="D46" s="35">
        <v>2.9999999999999997E-4</v>
      </c>
      <c r="E46" s="11">
        <f t="shared" si="0"/>
        <v>21797.012164853437</v>
      </c>
      <c r="F46">
        <f t="shared" si="1"/>
        <v>21797</v>
      </c>
      <c r="G46">
        <f t="shared" si="2"/>
        <v>1.5057789394631982E-2</v>
      </c>
      <c r="K46">
        <f>G46</f>
        <v>1.5057789394631982E-2</v>
      </c>
      <c r="O46">
        <f t="shared" ca="1" si="4"/>
        <v>2.1646061981669511E-2</v>
      </c>
      <c r="Q46" s="2">
        <f t="shared" si="5"/>
        <v>37946.338424789399</v>
      </c>
      <c r="S46">
        <v>1</v>
      </c>
    </row>
    <row r="47" spans="1:32">
      <c r="A47" s="35" t="s">
        <v>73</v>
      </c>
      <c r="B47" s="36" t="s">
        <v>70</v>
      </c>
      <c r="C47" s="40">
        <v>53055.202700000002</v>
      </c>
      <c r="D47" s="40">
        <v>2.0000000000000001E-4</v>
      </c>
      <c r="E47" s="11">
        <f t="shared" si="0"/>
        <v>21870.01545470189</v>
      </c>
      <c r="F47">
        <f t="shared" si="1"/>
        <v>21870</v>
      </c>
      <c r="G47">
        <f t="shared" si="2"/>
        <v>1.9130000000586733E-2</v>
      </c>
      <c r="K47">
        <f>G47</f>
        <v>1.9130000000586733E-2</v>
      </c>
      <c r="O47">
        <f t="shared" ca="1" si="4"/>
        <v>2.1816627307629302E-2</v>
      </c>
      <c r="Q47" s="2">
        <f t="shared" si="5"/>
        <v>38036.702700000002</v>
      </c>
      <c r="S47">
        <v>1</v>
      </c>
    </row>
    <row r="48" spans="1:32">
      <c r="A48" s="41" t="s">
        <v>80</v>
      </c>
      <c r="B48" s="34" t="s">
        <v>68</v>
      </c>
      <c r="C48" s="35">
        <v>53433.3603</v>
      </c>
      <c r="D48" s="35">
        <v>4.1999999999999997E-3</v>
      </c>
      <c r="E48" s="11">
        <f t="shared" si="0"/>
        <v>22175.52057624306</v>
      </c>
      <c r="F48">
        <f t="shared" si="1"/>
        <v>22175.5</v>
      </c>
      <c r="G48">
        <f t="shared" si="2"/>
        <v>2.546950000396464E-2</v>
      </c>
      <c r="J48">
        <f>G48</f>
        <v>2.546950000396464E-2</v>
      </c>
      <c r="O48">
        <f t="shared" ca="1" si="4"/>
        <v>2.253043151421448E-2</v>
      </c>
      <c r="Q48" s="2">
        <f t="shared" si="5"/>
        <v>38414.8603</v>
      </c>
      <c r="S48">
        <v>1</v>
      </c>
    </row>
    <row r="49" spans="1:19">
      <c r="A49" s="35" t="s">
        <v>87</v>
      </c>
      <c r="B49" s="34" t="s">
        <v>68</v>
      </c>
      <c r="C49" s="35">
        <v>54141.398699999998</v>
      </c>
      <c r="D49" s="35">
        <v>1.1999999999999999E-3</v>
      </c>
      <c r="E49" s="11">
        <f t="shared" si="0"/>
        <v>22747.529065422746</v>
      </c>
      <c r="F49">
        <f t="shared" si="1"/>
        <v>22747.5</v>
      </c>
      <c r="G49">
        <f t="shared" si="2"/>
        <v>3.5977499996079132E-2</v>
      </c>
      <c r="J49">
        <f>G49</f>
        <v>3.5977499996079132E-2</v>
      </c>
      <c r="O49">
        <f t="shared" ca="1" si="4"/>
        <v>2.3866915986118641E-2</v>
      </c>
      <c r="Q49" s="2">
        <f t="shared" si="5"/>
        <v>39122.898699999998</v>
      </c>
      <c r="S49">
        <v>1</v>
      </c>
    </row>
    <row r="50" spans="1:19">
      <c r="A50" s="42" t="s">
        <v>88</v>
      </c>
      <c r="B50" s="36" t="s">
        <v>70</v>
      </c>
      <c r="C50" s="40">
        <v>54176.67529999977</v>
      </c>
      <c r="D50" s="40">
        <v>2.0000000000000001E-4</v>
      </c>
      <c r="E50" s="11">
        <f t="shared" si="0"/>
        <v>22776.028246638434</v>
      </c>
      <c r="F50">
        <f t="shared" si="1"/>
        <v>22776</v>
      </c>
      <c r="G50">
        <f t="shared" si="2"/>
        <v>3.4963999773026444E-2</v>
      </c>
      <c r="K50">
        <f>G50</f>
        <v>3.4963999773026444E-2</v>
      </c>
      <c r="O50">
        <f t="shared" ca="1" si="4"/>
        <v>2.3933506558582403E-2</v>
      </c>
      <c r="Q50" s="2">
        <f t="shared" si="5"/>
        <v>39158.17529999977</v>
      </c>
      <c r="S50">
        <v>1</v>
      </c>
    </row>
    <row r="51" spans="1:19">
      <c r="A51" s="41" t="s">
        <v>102</v>
      </c>
      <c r="B51" s="34" t="s">
        <v>70</v>
      </c>
      <c r="C51" s="35">
        <v>54380.906300000002</v>
      </c>
      <c r="D51" s="35">
        <v>5.0000000000000001E-4</v>
      </c>
      <c r="E51" s="11">
        <f t="shared" si="0"/>
        <v>22941.021933073789</v>
      </c>
      <c r="F51">
        <f t="shared" si="1"/>
        <v>22941</v>
      </c>
      <c r="G51">
        <f t="shared" si="2"/>
        <v>2.7149000001372769E-2</v>
      </c>
      <c r="K51">
        <f>G51</f>
        <v>2.7149000001372769E-2</v>
      </c>
      <c r="O51">
        <f t="shared" ca="1" si="4"/>
        <v>2.4319030925477832E-2</v>
      </c>
      <c r="Q51" s="2">
        <f t="shared" si="5"/>
        <v>39362.406300000002</v>
      </c>
      <c r="S51">
        <v>1</v>
      </c>
    </row>
    <row r="52" spans="1:19">
      <c r="A52" s="41" t="s">
        <v>102</v>
      </c>
      <c r="B52" s="34" t="s">
        <v>70</v>
      </c>
      <c r="C52" s="35">
        <v>54421.759700000002</v>
      </c>
      <c r="D52" s="35">
        <v>2.9999999999999997E-4</v>
      </c>
      <c r="E52" s="11">
        <f t="shared" si="0"/>
        <v>22974.026487080824</v>
      </c>
      <c r="F52">
        <f t="shared" si="1"/>
        <v>22974</v>
      </c>
      <c r="G52">
        <f t="shared" si="2"/>
        <v>3.278600000339793E-2</v>
      </c>
      <c r="K52">
        <f>G52</f>
        <v>3.278600000339793E-2</v>
      </c>
      <c r="O52">
        <f t="shared" ca="1" si="4"/>
        <v>2.4396135798856917E-2</v>
      </c>
      <c r="Q52" s="2">
        <f t="shared" si="5"/>
        <v>39403.259700000002</v>
      </c>
      <c r="S52">
        <v>1</v>
      </c>
    </row>
    <row r="53" spans="1:19">
      <c r="A53" s="41" t="s">
        <v>102</v>
      </c>
      <c r="B53" s="34" t="s">
        <v>70</v>
      </c>
      <c r="C53" s="35">
        <v>54483.650099999999</v>
      </c>
      <c r="D53" s="35">
        <v>5.0000000000000001E-4</v>
      </c>
      <c r="E53" s="11">
        <f t="shared" ref="E53:E87" si="7">+(C53-C$7)/C$8</f>
        <v>23024.026365899153</v>
      </c>
      <c r="F53">
        <f t="shared" ref="F53:F84" si="8">ROUND(2*E53,0)/2</f>
        <v>23024</v>
      </c>
      <c r="G53">
        <f t="shared" ref="G53:G84" si="9">+C53-(C$7+F53*C$8)</f>
        <v>3.2635999996273313E-2</v>
      </c>
      <c r="K53">
        <f>G53</f>
        <v>3.2635999996273313E-2</v>
      </c>
      <c r="O53">
        <f t="shared" ref="O53:O87" ca="1" si="10">+C$11+C$12*F53</f>
        <v>2.4512961364582808E-2</v>
      </c>
      <c r="Q53" s="2">
        <f t="shared" ref="Q53:Q87" si="11">+C53-15018.5</f>
        <v>39465.150099999999</v>
      </c>
      <c r="S53">
        <v>1</v>
      </c>
    </row>
    <row r="54" spans="1:19">
      <c r="A54" s="35" t="s">
        <v>92</v>
      </c>
      <c r="B54" s="34" t="s">
        <v>70</v>
      </c>
      <c r="C54" s="35">
        <v>54508.4058</v>
      </c>
      <c r="D54" s="35">
        <v>4.0000000000000002E-4</v>
      </c>
      <c r="E54" s="11">
        <f t="shared" si="7"/>
        <v>23044.02594580271</v>
      </c>
      <c r="F54">
        <f t="shared" si="8"/>
        <v>23044</v>
      </c>
      <c r="G54">
        <f t="shared" si="9"/>
        <v>3.2115999994857702E-2</v>
      </c>
      <c r="J54">
        <f>G54</f>
        <v>3.2115999994857702E-2</v>
      </c>
      <c r="O54">
        <f t="shared" ca="1" si="10"/>
        <v>2.4559691590873158E-2</v>
      </c>
      <c r="Q54" s="2">
        <f t="shared" si="11"/>
        <v>39489.9058</v>
      </c>
      <c r="S54">
        <v>1</v>
      </c>
    </row>
    <row r="55" spans="1:19">
      <c r="A55" s="35" t="s">
        <v>92</v>
      </c>
      <c r="B55" s="34" t="s">
        <v>70</v>
      </c>
      <c r="C55" s="35">
        <v>54508.406000000003</v>
      </c>
      <c r="D55" s="35">
        <v>1E-4</v>
      </c>
      <c r="E55" s="11">
        <f t="shared" si="7"/>
        <v>23044.026107378268</v>
      </c>
      <c r="F55">
        <f t="shared" si="8"/>
        <v>23044</v>
      </c>
      <c r="G55">
        <f t="shared" si="9"/>
        <v>3.2315999997081235E-2</v>
      </c>
      <c r="J55">
        <f>G55</f>
        <v>3.2315999997081235E-2</v>
      </c>
      <c r="O55">
        <f t="shared" ca="1" si="10"/>
        <v>2.4559691590873158E-2</v>
      </c>
      <c r="Q55" s="2">
        <f t="shared" si="11"/>
        <v>39489.906000000003</v>
      </c>
      <c r="S55">
        <v>1</v>
      </c>
    </row>
    <row r="56" spans="1:19">
      <c r="A56" s="35" t="s">
        <v>93</v>
      </c>
      <c r="B56" s="34" t="s">
        <v>68</v>
      </c>
      <c r="C56" s="35">
        <v>54557.297729999998</v>
      </c>
      <c r="D56" s="35">
        <v>6.9999999999999999E-4</v>
      </c>
      <c r="E56" s="11">
        <f t="shared" si="7"/>
        <v>23083.524649562816</v>
      </c>
      <c r="F56">
        <f t="shared" si="8"/>
        <v>23083.5</v>
      </c>
      <c r="G56">
        <f t="shared" si="9"/>
        <v>3.0511500001011882E-2</v>
      </c>
      <c r="K56">
        <f>G56</f>
        <v>3.0511500001011882E-2</v>
      </c>
      <c r="O56">
        <f t="shared" ca="1" si="10"/>
        <v>2.4651983787796615E-2</v>
      </c>
      <c r="Q56" s="2">
        <f t="shared" si="11"/>
        <v>39538.797729999998</v>
      </c>
      <c r="S56">
        <v>1</v>
      </c>
    </row>
    <row r="57" spans="1:19">
      <c r="A57" s="35" t="s">
        <v>93</v>
      </c>
      <c r="B57" s="34" t="s">
        <v>68</v>
      </c>
      <c r="C57" s="35">
        <v>54557.299129999999</v>
      </c>
      <c r="D57" s="35">
        <v>1.1000000000000001E-3</v>
      </c>
      <c r="E57" s="11">
        <f t="shared" si="7"/>
        <v>23083.525780591703</v>
      </c>
      <c r="F57">
        <f t="shared" si="8"/>
        <v>23083.5</v>
      </c>
      <c r="G57">
        <f t="shared" si="9"/>
        <v>3.1911500002024695E-2</v>
      </c>
      <c r="K57">
        <f>G57</f>
        <v>3.1911500002024695E-2</v>
      </c>
      <c r="O57">
        <f t="shared" ca="1" si="10"/>
        <v>2.4651983787796615E-2</v>
      </c>
      <c r="Q57" s="2">
        <f t="shared" si="11"/>
        <v>39538.799129999999</v>
      </c>
      <c r="S57">
        <v>1</v>
      </c>
    </row>
    <row r="58" spans="1:19">
      <c r="A58" s="35" t="s">
        <v>93</v>
      </c>
      <c r="B58" s="34" t="s">
        <v>68</v>
      </c>
      <c r="C58" s="35">
        <v>54557.30053</v>
      </c>
      <c r="D58" s="35">
        <v>4.0000000000000002E-4</v>
      </c>
      <c r="E58" s="11">
        <f t="shared" si="7"/>
        <v>23083.526911620593</v>
      </c>
      <c r="F58">
        <f t="shared" si="8"/>
        <v>23083.5</v>
      </c>
      <c r="G58">
        <f t="shared" si="9"/>
        <v>3.3311500003037509E-2</v>
      </c>
      <c r="K58">
        <f>G58</f>
        <v>3.3311500003037509E-2</v>
      </c>
      <c r="O58">
        <f t="shared" ca="1" si="10"/>
        <v>2.4651983787796615E-2</v>
      </c>
      <c r="Q58" s="2">
        <f t="shared" si="11"/>
        <v>39538.80053</v>
      </c>
      <c r="S58">
        <v>1</v>
      </c>
    </row>
    <row r="59" spans="1:19">
      <c r="A59" s="38" t="s">
        <v>91</v>
      </c>
      <c r="B59" s="11"/>
      <c r="C59" s="39">
        <v>54796.813499999997</v>
      </c>
      <c r="D59" s="35">
        <v>2.9999999999999997E-4</v>
      </c>
      <c r="E59" s="11">
        <f t="shared" si="7"/>
        <v>23277.024117575296</v>
      </c>
      <c r="F59">
        <f t="shared" si="8"/>
        <v>23277</v>
      </c>
      <c r="G59">
        <f t="shared" si="9"/>
        <v>2.9852999992726836E-2</v>
      </c>
      <c r="K59">
        <f>G59</f>
        <v>2.9852999992726836E-2</v>
      </c>
      <c r="O59">
        <f t="shared" ca="1" si="10"/>
        <v>2.5104098727155799E-2</v>
      </c>
      <c r="Q59" s="2">
        <f t="shared" si="11"/>
        <v>39778.313499999997</v>
      </c>
      <c r="S59">
        <v>1</v>
      </c>
    </row>
    <row r="60" spans="1:19">
      <c r="A60" s="43" t="s">
        <v>99</v>
      </c>
      <c r="B60" s="44" t="s">
        <v>68</v>
      </c>
      <c r="C60" s="43">
        <v>54829.619599999998</v>
      </c>
      <c r="D60" s="43" t="s">
        <v>100</v>
      </c>
      <c r="E60" s="11">
        <f t="shared" si="7"/>
        <v>23303.527436741148</v>
      </c>
      <c r="F60">
        <f t="shared" si="8"/>
        <v>23303.5</v>
      </c>
      <c r="G60">
        <f t="shared" si="9"/>
        <v>3.3961499997531064E-2</v>
      </c>
      <c r="J60">
        <f>G60</f>
        <v>3.3961499997531064E-2</v>
      </c>
      <c r="O60">
        <f t="shared" ca="1" si="10"/>
        <v>2.516601627699052E-2</v>
      </c>
      <c r="Q60" s="2">
        <f t="shared" si="11"/>
        <v>39811.119599999998</v>
      </c>
      <c r="S60">
        <v>1</v>
      </c>
    </row>
    <row r="61" spans="1:19">
      <c r="A61" s="43" t="s">
        <v>99</v>
      </c>
      <c r="B61" s="44" t="s">
        <v>70</v>
      </c>
      <c r="C61" s="43">
        <v>54857.467100000002</v>
      </c>
      <c r="D61" s="43" t="s">
        <v>101</v>
      </c>
      <c r="E61" s="11">
        <f t="shared" si="7"/>
        <v>23326.024813158067</v>
      </c>
      <c r="F61">
        <f t="shared" si="8"/>
        <v>23326</v>
      </c>
      <c r="G61">
        <f t="shared" si="9"/>
        <v>3.0714000000443775E-2</v>
      </c>
      <c r="J61">
        <f>G61</f>
        <v>3.0714000000443775E-2</v>
      </c>
      <c r="O61">
        <f t="shared" ca="1" si="10"/>
        <v>2.5218587781567173E-2</v>
      </c>
      <c r="Q61" s="2">
        <f t="shared" si="11"/>
        <v>39838.967100000002</v>
      </c>
      <c r="S61">
        <v>1</v>
      </c>
    </row>
    <row r="62" spans="1:19">
      <c r="A62" s="41" t="s">
        <v>104</v>
      </c>
      <c r="B62" s="34" t="s">
        <v>70</v>
      </c>
      <c r="C62" s="35">
        <v>54873.557000000001</v>
      </c>
      <c r="D62" s="35">
        <v>2.9999999999999997E-4</v>
      </c>
      <c r="E62" s="11">
        <f t="shared" si="7"/>
        <v>23339.023485814876</v>
      </c>
      <c r="F62">
        <f t="shared" si="8"/>
        <v>23339</v>
      </c>
      <c r="G62">
        <f t="shared" si="9"/>
        <v>2.9070999997202307E-2</v>
      </c>
      <c r="K62">
        <f t="shared" ref="K62:K75" si="12">G62</f>
        <v>2.9070999997202307E-2</v>
      </c>
      <c r="O62">
        <f t="shared" ca="1" si="10"/>
        <v>2.5248962428655902E-2</v>
      </c>
      <c r="Q62" s="2">
        <f t="shared" si="11"/>
        <v>39855.057000000001</v>
      </c>
      <c r="S62">
        <v>1</v>
      </c>
    </row>
    <row r="63" spans="1:19">
      <c r="A63" s="41" t="s">
        <v>105</v>
      </c>
      <c r="B63" s="34" t="s">
        <v>70</v>
      </c>
      <c r="C63" s="35">
        <v>55206.523200000003</v>
      </c>
      <c r="D63" s="35">
        <v>5.0000000000000001E-4</v>
      </c>
      <c r="E63" s="11">
        <f t="shared" si="7"/>
        <v>23608.019479548981</v>
      </c>
      <c r="F63">
        <f t="shared" si="8"/>
        <v>23608</v>
      </c>
      <c r="G63">
        <f t="shared" si="9"/>
        <v>2.411200000642566E-2</v>
      </c>
      <c r="K63">
        <f t="shared" si="12"/>
        <v>2.411200000642566E-2</v>
      </c>
      <c r="O63">
        <f t="shared" ca="1" si="10"/>
        <v>2.5877483972261181E-2</v>
      </c>
      <c r="Q63" s="2">
        <f t="shared" si="11"/>
        <v>40188.023200000003</v>
      </c>
      <c r="S63">
        <v>1</v>
      </c>
    </row>
    <row r="64" spans="1:19">
      <c r="A64" s="41" t="s">
        <v>105</v>
      </c>
      <c r="B64" s="34" t="s">
        <v>70</v>
      </c>
      <c r="C64" s="35">
        <v>55248.606</v>
      </c>
      <c r="D64" s="35">
        <v>4.0000000000000002E-4</v>
      </c>
      <c r="E64" s="11">
        <f t="shared" si="7"/>
        <v>23642.017238496021</v>
      </c>
      <c r="F64">
        <f t="shared" si="8"/>
        <v>23642</v>
      </c>
      <c r="G64">
        <f t="shared" si="9"/>
        <v>2.1337999998650048E-2</v>
      </c>
      <c r="K64">
        <f t="shared" si="12"/>
        <v>2.1337999998650048E-2</v>
      </c>
      <c r="O64">
        <f t="shared" ca="1" si="10"/>
        <v>2.5956925356954784E-2</v>
      </c>
      <c r="Q64" s="2">
        <f t="shared" si="11"/>
        <v>40230.106</v>
      </c>
      <c r="S64">
        <v>1</v>
      </c>
    </row>
    <row r="65" spans="1:19">
      <c r="A65" s="42" t="s">
        <v>96</v>
      </c>
      <c r="B65" s="36" t="s">
        <v>70</v>
      </c>
      <c r="C65" s="40">
        <v>55269.648099999999</v>
      </c>
      <c r="D65" s="40">
        <v>1E-4</v>
      </c>
      <c r="E65" s="11">
        <f t="shared" si="7"/>
        <v>23659.016683483987</v>
      </c>
      <c r="F65">
        <f t="shared" si="8"/>
        <v>23659</v>
      </c>
      <c r="G65">
        <f t="shared" si="9"/>
        <v>2.0650999998906627E-2</v>
      </c>
      <c r="K65">
        <f t="shared" si="12"/>
        <v>2.0650999998906627E-2</v>
      </c>
      <c r="O65">
        <f t="shared" ca="1" si="10"/>
        <v>2.5996646049301589E-2</v>
      </c>
      <c r="Q65" s="2">
        <f t="shared" si="11"/>
        <v>40251.148099999999</v>
      </c>
      <c r="S65">
        <v>1</v>
      </c>
    </row>
    <row r="66" spans="1:19">
      <c r="A66" s="41" t="s">
        <v>98</v>
      </c>
      <c r="B66" s="34" t="s">
        <v>70</v>
      </c>
      <c r="C66" s="35">
        <v>55278.314729999998</v>
      </c>
      <c r="D66" s="35">
        <v>5.9999999999999995E-4</v>
      </c>
      <c r="E66" s="11">
        <f t="shared" si="7"/>
        <v>23666.018261269288</v>
      </c>
      <c r="F66">
        <f t="shared" si="8"/>
        <v>23666</v>
      </c>
      <c r="G66">
        <f t="shared" si="9"/>
        <v>2.2603999997954816E-2</v>
      </c>
      <c r="K66">
        <f t="shared" si="12"/>
        <v>2.2603999997954816E-2</v>
      </c>
      <c r="O66">
        <f t="shared" ca="1" si="10"/>
        <v>2.6013001628503209E-2</v>
      </c>
      <c r="Q66" s="2">
        <f t="shared" si="11"/>
        <v>40259.814729999998</v>
      </c>
      <c r="S66">
        <v>1</v>
      </c>
    </row>
    <row r="67" spans="1:19">
      <c r="A67" s="41" t="s">
        <v>98</v>
      </c>
      <c r="B67" s="34" t="s">
        <v>70</v>
      </c>
      <c r="C67" s="35">
        <v>55278.31523</v>
      </c>
      <c r="D67" s="35">
        <v>6.9999999999999999E-4</v>
      </c>
      <c r="E67" s="11">
        <f t="shared" si="7"/>
        <v>23666.018665208176</v>
      </c>
      <c r="F67">
        <f t="shared" si="8"/>
        <v>23666</v>
      </c>
      <c r="G67">
        <f t="shared" si="9"/>
        <v>2.3103999999875668E-2</v>
      </c>
      <c r="K67">
        <f t="shared" si="12"/>
        <v>2.3103999999875668E-2</v>
      </c>
      <c r="O67">
        <f t="shared" ca="1" si="10"/>
        <v>2.6013001628503209E-2</v>
      </c>
      <c r="Q67" s="2">
        <f t="shared" si="11"/>
        <v>40259.81523</v>
      </c>
      <c r="S67">
        <v>1</v>
      </c>
    </row>
    <row r="68" spans="1:19">
      <c r="A68" s="41" t="s">
        <v>98</v>
      </c>
      <c r="B68" s="34" t="s">
        <v>70</v>
      </c>
      <c r="C68" s="35">
        <v>55278.315629999997</v>
      </c>
      <c r="D68" s="35">
        <v>4.0000000000000002E-4</v>
      </c>
      <c r="E68" s="11">
        <f t="shared" si="7"/>
        <v>23666.018988359287</v>
      </c>
      <c r="F68">
        <f t="shared" si="8"/>
        <v>23666</v>
      </c>
      <c r="G68">
        <f t="shared" si="9"/>
        <v>2.3503999997046776E-2</v>
      </c>
      <c r="K68">
        <f t="shared" si="12"/>
        <v>2.3503999997046776E-2</v>
      </c>
      <c r="O68">
        <f t="shared" ca="1" si="10"/>
        <v>2.6013001628503209E-2</v>
      </c>
      <c r="Q68" s="2">
        <f t="shared" si="11"/>
        <v>40259.815629999997</v>
      </c>
      <c r="S68">
        <v>1</v>
      </c>
    </row>
    <row r="69" spans="1:19">
      <c r="A69" s="41" t="s">
        <v>97</v>
      </c>
      <c r="B69" s="34" t="s">
        <v>68</v>
      </c>
      <c r="C69" s="35">
        <v>55538.8724</v>
      </c>
      <c r="D69" s="35">
        <v>5.0000000000000001E-4</v>
      </c>
      <c r="E69" s="11">
        <f t="shared" si="7"/>
        <v>23876.517012694181</v>
      </c>
      <c r="F69">
        <f t="shared" si="8"/>
        <v>23876.5</v>
      </c>
      <c r="G69">
        <f t="shared" si="9"/>
        <v>2.1058499994978774E-2</v>
      </c>
      <c r="K69">
        <f t="shared" si="12"/>
        <v>2.1058499994978774E-2</v>
      </c>
      <c r="O69">
        <f t="shared" ca="1" si="10"/>
        <v>2.6504837260209198E-2</v>
      </c>
      <c r="Q69" s="2">
        <f t="shared" si="11"/>
        <v>40520.3724</v>
      </c>
      <c r="S69">
        <v>1</v>
      </c>
    </row>
    <row r="70" spans="1:19">
      <c r="A70" s="41" t="s">
        <v>98</v>
      </c>
      <c r="B70" s="34" t="s">
        <v>70</v>
      </c>
      <c r="C70" s="35">
        <v>55554.344169999997</v>
      </c>
      <c r="D70" s="35">
        <v>5.0000000000000001E-4</v>
      </c>
      <c r="E70" s="11">
        <f t="shared" si="7"/>
        <v>23889.016311860207</v>
      </c>
      <c r="F70">
        <f t="shared" si="8"/>
        <v>23889</v>
      </c>
      <c r="G70">
        <f t="shared" si="9"/>
        <v>2.0190999995975289E-2</v>
      </c>
      <c r="K70">
        <f t="shared" si="12"/>
        <v>2.0190999995975289E-2</v>
      </c>
      <c r="O70">
        <f t="shared" ca="1" si="10"/>
        <v>2.6534043651640672E-2</v>
      </c>
      <c r="Q70" s="2">
        <f t="shared" si="11"/>
        <v>40535.844169999997</v>
      </c>
      <c r="S70">
        <v>1</v>
      </c>
    </row>
    <row r="71" spans="1:19">
      <c r="A71" s="35" t="s">
        <v>106</v>
      </c>
      <c r="B71" s="34" t="s">
        <v>68</v>
      </c>
      <c r="C71" s="35">
        <v>55602.617899999997</v>
      </c>
      <c r="D71" s="35">
        <v>2.0000000000000001E-4</v>
      </c>
      <c r="E71" s="11">
        <f t="shared" si="7"/>
        <v>23928.015585578087</v>
      </c>
      <c r="F71">
        <f t="shared" si="8"/>
        <v>23928</v>
      </c>
      <c r="G71">
        <f t="shared" si="9"/>
        <v>1.9291999997221865E-2</v>
      </c>
      <c r="K71">
        <f t="shared" si="12"/>
        <v>1.9291999997221865E-2</v>
      </c>
      <c r="O71">
        <f t="shared" ca="1" si="10"/>
        <v>2.6625167592906868E-2</v>
      </c>
      <c r="Q71" s="2">
        <f t="shared" si="11"/>
        <v>40584.117899999997</v>
      </c>
      <c r="S71">
        <v>1</v>
      </c>
    </row>
    <row r="72" spans="1:19">
      <c r="A72" s="41" t="s">
        <v>103</v>
      </c>
      <c r="B72" s="34" t="s">
        <v>70</v>
      </c>
      <c r="C72" s="35">
        <v>55858.846100000002</v>
      </c>
      <c r="D72" s="35">
        <v>2.9999999999999997E-4</v>
      </c>
      <c r="E72" s="11">
        <f t="shared" si="7"/>
        <v>24135.016654400391</v>
      </c>
      <c r="F72">
        <f t="shared" si="8"/>
        <v>24135</v>
      </c>
      <c r="G72">
        <f t="shared" si="9"/>
        <v>2.0615000001271255E-2</v>
      </c>
      <c r="K72">
        <f t="shared" si="12"/>
        <v>2.0615000001271255E-2</v>
      </c>
      <c r="O72">
        <f t="shared" ca="1" si="10"/>
        <v>2.7108825435012043E-2</v>
      </c>
      <c r="Q72" s="2">
        <f t="shared" si="11"/>
        <v>40840.346100000002</v>
      </c>
      <c r="S72">
        <v>1</v>
      </c>
    </row>
    <row r="73" spans="1:19">
      <c r="A73" s="41" t="s">
        <v>112</v>
      </c>
      <c r="B73" s="34" t="s">
        <v>70</v>
      </c>
      <c r="C73" s="35">
        <v>55858.846100000002</v>
      </c>
      <c r="D73" s="35">
        <v>2.9999999999999997E-4</v>
      </c>
      <c r="E73" s="11">
        <f t="shared" si="7"/>
        <v>24135.016654400391</v>
      </c>
      <c r="F73">
        <f t="shared" si="8"/>
        <v>24135</v>
      </c>
      <c r="G73">
        <f t="shared" si="9"/>
        <v>2.0615000001271255E-2</v>
      </c>
      <c r="K73">
        <f t="shared" si="12"/>
        <v>2.0615000001271255E-2</v>
      </c>
      <c r="O73">
        <f t="shared" ca="1" si="10"/>
        <v>2.7108825435012043E-2</v>
      </c>
      <c r="Q73" s="2">
        <f t="shared" si="11"/>
        <v>40840.346100000002</v>
      </c>
      <c r="S73">
        <v>1</v>
      </c>
    </row>
    <row r="74" spans="1:19">
      <c r="A74" s="41" t="s">
        <v>110</v>
      </c>
      <c r="B74" s="34" t="s">
        <v>70</v>
      </c>
      <c r="C74" s="35">
        <v>55936.828500000003</v>
      </c>
      <c r="D74" s="35">
        <v>1E-4</v>
      </c>
      <c r="E74" s="11">
        <f t="shared" si="7"/>
        <v>24198.016902418869</v>
      </c>
      <c r="F74">
        <f t="shared" si="8"/>
        <v>24198</v>
      </c>
      <c r="G74">
        <f t="shared" si="9"/>
        <v>2.0922000003338326E-2</v>
      </c>
      <c r="K74">
        <f t="shared" si="12"/>
        <v>2.0922000003338326E-2</v>
      </c>
      <c r="O74">
        <f t="shared" ca="1" si="10"/>
        <v>2.7256025647826664E-2</v>
      </c>
      <c r="Q74" s="2">
        <f t="shared" si="11"/>
        <v>40918.328500000003</v>
      </c>
      <c r="S74">
        <v>1</v>
      </c>
    </row>
    <row r="75" spans="1:19">
      <c r="A75" s="35" t="s">
        <v>107</v>
      </c>
      <c r="B75" s="34" t="s">
        <v>68</v>
      </c>
      <c r="C75" s="35">
        <v>55959.729099999997</v>
      </c>
      <c r="D75" s="35">
        <v>5.9999999999999995E-4</v>
      </c>
      <c r="E75" s="11">
        <f t="shared" si="7"/>
        <v>24216.517788256846</v>
      </c>
      <c r="F75">
        <f t="shared" si="8"/>
        <v>24216.5</v>
      </c>
      <c r="G75">
        <f t="shared" si="9"/>
        <v>2.2018499992555007E-2</v>
      </c>
      <c r="K75">
        <f t="shared" si="12"/>
        <v>2.2018499992555007E-2</v>
      </c>
      <c r="O75">
        <f t="shared" ca="1" si="10"/>
        <v>2.7299251107145241E-2</v>
      </c>
      <c r="Q75" s="2">
        <f t="shared" si="11"/>
        <v>40941.229099999997</v>
      </c>
      <c r="S75">
        <v>1</v>
      </c>
    </row>
    <row r="76" spans="1:19">
      <c r="A76" s="41" t="s">
        <v>108</v>
      </c>
      <c r="B76" s="34" t="s">
        <v>70</v>
      </c>
      <c r="C76" s="35">
        <v>56007.385799999996</v>
      </c>
      <c r="D76" s="35">
        <v>6.9999999999999999E-4</v>
      </c>
      <c r="E76" s="11">
        <f t="shared" si="7"/>
        <v>24255.018577149498</v>
      </c>
      <c r="F76">
        <f t="shared" si="8"/>
        <v>24255</v>
      </c>
      <c r="G76">
        <f t="shared" si="9"/>
        <v>2.2994999999355059E-2</v>
      </c>
      <c r="J76">
        <f>G76</f>
        <v>2.2994999999355059E-2</v>
      </c>
      <c r="O76">
        <f t="shared" ca="1" si="10"/>
        <v>2.7389206792754174E-2</v>
      </c>
      <c r="Q76" s="2">
        <f t="shared" si="11"/>
        <v>40988.885799999996</v>
      </c>
      <c r="S76">
        <v>1</v>
      </c>
    </row>
    <row r="77" spans="1:19">
      <c r="A77" s="41" t="s">
        <v>108</v>
      </c>
      <c r="B77" s="34" t="s">
        <v>68</v>
      </c>
      <c r="C77" s="35">
        <v>56015.4323</v>
      </c>
      <c r="D77" s="35">
        <v>1.5E-3</v>
      </c>
      <c r="E77" s="11">
        <f t="shared" si="7"/>
        <v>24261.51916568846</v>
      </c>
      <c r="F77">
        <f t="shared" si="8"/>
        <v>24261.5</v>
      </c>
      <c r="G77">
        <f t="shared" si="9"/>
        <v>2.372349999495782E-2</v>
      </c>
      <c r="J77">
        <f>G77</f>
        <v>2.372349999495782E-2</v>
      </c>
      <c r="O77">
        <f t="shared" ca="1" si="10"/>
        <v>2.7404394116298539E-2</v>
      </c>
      <c r="Q77" s="2">
        <f t="shared" si="11"/>
        <v>40996.9323</v>
      </c>
      <c r="S77">
        <v>1</v>
      </c>
    </row>
    <row r="78" spans="1:19">
      <c r="A78" s="41" t="s">
        <v>110</v>
      </c>
      <c r="B78" s="34" t="s">
        <v>70</v>
      </c>
      <c r="C78" s="35">
        <v>56258.665800000002</v>
      </c>
      <c r="D78" s="35">
        <v>2.0000000000000001E-4</v>
      </c>
      <c r="E78" s="11">
        <f t="shared" si="7"/>
        <v>24458.022105151758</v>
      </c>
      <c r="F78">
        <f t="shared" si="8"/>
        <v>24458</v>
      </c>
      <c r="G78">
        <f t="shared" si="9"/>
        <v>2.7362000000721309E-2</v>
      </c>
      <c r="K78">
        <f t="shared" ref="K78:K84" si="13">G78</f>
        <v>2.7362000000721309E-2</v>
      </c>
      <c r="O78">
        <f t="shared" ca="1" si="10"/>
        <v>2.7863518589601281E-2</v>
      </c>
      <c r="Q78" s="2">
        <f t="shared" si="11"/>
        <v>41240.165800000002</v>
      </c>
      <c r="S78">
        <v>1</v>
      </c>
    </row>
    <row r="79" spans="1:19">
      <c r="A79" s="41" t="s">
        <v>111</v>
      </c>
      <c r="B79" s="34" t="s">
        <v>70</v>
      </c>
      <c r="C79" s="35">
        <v>56274.758399999999</v>
      </c>
      <c r="D79" s="35">
        <v>1E-4</v>
      </c>
      <c r="E79" s="11">
        <f t="shared" si="7"/>
        <v>24471.022959078564</v>
      </c>
      <c r="F79">
        <f t="shared" si="8"/>
        <v>24471</v>
      </c>
      <c r="G79">
        <f t="shared" si="9"/>
        <v>2.841900000203168E-2</v>
      </c>
      <c r="K79">
        <f t="shared" si="13"/>
        <v>2.841900000203168E-2</v>
      </c>
      <c r="O79">
        <f t="shared" ca="1" si="10"/>
        <v>2.7893893236690011E-2</v>
      </c>
      <c r="Q79" s="2">
        <f t="shared" si="11"/>
        <v>41256.258399999999</v>
      </c>
      <c r="S79">
        <v>1</v>
      </c>
    </row>
    <row r="80" spans="1:19">
      <c r="A80" s="41" t="s">
        <v>109</v>
      </c>
      <c r="B80" s="34" t="s">
        <v>70</v>
      </c>
      <c r="C80" s="35">
        <v>56293.321660000001</v>
      </c>
      <c r="D80" s="35">
        <v>2.0000000000000001E-4</v>
      </c>
      <c r="E80" s="11">
        <f t="shared" si="7"/>
        <v>24486.019804315845</v>
      </c>
      <c r="F80">
        <f t="shared" si="8"/>
        <v>24486</v>
      </c>
      <c r="G80">
        <f t="shared" si="9"/>
        <v>2.4514000004273839E-2</v>
      </c>
      <c r="K80">
        <f t="shared" si="13"/>
        <v>2.4514000004273839E-2</v>
      </c>
      <c r="O80">
        <f t="shared" ca="1" si="10"/>
        <v>2.7928940906407781E-2</v>
      </c>
      <c r="Q80" s="2">
        <f t="shared" si="11"/>
        <v>41274.821660000001</v>
      </c>
      <c r="S80">
        <v>1</v>
      </c>
    </row>
    <row r="81" spans="1:19">
      <c r="A81" s="46" t="s">
        <v>116</v>
      </c>
      <c r="B81" s="45"/>
      <c r="C81" s="46">
        <v>56293.322970000001</v>
      </c>
      <c r="D81" s="46">
        <v>1.9000000000000001E-4</v>
      </c>
      <c r="E81" s="11">
        <f t="shared" si="7"/>
        <v>24486.020862635734</v>
      </c>
      <c r="F81">
        <f t="shared" si="8"/>
        <v>24486</v>
      </c>
      <c r="G81">
        <f t="shared" si="9"/>
        <v>2.5824000003922265E-2</v>
      </c>
      <c r="K81">
        <f t="shared" si="13"/>
        <v>2.5824000003922265E-2</v>
      </c>
      <c r="O81">
        <f t="shared" ca="1" si="10"/>
        <v>2.7928940906407781E-2</v>
      </c>
      <c r="Q81" s="2">
        <f t="shared" si="11"/>
        <v>41274.822970000001</v>
      </c>
      <c r="S81">
        <v>1</v>
      </c>
    </row>
    <row r="82" spans="1:19">
      <c r="A82" s="46" t="s">
        <v>117</v>
      </c>
      <c r="B82" s="45" t="s">
        <v>68</v>
      </c>
      <c r="C82" s="49">
        <v>56629.395620000003</v>
      </c>
      <c r="D82" s="46">
        <v>2.9999999999999997E-4</v>
      </c>
      <c r="E82" s="11">
        <f t="shared" si="7"/>
        <v>24757.526488292642</v>
      </c>
      <c r="F82">
        <f t="shared" si="8"/>
        <v>24757.5</v>
      </c>
      <c r="G82">
        <f t="shared" si="9"/>
        <v>3.2787500000267755E-2</v>
      </c>
      <c r="K82">
        <f t="shared" si="13"/>
        <v>3.2787500000267755E-2</v>
      </c>
      <c r="O82">
        <f t="shared" ca="1" si="10"/>
        <v>2.856330372829935E-2</v>
      </c>
      <c r="Q82" s="2">
        <f t="shared" si="11"/>
        <v>41610.895620000003</v>
      </c>
      <c r="S82">
        <v>1</v>
      </c>
    </row>
    <row r="83" spans="1:19">
      <c r="A83" s="46" t="s">
        <v>117</v>
      </c>
      <c r="B83" s="45" t="s">
        <v>68</v>
      </c>
      <c r="C83" s="49">
        <v>56629.395709999997</v>
      </c>
      <c r="D83" s="46">
        <v>4.0000000000000002E-4</v>
      </c>
      <c r="E83" s="11">
        <f t="shared" si="7"/>
        <v>24757.526561001636</v>
      </c>
      <c r="F83">
        <f t="shared" si="8"/>
        <v>24757.5</v>
      </c>
      <c r="G83">
        <f t="shared" si="9"/>
        <v>3.2877499994356185E-2</v>
      </c>
      <c r="K83">
        <f t="shared" si="13"/>
        <v>3.2877499994356185E-2</v>
      </c>
      <c r="O83">
        <f t="shared" ca="1" si="10"/>
        <v>2.856330372829935E-2</v>
      </c>
      <c r="Q83" s="2">
        <f t="shared" si="11"/>
        <v>41610.895709999997</v>
      </c>
      <c r="S83">
        <v>1</v>
      </c>
    </row>
    <row r="84" spans="1:19">
      <c r="A84" s="46" t="s">
        <v>117</v>
      </c>
      <c r="B84" s="45" t="s">
        <v>68</v>
      </c>
      <c r="C84" s="49">
        <v>56629.397689999998</v>
      </c>
      <c r="D84" s="46">
        <v>4.0000000000000002E-4</v>
      </c>
      <c r="E84" s="11">
        <f t="shared" si="7"/>
        <v>24757.528160599635</v>
      </c>
      <c r="F84">
        <f t="shared" si="8"/>
        <v>24757.5</v>
      </c>
      <c r="G84">
        <f t="shared" si="9"/>
        <v>3.4857499995268881E-2</v>
      </c>
      <c r="K84">
        <f t="shared" si="13"/>
        <v>3.4857499995268881E-2</v>
      </c>
      <c r="O84">
        <f t="shared" ca="1" si="10"/>
        <v>2.856330372829935E-2</v>
      </c>
      <c r="Q84" s="2">
        <f t="shared" si="11"/>
        <v>41610.897689999998</v>
      </c>
      <c r="S84">
        <v>1</v>
      </c>
    </row>
    <row r="85" spans="1:19">
      <c r="A85" s="47" t="s">
        <v>115</v>
      </c>
      <c r="B85" s="48" t="s">
        <v>70</v>
      </c>
      <c r="C85" s="47">
        <v>56689.432399999998</v>
      </c>
      <c r="D85" s="47">
        <v>2.0999999999999999E-3</v>
      </c>
      <c r="E85" s="11">
        <f t="shared" si="7"/>
        <v>24806.02886870451</v>
      </c>
      <c r="F85">
        <f>ROUND(2*E85,0)/2</f>
        <v>24806</v>
      </c>
      <c r="G85">
        <f>+C85-(C$7+F85*C$8)</f>
        <v>3.5733999997319188E-2</v>
      </c>
      <c r="J85">
        <f>G85</f>
        <v>3.5733999997319188E-2</v>
      </c>
      <c r="O85">
        <f t="shared" ca="1" si="10"/>
        <v>2.8676624527053461E-2</v>
      </c>
      <c r="Q85" s="2">
        <f t="shared" si="11"/>
        <v>41670.932399999998</v>
      </c>
      <c r="S85">
        <v>1</v>
      </c>
    </row>
    <row r="86" spans="1:19">
      <c r="A86" s="47" t="s">
        <v>115</v>
      </c>
      <c r="B86" s="48" t="s">
        <v>70</v>
      </c>
      <c r="C86" s="47">
        <v>56725.329100000003</v>
      </c>
      <c r="D86" s="47">
        <v>3.2000000000000002E-3</v>
      </c>
      <c r="E86" s="11">
        <f t="shared" si="7"/>
        <v>24835.029014930391</v>
      </c>
      <c r="F86">
        <f>ROUND(2*E86,0)/2</f>
        <v>24835</v>
      </c>
      <c r="G86">
        <f>+C86-(C$7+F86*C$8)</f>
        <v>3.5915000000386499E-2</v>
      </c>
      <c r="J86">
        <f>G86</f>
        <v>3.5915000000386499E-2</v>
      </c>
      <c r="O86">
        <f t="shared" ca="1" si="10"/>
        <v>2.8744383355174478E-2</v>
      </c>
      <c r="Q86" s="2">
        <f t="shared" si="11"/>
        <v>41706.829100000003</v>
      </c>
      <c r="S86">
        <v>1</v>
      </c>
    </row>
    <row r="87" spans="1:19">
      <c r="A87" s="41" t="s">
        <v>113</v>
      </c>
      <c r="B87" s="34" t="s">
        <v>70</v>
      </c>
      <c r="C87" s="35">
        <v>56737.7065</v>
      </c>
      <c r="D87" s="35">
        <v>2.9999999999999997E-4</v>
      </c>
      <c r="E87" s="11">
        <f t="shared" si="7"/>
        <v>24845.028441337166</v>
      </c>
      <c r="F87">
        <f>ROUND(2*E87,0)/2</f>
        <v>24845</v>
      </c>
      <c r="G87">
        <f>+C87-(C$7+F87*C$8)</f>
        <v>3.5205000000132713E-2</v>
      </c>
      <c r="K87">
        <f>G87</f>
        <v>3.5205000000132713E-2</v>
      </c>
      <c r="O87">
        <f t="shared" ca="1" si="10"/>
        <v>2.8767748468319657E-2</v>
      </c>
      <c r="Q87" s="2">
        <f t="shared" si="11"/>
        <v>41719.2065</v>
      </c>
      <c r="S87">
        <v>1</v>
      </c>
    </row>
    <row r="88" spans="1:19">
      <c r="A88" s="11"/>
      <c r="B88" s="11"/>
      <c r="C88" s="11"/>
      <c r="D88" s="11"/>
      <c r="E88" s="11"/>
    </row>
    <row r="89" spans="1:19">
      <c r="A89" s="11"/>
      <c r="B89" s="11"/>
      <c r="C89" s="11"/>
      <c r="D89" s="11"/>
      <c r="E89" s="11"/>
    </row>
    <row r="90" spans="1:19">
      <c r="A90" s="11"/>
      <c r="B90" s="11"/>
      <c r="C90" s="11"/>
      <c r="D90" s="11"/>
      <c r="E90" s="11"/>
    </row>
    <row r="91" spans="1:19">
      <c r="A91" s="11"/>
      <c r="B91" s="11"/>
      <c r="C91" s="11"/>
      <c r="D91" s="11"/>
      <c r="E91" s="11"/>
    </row>
    <row r="92" spans="1:19">
      <c r="A92" s="11"/>
      <c r="B92" s="11"/>
      <c r="C92" s="11"/>
      <c r="D92" s="11"/>
      <c r="E92" s="11"/>
    </row>
    <row r="93" spans="1:19">
      <c r="A93" s="11"/>
      <c r="B93" s="11"/>
      <c r="C93" s="11"/>
      <c r="D93" s="11"/>
      <c r="E93" s="11"/>
    </row>
    <row r="94" spans="1:19">
      <c r="A94" s="11"/>
      <c r="B94" s="11"/>
      <c r="C94" s="11"/>
      <c r="D94" s="11"/>
      <c r="E94" s="11"/>
    </row>
    <row r="95" spans="1:19">
      <c r="A95" s="11"/>
      <c r="B95" s="11"/>
      <c r="C95" s="11"/>
      <c r="D95" s="11"/>
      <c r="E95" s="11"/>
    </row>
    <row r="96" spans="1:19">
      <c r="A96" s="11"/>
      <c r="B96" s="11"/>
      <c r="C96" s="11"/>
      <c r="D96" s="11"/>
      <c r="E96" s="11"/>
    </row>
    <row r="97" spans="1:5">
      <c r="A97" s="11"/>
      <c r="B97" s="11"/>
      <c r="C97" s="11"/>
      <c r="D97" s="11"/>
      <c r="E97" s="11"/>
    </row>
    <row r="98" spans="1:5">
      <c r="A98" s="11"/>
      <c r="B98" s="11"/>
      <c r="C98" s="11"/>
      <c r="D98" s="11"/>
      <c r="E98" s="11"/>
    </row>
    <row r="99" spans="1:5">
      <c r="A99" s="11"/>
      <c r="B99" s="11"/>
      <c r="C99" s="11"/>
      <c r="D99" s="11"/>
      <c r="E99" s="11"/>
    </row>
    <row r="100" spans="1:5">
      <c r="A100" s="11"/>
      <c r="B100" s="11"/>
      <c r="C100" s="11"/>
      <c r="D100" s="11"/>
      <c r="E100" s="11"/>
    </row>
    <row r="101" spans="1:5">
      <c r="A101" s="11"/>
      <c r="B101" s="11"/>
      <c r="C101" s="11"/>
      <c r="D101" s="11"/>
      <c r="E101" s="11"/>
    </row>
    <row r="102" spans="1:5">
      <c r="A102" s="11"/>
      <c r="B102" s="11"/>
      <c r="C102" s="11"/>
      <c r="D102" s="11"/>
      <c r="E102" s="11"/>
    </row>
    <row r="103" spans="1:5">
      <c r="A103" s="11"/>
      <c r="B103" s="11"/>
      <c r="C103" s="11"/>
      <c r="D103" s="11"/>
      <c r="E103" s="11"/>
    </row>
    <row r="104" spans="1:5">
      <c r="A104" s="11"/>
      <c r="B104" s="11"/>
      <c r="C104" s="11"/>
      <c r="D104" s="11"/>
      <c r="E104" s="11"/>
    </row>
    <row r="105" spans="1:5">
      <c r="A105" s="11"/>
      <c r="B105" s="11"/>
      <c r="C105" s="11"/>
      <c r="D105" s="11"/>
      <c r="E105" s="11"/>
    </row>
    <row r="106" spans="1:5">
      <c r="A106" s="11"/>
      <c r="B106" s="11"/>
      <c r="C106" s="11"/>
      <c r="D106" s="11"/>
      <c r="E106" s="11"/>
    </row>
    <row r="107" spans="1:5">
      <c r="A107" s="11"/>
      <c r="B107" s="11"/>
      <c r="C107" s="11"/>
      <c r="D107" s="11"/>
      <c r="E107" s="11"/>
    </row>
    <row r="108" spans="1:5">
      <c r="A108" s="11"/>
      <c r="B108" s="11"/>
      <c r="C108" s="11"/>
      <c r="D108" s="11"/>
      <c r="E108" s="11"/>
    </row>
    <row r="109" spans="1:5">
      <c r="A109" s="11"/>
      <c r="B109" s="11"/>
      <c r="C109" s="11"/>
      <c r="D109" s="11"/>
      <c r="E109" s="11"/>
    </row>
    <row r="110" spans="1:5">
      <c r="A110" s="11"/>
      <c r="B110" s="11"/>
      <c r="C110" s="11"/>
      <c r="D110" s="11"/>
      <c r="E110" s="11"/>
    </row>
    <row r="111" spans="1:5">
      <c r="A111" s="11"/>
      <c r="B111" s="11"/>
      <c r="C111" s="11"/>
      <c r="D111" s="11"/>
      <c r="E111" s="11"/>
    </row>
    <row r="112" spans="1:5">
      <c r="A112" s="11"/>
      <c r="B112" s="11"/>
      <c r="C112" s="11"/>
      <c r="D112" s="11"/>
      <c r="E112" s="11"/>
    </row>
    <row r="113" spans="1:5">
      <c r="A113" s="11"/>
      <c r="B113" s="11"/>
      <c r="C113" s="11"/>
      <c r="D113" s="11"/>
      <c r="E113" s="11"/>
    </row>
    <row r="114" spans="1:5">
      <c r="A114" s="11"/>
      <c r="B114" s="11"/>
      <c r="C114" s="11"/>
      <c r="D114" s="11"/>
      <c r="E114" s="11"/>
    </row>
    <row r="115" spans="1:5">
      <c r="A115" s="11"/>
      <c r="B115" s="11"/>
      <c r="C115" s="11"/>
      <c r="D115" s="11"/>
      <c r="E115" s="11"/>
    </row>
    <row r="116" spans="1:5">
      <c r="A116" s="11"/>
      <c r="B116" s="11"/>
      <c r="C116" s="11"/>
      <c r="D116" s="11"/>
      <c r="E116" s="11"/>
    </row>
    <row r="117" spans="1:5">
      <c r="A117" s="11"/>
      <c r="B117" s="11"/>
      <c r="C117" s="11"/>
      <c r="D117" s="11"/>
      <c r="E117" s="11"/>
    </row>
    <row r="118" spans="1:5">
      <c r="A118" s="11"/>
      <c r="B118" s="11"/>
      <c r="C118" s="11"/>
      <c r="D118" s="11"/>
      <c r="E118" s="11"/>
    </row>
    <row r="119" spans="1:5">
      <c r="A119" s="11"/>
      <c r="B119" s="11"/>
      <c r="C119" s="11"/>
      <c r="D119" s="11"/>
      <c r="E119" s="11"/>
    </row>
    <row r="120" spans="1:5">
      <c r="A120" s="11"/>
      <c r="B120" s="11"/>
      <c r="C120" s="11"/>
      <c r="D120" s="11"/>
      <c r="E120" s="11"/>
    </row>
    <row r="121" spans="1:5">
      <c r="A121" s="11"/>
      <c r="B121" s="11"/>
      <c r="C121" s="11"/>
      <c r="D121" s="11"/>
      <c r="E121" s="11"/>
    </row>
    <row r="122" spans="1:5">
      <c r="A122" s="11"/>
      <c r="B122" s="11"/>
      <c r="C122" s="11"/>
      <c r="D122" s="11"/>
      <c r="E122" s="11"/>
    </row>
    <row r="123" spans="1:5">
      <c r="A123" s="11"/>
      <c r="B123" s="11"/>
      <c r="C123" s="11"/>
      <c r="D123" s="11"/>
      <c r="E123" s="11"/>
    </row>
    <row r="124" spans="1:5">
      <c r="A124" s="11"/>
      <c r="B124" s="11"/>
      <c r="C124" s="11"/>
      <c r="D124" s="11"/>
      <c r="E124" s="11"/>
    </row>
    <row r="125" spans="1:5">
      <c r="A125" s="11"/>
      <c r="B125" s="11"/>
      <c r="C125" s="11"/>
      <c r="D125" s="11"/>
      <c r="E125" s="11"/>
    </row>
    <row r="126" spans="1:5">
      <c r="A126" s="11"/>
      <c r="B126" s="11"/>
      <c r="C126" s="11"/>
      <c r="D126" s="11"/>
      <c r="E126" s="11"/>
    </row>
    <row r="127" spans="1:5">
      <c r="A127" s="11"/>
      <c r="B127" s="11"/>
      <c r="C127" s="11"/>
      <c r="D127" s="11"/>
      <c r="E127" s="11"/>
    </row>
    <row r="128" spans="1:5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5">
      <c r="A145" s="11"/>
      <c r="B145" s="11"/>
      <c r="C145" s="11"/>
      <c r="D145" s="11"/>
      <c r="E145" s="11"/>
    </row>
    <row r="146" spans="1:5">
      <c r="A146" s="11"/>
      <c r="B146" s="11"/>
      <c r="C146" s="11"/>
      <c r="D146" s="11"/>
      <c r="E146" s="11"/>
    </row>
    <row r="147" spans="1:5">
      <c r="A147" s="11"/>
      <c r="B147" s="11"/>
      <c r="C147" s="11"/>
      <c r="D147" s="11"/>
      <c r="E147" s="11"/>
    </row>
    <row r="148" spans="1:5">
      <c r="A148" s="11"/>
      <c r="B148" s="11"/>
      <c r="C148" s="11"/>
      <c r="D148" s="11"/>
      <c r="E148" s="11"/>
    </row>
    <row r="149" spans="1:5">
      <c r="A149" s="11"/>
      <c r="B149" s="11"/>
      <c r="C149" s="11"/>
      <c r="D149" s="11"/>
      <c r="E149" s="11"/>
    </row>
    <row r="150" spans="1:5">
      <c r="A150" s="11"/>
      <c r="B150" s="11"/>
      <c r="C150" s="11"/>
      <c r="D150" s="11"/>
      <c r="E150" s="11"/>
    </row>
    <row r="151" spans="1:5">
      <c r="A151" s="11"/>
      <c r="B151" s="11"/>
      <c r="C151" s="11"/>
      <c r="D151" s="11"/>
      <c r="E151" s="11"/>
    </row>
    <row r="152" spans="1:5">
      <c r="A152" s="11"/>
      <c r="B152" s="11"/>
      <c r="C152" s="11"/>
      <c r="D152" s="11"/>
      <c r="E152" s="11"/>
    </row>
    <row r="153" spans="1:5">
      <c r="A153" s="11"/>
      <c r="B153" s="11"/>
      <c r="C153" s="11"/>
      <c r="D153" s="11"/>
      <c r="E153" s="11"/>
    </row>
    <row r="154" spans="1:5">
      <c r="A154" s="11"/>
      <c r="B154" s="11"/>
      <c r="C154" s="11"/>
      <c r="D154" s="11"/>
      <c r="E154" s="11"/>
    </row>
    <row r="155" spans="1:5">
      <c r="A155" s="11"/>
      <c r="B155" s="11"/>
      <c r="C155" s="11"/>
      <c r="D155" s="11"/>
      <c r="E155" s="11"/>
    </row>
    <row r="156" spans="1:5">
      <c r="A156" s="11"/>
      <c r="B156" s="11"/>
      <c r="C156" s="11"/>
      <c r="D156" s="11"/>
      <c r="E156" s="11"/>
    </row>
    <row r="157" spans="1:5">
      <c r="A157" s="11"/>
      <c r="B157" s="11"/>
      <c r="C157" s="11"/>
      <c r="D157" s="11"/>
      <c r="E157" s="11"/>
    </row>
    <row r="158" spans="1:5">
      <c r="A158" s="11"/>
      <c r="B158" s="11"/>
      <c r="C158" s="11"/>
      <c r="D158" s="11"/>
      <c r="E158" s="11"/>
    </row>
    <row r="159" spans="1:5">
      <c r="A159" s="11"/>
      <c r="B159" s="11"/>
      <c r="C159" s="11"/>
      <c r="D159" s="11"/>
      <c r="E159" s="11"/>
    </row>
    <row r="160" spans="1:5">
      <c r="A160" s="11"/>
      <c r="B160" s="11"/>
      <c r="C160" s="11"/>
      <c r="D160" s="11"/>
      <c r="E160" s="11"/>
    </row>
    <row r="161" spans="1:5">
      <c r="A161" s="11"/>
      <c r="B161" s="11"/>
      <c r="C161" s="11"/>
      <c r="D161" s="11"/>
      <c r="E161" s="11"/>
    </row>
    <row r="162" spans="1:5">
      <c r="A162" s="11"/>
      <c r="B162" s="11"/>
      <c r="C162" s="11"/>
      <c r="D162" s="11"/>
      <c r="E162" s="11"/>
    </row>
    <row r="163" spans="1:5">
      <c r="A163" s="11"/>
      <c r="B163" s="11"/>
      <c r="C163" s="11"/>
      <c r="D163" s="11"/>
      <c r="E163" s="11"/>
    </row>
    <row r="164" spans="1:5">
      <c r="A164" s="11"/>
      <c r="B164" s="11"/>
      <c r="C164" s="11"/>
      <c r="D164" s="11"/>
      <c r="E164" s="11"/>
    </row>
    <row r="165" spans="1:5">
      <c r="A165" s="11"/>
      <c r="B165" s="11"/>
      <c r="C165" s="11"/>
      <c r="D165" s="11"/>
      <c r="E165" s="11"/>
    </row>
    <row r="166" spans="1:5">
      <c r="A166" s="11"/>
      <c r="B166" s="11"/>
      <c r="C166" s="11"/>
      <c r="D166" s="11"/>
      <c r="E166" s="11"/>
    </row>
    <row r="167" spans="1:5">
      <c r="A167" s="11"/>
      <c r="B167" s="11"/>
      <c r="C167" s="11"/>
      <c r="D167" s="11"/>
      <c r="E167" s="11"/>
    </row>
    <row r="168" spans="1:5">
      <c r="A168" s="11"/>
      <c r="B168" s="11"/>
      <c r="C168" s="11"/>
      <c r="D168" s="11"/>
      <c r="E168" s="11"/>
    </row>
    <row r="169" spans="1:5">
      <c r="A169" s="11"/>
      <c r="B169" s="11"/>
      <c r="C169" s="11"/>
      <c r="D169" s="11"/>
      <c r="E169" s="11"/>
    </row>
    <row r="170" spans="1:5">
      <c r="A170" s="11"/>
      <c r="B170" s="11"/>
      <c r="C170" s="11"/>
      <c r="D170" s="11"/>
      <c r="E170" s="11"/>
    </row>
    <row r="171" spans="1:5">
      <c r="A171" s="11"/>
      <c r="B171" s="11"/>
      <c r="C171" s="11"/>
      <c r="D171" s="11"/>
      <c r="E171" s="11"/>
    </row>
    <row r="172" spans="1:5">
      <c r="A172" s="11"/>
      <c r="B172" s="11"/>
      <c r="C172" s="11"/>
      <c r="D172" s="11"/>
      <c r="E172" s="11"/>
    </row>
    <row r="173" spans="1:5">
      <c r="A173" s="11"/>
      <c r="B173" s="11"/>
      <c r="C173" s="11"/>
      <c r="D173" s="11"/>
      <c r="E173" s="11"/>
    </row>
    <row r="174" spans="1:5">
      <c r="A174" s="11"/>
      <c r="B174" s="11"/>
      <c r="C174" s="11"/>
      <c r="D174" s="11"/>
      <c r="E174" s="11"/>
    </row>
    <row r="175" spans="1:5">
      <c r="A175" s="11"/>
      <c r="B175" s="11"/>
      <c r="C175" s="11"/>
      <c r="D175" s="11"/>
      <c r="E175" s="11"/>
    </row>
    <row r="176" spans="1:5">
      <c r="A176" s="11"/>
      <c r="B176" s="11"/>
      <c r="C176" s="11"/>
      <c r="D176" s="11"/>
      <c r="E176" s="11"/>
    </row>
    <row r="177" spans="1:5">
      <c r="A177" s="11"/>
      <c r="B177" s="11"/>
      <c r="C177" s="11"/>
      <c r="D177" s="11"/>
      <c r="E177" s="11"/>
    </row>
    <row r="178" spans="1:5">
      <c r="A178" s="11"/>
      <c r="B178" s="11"/>
      <c r="C178" s="11"/>
      <c r="D178" s="11"/>
      <c r="E178" s="11"/>
    </row>
    <row r="179" spans="1:5">
      <c r="A179" s="11"/>
      <c r="B179" s="11"/>
      <c r="C179" s="11"/>
      <c r="D179" s="11"/>
      <c r="E179" s="11"/>
    </row>
    <row r="180" spans="1:5">
      <c r="A180" s="11"/>
      <c r="B180" s="11"/>
      <c r="C180" s="11"/>
      <c r="D180" s="11"/>
      <c r="E180" s="11"/>
    </row>
    <row r="181" spans="1:5">
      <c r="A181" s="11"/>
      <c r="B181" s="11"/>
      <c r="C181" s="11"/>
      <c r="D181" s="11"/>
      <c r="E181" s="11"/>
    </row>
    <row r="182" spans="1:5">
      <c r="A182" s="11"/>
      <c r="B182" s="11"/>
      <c r="C182" s="11"/>
      <c r="D182" s="11"/>
      <c r="E182" s="11"/>
    </row>
    <row r="183" spans="1:5">
      <c r="A183" s="11"/>
      <c r="B183" s="11"/>
      <c r="C183" s="11"/>
      <c r="D183" s="11"/>
      <c r="E183" s="11"/>
    </row>
    <row r="184" spans="1:5">
      <c r="A184" s="11"/>
      <c r="B184" s="11"/>
      <c r="C184" s="11"/>
      <c r="D184" s="11"/>
      <c r="E184" s="11"/>
    </row>
    <row r="185" spans="1:5">
      <c r="A185" s="11"/>
      <c r="B185" s="11"/>
      <c r="C185" s="11"/>
      <c r="D185" s="11"/>
      <c r="E185" s="11"/>
    </row>
    <row r="186" spans="1:5">
      <c r="A186" s="11"/>
      <c r="B186" s="11"/>
      <c r="C186" s="11"/>
      <c r="D186" s="11"/>
      <c r="E186" s="11"/>
    </row>
    <row r="187" spans="1:5">
      <c r="A187" s="11"/>
      <c r="B187" s="11"/>
      <c r="C187" s="11"/>
      <c r="D187" s="11"/>
      <c r="E187" s="11"/>
    </row>
    <row r="188" spans="1:5">
      <c r="A188" s="11"/>
      <c r="B188" s="11"/>
      <c r="C188" s="11"/>
      <c r="D188" s="11"/>
      <c r="E188" s="11"/>
    </row>
    <row r="189" spans="1:5">
      <c r="A189" s="11"/>
      <c r="B189" s="11"/>
      <c r="C189" s="11"/>
      <c r="D189" s="11"/>
      <c r="E189" s="11"/>
    </row>
    <row r="190" spans="1:5">
      <c r="A190" s="11"/>
      <c r="B190" s="11"/>
      <c r="C190" s="11"/>
      <c r="D190" s="11"/>
      <c r="E190" s="11"/>
    </row>
    <row r="191" spans="1:5">
      <c r="A191" s="11"/>
      <c r="B191" s="11"/>
      <c r="C191" s="11"/>
      <c r="D191" s="11"/>
      <c r="E191" s="11"/>
    </row>
    <row r="192" spans="1:5">
      <c r="A192" s="11"/>
      <c r="B192" s="11"/>
      <c r="C192" s="11"/>
      <c r="D192" s="11"/>
      <c r="E192" s="11"/>
    </row>
    <row r="193" spans="1:5">
      <c r="A193" s="11"/>
      <c r="B193" s="11"/>
      <c r="C193" s="11"/>
      <c r="D193" s="11"/>
      <c r="E193" s="11"/>
    </row>
    <row r="194" spans="1:5">
      <c r="A194" s="11"/>
      <c r="B194" s="11"/>
      <c r="C194" s="11"/>
      <c r="D194" s="11"/>
      <c r="E194" s="11"/>
    </row>
    <row r="195" spans="1:5">
      <c r="A195" s="11"/>
      <c r="B195" s="11"/>
      <c r="C195" s="11"/>
      <c r="D195" s="11"/>
      <c r="E195" s="11"/>
    </row>
    <row r="196" spans="1:5">
      <c r="A196" s="11"/>
      <c r="B196" s="11"/>
      <c r="C196" s="11"/>
      <c r="D196" s="11"/>
      <c r="E196" s="11"/>
    </row>
    <row r="197" spans="1:5">
      <c r="A197" s="11"/>
      <c r="B197" s="11"/>
      <c r="C197" s="11"/>
      <c r="D197" s="11"/>
      <c r="E197" s="11"/>
    </row>
    <row r="198" spans="1:5">
      <c r="A198" s="11"/>
      <c r="B198" s="11"/>
      <c r="C198" s="11"/>
      <c r="D198" s="11"/>
      <c r="E198" s="11"/>
    </row>
    <row r="199" spans="1:5">
      <c r="A199" s="11"/>
      <c r="B199" s="11"/>
      <c r="C199" s="11"/>
      <c r="D199" s="11"/>
      <c r="E199" s="11"/>
    </row>
    <row r="200" spans="1:5">
      <c r="A200" s="11"/>
      <c r="B200" s="11"/>
      <c r="C200" s="11"/>
      <c r="D200" s="11"/>
      <c r="E200" s="11"/>
    </row>
    <row r="201" spans="1:5">
      <c r="A201" s="11"/>
      <c r="B201" s="11"/>
      <c r="C201" s="11"/>
      <c r="D201" s="11"/>
      <c r="E201" s="11"/>
    </row>
    <row r="202" spans="1:5">
      <c r="A202" s="11"/>
      <c r="B202" s="11"/>
      <c r="C202" s="11"/>
      <c r="D202" s="11"/>
      <c r="E202" s="11"/>
    </row>
    <row r="203" spans="1:5">
      <c r="A203" s="11"/>
      <c r="B203" s="11"/>
      <c r="C203" s="11"/>
      <c r="D203" s="11"/>
      <c r="E203" s="11"/>
    </row>
    <row r="204" spans="1:5">
      <c r="A204" s="11"/>
      <c r="B204" s="11"/>
      <c r="C204" s="11"/>
      <c r="D204" s="11"/>
      <c r="E204" s="11"/>
    </row>
    <row r="205" spans="1:5">
      <c r="A205" s="11"/>
      <c r="B205" s="11"/>
      <c r="C205" s="11"/>
      <c r="D205" s="11"/>
      <c r="E205" s="11"/>
    </row>
    <row r="206" spans="1:5">
      <c r="A206" s="11"/>
      <c r="B206" s="11"/>
      <c r="C206" s="11"/>
      <c r="D206" s="11"/>
      <c r="E206" s="11"/>
    </row>
    <row r="207" spans="1:5">
      <c r="A207" s="11"/>
      <c r="B207" s="11"/>
      <c r="C207" s="11"/>
      <c r="D207" s="11"/>
      <c r="E207" s="11"/>
    </row>
    <row r="208" spans="1:5">
      <c r="A208" s="11"/>
      <c r="B208" s="11"/>
      <c r="C208" s="11"/>
      <c r="D208" s="11"/>
      <c r="E208" s="11"/>
    </row>
    <row r="209" spans="1:5">
      <c r="A209" s="11"/>
      <c r="B209" s="11"/>
      <c r="C209" s="11"/>
      <c r="D209" s="11"/>
      <c r="E209" s="11"/>
    </row>
    <row r="210" spans="1:5">
      <c r="A210" s="11"/>
      <c r="B210" s="11"/>
      <c r="C210" s="11"/>
      <c r="D210" s="11"/>
      <c r="E210" s="11"/>
    </row>
    <row r="211" spans="1:5">
      <c r="A211" s="11"/>
      <c r="B211" s="11"/>
      <c r="C211" s="11"/>
      <c r="D211" s="11"/>
      <c r="E211" s="11"/>
    </row>
    <row r="212" spans="1:5">
      <c r="A212" s="11"/>
      <c r="B212" s="11"/>
      <c r="C212" s="11"/>
      <c r="D212" s="11"/>
      <c r="E212" s="11"/>
    </row>
    <row r="213" spans="1:5">
      <c r="A213" s="11"/>
      <c r="B213" s="11"/>
      <c r="C213" s="11"/>
      <c r="D213" s="11"/>
      <c r="E213" s="11"/>
    </row>
    <row r="214" spans="1:5">
      <c r="A214" s="11"/>
      <c r="B214" s="11"/>
      <c r="C214" s="11"/>
      <c r="D214" s="11"/>
      <c r="E214" s="11"/>
    </row>
    <row r="215" spans="1:5">
      <c r="A215" s="11"/>
      <c r="B215" s="11"/>
      <c r="C215" s="11"/>
      <c r="D215" s="11"/>
      <c r="E215" s="11"/>
    </row>
    <row r="216" spans="1:5">
      <c r="A216" s="11"/>
      <c r="B216" s="11"/>
      <c r="C216" s="11"/>
      <c r="D216" s="11"/>
      <c r="E216" s="11"/>
    </row>
    <row r="217" spans="1:5">
      <c r="A217" s="11"/>
      <c r="B217" s="11"/>
      <c r="C217" s="11"/>
      <c r="D217" s="11"/>
      <c r="E217" s="11"/>
    </row>
    <row r="218" spans="1:5">
      <c r="A218" s="11"/>
      <c r="B218" s="11"/>
      <c r="C218" s="11"/>
      <c r="D218" s="11"/>
      <c r="E218" s="11"/>
    </row>
    <row r="219" spans="1:5">
      <c r="A219" s="11"/>
      <c r="B219" s="11"/>
      <c r="C219" s="11"/>
      <c r="D219" s="11"/>
      <c r="E219" s="11"/>
    </row>
    <row r="220" spans="1:5">
      <c r="A220" s="11"/>
      <c r="B220" s="11"/>
      <c r="C220" s="11"/>
      <c r="D220" s="11"/>
      <c r="E220" s="11"/>
    </row>
    <row r="221" spans="1:5">
      <c r="A221" s="11"/>
      <c r="B221" s="11"/>
      <c r="C221" s="11"/>
      <c r="D221" s="11"/>
      <c r="E221" s="11"/>
    </row>
    <row r="222" spans="1:5">
      <c r="A222" s="11"/>
      <c r="B222" s="11"/>
      <c r="C222" s="11"/>
      <c r="D222" s="11"/>
      <c r="E222" s="11"/>
    </row>
    <row r="223" spans="1:5">
      <c r="A223" s="11"/>
      <c r="B223" s="11"/>
      <c r="C223" s="11"/>
      <c r="D223" s="11"/>
      <c r="E223" s="11"/>
    </row>
    <row r="224" spans="1:5">
      <c r="A224" s="11"/>
      <c r="B224" s="11"/>
      <c r="C224" s="11"/>
      <c r="D224" s="11"/>
      <c r="E224" s="11"/>
    </row>
    <row r="225" spans="1:5">
      <c r="A225" s="11"/>
      <c r="B225" s="11"/>
      <c r="C225" s="11"/>
      <c r="D225" s="11"/>
      <c r="E225" s="11"/>
    </row>
    <row r="226" spans="1:5">
      <c r="A226" s="11"/>
      <c r="B226" s="11"/>
      <c r="C226" s="11"/>
      <c r="D226" s="11"/>
      <c r="E226" s="11"/>
    </row>
    <row r="227" spans="1:5">
      <c r="A227" s="11"/>
      <c r="B227" s="11"/>
      <c r="C227" s="11"/>
      <c r="D227" s="11"/>
      <c r="E227" s="11"/>
    </row>
    <row r="228" spans="1:5">
      <c r="A228" s="11"/>
      <c r="B228" s="11"/>
      <c r="C228" s="11"/>
      <c r="D228" s="11"/>
      <c r="E228" s="11"/>
    </row>
    <row r="229" spans="1:5">
      <c r="A229" s="11"/>
      <c r="B229" s="11"/>
      <c r="C229" s="11"/>
      <c r="D229" s="11"/>
      <c r="E229" s="11"/>
    </row>
    <row r="230" spans="1:5">
      <c r="A230" s="11"/>
      <c r="B230" s="11"/>
      <c r="C230" s="11"/>
      <c r="D230" s="11"/>
      <c r="E230" s="11"/>
    </row>
    <row r="231" spans="1:5">
      <c r="A231" s="11"/>
      <c r="B231" s="11"/>
      <c r="C231" s="11"/>
      <c r="D231" s="11"/>
      <c r="E231" s="11"/>
    </row>
    <row r="232" spans="1:5">
      <c r="A232" s="11"/>
      <c r="B232" s="11"/>
      <c r="C232" s="11"/>
      <c r="D232" s="11"/>
      <c r="E232" s="11"/>
    </row>
    <row r="233" spans="1:5">
      <c r="A233" s="11"/>
      <c r="B233" s="11"/>
      <c r="C233" s="11"/>
      <c r="D233" s="11"/>
      <c r="E233" s="11"/>
    </row>
    <row r="234" spans="1:5">
      <c r="A234" s="11"/>
      <c r="B234" s="11"/>
      <c r="C234" s="11"/>
      <c r="D234" s="11"/>
      <c r="E234" s="11"/>
    </row>
    <row r="235" spans="1:5">
      <c r="A235" s="11"/>
      <c r="B235" s="11"/>
      <c r="C235" s="11"/>
      <c r="D235" s="11"/>
      <c r="E235" s="11"/>
    </row>
    <row r="236" spans="1:5">
      <c r="A236" s="11"/>
      <c r="B236" s="11"/>
      <c r="C236" s="11"/>
      <c r="D236" s="11"/>
      <c r="E236" s="11"/>
    </row>
    <row r="237" spans="1:5">
      <c r="A237" s="11"/>
      <c r="B237" s="11"/>
      <c r="C237" s="11"/>
      <c r="D237" s="11"/>
      <c r="E237" s="11"/>
    </row>
    <row r="238" spans="1:5">
      <c r="A238" s="11"/>
      <c r="B238" s="11"/>
      <c r="C238" s="11"/>
      <c r="D238" s="11"/>
      <c r="E238" s="11"/>
    </row>
    <row r="239" spans="1:5">
      <c r="A239" s="11"/>
      <c r="B239" s="11"/>
      <c r="C239" s="11"/>
      <c r="D239" s="11"/>
      <c r="E239" s="11"/>
    </row>
    <row r="240" spans="1:5">
      <c r="A240" s="11"/>
      <c r="B240" s="11"/>
      <c r="C240" s="11"/>
      <c r="D240" s="11"/>
      <c r="E240" s="11"/>
    </row>
    <row r="241" spans="1:5">
      <c r="A241" s="11"/>
      <c r="B241" s="11"/>
      <c r="C241" s="11"/>
      <c r="D241" s="11"/>
      <c r="E241" s="11"/>
    </row>
    <row r="242" spans="1:5">
      <c r="A242" s="11"/>
      <c r="B242" s="11"/>
      <c r="C242" s="11"/>
      <c r="D242" s="11"/>
      <c r="E242" s="11"/>
    </row>
    <row r="243" spans="1:5">
      <c r="A243" s="11"/>
      <c r="B243" s="11"/>
      <c r="C243" s="11"/>
      <c r="D243" s="11"/>
      <c r="E243" s="11"/>
    </row>
    <row r="244" spans="1:5">
      <c r="A244" s="11"/>
      <c r="B244" s="11"/>
      <c r="C244" s="11"/>
      <c r="D244" s="11"/>
      <c r="E244" s="11"/>
    </row>
    <row r="245" spans="1:5">
      <c r="A245" s="11"/>
      <c r="B245" s="11"/>
      <c r="C245" s="11"/>
      <c r="D245" s="11"/>
      <c r="E245" s="11"/>
    </row>
    <row r="246" spans="1:5">
      <c r="A246" s="11"/>
      <c r="B246" s="11"/>
      <c r="C246" s="11"/>
      <c r="D246" s="11"/>
      <c r="E246" s="11"/>
    </row>
    <row r="247" spans="1:5">
      <c r="A247" s="11"/>
      <c r="B247" s="11"/>
      <c r="C247" s="11"/>
      <c r="D247" s="11"/>
      <c r="E247" s="11"/>
    </row>
    <row r="248" spans="1:5">
      <c r="A248" s="11"/>
      <c r="B248" s="11"/>
      <c r="C248" s="11"/>
      <c r="D248" s="11"/>
      <c r="E248" s="11"/>
    </row>
    <row r="249" spans="1:5">
      <c r="A249" s="11"/>
      <c r="B249" s="11"/>
      <c r="C249" s="11"/>
      <c r="D249" s="11"/>
      <c r="E249" s="11"/>
    </row>
    <row r="250" spans="1:5">
      <c r="A250" s="11"/>
      <c r="B250" s="11"/>
      <c r="C250" s="11"/>
      <c r="D250" s="11"/>
      <c r="E250" s="11"/>
    </row>
    <row r="251" spans="1:5">
      <c r="A251" s="11"/>
      <c r="B251" s="11"/>
      <c r="C251" s="11"/>
      <c r="D251" s="11"/>
      <c r="E251" s="11"/>
    </row>
    <row r="252" spans="1:5">
      <c r="A252" s="11"/>
      <c r="B252" s="11"/>
      <c r="C252" s="11"/>
      <c r="D252" s="11"/>
      <c r="E252" s="11"/>
    </row>
    <row r="253" spans="1:5">
      <c r="A253" s="11"/>
      <c r="B253" s="11"/>
      <c r="C253" s="11"/>
      <c r="D253" s="11"/>
      <c r="E253" s="11"/>
    </row>
    <row r="254" spans="1:5">
      <c r="A254" s="11"/>
      <c r="B254" s="11"/>
      <c r="C254" s="11"/>
      <c r="D254" s="11"/>
      <c r="E254" s="11"/>
    </row>
    <row r="255" spans="1:5">
      <c r="A255" s="11"/>
      <c r="B255" s="11"/>
      <c r="C255" s="11"/>
      <c r="D255" s="11"/>
      <c r="E255" s="11"/>
    </row>
    <row r="256" spans="1:5">
      <c r="A256" s="11"/>
      <c r="B256" s="11"/>
      <c r="C256" s="11"/>
      <c r="D256" s="11"/>
      <c r="E256" s="11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5"/>
  <sheetViews>
    <sheetView topLeftCell="A88" workbookViewId="0">
      <selection activeCell="A64" sqref="A64:D142"/>
    </sheetView>
  </sheetViews>
  <sheetFormatPr defaultRowHeight="12.75"/>
  <cols>
    <col min="1" max="1" width="19.7109375" style="111" customWidth="1"/>
    <col min="2" max="2" width="4.42578125" style="14" customWidth="1"/>
    <col min="3" max="3" width="12.7109375" style="1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110" t="s">
        <v>162</v>
      </c>
      <c r="I1" s="112" t="s">
        <v>163</v>
      </c>
      <c r="J1" s="113" t="s">
        <v>121</v>
      </c>
    </row>
    <row r="2" spans="1:16">
      <c r="I2" s="114" t="s">
        <v>164</v>
      </c>
      <c r="J2" s="115" t="s">
        <v>120</v>
      </c>
    </row>
    <row r="3" spans="1:16">
      <c r="A3" s="116" t="s">
        <v>165</v>
      </c>
      <c r="I3" s="114" t="s">
        <v>166</v>
      </c>
      <c r="J3" s="115" t="s">
        <v>118</v>
      </c>
    </row>
    <row r="4" spans="1:16">
      <c r="I4" s="114" t="s">
        <v>167</v>
      </c>
      <c r="J4" s="115" t="s">
        <v>118</v>
      </c>
    </row>
    <row r="5" spans="1:16" ht="13.5" thickBot="1">
      <c r="I5" s="117" t="s">
        <v>168</v>
      </c>
      <c r="J5" s="118" t="s">
        <v>119</v>
      </c>
    </row>
    <row r="10" spans="1:16" ht="13.5" thickBot="1"/>
    <row r="11" spans="1:16" ht="12.75" customHeight="1" thickBot="1">
      <c r="A11" s="111" t="str">
        <f t="shared" ref="A11:A42" si="0">P11</f>
        <v> AN 250.11 </v>
      </c>
      <c r="B11" s="5" t="str">
        <f t="shared" ref="B11:B42" si="1">IF(H11=INT(H11),"I","II")</f>
        <v>I</v>
      </c>
      <c r="C11" s="111">
        <f t="shared" ref="C11:C42" si="2">1*G11</f>
        <v>25984.256000000001</v>
      </c>
      <c r="D11" s="14" t="str">
        <f t="shared" ref="D11:D42" si="3">VLOOKUP(F11,I$1:J$5,2,FALSE)</f>
        <v>vis</v>
      </c>
      <c r="E11" s="119">
        <f>VLOOKUP(C11,Active!C$21:E$968,3,FALSE)</f>
        <v>-8.0787625299154797E-4</v>
      </c>
      <c r="F11" s="5" t="s">
        <v>168</v>
      </c>
      <c r="G11" s="14" t="str">
        <f t="shared" ref="G11:G42" si="4">MID(I11,3,LEN(I11)-3)</f>
        <v>25984.256</v>
      </c>
      <c r="H11" s="111">
        <f t="shared" ref="H11:H42" si="5">1*K11</f>
        <v>0</v>
      </c>
      <c r="I11" s="120" t="s">
        <v>171</v>
      </c>
      <c r="J11" s="121" t="s">
        <v>172</v>
      </c>
      <c r="K11" s="120">
        <v>0</v>
      </c>
      <c r="L11" s="120" t="s">
        <v>173</v>
      </c>
      <c r="M11" s="121" t="s">
        <v>174</v>
      </c>
      <c r="N11" s="121"/>
      <c r="O11" s="122" t="s">
        <v>175</v>
      </c>
      <c r="P11" s="122" t="s">
        <v>176</v>
      </c>
    </row>
    <row r="12" spans="1:16" ht="12.75" customHeight="1" thickBot="1">
      <c r="A12" s="111" t="str">
        <f t="shared" si="0"/>
        <v> ORI 111 </v>
      </c>
      <c r="B12" s="5" t="str">
        <f t="shared" si="1"/>
        <v>I</v>
      </c>
      <c r="C12" s="111">
        <f t="shared" si="2"/>
        <v>40252.491999999998</v>
      </c>
      <c r="D12" s="14" t="str">
        <f t="shared" si="3"/>
        <v>vis</v>
      </c>
      <c r="E12" s="119">
        <f>VLOOKUP(C12,Active!C$21:E$968,3,FALSE)</f>
        <v>11526.968226254505</v>
      </c>
      <c r="F12" s="5" t="s">
        <v>168</v>
      </c>
      <c r="G12" s="14" t="str">
        <f t="shared" si="4"/>
        <v>40252.492</v>
      </c>
      <c r="H12" s="111">
        <f t="shared" si="5"/>
        <v>11527</v>
      </c>
      <c r="I12" s="120" t="s">
        <v>301</v>
      </c>
      <c r="J12" s="121" t="s">
        <v>302</v>
      </c>
      <c r="K12" s="120">
        <v>11527</v>
      </c>
      <c r="L12" s="120" t="s">
        <v>303</v>
      </c>
      <c r="M12" s="121" t="s">
        <v>174</v>
      </c>
      <c r="N12" s="121"/>
      <c r="O12" s="122" t="s">
        <v>304</v>
      </c>
      <c r="P12" s="122" t="s">
        <v>305</v>
      </c>
    </row>
    <row r="13" spans="1:16" ht="12.75" customHeight="1" thickBot="1">
      <c r="A13" s="111" t="str">
        <f t="shared" si="0"/>
        <v> ORI 112 </v>
      </c>
      <c r="B13" s="5" t="str">
        <f t="shared" si="1"/>
        <v>II</v>
      </c>
      <c r="C13" s="111">
        <f t="shared" si="2"/>
        <v>40259.302000000003</v>
      </c>
      <c r="D13" s="14" t="str">
        <f t="shared" si="3"/>
        <v>vis</v>
      </c>
      <c r="E13" s="119">
        <f>VLOOKUP(C13,Active!C$21:E$968,3,FALSE)</f>
        <v>11532.46986353626</v>
      </c>
      <c r="F13" s="5" t="s">
        <v>168</v>
      </c>
      <c r="G13" s="14" t="str">
        <f t="shared" si="4"/>
        <v>40259.302</v>
      </c>
      <c r="H13" s="111">
        <f t="shared" si="5"/>
        <v>11532.5</v>
      </c>
      <c r="I13" s="120" t="s">
        <v>306</v>
      </c>
      <c r="J13" s="121" t="s">
        <v>307</v>
      </c>
      <c r="K13" s="120">
        <v>11532.5</v>
      </c>
      <c r="L13" s="120" t="s">
        <v>284</v>
      </c>
      <c r="M13" s="121" t="s">
        <v>174</v>
      </c>
      <c r="N13" s="121"/>
      <c r="O13" s="122" t="s">
        <v>304</v>
      </c>
      <c r="P13" s="122" t="s">
        <v>308</v>
      </c>
    </row>
    <row r="14" spans="1:16" ht="12.75" customHeight="1" thickBot="1">
      <c r="A14" s="111" t="str">
        <f t="shared" si="0"/>
        <v> ORI 112 </v>
      </c>
      <c r="B14" s="5" t="str">
        <f t="shared" si="1"/>
        <v>I</v>
      </c>
      <c r="C14" s="111">
        <f t="shared" si="2"/>
        <v>40288.408000000003</v>
      </c>
      <c r="D14" s="14" t="str">
        <f t="shared" si="3"/>
        <v>vis</v>
      </c>
      <c r="E14" s="119">
        <f>VLOOKUP(C14,Active!C$21:E$968,3,FALSE)</f>
        <v>11555.983909751043</v>
      </c>
      <c r="F14" s="5" t="s">
        <v>168</v>
      </c>
      <c r="G14" s="14" t="str">
        <f t="shared" si="4"/>
        <v>40288.408</v>
      </c>
      <c r="H14" s="111">
        <f t="shared" si="5"/>
        <v>11556</v>
      </c>
      <c r="I14" s="120" t="s">
        <v>309</v>
      </c>
      <c r="J14" s="121" t="s">
        <v>310</v>
      </c>
      <c r="K14" s="120">
        <v>11556</v>
      </c>
      <c r="L14" s="120" t="s">
        <v>311</v>
      </c>
      <c r="M14" s="121" t="s">
        <v>174</v>
      </c>
      <c r="N14" s="121"/>
      <c r="O14" s="122" t="s">
        <v>304</v>
      </c>
      <c r="P14" s="122" t="s">
        <v>308</v>
      </c>
    </row>
    <row r="15" spans="1:16" ht="12.75" customHeight="1" thickBot="1">
      <c r="A15" s="111" t="str">
        <f t="shared" si="0"/>
        <v> ORI 113 </v>
      </c>
      <c r="B15" s="5" t="str">
        <f t="shared" si="1"/>
        <v>I</v>
      </c>
      <c r="C15" s="111">
        <f t="shared" si="2"/>
        <v>40319.349000000002</v>
      </c>
      <c r="D15" s="14" t="str">
        <f t="shared" si="3"/>
        <v>vis</v>
      </c>
      <c r="E15" s="119">
        <f>VLOOKUP(C15,Active!C$21:E$968,3,FALSE)</f>
        <v>11580.98040888976</v>
      </c>
      <c r="F15" s="5" t="s">
        <v>168</v>
      </c>
      <c r="G15" s="14" t="str">
        <f t="shared" si="4"/>
        <v>40319.349</v>
      </c>
      <c r="H15" s="111">
        <f t="shared" si="5"/>
        <v>11581</v>
      </c>
      <c r="I15" s="120" t="s">
        <v>312</v>
      </c>
      <c r="J15" s="121" t="s">
        <v>313</v>
      </c>
      <c r="K15" s="120">
        <v>11581</v>
      </c>
      <c r="L15" s="120" t="s">
        <v>314</v>
      </c>
      <c r="M15" s="121" t="s">
        <v>174</v>
      </c>
      <c r="N15" s="121"/>
      <c r="O15" s="122" t="s">
        <v>304</v>
      </c>
      <c r="P15" s="122" t="s">
        <v>315</v>
      </c>
    </row>
    <row r="16" spans="1:16" ht="12.75" customHeight="1" thickBot="1">
      <c r="A16" s="111" t="str">
        <f t="shared" si="0"/>
        <v>BAVM 28 </v>
      </c>
      <c r="B16" s="5" t="str">
        <f t="shared" si="1"/>
        <v>I</v>
      </c>
      <c r="C16" s="111">
        <f t="shared" si="2"/>
        <v>42448.377999999997</v>
      </c>
      <c r="D16" s="14" t="str">
        <f t="shared" si="3"/>
        <v>vis</v>
      </c>
      <c r="E16" s="119">
        <f>VLOOKUP(C16,Active!C$21:E$968,3,FALSE)</f>
        <v>13300.97237956969</v>
      </c>
      <c r="F16" s="5" t="s">
        <v>168</v>
      </c>
      <c r="G16" s="14" t="str">
        <f t="shared" si="4"/>
        <v>42448.378</v>
      </c>
      <c r="H16" s="111">
        <f t="shared" si="5"/>
        <v>13301</v>
      </c>
      <c r="I16" s="120" t="s">
        <v>321</v>
      </c>
      <c r="J16" s="121" t="s">
        <v>322</v>
      </c>
      <c r="K16" s="120">
        <v>13301</v>
      </c>
      <c r="L16" s="120" t="s">
        <v>169</v>
      </c>
      <c r="M16" s="121" t="s">
        <v>174</v>
      </c>
      <c r="N16" s="121"/>
      <c r="O16" s="122" t="s">
        <v>323</v>
      </c>
      <c r="P16" s="123" t="s">
        <v>324</v>
      </c>
    </row>
    <row r="17" spans="1:16" ht="12.75" customHeight="1" thickBot="1">
      <c r="A17" s="111" t="str">
        <f t="shared" si="0"/>
        <v> BBS 31 </v>
      </c>
      <c r="B17" s="5" t="str">
        <f t="shared" si="1"/>
        <v>I</v>
      </c>
      <c r="C17" s="111">
        <f t="shared" si="2"/>
        <v>43135.377999999997</v>
      </c>
      <c r="D17" s="14" t="str">
        <f t="shared" si="3"/>
        <v>vis</v>
      </c>
      <c r="E17" s="119">
        <f>VLOOKUP(C17,Active!C$21:E$968,3,FALSE)</f>
        <v>13855.983365261813</v>
      </c>
      <c r="F17" s="5" t="s">
        <v>168</v>
      </c>
      <c r="G17" s="14" t="str">
        <f t="shared" si="4"/>
        <v>43135.378</v>
      </c>
      <c r="H17" s="111">
        <f t="shared" si="5"/>
        <v>13856</v>
      </c>
      <c r="I17" s="120" t="s">
        <v>327</v>
      </c>
      <c r="J17" s="121" t="s">
        <v>328</v>
      </c>
      <c r="K17" s="120">
        <v>13856</v>
      </c>
      <c r="L17" s="120" t="s">
        <v>200</v>
      </c>
      <c r="M17" s="121" t="s">
        <v>174</v>
      </c>
      <c r="N17" s="121"/>
      <c r="O17" s="122" t="s">
        <v>304</v>
      </c>
      <c r="P17" s="122" t="s">
        <v>329</v>
      </c>
    </row>
    <row r="18" spans="1:16" ht="12.75" customHeight="1" thickBot="1">
      <c r="A18" s="111" t="str">
        <f t="shared" si="0"/>
        <v>BAVM 34 </v>
      </c>
      <c r="B18" s="5" t="str">
        <f t="shared" si="1"/>
        <v>I</v>
      </c>
      <c r="C18" s="111">
        <f t="shared" si="2"/>
        <v>45014.358</v>
      </c>
      <c r="D18" s="14" t="str">
        <f t="shared" si="3"/>
        <v>vis</v>
      </c>
      <c r="E18" s="119">
        <f>VLOOKUP(C18,Active!C$21:E$968,3,FALSE)</f>
        <v>15373.966686798622</v>
      </c>
      <c r="F18" s="5" t="s">
        <v>168</v>
      </c>
      <c r="G18" s="14" t="str">
        <f t="shared" si="4"/>
        <v>45014.358</v>
      </c>
      <c r="H18" s="111">
        <f t="shared" si="5"/>
        <v>15374</v>
      </c>
      <c r="I18" s="120" t="s">
        <v>349</v>
      </c>
      <c r="J18" s="121" t="s">
        <v>350</v>
      </c>
      <c r="K18" s="120">
        <v>15374</v>
      </c>
      <c r="L18" s="120" t="s">
        <v>295</v>
      </c>
      <c r="M18" s="121" t="s">
        <v>170</v>
      </c>
      <c r="N18" s="121"/>
      <c r="O18" s="122" t="s">
        <v>351</v>
      </c>
      <c r="P18" s="123" t="s">
        <v>352</v>
      </c>
    </row>
    <row r="19" spans="1:16" ht="12.75" customHeight="1" thickBot="1">
      <c r="A19" s="111" t="str">
        <f t="shared" si="0"/>
        <v>BAVM 34 </v>
      </c>
      <c r="B19" s="5" t="str">
        <f t="shared" si="1"/>
        <v>I</v>
      </c>
      <c r="C19" s="111">
        <f t="shared" si="2"/>
        <v>45014.358</v>
      </c>
      <c r="D19" s="14" t="str">
        <f t="shared" si="3"/>
        <v>vis</v>
      </c>
      <c r="E19" s="119">
        <f>VLOOKUP(C19,Active!C$21:E$968,3,FALSE)</f>
        <v>15373.966686798622</v>
      </c>
      <c r="F19" s="5" t="s">
        <v>168</v>
      </c>
      <c r="G19" s="14" t="str">
        <f t="shared" si="4"/>
        <v>45014.358</v>
      </c>
      <c r="H19" s="111">
        <f t="shared" si="5"/>
        <v>15374</v>
      </c>
      <c r="I19" s="120" t="s">
        <v>349</v>
      </c>
      <c r="J19" s="121" t="s">
        <v>350</v>
      </c>
      <c r="K19" s="120">
        <v>15374</v>
      </c>
      <c r="L19" s="120" t="s">
        <v>295</v>
      </c>
      <c r="M19" s="121" t="s">
        <v>174</v>
      </c>
      <c r="N19" s="121"/>
      <c r="O19" s="122" t="s">
        <v>351</v>
      </c>
      <c r="P19" s="123" t="s">
        <v>352</v>
      </c>
    </row>
    <row r="20" spans="1:16" ht="12.75" customHeight="1" thickBot="1">
      <c r="A20" s="111" t="str">
        <f t="shared" si="0"/>
        <v>BAVM 34 </v>
      </c>
      <c r="B20" s="5" t="str">
        <f t="shared" si="1"/>
        <v>II</v>
      </c>
      <c r="C20" s="111">
        <f t="shared" si="2"/>
        <v>45022.381999999998</v>
      </c>
      <c r="D20" s="14" t="str">
        <f t="shared" si="3"/>
        <v>vis</v>
      </c>
      <c r="E20" s="119">
        <f>VLOOKUP(C20,Active!C$21:E$968,3,FALSE)</f>
        <v>15380.449085851302</v>
      </c>
      <c r="F20" s="5" t="s">
        <v>168</v>
      </c>
      <c r="G20" s="14" t="str">
        <f t="shared" si="4"/>
        <v>45022.382</v>
      </c>
      <c r="H20" s="111">
        <f t="shared" si="5"/>
        <v>15380.5</v>
      </c>
      <c r="I20" s="120" t="s">
        <v>353</v>
      </c>
      <c r="J20" s="121" t="s">
        <v>354</v>
      </c>
      <c r="K20" s="120">
        <v>15380.5</v>
      </c>
      <c r="L20" s="120" t="s">
        <v>355</v>
      </c>
      <c r="M20" s="121" t="s">
        <v>174</v>
      </c>
      <c r="N20" s="121"/>
      <c r="O20" s="122" t="s">
        <v>356</v>
      </c>
      <c r="P20" s="123" t="s">
        <v>352</v>
      </c>
    </row>
    <row r="21" spans="1:16" ht="12.75" customHeight="1" thickBot="1">
      <c r="A21" s="111" t="str">
        <f t="shared" si="0"/>
        <v>BAVM 34 </v>
      </c>
      <c r="B21" s="5" t="str">
        <f t="shared" si="1"/>
        <v>II</v>
      </c>
      <c r="C21" s="111">
        <f t="shared" si="2"/>
        <v>45022.406999999999</v>
      </c>
      <c r="D21" s="14" t="str">
        <f t="shared" si="3"/>
        <v>vis</v>
      </c>
      <c r="E21" s="119">
        <f>VLOOKUP(C21,Active!C$21:E$968,3,FALSE)</f>
        <v>15380.469282757624</v>
      </c>
      <c r="F21" s="5" t="s">
        <v>168</v>
      </c>
      <c r="G21" s="14" t="str">
        <f t="shared" si="4"/>
        <v>45022.407</v>
      </c>
      <c r="H21" s="111">
        <f t="shared" si="5"/>
        <v>15380.5</v>
      </c>
      <c r="I21" s="120" t="s">
        <v>357</v>
      </c>
      <c r="J21" s="121" t="s">
        <v>358</v>
      </c>
      <c r="K21" s="120">
        <v>15380.5</v>
      </c>
      <c r="L21" s="120" t="s">
        <v>209</v>
      </c>
      <c r="M21" s="121" t="s">
        <v>174</v>
      </c>
      <c r="N21" s="121"/>
      <c r="O21" s="122" t="s">
        <v>359</v>
      </c>
      <c r="P21" s="123" t="s">
        <v>352</v>
      </c>
    </row>
    <row r="22" spans="1:16" ht="12.75" customHeight="1" thickBot="1">
      <c r="A22" s="111" t="str">
        <f t="shared" si="0"/>
        <v> BBS 59 </v>
      </c>
      <c r="B22" s="5" t="str">
        <f t="shared" si="1"/>
        <v>II</v>
      </c>
      <c r="C22" s="111">
        <f t="shared" si="2"/>
        <v>45027.345000000001</v>
      </c>
      <c r="D22" s="14" t="str">
        <f t="shared" si="3"/>
        <v>vis</v>
      </c>
      <c r="E22" s="119">
        <f>VLOOKUP(C22,Active!C$21:E$968,3,FALSE)</f>
        <v>15384.458575694085</v>
      </c>
      <c r="F22" s="5" t="s">
        <v>168</v>
      </c>
      <c r="G22" s="14" t="str">
        <f t="shared" si="4"/>
        <v>45027.345</v>
      </c>
      <c r="H22" s="111">
        <f t="shared" si="5"/>
        <v>15384.5</v>
      </c>
      <c r="I22" s="120" t="s">
        <v>360</v>
      </c>
      <c r="J22" s="121" t="s">
        <v>361</v>
      </c>
      <c r="K22" s="120">
        <v>15384.5</v>
      </c>
      <c r="L22" s="120" t="s">
        <v>188</v>
      </c>
      <c r="M22" s="121" t="s">
        <v>362</v>
      </c>
      <c r="N22" s="121" t="s">
        <v>363</v>
      </c>
      <c r="O22" s="122" t="s">
        <v>304</v>
      </c>
      <c r="P22" s="122" t="s">
        <v>364</v>
      </c>
    </row>
    <row r="23" spans="1:16" ht="12.75" customHeight="1" thickBot="1">
      <c r="A23" s="111" t="str">
        <f t="shared" si="0"/>
        <v>BAVM 36 </v>
      </c>
      <c r="B23" s="5" t="str">
        <f t="shared" si="1"/>
        <v>I</v>
      </c>
      <c r="C23" s="111">
        <f t="shared" si="2"/>
        <v>45035.424500000001</v>
      </c>
      <c r="D23" s="14" t="str">
        <f t="shared" si="3"/>
        <v>vis</v>
      </c>
      <c r="E23" s="119">
        <f>VLOOKUP(C23,Active!C$21:E$968,3,FALSE)</f>
        <v>15390.9858118788</v>
      </c>
      <c r="F23" s="5" t="s">
        <v>168</v>
      </c>
      <c r="G23" s="14" t="str">
        <f t="shared" si="4"/>
        <v>45035.4245</v>
      </c>
      <c r="H23" s="111">
        <f t="shared" si="5"/>
        <v>15391</v>
      </c>
      <c r="I23" s="120" t="s">
        <v>365</v>
      </c>
      <c r="J23" s="121" t="s">
        <v>366</v>
      </c>
      <c r="K23" s="120">
        <v>15391</v>
      </c>
      <c r="L23" s="120" t="s">
        <v>367</v>
      </c>
      <c r="M23" s="121" t="s">
        <v>362</v>
      </c>
      <c r="N23" s="121" t="s">
        <v>47</v>
      </c>
      <c r="O23" s="122" t="s">
        <v>368</v>
      </c>
      <c r="P23" s="123" t="s">
        <v>369</v>
      </c>
    </row>
    <row r="24" spans="1:16" ht="12.75" customHeight="1" thickBot="1">
      <c r="A24" s="111" t="str">
        <f t="shared" si="0"/>
        <v>BAVM 36 </v>
      </c>
      <c r="B24" s="5" t="str">
        <f t="shared" si="1"/>
        <v>I</v>
      </c>
      <c r="C24" s="111">
        <f t="shared" si="2"/>
        <v>45342.375</v>
      </c>
      <c r="D24" s="14" t="str">
        <f t="shared" si="3"/>
        <v>vis</v>
      </c>
      <c r="E24" s="119">
        <f>VLOOKUP(C24,Active!C$21:E$968,3,FALSE)</f>
        <v>15638.963831622163</v>
      </c>
      <c r="F24" s="5" t="s">
        <v>168</v>
      </c>
      <c r="G24" s="14" t="str">
        <f t="shared" si="4"/>
        <v>45342.375</v>
      </c>
      <c r="H24" s="111">
        <f t="shared" si="5"/>
        <v>15639</v>
      </c>
      <c r="I24" s="120" t="s">
        <v>370</v>
      </c>
      <c r="J24" s="121" t="s">
        <v>371</v>
      </c>
      <c r="K24" s="120">
        <v>15639</v>
      </c>
      <c r="L24" s="120" t="s">
        <v>372</v>
      </c>
      <c r="M24" s="121" t="s">
        <v>174</v>
      </c>
      <c r="N24" s="121"/>
      <c r="O24" s="122" t="s">
        <v>323</v>
      </c>
      <c r="P24" s="123" t="s">
        <v>369</v>
      </c>
    </row>
    <row r="25" spans="1:16" ht="12.75" customHeight="1" thickBot="1">
      <c r="A25" s="111" t="str">
        <f t="shared" si="0"/>
        <v>BAVM 43 </v>
      </c>
      <c r="B25" s="5" t="str">
        <f t="shared" si="1"/>
        <v>I</v>
      </c>
      <c r="C25" s="111">
        <f t="shared" si="2"/>
        <v>46487.353000000003</v>
      </c>
      <c r="D25" s="14" t="str">
        <f t="shared" si="3"/>
        <v>vis</v>
      </c>
      <c r="E25" s="119">
        <f>VLOOKUP(C25,Active!C$21:E$968,3,FALSE)</f>
        <v>16563.964367831475</v>
      </c>
      <c r="F25" s="5" t="s">
        <v>168</v>
      </c>
      <c r="G25" s="14" t="str">
        <f t="shared" si="4"/>
        <v>46487.353</v>
      </c>
      <c r="H25" s="111">
        <f t="shared" si="5"/>
        <v>16564</v>
      </c>
      <c r="I25" s="120" t="s">
        <v>373</v>
      </c>
      <c r="J25" s="121" t="s">
        <v>374</v>
      </c>
      <c r="K25" s="120">
        <v>16564</v>
      </c>
      <c r="L25" s="120" t="s">
        <v>295</v>
      </c>
      <c r="M25" s="121" t="s">
        <v>174</v>
      </c>
      <c r="N25" s="121"/>
      <c r="O25" s="122" t="s">
        <v>375</v>
      </c>
      <c r="P25" s="123" t="s">
        <v>376</v>
      </c>
    </row>
    <row r="26" spans="1:16" ht="12.75" customHeight="1" thickBot="1">
      <c r="A26" s="111" t="str">
        <f t="shared" si="0"/>
        <v> BBS 79 </v>
      </c>
      <c r="B26" s="5" t="str">
        <f t="shared" si="1"/>
        <v>II</v>
      </c>
      <c r="C26" s="111">
        <f t="shared" si="2"/>
        <v>46500.374000000003</v>
      </c>
      <c r="D26" s="14" t="str">
        <f t="shared" si="3"/>
        <v>vis</v>
      </c>
      <c r="E26" s="119">
        <f>VLOOKUP(C26,Active!C$21:E$968,3,FALSE)</f>
        <v>16574.483724519534</v>
      </c>
      <c r="F26" s="5" t="s">
        <v>168</v>
      </c>
      <c r="G26" s="14" t="str">
        <f t="shared" si="4"/>
        <v>46500.374</v>
      </c>
      <c r="H26" s="111">
        <f t="shared" si="5"/>
        <v>16574.5</v>
      </c>
      <c r="I26" s="120" t="s">
        <v>377</v>
      </c>
      <c r="J26" s="121" t="s">
        <v>378</v>
      </c>
      <c r="K26" s="120">
        <v>16574.5</v>
      </c>
      <c r="L26" s="120" t="s">
        <v>206</v>
      </c>
      <c r="M26" s="121" t="s">
        <v>362</v>
      </c>
      <c r="N26" s="121" t="s">
        <v>363</v>
      </c>
      <c r="O26" s="122" t="s">
        <v>304</v>
      </c>
      <c r="P26" s="122" t="s">
        <v>379</v>
      </c>
    </row>
    <row r="27" spans="1:16" ht="12.75" customHeight="1" thickBot="1">
      <c r="A27" s="111" t="str">
        <f t="shared" si="0"/>
        <v> BBS 103 </v>
      </c>
      <c r="B27" s="5" t="str">
        <f t="shared" si="1"/>
        <v>I</v>
      </c>
      <c r="C27" s="111">
        <f t="shared" si="2"/>
        <v>49058.300999999999</v>
      </c>
      <c r="D27" s="14" t="str">
        <f t="shared" si="3"/>
        <v>vis</v>
      </c>
      <c r="E27" s="119">
        <f>VLOOKUP(C27,Active!C$21:E$968,3,FALSE)</f>
        <v>18640.972204284444</v>
      </c>
      <c r="F27" s="5" t="s">
        <v>168</v>
      </c>
      <c r="G27" s="14" t="str">
        <f t="shared" si="4"/>
        <v>49058.301</v>
      </c>
      <c r="H27" s="111">
        <f t="shared" si="5"/>
        <v>18641</v>
      </c>
      <c r="I27" s="120" t="s">
        <v>384</v>
      </c>
      <c r="J27" s="121" t="s">
        <v>385</v>
      </c>
      <c r="K27" s="120">
        <v>18641</v>
      </c>
      <c r="L27" s="120" t="s">
        <v>339</v>
      </c>
      <c r="M27" s="121" t="s">
        <v>174</v>
      </c>
      <c r="N27" s="121"/>
      <c r="O27" s="122" t="s">
        <v>386</v>
      </c>
      <c r="P27" s="122" t="s">
        <v>387</v>
      </c>
    </row>
    <row r="28" spans="1:16" ht="12.75" customHeight="1" thickBot="1">
      <c r="A28" s="111" t="str">
        <f t="shared" si="0"/>
        <v> BBS 108 </v>
      </c>
      <c r="B28" s="5" t="str">
        <f t="shared" si="1"/>
        <v>II</v>
      </c>
      <c r="C28" s="111">
        <f t="shared" si="2"/>
        <v>49800.376100000001</v>
      </c>
      <c r="D28" s="14" t="str">
        <f t="shared" si="3"/>
        <v>PE</v>
      </c>
      <c r="E28" s="119">
        <f>VLOOKUP(C28,Active!C$21:E$968,3,FALSE)</f>
        <v>19240.477055388637</v>
      </c>
      <c r="F28" s="5" t="str">
        <f>LEFT(M28,1)</f>
        <v>E</v>
      </c>
      <c r="G28" s="14" t="str">
        <f t="shared" si="4"/>
        <v>49800.3761</v>
      </c>
      <c r="H28" s="111">
        <f t="shared" si="5"/>
        <v>19240.5</v>
      </c>
      <c r="I28" s="120" t="s">
        <v>388</v>
      </c>
      <c r="J28" s="121" t="s">
        <v>389</v>
      </c>
      <c r="K28" s="120">
        <v>19240.5</v>
      </c>
      <c r="L28" s="120" t="s">
        <v>390</v>
      </c>
      <c r="M28" s="121" t="s">
        <v>362</v>
      </c>
      <c r="N28" s="121" t="s">
        <v>47</v>
      </c>
      <c r="O28" s="122" t="s">
        <v>304</v>
      </c>
      <c r="P28" s="122" t="s">
        <v>391</v>
      </c>
    </row>
    <row r="29" spans="1:16" ht="12.75" customHeight="1" thickBot="1">
      <c r="A29" s="111" t="str">
        <f t="shared" si="0"/>
        <v> BBS 109 </v>
      </c>
      <c r="B29" s="5" t="str">
        <f t="shared" si="1"/>
        <v>I</v>
      </c>
      <c r="C29" s="111">
        <f t="shared" si="2"/>
        <v>49813.362999999998</v>
      </c>
      <c r="D29" s="14" t="str">
        <f t="shared" si="3"/>
        <v>vis</v>
      </c>
      <c r="E29" s="119">
        <f>VLOOKUP(C29,Active!C$21:E$968,3,FALSE)</f>
        <v>19250.968863496473</v>
      </c>
      <c r="F29" s="5" t="str">
        <f>LEFT(M29,1)</f>
        <v>V</v>
      </c>
      <c r="G29" s="14" t="str">
        <f t="shared" si="4"/>
        <v>49813.363</v>
      </c>
      <c r="H29" s="111">
        <f t="shared" si="5"/>
        <v>19251</v>
      </c>
      <c r="I29" s="120" t="s">
        <v>392</v>
      </c>
      <c r="J29" s="121" t="s">
        <v>393</v>
      </c>
      <c r="K29" s="120">
        <v>19251</v>
      </c>
      <c r="L29" s="120" t="s">
        <v>394</v>
      </c>
      <c r="M29" s="121" t="s">
        <v>174</v>
      </c>
      <c r="N29" s="121"/>
      <c r="O29" s="122" t="s">
        <v>386</v>
      </c>
      <c r="P29" s="122" t="s">
        <v>395</v>
      </c>
    </row>
    <row r="30" spans="1:16" ht="12.75" customHeight="1" thickBot="1">
      <c r="A30" s="111" t="str">
        <f t="shared" si="0"/>
        <v>BAVM 93 </v>
      </c>
      <c r="B30" s="5" t="str">
        <f t="shared" si="1"/>
        <v>I</v>
      </c>
      <c r="C30" s="111">
        <f t="shared" si="2"/>
        <v>50167.375999999997</v>
      </c>
      <c r="D30" s="14" t="str">
        <f t="shared" si="3"/>
        <v>vis</v>
      </c>
      <c r="E30" s="119">
        <f>VLOOKUP(C30,Active!C$21:E$968,3,FALSE)</f>
        <v>19536.967559388504</v>
      </c>
      <c r="F30" s="5" t="str">
        <f>LEFT(M30,1)</f>
        <v>V</v>
      </c>
      <c r="G30" s="14" t="str">
        <f t="shared" si="4"/>
        <v>50167.376</v>
      </c>
      <c r="H30" s="111">
        <f t="shared" si="5"/>
        <v>19537</v>
      </c>
      <c r="I30" s="120" t="s">
        <v>396</v>
      </c>
      <c r="J30" s="121" t="s">
        <v>397</v>
      </c>
      <c r="K30" s="120">
        <v>19537</v>
      </c>
      <c r="L30" s="120" t="s">
        <v>398</v>
      </c>
      <c r="M30" s="121" t="s">
        <v>174</v>
      </c>
      <c r="N30" s="121"/>
      <c r="O30" s="122" t="s">
        <v>399</v>
      </c>
      <c r="P30" s="123" t="s">
        <v>400</v>
      </c>
    </row>
    <row r="31" spans="1:16" ht="12.75" customHeight="1" thickBot="1">
      <c r="A31" s="111" t="str">
        <f t="shared" si="0"/>
        <v>BAVM 117 </v>
      </c>
      <c r="B31" s="5" t="str">
        <f t="shared" si="1"/>
        <v>I</v>
      </c>
      <c r="C31" s="111">
        <f t="shared" si="2"/>
        <v>50859.334300000002</v>
      </c>
      <c r="D31" s="14" t="str">
        <f t="shared" si="3"/>
        <v>PE</v>
      </c>
      <c r="E31" s="119">
        <f>VLOOKUP(C31,Active!C$21:E$968,3,FALSE)</f>
        <v>20095.984237905024</v>
      </c>
      <c r="F31" s="5" t="str">
        <f>LEFT(M31,1)</f>
        <v>E</v>
      </c>
      <c r="G31" s="14" t="str">
        <f t="shared" si="4"/>
        <v>50859.3343</v>
      </c>
      <c r="H31" s="111">
        <f t="shared" si="5"/>
        <v>20096</v>
      </c>
      <c r="I31" s="120" t="s">
        <v>401</v>
      </c>
      <c r="J31" s="121" t="s">
        <v>402</v>
      </c>
      <c r="K31" s="120">
        <v>20096</v>
      </c>
      <c r="L31" s="120" t="s">
        <v>403</v>
      </c>
      <c r="M31" s="121" t="s">
        <v>362</v>
      </c>
      <c r="N31" s="121" t="s">
        <v>404</v>
      </c>
      <c r="O31" s="122" t="s">
        <v>323</v>
      </c>
      <c r="P31" s="123" t="s">
        <v>405</v>
      </c>
    </row>
    <row r="32" spans="1:16" ht="12.75" customHeight="1" thickBot="1">
      <c r="A32" s="111" t="str">
        <f t="shared" si="0"/>
        <v> BBS 117 </v>
      </c>
      <c r="B32" s="5" t="str">
        <f t="shared" si="1"/>
        <v>II</v>
      </c>
      <c r="C32" s="111">
        <f t="shared" si="2"/>
        <v>50898.313000000002</v>
      </c>
      <c r="D32" s="14" t="str">
        <f t="shared" si="3"/>
        <v>vis</v>
      </c>
      <c r="E32" s="119">
        <f>VLOOKUP(C32,Active!C$21:E$968,3,FALSE)</f>
        <v>20127.47420400109</v>
      </c>
      <c r="F32" s="5" t="str">
        <f>LEFT(M32,1)</f>
        <v>V</v>
      </c>
      <c r="G32" s="14" t="str">
        <f t="shared" si="4"/>
        <v>50898.313</v>
      </c>
      <c r="H32" s="111">
        <f t="shared" si="5"/>
        <v>20127.5</v>
      </c>
      <c r="I32" s="120" t="s">
        <v>406</v>
      </c>
      <c r="J32" s="121" t="s">
        <v>407</v>
      </c>
      <c r="K32" s="120" t="s">
        <v>408</v>
      </c>
      <c r="L32" s="120" t="s">
        <v>229</v>
      </c>
      <c r="M32" s="121" t="s">
        <v>174</v>
      </c>
      <c r="N32" s="121"/>
      <c r="O32" s="122" t="s">
        <v>386</v>
      </c>
      <c r="P32" s="122" t="s">
        <v>409</v>
      </c>
    </row>
    <row r="33" spans="1:16" ht="12.75" customHeight="1" thickBot="1">
      <c r="A33" s="111" t="str">
        <f t="shared" si="0"/>
        <v>BAVM 117 </v>
      </c>
      <c r="B33" s="5" t="str">
        <f t="shared" si="1"/>
        <v>I</v>
      </c>
      <c r="C33" s="111">
        <f t="shared" si="2"/>
        <v>51177.454100000003</v>
      </c>
      <c r="D33" s="14" t="str">
        <f t="shared" si="3"/>
        <v>vis</v>
      </c>
      <c r="E33" s="119">
        <f>VLOOKUP(C33,Active!C$21:E$968,3,FALSE)</f>
        <v>20352.985669879086</v>
      </c>
      <c r="F33" s="5" t="s">
        <v>168</v>
      </c>
      <c r="G33" s="14" t="str">
        <f t="shared" si="4"/>
        <v>51177.4541</v>
      </c>
      <c r="H33" s="111">
        <f t="shared" si="5"/>
        <v>20353</v>
      </c>
      <c r="I33" s="120" t="s">
        <v>410</v>
      </c>
      <c r="J33" s="121" t="s">
        <v>411</v>
      </c>
      <c r="K33" s="120" t="s">
        <v>412</v>
      </c>
      <c r="L33" s="120" t="s">
        <v>413</v>
      </c>
      <c r="M33" s="121" t="s">
        <v>362</v>
      </c>
      <c r="N33" s="121" t="s">
        <v>168</v>
      </c>
      <c r="O33" s="122" t="s">
        <v>323</v>
      </c>
      <c r="P33" s="123" t="s">
        <v>405</v>
      </c>
    </row>
    <row r="34" spans="1:16" ht="12.75" customHeight="1" thickBot="1">
      <c r="A34" s="111" t="str">
        <f t="shared" si="0"/>
        <v>BAVM 152 </v>
      </c>
      <c r="B34" s="5" t="str">
        <f t="shared" si="1"/>
        <v>I</v>
      </c>
      <c r="C34" s="111">
        <f t="shared" si="2"/>
        <v>51640.394800000002</v>
      </c>
      <c r="D34" s="14" t="str">
        <f t="shared" si="3"/>
        <v>vis</v>
      </c>
      <c r="E34" s="119">
        <f>VLOOKUP(C34,Active!C$21:E$968,3,FALSE)</f>
        <v>20726.984467876176</v>
      </c>
      <c r="F34" s="5" t="s">
        <v>168</v>
      </c>
      <c r="G34" s="14" t="str">
        <f t="shared" si="4"/>
        <v>51640.3948</v>
      </c>
      <c r="H34" s="111">
        <f t="shared" si="5"/>
        <v>20727</v>
      </c>
      <c r="I34" s="120" t="s">
        <v>429</v>
      </c>
      <c r="J34" s="121" t="s">
        <v>430</v>
      </c>
      <c r="K34" s="120" t="s">
        <v>431</v>
      </c>
      <c r="L34" s="120" t="s">
        <v>432</v>
      </c>
      <c r="M34" s="121" t="s">
        <v>362</v>
      </c>
      <c r="N34" s="121" t="s">
        <v>433</v>
      </c>
      <c r="O34" s="122" t="s">
        <v>434</v>
      </c>
      <c r="P34" s="123" t="s">
        <v>435</v>
      </c>
    </row>
    <row r="35" spans="1:16" ht="12.75" customHeight="1" thickBot="1">
      <c r="A35" s="111" t="str">
        <f t="shared" si="0"/>
        <v>BAVM 143 </v>
      </c>
      <c r="B35" s="5" t="str">
        <f t="shared" si="1"/>
        <v>I</v>
      </c>
      <c r="C35" s="111">
        <f t="shared" si="2"/>
        <v>51926.317999999999</v>
      </c>
      <c r="D35" s="14" t="str">
        <f t="shared" si="3"/>
        <v>vis</v>
      </c>
      <c r="E35" s="119">
        <f>VLOOKUP(C35,Active!C$21:E$968,3,FALSE)</f>
        <v>20957.975031288468</v>
      </c>
      <c r="F35" s="5" t="s">
        <v>168</v>
      </c>
      <c r="G35" s="14" t="str">
        <f t="shared" si="4"/>
        <v>51926.318</v>
      </c>
      <c r="H35" s="111">
        <f t="shared" si="5"/>
        <v>20958</v>
      </c>
      <c r="I35" s="120" t="s">
        <v>436</v>
      </c>
      <c r="J35" s="121" t="s">
        <v>437</v>
      </c>
      <c r="K35" s="120" t="s">
        <v>438</v>
      </c>
      <c r="L35" s="120" t="s">
        <v>320</v>
      </c>
      <c r="M35" s="121" t="s">
        <v>174</v>
      </c>
      <c r="N35" s="121"/>
      <c r="O35" s="122" t="s">
        <v>439</v>
      </c>
      <c r="P35" s="123" t="s">
        <v>440</v>
      </c>
    </row>
    <row r="36" spans="1:16" ht="12.75" customHeight="1" thickBot="1">
      <c r="A36" s="111" t="str">
        <f t="shared" si="0"/>
        <v>IBVS 5592 </v>
      </c>
      <c r="B36" s="5" t="str">
        <f t="shared" si="1"/>
        <v>I</v>
      </c>
      <c r="C36" s="111">
        <f t="shared" si="2"/>
        <v>53055.202700000002</v>
      </c>
      <c r="D36" s="14" t="str">
        <f t="shared" si="3"/>
        <v>vis</v>
      </c>
      <c r="E36" s="119">
        <f>VLOOKUP(C36,Active!C$21:E$968,3,FALSE)</f>
        <v>21869.974172598158</v>
      </c>
      <c r="F36" s="5" t="s">
        <v>168</v>
      </c>
      <c r="G36" s="14" t="str">
        <f t="shared" si="4"/>
        <v>53055.2027</v>
      </c>
      <c r="H36" s="111">
        <f t="shared" si="5"/>
        <v>21870</v>
      </c>
      <c r="I36" s="120" t="s">
        <v>461</v>
      </c>
      <c r="J36" s="121" t="s">
        <v>462</v>
      </c>
      <c r="K36" s="120" t="s">
        <v>463</v>
      </c>
      <c r="L36" s="120" t="s">
        <v>464</v>
      </c>
      <c r="M36" s="121" t="s">
        <v>362</v>
      </c>
      <c r="N36" s="121" t="s">
        <v>363</v>
      </c>
      <c r="O36" s="122" t="s">
        <v>465</v>
      </c>
      <c r="P36" s="123" t="s">
        <v>466</v>
      </c>
    </row>
    <row r="37" spans="1:16" ht="12.75" customHeight="1" thickBot="1">
      <c r="A37" s="111" t="str">
        <f t="shared" si="0"/>
        <v>BAVM 178 </v>
      </c>
      <c r="B37" s="5" t="str">
        <f t="shared" si="1"/>
        <v>II</v>
      </c>
      <c r="C37" s="111">
        <f t="shared" si="2"/>
        <v>53433.3603</v>
      </c>
      <c r="D37" s="14" t="str">
        <f t="shared" si="3"/>
        <v>vis</v>
      </c>
      <c r="E37" s="119">
        <f>VLOOKUP(C37,Active!C$21:E$968,3,FALSE)</f>
        <v>22175.478717464193</v>
      </c>
      <c r="F37" s="5" t="s">
        <v>168</v>
      </c>
      <c r="G37" s="14" t="str">
        <f t="shared" si="4"/>
        <v>53433.3603</v>
      </c>
      <c r="H37" s="111">
        <f t="shared" si="5"/>
        <v>22175.5</v>
      </c>
      <c r="I37" s="120" t="s">
        <v>480</v>
      </c>
      <c r="J37" s="121" t="s">
        <v>481</v>
      </c>
      <c r="K37" s="120" t="s">
        <v>482</v>
      </c>
      <c r="L37" s="120" t="s">
        <v>483</v>
      </c>
      <c r="M37" s="121" t="s">
        <v>418</v>
      </c>
      <c r="N37" s="121" t="s">
        <v>433</v>
      </c>
      <c r="O37" s="122" t="s">
        <v>484</v>
      </c>
      <c r="P37" s="123" t="s">
        <v>485</v>
      </c>
    </row>
    <row r="38" spans="1:16" ht="12.75" customHeight="1" thickBot="1">
      <c r="A38" s="111" t="str">
        <f t="shared" si="0"/>
        <v>BAVM 186 </v>
      </c>
      <c r="B38" s="5" t="str">
        <f t="shared" si="1"/>
        <v>II</v>
      </c>
      <c r="C38" s="111">
        <f t="shared" si="2"/>
        <v>54141.398699999998</v>
      </c>
      <c r="D38" s="14" t="str">
        <f t="shared" si="3"/>
        <v>vis</v>
      </c>
      <c r="E38" s="119">
        <f>VLOOKUP(C38,Active!C$21:E$968,3,FALSE)</f>
        <v>22747.486126913791</v>
      </c>
      <c r="F38" s="5" t="s">
        <v>168</v>
      </c>
      <c r="G38" s="14" t="str">
        <f t="shared" si="4"/>
        <v>54141.3987</v>
      </c>
      <c r="H38" s="111">
        <f t="shared" si="5"/>
        <v>22747.5</v>
      </c>
      <c r="I38" s="120" t="s">
        <v>505</v>
      </c>
      <c r="J38" s="121" t="s">
        <v>506</v>
      </c>
      <c r="K38" s="120" t="s">
        <v>507</v>
      </c>
      <c r="L38" s="120" t="s">
        <v>508</v>
      </c>
      <c r="M38" s="121" t="s">
        <v>418</v>
      </c>
      <c r="N38" s="121" t="s">
        <v>404</v>
      </c>
      <c r="O38" s="122" t="s">
        <v>509</v>
      </c>
      <c r="P38" s="123" t="s">
        <v>510</v>
      </c>
    </row>
    <row r="39" spans="1:16" ht="12.75" customHeight="1" thickBot="1">
      <c r="A39" s="111" t="str">
        <f t="shared" si="0"/>
        <v>JAAVSO 36(2);171 </v>
      </c>
      <c r="B39" s="5" t="str">
        <f t="shared" si="1"/>
        <v>I</v>
      </c>
      <c r="C39" s="111">
        <f t="shared" si="2"/>
        <v>54380.906300000002</v>
      </c>
      <c r="D39" s="14" t="str">
        <f t="shared" si="3"/>
        <v>vis</v>
      </c>
      <c r="E39" s="119">
        <f>VLOOKUP(C39,Active!C$21:E$968,3,FALSE)</f>
        <v>22940.978629325375</v>
      </c>
      <c r="F39" s="5" t="s">
        <v>168</v>
      </c>
      <c r="G39" s="14" t="str">
        <f t="shared" si="4"/>
        <v>54380.9063</v>
      </c>
      <c r="H39" s="111">
        <f t="shared" si="5"/>
        <v>22941</v>
      </c>
      <c r="I39" s="120" t="s">
        <v>524</v>
      </c>
      <c r="J39" s="121" t="s">
        <v>525</v>
      </c>
      <c r="K39" s="120" t="s">
        <v>526</v>
      </c>
      <c r="L39" s="120" t="s">
        <v>527</v>
      </c>
      <c r="M39" s="121" t="s">
        <v>418</v>
      </c>
      <c r="N39" s="121" t="s">
        <v>419</v>
      </c>
      <c r="O39" s="122" t="s">
        <v>335</v>
      </c>
      <c r="P39" s="123" t="s">
        <v>528</v>
      </c>
    </row>
    <row r="40" spans="1:16" ht="12.75" customHeight="1" thickBot="1">
      <c r="A40" s="111" t="str">
        <f t="shared" si="0"/>
        <v>JAAVSO 36(2);171 </v>
      </c>
      <c r="B40" s="5" t="str">
        <f t="shared" si="1"/>
        <v>I</v>
      </c>
      <c r="C40" s="111">
        <f t="shared" si="2"/>
        <v>54421.759700000002</v>
      </c>
      <c r="D40" s="14" t="str">
        <f t="shared" si="3"/>
        <v>vis</v>
      </c>
      <c r="E40" s="119">
        <f>VLOOKUP(C40,Active!C$21:E$968,3,FALSE)</f>
        <v>22973.983121032616</v>
      </c>
      <c r="F40" s="5" t="s">
        <v>168</v>
      </c>
      <c r="G40" s="14" t="str">
        <f t="shared" si="4"/>
        <v>54421.7597</v>
      </c>
      <c r="H40" s="111">
        <f t="shared" si="5"/>
        <v>22974</v>
      </c>
      <c r="I40" s="120" t="s">
        <v>529</v>
      </c>
      <c r="J40" s="121" t="s">
        <v>530</v>
      </c>
      <c r="K40" s="120" t="s">
        <v>531</v>
      </c>
      <c r="L40" s="120" t="s">
        <v>532</v>
      </c>
      <c r="M40" s="121" t="s">
        <v>418</v>
      </c>
      <c r="N40" s="121" t="s">
        <v>419</v>
      </c>
      <c r="O40" s="122" t="s">
        <v>479</v>
      </c>
      <c r="P40" s="123" t="s">
        <v>528</v>
      </c>
    </row>
    <row r="41" spans="1:16" ht="12.75" customHeight="1" thickBot="1">
      <c r="A41" s="111" t="str">
        <f t="shared" si="0"/>
        <v>JAAVSO 36(2);171 </v>
      </c>
      <c r="B41" s="5" t="str">
        <f t="shared" si="1"/>
        <v>I</v>
      </c>
      <c r="C41" s="111">
        <f t="shared" si="2"/>
        <v>54483.650099999999</v>
      </c>
      <c r="D41" s="14" t="str">
        <f t="shared" si="3"/>
        <v>vis</v>
      </c>
      <c r="E41" s="119">
        <f>VLOOKUP(C41,Active!C$21:E$968,3,FALSE)</f>
        <v>23023.982905470573</v>
      </c>
      <c r="F41" s="5" t="s">
        <v>168</v>
      </c>
      <c r="G41" s="14" t="str">
        <f t="shared" si="4"/>
        <v>54483.6501</v>
      </c>
      <c r="H41" s="111">
        <f t="shared" si="5"/>
        <v>23024</v>
      </c>
      <c r="I41" s="120" t="s">
        <v>533</v>
      </c>
      <c r="J41" s="121" t="s">
        <v>534</v>
      </c>
      <c r="K41" s="120" t="s">
        <v>535</v>
      </c>
      <c r="L41" s="120" t="s">
        <v>536</v>
      </c>
      <c r="M41" s="121" t="s">
        <v>418</v>
      </c>
      <c r="N41" s="121" t="s">
        <v>419</v>
      </c>
      <c r="O41" s="122" t="s">
        <v>479</v>
      </c>
      <c r="P41" s="123" t="s">
        <v>528</v>
      </c>
    </row>
    <row r="42" spans="1:16" ht="12.75" customHeight="1" thickBot="1">
      <c r="A42" s="111" t="str">
        <f t="shared" si="0"/>
        <v>BAVM 201 </v>
      </c>
      <c r="B42" s="5" t="str">
        <f t="shared" si="1"/>
        <v>I</v>
      </c>
      <c r="C42" s="111">
        <f t="shared" si="2"/>
        <v>54508.4058</v>
      </c>
      <c r="D42" s="14" t="str">
        <f t="shared" si="3"/>
        <v>vis</v>
      </c>
      <c r="E42" s="119">
        <f>VLOOKUP(C42,Active!C$21:E$968,3,FALSE)</f>
        <v>23043.982447622682</v>
      </c>
      <c r="F42" s="5" t="s">
        <v>168</v>
      </c>
      <c r="G42" s="14" t="str">
        <f t="shared" si="4"/>
        <v>54508.4058</v>
      </c>
      <c r="H42" s="111">
        <f t="shared" si="5"/>
        <v>23044</v>
      </c>
      <c r="I42" s="120" t="s">
        <v>537</v>
      </c>
      <c r="J42" s="121" t="s">
        <v>538</v>
      </c>
      <c r="K42" s="120" t="s">
        <v>539</v>
      </c>
      <c r="L42" s="120" t="s">
        <v>540</v>
      </c>
      <c r="M42" s="121" t="s">
        <v>418</v>
      </c>
      <c r="N42" s="121" t="s">
        <v>404</v>
      </c>
      <c r="O42" s="122" t="s">
        <v>509</v>
      </c>
      <c r="P42" s="123" t="s">
        <v>541</v>
      </c>
    </row>
    <row r="43" spans="1:16" ht="12.75" customHeight="1" thickBot="1">
      <c r="A43" s="111" t="str">
        <f t="shared" ref="A43:A74" si="6">P43</f>
        <v>BAVM 201 </v>
      </c>
      <c r="B43" s="5" t="str">
        <f t="shared" ref="B43:B74" si="7">IF(H43=INT(H43),"I","II")</f>
        <v>I</v>
      </c>
      <c r="C43" s="111">
        <f t="shared" ref="C43:C74" si="8">1*G43</f>
        <v>54508.406000000003</v>
      </c>
      <c r="D43" s="14" t="str">
        <f t="shared" ref="D43:D74" si="9">VLOOKUP(F43,I$1:J$5,2,FALSE)</f>
        <v>vis</v>
      </c>
      <c r="E43" s="119">
        <f>VLOOKUP(C43,Active!C$21:E$968,3,FALSE)</f>
        <v>23043.982609197934</v>
      </c>
      <c r="F43" s="5" t="s">
        <v>168</v>
      </c>
      <c r="G43" s="14" t="str">
        <f t="shared" ref="G43:G74" si="10">MID(I43,3,LEN(I43)-3)</f>
        <v>54508.4060</v>
      </c>
      <c r="H43" s="111">
        <f t="shared" ref="H43:H74" si="11">1*K43</f>
        <v>23044</v>
      </c>
      <c r="I43" s="120" t="s">
        <v>542</v>
      </c>
      <c r="J43" s="121" t="s">
        <v>538</v>
      </c>
      <c r="K43" s="120" t="s">
        <v>539</v>
      </c>
      <c r="L43" s="120" t="s">
        <v>543</v>
      </c>
      <c r="M43" s="121" t="s">
        <v>418</v>
      </c>
      <c r="N43" s="121" t="s">
        <v>168</v>
      </c>
      <c r="O43" s="122" t="s">
        <v>544</v>
      </c>
      <c r="P43" s="123" t="s">
        <v>541</v>
      </c>
    </row>
    <row r="44" spans="1:16" ht="12.75" customHeight="1" thickBot="1">
      <c r="A44" s="111" t="str">
        <f t="shared" si="6"/>
        <v>BAVM 209 </v>
      </c>
      <c r="B44" s="5" t="str">
        <f t="shared" si="7"/>
        <v>II</v>
      </c>
      <c r="C44" s="111">
        <f t="shared" si="8"/>
        <v>54829.619599999998</v>
      </c>
      <c r="D44" s="14" t="str">
        <f t="shared" si="9"/>
        <v>vis</v>
      </c>
      <c r="E44" s="119">
        <f>VLOOKUP(C44,Active!C$21:E$968,3,FALSE)</f>
        <v>23303.483448722989</v>
      </c>
      <c r="F44" s="5" t="s">
        <v>168</v>
      </c>
      <c r="G44" s="14" t="str">
        <f t="shared" si="10"/>
        <v>54829.6196</v>
      </c>
      <c r="H44" s="111">
        <f t="shared" si="11"/>
        <v>23303.5</v>
      </c>
      <c r="I44" s="120" t="s">
        <v>563</v>
      </c>
      <c r="J44" s="121" t="s">
        <v>564</v>
      </c>
      <c r="K44" s="120" t="s">
        <v>565</v>
      </c>
      <c r="L44" s="120" t="s">
        <v>566</v>
      </c>
      <c r="M44" s="121" t="s">
        <v>418</v>
      </c>
      <c r="N44" s="121" t="s">
        <v>168</v>
      </c>
      <c r="O44" s="122" t="s">
        <v>509</v>
      </c>
      <c r="P44" s="123" t="s">
        <v>567</v>
      </c>
    </row>
    <row r="45" spans="1:16" ht="12.75" customHeight="1" thickBot="1">
      <c r="A45" s="111" t="str">
        <f t="shared" si="6"/>
        <v>BAVM 209 </v>
      </c>
      <c r="B45" s="5" t="str">
        <f t="shared" si="7"/>
        <v>I</v>
      </c>
      <c r="C45" s="111">
        <f t="shared" si="8"/>
        <v>54857.467100000002</v>
      </c>
      <c r="D45" s="14" t="str">
        <f t="shared" si="9"/>
        <v>vis</v>
      </c>
      <c r="E45" s="119">
        <f>VLOOKUP(C45,Active!C$21:E$968,3,FALSE)</f>
        <v>23325.980782673592</v>
      </c>
      <c r="F45" s="5" t="s">
        <v>168</v>
      </c>
      <c r="G45" s="14" t="str">
        <f t="shared" si="10"/>
        <v>54857.4671</v>
      </c>
      <c r="H45" s="111">
        <f t="shared" si="11"/>
        <v>23326</v>
      </c>
      <c r="I45" s="120" t="s">
        <v>572</v>
      </c>
      <c r="J45" s="121" t="s">
        <v>573</v>
      </c>
      <c r="K45" s="120" t="s">
        <v>574</v>
      </c>
      <c r="L45" s="120" t="s">
        <v>575</v>
      </c>
      <c r="M45" s="121" t="s">
        <v>418</v>
      </c>
      <c r="N45" s="121"/>
      <c r="O45" s="122" t="s">
        <v>509</v>
      </c>
      <c r="P45" s="123" t="s">
        <v>567</v>
      </c>
    </row>
    <row r="46" spans="1:16" ht="12.75" customHeight="1" thickBot="1">
      <c r="A46" s="111" t="str">
        <f t="shared" si="6"/>
        <v>JAAVSO 37(1);44 </v>
      </c>
      <c r="B46" s="5" t="str">
        <f t="shared" si="7"/>
        <v>I</v>
      </c>
      <c r="C46" s="111">
        <f t="shared" si="8"/>
        <v>54873.557000000001</v>
      </c>
      <c r="D46" s="14" t="str">
        <f t="shared" si="9"/>
        <v>vis</v>
      </c>
      <c r="E46" s="119">
        <f>VLOOKUP(C46,Active!C$21:E$968,3,FALSE)</f>
        <v>23338.979430793952</v>
      </c>
      <c r="F46" s="5" t="s">
        <v>168</v>
      </c>
      <c r="G46" s="14" t="str">
        <f t="shared" si="10"/>
        <v>54873.557</v>
      </c>
      <c r="H46" s="111">
        <f t="shared" si="11"/>
        <v>23339</v>
      </c>
      <c r="I46" s="120" t="s">
        <v>576</v>
      </c>
      <c r="J46" s="121" t="s">
        <v>577</v>
      </c>
      <c r="K46" s="120">
        <v>23339</v>
      </c>
      <c r="L46" s="120" t="s">
        <v>424</v>
      </c>
      <c r="M46" s="121" t="s">
        <v>418</v>
      </c>
      <c r="N46" s="121" t="s">
        <v>419</v>
      </c>
      <c r="O46" s="122" t="s">
        <v>335</v>
      </c>
      <c r="P46" s="123" t="s">
        <v>578</v>
      </c>
    </row>
    <row r="47" spans="1:16" ht="12.75" customHeight="1" thickBot="1">
      <c r="A47" s="111" t="str">
        <f t="shared" si="6"/>
        <v> JAAVSO 38;120 </v>
      </c>
      <c r="B47" s="5" t="str">
        <f t="shared" si="7"/>
        <v>I</v>
      </c>
      <c r="C47" s="111">
        <f t="shared" si="8"/>
        <v>55206.523200000003</v>
      </c>
      <c r="D47" s="14" t="str">
        <f t="shared" si="9"/>
        <v>vis</v>
      </c>
      <c r="E47" s="119">
        <f>VLOOKUP(C47,Active!C$21:E$968,3,FALSE)</f>
        <v>23607.974916767987</v>
      </c>
      <c r="F47" s="5" t="s">
        <v>168</v>
      </c>
      <c r="G47" s="14" t="str">
        <f t="shared" si="10"/>
        <v>55206.5232</v>
      </c>
      <c r="H47" s="111">
        <f t="shared" si="11"/>
        <v>23608</v>
      </c>
      <c r="I47" s="120" t="s">
        <v>579</v>
      </c>
      <c r="J47" s="121" t="s">
        <v>580</v>
      </c>
      <c r="K47" s="120">
        <v>23608</v>
      </c>
      <c r="L47" s="120" t="s">
        <v>581</v>
      </c>
      <c r="M47" s="121" t="s">
        <v>418</v>
      </c>
      <c r="N47" s="121" t="s">
        <v>419</v>
      </c>
      <c r="O47" s="122" t="s">
        <v>335</v>
      </c>
      <c r="P47" s="122" t="s">
        <v>582</v>
      </c>
    </row>
    <row r="48" spans="1:16" ht="12.75" customHeight="1" thickBot="1">
      <c r="A48" s="111" t="str">
        <f t="shared" si="6"/>
        <v> JAAVSO 38;120 </v>
      </c>
      <c r="B48" s="5" t="str">
        <f t="shared" si="7"/>
        <v>I</v>
      </c>
      <c r="C48" s="111">
        <f t="shared" si="8"/>
        <v>55248.606</v>
      </c>
      <c r="D48" s="14" t="str">
        <f t="shared" si="9"/>
        <v>vis</v>
      </c>
      <c r="E48" s="119">
        <f>VLOOKUP(C48,Active!C$21:E$968,3,FALSE)</f>
        <v>23641.972611540452</v>
      </c>
      <c r="F48" s="5" t="s">
        <v>168</v>
      </c>
      <c r="G48" s="14" t="str">
        <f t="shared" si="10"/>
        <v>55248.6060</v>
      </c>
      <c r="H48" s="111">
        <f t="shared" si="11"/>
        <v>23642</v>
      </c>
      <c r="I48" s="120" t="s">
        <v>589</v>
      </c>
      <c r="J48" s="121" t="s">
        <v>590</v>
      </c>
      <c r="K48" s="120">
        <v>23642</v>
      </c>
      <c r="L48" s="120" t="s">
        <v>591</v>
      </c>
      <c r="M48" s="121" t="s">
        <v>418</v>
      </c>
      <c r="N48" s="121" t="s">
        <v>419</v>
      </c>
      <c r="O48" s="122" t="s">
        <v>592</v>
      </c>
      <c r="P48" s="122" t="s">
        <v>582</v>
      </c>
    </row>
    <row r="49" spans="1:16" ht="12.75" customHeight="1" thickBot="1">
      <c r="A49" s="111" t="str">
        <f t="shared" si="6"/>
        <v>IBVS 5974 </v>
      </c>
      <c r="B49" s="5" t="str">
        <f t="shared" si="7"/>
        <v>I</v>
      </c>
      <c r="C49" s="111">
        <f t="shared" si="8"/>
        <v>55269.648099999999</v>
      </c>
      <c r="D49" s="14" t="str">
        <f t="shared" si="9"/>
        <v>vis</v>
      </c>
      <c r="E49" s="119">
        <f>VLOOKUP(C49,Active!C$21:E$968,3,FALSE)</f>
        <v>23658.97202444006</v>
      </c>
      <c r="F49" s="5" t="s">
        <v>168</v>
      </c>
      <c r="G49" s="14" t="str">
        <f t="shared" si="10"/>
        <v>55269.6481</v>
      </c>
      <c r="H49" s="111">
        <f t="shared" si="11"/>
        <v>23659</v>
      </c>
      <c r="I49" s="120" t="s">
        <v>593</v>
      </c>
      <c r="J49" s="121" t="s">
        <v>594</v>
      </c>
      <c r="K49" s="120">
        <v>23659</v>
      </c>
      <c r="L49" s="120" t="s">
        <v>595</v>
      </c>
      <c r="M49" s="121" t="s">
        <v>418</v>
      </c>
      <c r="N49" s="121" t="s">
        <v>168</v>
      </c>
      <c r="O49" s="122" t="s">
        <v>445</v>
      </c>
      <c r="P49" s="123" t="s">
        <v>596</v>
      </c>
    </row>
    <row r="50" spans="1:16" ht="12.75" customHeight="1" thickBot="1">
      <c r="A50" s="111" t="str">
        <f t="shared" si="6"/>
        <v>IBVS 5960 </v>
      </c>
      <c r="B50" s="5" t="str">
        <f t="shared" si="7"/>
        <v>II</v>
      </c>
      <c r="C50" s="111">
        <f t="shared" si="8"/>
        <v>55538.8724</v>
      </c>
      <c r="D50" s="14" t="str">
        <f t="shared" si="9"/>
        <v>vis</v>
      </c>
      <c r="E50" s="119">
        <f>VLOOKUP(C50,Active!C$21:E$968,3,FALSE)</f>
        <v>23876.471943094024</v>
      </c>
      <c r="F50" s="5" t="s">
        <v>168</v>
      </c>
      <c r="G50" s="14" t="str">
        <f t="shared" si="10"/>
        <v>55538.8724</v>
      </c>
      <c r="H50" s="111">
        <f t="shared" si="11"/>
        <v>23876.5</v>
      </c>
      <c r="I50" s="120" t="s">
        <v>606</v>
      </c>
      <c r="J50" s="121" t="s">
        <v>607</v>
      </c>
      <c r="K50" s="120">
        <v>23876.5</v>
      </c>
      <c r="L50" s="120" t="s">
        <v>608</v>
      </c>
      <c r="M50" s="121" t="s">
        <v>418</v>
      </c>
      <c r="N50" s="121" t="s">
        <v>168</v>
      </c>
      <c r="O50" s="122" t="s">
        <v>304</v>
      </c>
      <c r="P50" s="123" t="s">
        <v>609</v>
      </c>
    </row>
    <row r="51" spans="1:16" ht="12.75" customHeight="1" thickBot="1">
      <c r="A51" s="111" t="str">
        <f t="shared" si="6"/>
        <v> JAAVSO 39;177 </v>
      </c>
      <c r="B51" s="5" t="str">
        <f t="shared" si="7"/>
        <v>I</v>
      </c>
      <c r="C51" s="111">
        <f t="shared" si="8"/>
        <v>55602.617899999997</v>
      </c>
      <c r="D51" s="14" t="str">
        <f t="shared" si="9"/>
        <v>vis</v>
      </c>
      <c r="E51" s="119">
        <f>VLOOKUP(C51,Active!C$21:E$968,3,FALSE)</f>
        <v>23927.9704187686</v>
      </c>
      <c r="F51" s="5" t="s">
        <v>168</v>
      </c>
      <c r="G51" s="14" t="str">
        <f t="shared" si="10"/>
        <v>55602.6179</v>
      </c>
      <c r="H51" s="111">
        <f t="shared" si="11"/>
        <v>23928</v>
      </c>
      <c r="I51" s="120" t="s">
        <v>613</v>
      </c>
      <c r="J51" s="121" t="s">
        <v>614</v>
      </c>
      <c r="K51" s="120">
        <v>23928</v>
      </c>
      <c r="L51" s="120" t="s">
        <v>615</v>
      </c>
      <c r="M51" s="121" t="s">
        <v>418</v>
      </c>
      <c r="N51" s="121" t="s">
        <v>168</v>
      </c>
      <c r="O51" s="122" t="s">
        <v>335</v>
      </c>
      <c r="P51" s="122" t="s">
        <v>616</v>
      </c>
    </row>
    <row r="52" spans="1:16" ht="12.75" customHeight="1" thickBot="1">
      <c r="A52" s="111" t="str">
        <f t="shared" si="6"/>
        <v> JAAVSO 40;975 </v>
      </c>
      <c r="B52" s="5" t="str">
        <f t="shared" si="7"/>
        <v>I</v>
      </c>
      <c r="C52" s="111">
        <f t="shared" si="8"/>
        <v>55858.846100000002</v>
      </c>
      <c r="D52" s="14" t="str">
        <f t="shared" si="9"/>
        <v>vis</v>
      </c>
      <c r="E52" s="119">
        <f>VLOOKUP(C52,Active!C$21:E$968,3,FALSE)</f>
        <v>24134.971096853202</v>
      </c>
      <c r="F52" s="5" t="s">
        <v>168</v>
      </c>
      <c r="G52" s="14" t="str">
        <f t="shared" si="10"/>
        <v>55858.8461</v>
      </c>
      <c r="H52" s="111">
        <f t="shared" si="11"/>
        <v>24135</v>
      </c>
      <c r="I52" s="120" t="s">
        <v>617</v>
      </c>
      <c r="J52" s="121" t="s">
        <v>618</v>
      </c>
      <c r="K52" s="120">
        <v>24135</v>
      </c>
      <c r="L52" s="120" t="s">
        <v>619</v>
      </c>
      <c r="M52" s="121" t="s">
        <v>418</v>
      </c>
      <c r="N52" s="121" t="s">
        <v>168</v>
      </c>
      <c r="O52" s="122" t="s">
        <v>592</v>
      </c>
      <c r="P52" s="122" t="s">
        <v>620</v>
      </c>
    </row>
    <row r="53" spans="1:16" ht="12.75" customHeight="1" thickBot="1">
      <c r="A53" s="111" t="str">
        <f t="shared" si="6"/>
        <v> JAAVSO 41;122 </v>
      </c>
      <c r="B53" s="5" t="str">
        <f t="shared" si="7"/>
        <v>I</v>
      </c>
      <c r="C53" s="111">
        <f t="shared" si="8"/>
        <v>55936.828500000003</v>
      </c>
      <c r="D53" s="14" t="str">
        <f t="shared" si="9"/>
        <v>vis</v>
      </c>
      <c r="E53" s="119">
        <f>VLOOKUP(C53,Active!C$21:E$968,3,FALSE)</f>
        <v>24197.971225951656</v>
      </c>
      <c r="F53" s="5" t="s">
        <v>168</v>
      </c>
      <c r="G53" s="14" t="str">
        <f t="shared" si="10"/>
        <v>55936.8285</v>
      </c>
      <c r="H53" s="111">
        <f t="shared" si="11"/>
        <v>24198</v>
      </c>
      <c r="I53" s="120" t="s">
        <v>621</v>
      </c>
      <c r="J53" s="121" t="s">
        <v>622</v>
      </c>
      <c r="K53" s="120">
        <v>24198</v>
      </c>
      <c r="L53" s="120" t="s">
        <v>623</v>
      </c>
      <c r="M53" s="121" t="s">
        <v>418</v>
      </c>
      <c r="N53" s="121" t="s">
        <v>168</v>
      </c>
      <c r="O53" s="122" t="s">
        <v>335</v>
      </c>
      <c r="P53" s="122" t="s">
        <v>624</v>
      </c>
    </row>
    <row r="54" spans="1:16" ht="12.75" customHeight="1" thickBot="1">
      <c r="A54" s="111" t="str">
        <f t="shared" si="6"/>
        <v>IBVS 6029 </v>
      </c>
      <c r="B54" s="5" t="str">
        <f t="shared" si="7"/>
        <v>II</v>
      </c>
      <c r="C54" s="111">
        <f t="shared" si="8"/>
        <v>55959.729099999997</v>
      </c>
      <c r="D54" s="14" t="str">
        <f t="shared" si="9"/>
        <v>vis</v>
      </c>
      <c r="E54" s="119">
        <f>VLOOKUP(C54,Active!C$21:E$968,3,FALSE)</f>
        <v>24216.47207686714</v>
      </c>
      <c r="F54" s="5" t="s">
        <v>168</v>
      </c>
      <c r="G54" s="14" t="str">
        <f t="shared" si="10"/>
        <v>55959.7291</v>
      </c>
      <c r="H54" s="111">
        <f t="shared" si="11"/>
        <v>24216.5</v>
      </c>
      <c r="I54" s="120" t="s">
        <v>625</v>
      </c>
      <c r="J54" s="121" t="s">
        <v>626</v>
      </c>
      <c r="K54" s="120">
        <v>24216.5</v>
      </c>
      <c r="L54" s="120" t="s">
        <v>627</v>
      </c>
      <c r="M54" s="121" t="s">
        <v>418</v>
      </c>
      <c r="N54" s="121" t="s">
        <v>168</v>
      </c>
      <c r="O54" s="122" t="s">
        <v>304</v>
      </c>
      <c r="P54" s="123" t="s">
        <v>628</v>
      </c>
    </row>
    <row r="55" spans="1:16" ht="12.75" customHeight="1" thickBot="1">
      <c r="A55" s="111" t="str">
        <f t="shared" si="6"/>
        <v>BAVM 228 </v>
      </c>
      <c r="B55" s="5" t="str">
        <f t="shared" si="7"/>
        <v>I</v>
      </c>
      <c r="C55" s="111">
        <f t="shared" si="8"/>
        <v>56007.385799999996</v>
      </c>
      <c r="D55" s="14" t="str">
        <f t="shared" si="9"/>
        <v>vis</v>
      </c>
      <c r="E55" s="119">
        <f>VLOOKUP(C55,Active!C$21:E$968,3,FALSE)</f>
        <v>24254.972793085239</v>
      </c>
      <c r="F55" s="5" t="s">
        <v>168</v>
      </c>
      <c r="G55" s="14" t="str">
        <f t="shared" si="10"/>
        <v>56007.3858</v>
      </c>
      <c r="H55" s="111">
        <f t="shared" si="11"/>
        <v>24255</v>
      </c>
      <c r="I55" s="120" t="s">
        <v>629</v>
      </c>
      <c r="J55" s="121" t="s">
        <v>630</v>
      </c>
      <c r="K55" s="120">
        <v>24255</v>
      </c>
      <c r="L55" s="120" t="s">
        <v>631</v>
      </c>
      <c r="M55" s="121" t="s">
        <v>418</v>
      </c>
      <c r="N55" s="121" t="s">
        <v>168</v>
      </c>
      <c r="O55" s="122" t="s">
        <v>323</v>
      </c>
      <c r="P55" s="123" t="s">
        <v>632</v>
      </c>
    </row>
    <row r="56" spans="1:16" ht="12.75" customHeight="1" thickBot="1">
      <c r="A56" s="111" t="str">
        <f t="shared" si="6"/>
        <v>BAVM 228 </v>
      </c>
      <c r="B56" s="5" t="str">
        <f t="shared" si="7"/>
        <v>II</v>
      </c>
      <c r="C56" s="111">
        <f t="shared" si="8"/>
        <v>56015.4323</v>
      </c>
      <c r="D56" s="14" t="str">
        <f t="shared" si="9"/>
        <v>vis</v>
      </c>
      <c r="E56" s="119">
        <f>VLOOKUP(C56,Active!C$21:E$968,3,FALSE)</f>
        <v>24261.473369353615</v>
      </c>
      <c r="F56" s="5" t="s">
        <v>168</v>
      </c>
      <c r="G56" s="14" t="str">
        <f t="shared" si="10"/>
        <v>56015.4323</v>
      </c>
      <c r="H56" s="111">
        <f t="shared" si="11"/>
        <v>24261.5</v>
      </c>
      <c r="I56" s="120" t="s">
        <v>633</v>
      </c>
      <c r="J56" s="121" t="s">
        <v>634</v>
      </c>
      <c r="K56" s="120">
        <v>24261.5</v>
      </c>
      <c r="L56" s="120" t="s">
        <v>635</v>
      </c>
      <c r="M56" s="121" t="s">
        <v>418</v>
      </c>
      <c r="N56" s="121" t="s">
        <v>168</v>
      </c>
      <c r="O56" s="122" t="s">
        <v>323</v>
      </c>
      <c r="P56" s="123" t="s">
        <v>632</v>
      </c>
    </row>
    <row r="57" spans="1:16" ht="12.75" customHeight="1" thickBot="1">
      <c r="A57" s="111" t="str">
        <f t="shared" si="6"/>
        <v> JAAVSO 41;122 </v>
      </c>
      <c r="B57" s="5" t="str">
        <f t="shared" si="7"/>
        <v>I</v>
      </c>
      <c r="C57" s="111">
        <f t="shared" si="8"/>
        <v>56258.665800000002</v>
      </c>
      <c r="D57" s="14" t="str">
        <f t="shared" si="9"/>
        <v>vis</v>
      </c>
      <c r="E57" s="119">
        <f>VLOOKUP(C57,Active!C$21:E$968,3,FALSE)</f>
        <v>24457.975937895604</v>
      </c>
      <c r="F57" s="5" t="s">
        <v>168</v>
      </c>
      <c r="G57" s="14" t="str">
        <f t="shared" si="10"/>
        <v>56258.6658</v>
      </c>
      <c r="H57" s="111">
        <f t="shared" si="11"/>
        <v>24458</v>
      </c>
      <c r="I57" s="120" t="s">
        <v>636</v>
      </c>
      <c r="J57" s="121" t="s">
        <v>637</v>
      </c>
      <c r="K57" s="120">
        <v>24458</v>
      </c>
      <c r="L57" s="120" t="s">
        <v>403</v>
      </c>
      <c r="M57" s="121" t="s">
        <v>418</v>
      </c>
      <c r="N57" s="121" t="s">
        <v>168</v>
      </c>
      <c r="O57" s="122" t="s">
        <v>592</v>
      </c>
      <c r="P57" s="122" t="s">
        <v>624</v>
      </c>
    </row>
    <row r="58" spans="1:16" ht="12.75" customHeight="1" thickBot="1">
      <c r="A58" s="111" t="str">
        <f t="shared" si="6"/>
        <v> JAAVSO 41;328 </v>
      </c>
      <c r="B58" s="5" t="str">
        <f t="shared" si="7"/>
        <v>I</v>
      </c>
      <c r="C58" s="111">
        <f t="shared" si="8"/>
        <v>56274.758399999999</v>
      </c>
      <c r="D58" s="14" t="str">
        <f t="shared" si="9"/>
        <v>vis</v>
      </c>
      <c r="E58" s="119">
        <f>VLOOKUP(C58,Active!C$21:E$968,3,FALSE)</f>
        <v>24470.976767281842</v>
      </c>
      <c r="F58" s="5" t="s">
        <v>168</v>
      </c>
      <c r="G58" s="14" t="str">
        <f t="shared" si="10"/>
        <v>56274.7584</v>
      </c>
      <c r="H58" s="111">
        <f t="shared" si="11"/>
        <v>24471</v>
      </c>
      <c r="I58" s="120" t="s">
        <v>638</v>
      </c>
      <c r="J58" s="121" t="s">
        <v>639</v>
      </c>
      <c r="K58" s="120">
        <v>24471</v>
      </c>
      <c r="L58" s="120" t="s">
        <v>640</v>
      </c>
      <c r="M58" s="121" t="s">
        <v>418</v>
      </c>
      <c r="N58" s="121" t="s">
        <v>168</v>
      </c>
      <c r="O58" s="122" t="s">
        <v>641</v>
      </c>
      <c r="P58" s="122" t="s">
        <v>642</v>
      </c>
    </row>
    <row r="59" spans="1:16" ht="12.75" customHeight="1" thickBot="1">
      <c r="A59" s="111" t="str">
        <f t="shared" si="6"/>
        <v>OEJV 0160 </v>
      </c>
      <c r="B59" s="5" t="str">
        <f t="shared" si="7"/>
        <v>I</v>
      </c>
      <c r="C59" s="111">
        <f t="shared" si="8"/>
        <v>56293.321660000001</v>
      </c>
      <c r="D59" s="14" t="str">
        <f t="shared" si="9"/>
        <v>vis</v>
      </c>
      <c r="E59" s="119">
        <f>VLOOKUP(C59,Active!C$21:E$968,3,FALSE)</f>
        <v>24485.973584210897</v>
      </c>
      <c r="F59" s="5" t="s">
        <v>168</v>
      </c>
      <c r="G59" s="14" t="str">
        <f t="shared" si="10"/>
        <v>56293.32166</v>
      </c>
      <c r="H59" s="111">
        <f t="shared" si="11"/>
        <v>24486</v>
      </c>
      <c r="I59" s="120" t="s">
        <v>643</v>
      </c>
      <c r="J59" s="121" t="s">
        <v>644</v>
      </c>
      <c r="K59" s="120">
        <v>24486</v>
      </c>
      <c r="L59" s="120" t="s">
        <v>645</v>
      </c>
      <c r="M59" s="121" t="s">
        <v>418</v>
      </c>
      <c r="N59" s="121" t="s">
        <v>163</v>
      </c>
      <c r="O59" s="122" t="s">
        <v>646</v>
      </c>
      <c r="P59" s="123" t="s">
        <v>647</v>
      </c>
    </row>
    <row r="60" spans="1:16" ht="12.75" customHeight="1" thickBot="1">
      <c r="A60" s="111" t="str">
        <f t="shared" si="6"/>
        <v>BAVM 238 </v>
      </c>
      <c r="B60" s="5" t="str">
        <f t="shared" si="7"/>
        <v>I</v>
      </c>
      <c r="C60" s="111">
        <f t="shared" si="8"/>
        <v>56689.432399999998</v>
      </c>
      <c r="D60" s="14" t="str">
        <f t="shared" si="9"/>
        <v>vis</v>
      </c>
      <c r="E60" s="119">
        <f>VLOOKUP(C60,Active!C$21:E$968,3,FALSE)</f>
        <v>24805.98204454661</v>
      </c>
      <c r="F60" s="5" t="s">
        <v>168</v>
      </c>
      <c r="G60" s="14" t="str">
        <f t="shared" si="10"/>
        <v>56689.4324</v>
      </c>
      <c r="H60" s="111">
        <f t="shared" si="11"/>
        <v>24806</v>
      </c>
      <c r="I60" s="120" t="s">
        <v>653</v>
      </c>
      <c r="J60" s="121" t="s">
        <v>654</v>
      </c>
      <c r="K60" s="120">
        <v>24806</v>
      </c>
      <c r="L60" s="120" t="s">
        <v>655</v>
      </c>
      <c r="M60" s="121" t="s">
        <v>418</v>
      </c>
      <c r="N60" s="121" t="s">
        <v>433</v>
      </c>
      <c r="O60" s="122" t="s">
        <v>656</v>
      </c>
      <c r="P60" s="123" t="s">
        <v>657</v>
      </c>
    </row>
    <row r="61" spans="1:16" ht="12.75" customHeight="1" thickBot="1">
      <c r="A61" s="111" t="str">
        <f t="shared" si="6"/>
        <v>BAVM 238 </v>
      </c>
      <c r="B61" s="5" t="str">
        <f t="shared" si="7"/>
        <v>I</v>
      </c>
      <c r="C61" s="111">
        <f t="shared" si="8"/>
        <v>56725.329100000003</v>
      </c>
      <c r="D61" s="14" t="str">
        <f t="shared" si="9"/>
        <v>vis</v>
      </c>
      <c r="E61" s="119">
        <f>VLOOKUP(C61,Active!C$21:E$968,3,FALSE)</f>
        <v>24834.982136031467</v>
      </c>
      <c r="F61" s="5" t="s">
        <v>168</v>
      </c>
      <c r="G61" s="14" t="str">
        <f t="shared" si="10"/>
        <v>56725.3291</v>
      </c>
      <c r="H61" s="111">
        <f t="shared" si="11"/>
        <v>24835</v>
      </c>
      <c r="I61" s="120" t="s">
        <v>658</v>
      </c>
      <c r="J61" s="121" t="s">
        <v>659</v>
      </c>
      <c r="K61" s="120">
        <v>24835</v>
      </c>
      <c r="L61" s="120" t="s">
        <v>660</v>
      </c>
      <c r="M61" s="121" t="s">
        <v>418</v>
      </c>
      <c r="N61" s="121" t="s">
        <v>168</v>
      </c>
      <c r="O61" s="122" t="s">
        <v>661</v>
      </c>
      <c r="P61" s="123" t="s">
        <v>657</v>
      </c>
    </row>
    <row r="62" spans="1:16" ht="12.75" customHeight="1" thickBot="1">
      <c r="A62" s="111" t="str">
        <f t="shared" si="6"/>
        <v> JAAVSO 42;426 </v>
      </c>
      <c r="B62" s="5" t="str">
        <f t="shared" si="7"/>
        <v>I</v>
      </c>
      <c r="C62" s="111">
        <f t="shared" si="8"/>
        <v>56737.7065</v>
      </c>
      <c r="D62" s="14" t="str">
        <f t="shared" si="9"/>
        <v>vis</v>
      </c>
      <c r="E62" s="119">
        <f>VLOOKUP(C62,Active!C$21:E$968,3,FALSE)</f>
        <v>24844.981543563204</v>
      </c>
      <c r="F62" s="5" t="s">
        <v>168</v>
      </c>
      <c r="G62" s="14" t="str">
        <f t="shared" si="10"/>
        <v>56737.7065</v>
      </c>
      <c r="H62" s="111">
        <f t="shared" si="11"/>
        <v>24845</v>
      </c>
      <c r="I62" s="120" t="s">
        <v>662</v>
      </c>
      <c r="J62" s="121" t="s">
        <v>663</v>
      </c>
      <c r="K62" s="120">
        <v>24845</v>
      </c>
      <c r="L62" s="120" t="s">
        <v>664</v>
      </c>
      <c r="M62" s="121" t="s">
        <v>418</v>
      </c>
      <c r="N62" s="121" t="s">
        <v>168</v>
      </c>
      <c r="O62" s="122" t="s">
        <v>335</v>
      </c>
      <c r="P62" s="122" t="s">
        <v>665</v>
      </c>
    </row>
    <row r="63" spans="1:16" ht="12.75" customHeight="1" thickBot="1">
      <c r="A63" s="111" t="str">
        <f t="shared" si="6"/>
        <v>BAVM 241 (=IBVS 6157) </v>
      </c>
      <c r="B63" s="5" t="str">
        <f t="shared" si="7"/>
        <v>I</v>
      </c>
      <c r="C63" s="111">
        <f t="shared" si="8"/>
        <v>57074.3946</v>
      </c>
      <c r="D63" s="14" t="str">
        <f t="shared" si="9"/>
        <v>vis</v>
      </c>
      <c r="E63" s="119">
        <f>VLOOKUP(C63,Active!C$21:E$968,3,FALSE)</f>
        <v>25116.983864162634</v>
      </c>
      <c r="F63" s="5" t="s">
        <v>168</v>
      </c>
      <c r="G63" s="14" t="str">
        <f t="shared" si="10"/>
        <v>57074.3946</v>
      </c>
      <c r="H63" s="111">
        <f t="shared" si="11"/>
        <v>25117</v>
      </c>
      <c r="I63" s="120" t="s">
        <v>666</v>
      </c>
      <c r="J63" s="121" t="s">
        <v>667</v>
      </c>
      <c r="K63" s="120">
        <v>25117</v>
      </c>
      <c r="L63" s="120" t="s">
        <v>668</v>
      </c>
      <c r="M63" s="121" t="s">
        <v>418</v>
      </c>
      <c r="N63" s="121" t="s">
        <v>433</v>
      </c>
      <c r="O63" s="122" t="s">
        <v>669</v>
      </c>
      <c r="P63" s="123" t="s">
        <v>670</v>
      </c>
    </row>
    <row r="64" spans="1:16" ht="12.75" customHeight="1" thickBot="1">
      <c r="A64" s="111" t="str">
        <f t="shared" si="6"/>
        <v> AN 258.287 </v>
      </c>
      <c r="B64" s="5" t="str">
        <f t="shared" si="7"/>
        <v>I</v>
      </c>
      <c r="C64" s="111">
        <f t="shared" si="8"/>
        <v>25984.258000000002</v>
      </c>
      <c r="D64" s="14" t="str">
        <f t="shared" si="9"/>
        <v>vis</v>
      </c>
      <c r="E64" s="119">
        <f>VLOOKUP(C64,Active!C$21:E$968,3,FALSE)</f>
        <v>8.0787625299154797E-4</v>
      </c>
      <c r="F64" s="5" t="s">
        <v>168</v>
      </c>
      <c r="G64" s="14" t="str">
        <f t="shared" si="10"/>
        <v>25984.258</v>
      </c>
      <c r="H64" s="111">
        <f t="shared" si="11"/>
        <v>0</v>
      </c>
      <c r="I64" s="120" t="s">
        <v>177</v>
      </c>
      <c r="J64" s="121" t="s">
        <v>178</v>
      </c>
      <c r="K64" s="120">
        <v>0</v>
      </c>
      <c r="L64" s="120" t="s">
        <v>179</v>
      </c>
      <c r="M64" s="121" t="s">
        <v>174</v>
      </c>
      <c r="N64" s="121"/>
      <c r="O64" s="122" t="s">
        <v>180</v>
      </c>
      <c r="P64" s="122" t="s">
        <v>181</v>
      </c>
    </row>
    <row r="65" spans="1:16" ht="12.75" customHeight="1" thickBot="1">
      <c r="A65" s="111" t="str">
        <f t="shared" si="6"/>
        <v> AN 239.157 </v>
      </c>
      <c r="B65" s="5" t="str">
        <f t="shared" si="7"/>
        <v>I</v>
      </c>
      <c r="C65" s="111">
        <f t="shared" si="8"/>
        <v>25995.442999999999</v>
      </c>
      <c r="D65" s="14" t="str">
        <f t="shared" si="9"/>
        <v>vis</v>
      </c>
      <c r="E65" s="119">
        <f>VLOOKUP(C65,Active!C$21:E$968,3,FALSE)</f>
        <v>9.0369037641206802</v>
      </c>
      <c r="F65" s="5" t="s">
        <v>168</v>
      </c>
      <c r="G65" s="14" t="str">
        <f t="shared" si="10"/>
        <v>25995.443</v>
      </c>
      <c r="H65" s="111">
        <f t="shared" si="11"/>
        <v>9</v>
      </c>
      <c r="I65" s="120" t="s">
        <v>182</v>
      </c>
      <c r="J65" s="121" t="s">
        <v>183</v>
      </c>
      <c r="K65" s="120">
        <v>9</v>
      </c>
      <c r="L65" s="120" t="s">
        <v>184</v>
      </c>
      <c r="M65" s="121" t="s">
        <v>174</v>
      </c>
      <c r="N65" s="121"/>
      <c r="O65" s="122" t="s">
        <v>175</v>
      </c>
      <c r="P65" s="122" t="s">
        <v>185</v>
      </c>
    </row>
    <row r="66" spans="1:16" ht="12.75" customHeight="1" thickBot="1">
      <c r="A66" s="111" t="str">
        <f t="shared" si="6"/>
        <v> AN 250.11 </v>
      </c>
      <c r="B66" s="5" t="str">
        <f t="shared" si="7"/>
        <v>I</v>
      </c>
      <c r="C66" s="111">
        <f t="shared" si="8"/>
        <v>26000.333999999999</v>
      </c>
      <c r="D66" s="14" t="str">
        <f t="shared" si="9"/>
        <v>vis</v>
      </c>
      <c r="E66" s="119">
        <f>VLOOKUP(C66,Active!C$21:E$968,3,FALSE)</f>
        <v>12.988226516697045</v>
      </c>
      <c r="F66" s="5" t="s">
        <v>168</v>
      </c>
      <c r="G66" s="14" t="str">
        <f t="shared" si="10"/>
        <v>26000.334</v>
      </c>
      <c r="H66" s="111">
        <f t="shared" si="11"/>
        <v>13</v>
      </c>
      <c r="I66" s="120" t="s">
        <v>186</v>
      </c>
      <c r="J66" s="121" t="s">
        <v>187</v>
      </c>
      <c r="K66" s="120">
        <v>13</v>
      </c>
      <c r="L66" s="120" t="s">
        <v>188</v>
      </c>
      <c r="M66" s="121" t="s">
        <v>174</v>
      </c>
      <c r="N66" s="121"/>
      <c r="O66" s="122" t="s">
        <v>175</v>
      </c>
      <c r="P66" s="122" t="s">
        <v>176</v>
      </c>
    </row>
    <row r="67" spans="1:16" ht="12.75" customHeight="1" thickBot="1">
      <c r="A67" s="111" t="str">
        <f t="shared" si="6"/>
        <v> AN 250.11 </v>
      </c>
      <c r="B67" s="5" t="str">
        <f t="shared" si="7"/>
        <v>I</v>
      </c>
      <c r="C67" s="111">
        <f t="shared" si="8"/>
        <v>26010.261999999999</v>
      </c>
      <c r="D67" s="14" t="str">
        <f t="shared" si="9"/>
        <v>vis</v>
      </c>
      <c r="E67" s="119">
        <f>VLOOKUP(C67,Active!C$21:E$968,3,FALSE)</f>
        <v>21.008821954763029</v>
      </c>
      <c r="F67" s="5" t="s">
        <v>168</v>
      </c>
      <c r="G67" s="14" t="str">
        <f t="shared" si="10"/>
        <v>26010.262</v>
      </c>
      <c r="H67" s="111">
        <f t="shared" si="11"/>
        <v>21</v>
      </c>
      <c r="I67" s="120" t="s">
        <v>189</v>
      </c>
      <c r="J67" s="121" t="s">
        <v>190</v>
      </c>
      <c r="K67" s="120">
        <v>21</v>
      </c>
      <c r="L67" s="120" t="s">
        <v>191</v>
      </c>
      <c r="M67" s="121" t="s">
        <v>174</v>
      </c>
      <c r="N67" s="121"/>
      <c r="O67" s="122" t="s">
        <v>175</v>
      </c>
      <c r="P67" s="122" t="s">
        <v>176</v>
      </c>
    </row>
    <row r="68" spans="1:16" ht="12.75" customHeight="1" thickBot="1">
      <c r="A68" s="111" t="str">
        <f t="shared" si="6"/>
        <v> AN 239.157 </v>
      </c>
      <c r="B68" s="5" t="str">
        <f t="shared" si="7"/>
        <v>I</v>
      </c>
      <c r="C68" s="111">
        <f t="shared" si="8"/>
        <v>26031.273000000001</v>
      </c>
      <c r="D68" s="14" t="str">
        <f t="shared" si="9"/>
        <v>vis</v>
      </c>
      <c r="E68" s="119">
        <f>VLOOKUP(C68,Active!C$21:E$968,3,FALSE)</f>
        <v>37.98310990291214</v>
      </c>
      <c r="F68" s="5" t="s">
        <v>168</v>
      </c>
      <c r="G68" s="14" t="str">
        <f t="shared" si="10"/>
        <v>26031.273</v>
      </c>
      <c r="H68" s="111">
        <f t="shared" si="11"/>
        <v>38</v>
      </c>
      <c r="I68" s="120" t="s">
        <v>192</v>
      </c>
      <c r="J68" s="121" t="s">
        <v>193</v>
      </c>
      <c r="K68" s="120">
        <v>38</v>
      </c>
      <c r="L68" s="120" t="s">
        <v>194</v>
      </c>
      <c r="M68" s="121" t="s">
        <v>174</v>
      </c>
      <c r="N68" s="121"/>
      <c r="O68" s="122" t="s">
        <v>175</v>
      </c>
      <c r="P68" s="122" t="s">
        <v>185</v>
      </c>
    </row>
    <row r="69" spans="1:16" ht="12.75" customHeight="1" thickBot="1">
      <c r="A69" s="111" t="str">
        <f t="shared" si="6"/>
        <v> AN 250.11 </v>
      </c>
      <c r="B69" s="5" t="str">
        <f t="shared" si="7"/>
        <v>I</v>
      </c>
      <c r="C69" s="111">
        <f t="shared" si="8"/>
        <v>26042.43</v>
      </c>
      <c r="D69" s="14" t="str">
        <f t="shared" si="9"/>
        <v>vis</v>
      </c>
      <c r="E69" s="119">
        <f>VLOOKUP(C69,Active!C$21:E$968,3,FALSE)</f>
        <v>46.996585255701945</v>
      </c>
      <c r="F69" s="5" t="s">
        <v>168</v>
      </c>
      <c r="G69" s="14" t="str">
        <f t="shared" si="10"/>
        <v>26042.430</v>
      </c>
      <c r="H69" s="111">
        <f t="shared" si="11"/>
        <v>47</v>
      </c>
      <c r="I69" s="120" t="s">
        <v>195</v>
      </c>
      <c r="J69" s="121" t="s">
        <v>196</v>
      </c>
      <c r="K69" s="120">
        <v>47</v>
      </c>
      <c r="L69" s="120" t="s">
        <v>197</v>
      </c>
      <c r="M69" s="121" t="s">
        <v>174</v>
      </c>
      <c r="N69" s="121"/>
      <c r="O69" s="122" t="s">
        <v>175</v>
      </c>
      <c r="P69" s="122" t="s">
        <v>176</v>
      </c>
    </row>
    <row r="70" spans="1:16" ht="12.75" customHeight="1" thickBot="1">
      <c r="A70" s="111" t="str">
        <f t="shared" si="6"/>
        <v> AN 250.11 </v>
      </c>
      <c r="B70" s="5" t="str">
        <f t="shared" si="7"/>
        <v>I</v>
      </c>
      <c r="C70" s="111">
        <f t="shared" si="8"/>
        <v>26057.3</v>
      </c>
      <c r="D70" s="14" t="str">
        <f t="shared" si="9"/>
        <v>vis</v>
      </c>
      <c r="E70" s="119">
        <f>VLOOKUP(C70,Active!C$21:E$968,3,FALSE)</f>
        <v>59.009705135238043</v>
      </c>
      <c r="F70" s="5" t="s">
        <v>168</v>
      </c>
      <c r="G70" s="14" t="str">
        <f t="shared" si="10"/>
        <v>26057.300</v>
      </c>
      <c r="H70" s="111">
        <f t="shared" si="11"/>
        <v>59</v>
      </c>
      <c r="I70" s="120" t="s">
        <v>198</v>
      </c>
      <c r="J70" s="121" t="s">
        <v>199</v>
      </c>
      <c r="K70" s="120">
        <v>59</v>
      </c>
      <c r="L70" s="120" t="s">
        <v>200</v>
      </c>
      <c r="M70" s="121" t="s">
        <v>174</v>
      </c>
      <c r="N70" s="121"/>
      <c r="O70" s="122" t="s">
        <v>175</v>
      </c>
      <c r="P70" s="122" t="s">
        <v>176</v>
      </c>
    </row>
    <row r="71" spans="1:16" ht="12.75" customHeight="1" thickBot="1">
      <c r="A71" s="111" t="str">
        <f t="shared" si="6"/>
        <v> AN 239.157 </v>
      </c>
      <c r="B71" s="5" t="str">
        <f t="shared" si="7"/>
        <v>I</v>
      </c>
      <c r="C71" s="111">
        <f t="shared" si="8"/>
        <v>26068.460999999999</v>
      </c>
      <c r="D71" s="14" t="str">
        <f t="shared" si="9"/>
        <v>vis</v>
      </c>
      <c r="E71" s="119">
        <f>VLOOKUP(C71,Active!C$21:E$968,3,FALSE)</f>
        <v>68.026411993039815</v>
      </c>
      <c r="F71" s="5" t="s">
        <v>168</v>
      </c>
      <c r="G71" s="14" t="str">
        <f t="shared" si="10"/>
        <v>26068.461</v>
      </c>
      <c r="H71" s="111">
        <f t="shared" si="11"/>
        <v>68</v>
      </c>
      <c r="I71" s="120" t="s">
        <v>201</v>
      </c>
      <c r="J71" s="121" t="s">
        <v>202</v>
      </c>
      <c r="K71" s="120">
        <v>68</v>
      </c>
      <c r="L71" s="120" t="s">
        <v>203</v>
      </c>
      <c r="M71" s="121" t="s">
        <v>174</v>
      </c>
      <c r="N71" s="121"/>
      <c r="O71" s="122" t="s">
        <v>175</v>
      </c>
      <c r="P71" s="122" t="s">
        <v>185</v>
      </c>
    </row>
    <row r="72" spans="1:16" ht="12.75" customHeight="1" thickBot="1">
      <c r="A72" s="111" t="str">
        <f t="shared" si="6"/>
        <v> AN 250.11 </v>
      </c>
      <c r="B72" s="5" t="str">
        <f t="shared" si="7"/>
        <v>I</v>
      </c>
      <c r="C72" s="111">
        <f t="shared" si="8"/>
        <v>26677.45</v>
      </c>
      <c r="D72" s="14" t="str">
        <f t="shared" si="9"/>
        <v>vis</v>
      </c>
      <c r="E72" s="119">
        <f>VLOOKUP(C72,Active!C$21:E$968,3,FALSE)</f>
        <v>560.01416332587974</v>
      </c>
      <c r="F72" s="5" t="s">
        <v>168</v>
      </c>
      <c r="G72" s="14" t="str">
        <f t="shared" si="10"/>
        <v>26677.450</v>
      </c>
      <c r="H72" s="111">
        <f t="shared" si="11"/>
        <v>560</v>
      </c>
      <c r="I72" s="120" t="s">
        <v>204</v>
      </c>
      <c r="J72" s="121" t="s">
        <v>205</v>
      </c>
      <c r="K72" s="120">
        <v>560</v>
      </c>
      <c r="L72" s="120" t="s">
        <v>206</v>
      </c>
      <c r="M72" s="121" t="s">
        <v>174</v>
      </c>
      <c r="N72" s="121"/>
      <c r="O72" s="122" t="s">
        <v>175</v>
      </c>
      <c r="P72" s="122" t="s">
        <v>176</v>
      </c>
    </row>
    <row r="73" spans="1:16" ht="12.75" customHeight="1" thickBot="1">
      <c r="A73" s="111" t="str">
        <f t="shared" si="6"/>
        <v> AN 250.11 </v>
      </c>
      <c r="B73" s="5" t="str">
        <f t="shared" si="7"/>
        <v>I</v>
      </c>
      <c r="C73" s="111">
        <f t="shared" si="8"/>
        <v>26688.569</v>
      </c>
      <c r="D73" s="14" t="str">
        <f t="shared" si="9"/>
        <v>vis</v>
      </c>
      <c r="E73" s="119">
        <f>VLOOKUP(C73,Active!C$21:E$968,3,FALSE)</f>
        <v>568.99693938106168</v>
      </c>
      <c r="F73" s="5" t="s">
        <v>168</v>
      </c>
      <c r="G73" s="14" t="str">
        <f t="shared" si="10"/>
        <v>26688.569</v>
      </c>
      <c r="H73" s="111">
        <f t="shared" si="11"/>
        <v>569</v>
      </c>
      <c r="I73" s="120" t="s">
        <v>207</v>
      </c>
      <c r="J73" s="121" t="s">
        <v>208</v>
      </c>
      <c r="K73" s="120">
        <v>569</v>
      </c>
      <c r="L73" s="120" t="s">
        <v>209</v>
      </c>
      <c r="M73" s="121" t="s">
        <v>174</v>
      </c>
      <c r="N73" s="121"/>
      <c r="O73" s="122" t="s">
        <v>175</v>
      </c>
      <c r="P73" s="122" t="s">
        <v>176</v>
      </c>
    </row>
    <row r="74" spans="1:16" ht="12.75" customHeight="1" thickBot="1">
      <c r="A74" s="111" t="str">
        <f t="shared" si="6"/>
        <v> AN 250.11 </v>
      </c>
      <c r="B74" s="5" t="str">
        <f t="shared" si="7"/>
        <v>I</v>
      </c>
      <c r="C74" s="111">
        <f t="shared" si="8"/>
        <v>26708.373</v>
      </c>
      <c r="D74" s="14" t="str">
        <f t="shared" si="9"/>
        <v>vis</v>
      </c>
      <c r="E74" s="119">
        <f>VLOOKUP(C74,Active!C$21:E$968,3,FALSE)</f>
        <v>584.99612069204693</v>
      </c>
      <c r="F74" s="5" t="s">
        <v>168</v>
      </c>
      <c r="G74" s="14" t="str">
        <f t="shared" si="10"/>
        <v>26708.373</v>
      </c>
      <c r="H74" s="111">
        <f t="shared" si="11"/>
        <v>585</v>
      </c>
      <c r="I74" s="120" t="s">
        <v>210</v>
      </c>
      <c r="J74" s="121" t="s">
        <v>211</v>
      </c>
      <c r="K74" s="120">
        <v>585</v>
      </c>
      <c r="L74" s="120" t="s">
        <v>169</v>
      </c>
      <c r="M74" s="121" t="s">
        <v>174</v>
      </c>
      <c r="N74" s="121"/>
      <c r="O74" s="122" t="s">
        <v>175</v>
      </c>
      <c r="P74" s="122" t="s">
        <v>176</v>
      </c>
    </row>
    <row r="75" spans="1:16" ht="12.75" customHeight="1" thickBot="1">
      <c r="A75" s="111" t="str">
        <f t="shared" ref="A75:A106" si="12">P75</f>
        <v> AN 250.11 </v>
      </c>
      <c r="B75" s="5" t="str">
        <f t="shared" ref="B75:B106" si="13">IF(H75=INT(H75),"I","II")</f>
        <v>I</v>
      </c>
      <c r="C75" s="111">
        <f t="shared" ref="C75:C106" si="14">1*G75</f>
        <v>26719.508000000002</v>
      </c>
      <c r="D75" s="14" t="str">
        <f t="shared" ref="D75:D106" si="15">VLOOKUP(F75,I$1:J$5,2,FALSE)</f>
        <v>vis</v>
      </c>
      <c r="E75" s="119">
        <f>VLOOKUP(C75,Active!C$21:E$968,3,FALSE)</f>
        <v>593.99182276727674</v>
      </c>
      <c r="F75" s="5" t="s">
        <v>168</v>
      </c>
      <c r="G75" s="14" t="str">
        <f t="shared" ref="G75:G106" si="16">MID(I75,3,LEN(I75)-3)</f>
        <v>26719.508</v>
      </c>
      <c r="H75" s="111">
        <f t="shared" ref="H75:H106" si="17">1*K75</f>
        <v>594</v>
      </c>
      <c r="I75" s="120" t="s">
        <v>212</v>
      </c>
      <c r="J75" s="121" t="s">
        <v>213</v>
      </c>
      <c r="K75" s="120">
        <v>594</v>
      </c>
      <c r="L75" s="120" t="s">
        <v>214</v>
      </c>
      <c r="M75" s="121" t="s">
        <v>174</v>
      </c>
      <c r="N75" s="121"/>
      <c r="O75" s="122" t="s">
        <v>175</v>
      </c>
      <c r="P75" s="122" t="s">
        <v>176</v>
      </c>
    </row>
    <row r="76" spans="1:16" ht="12.75" customHeight="1" thickBot="1">
      <c r="A76" s="111" t="str">
        <f t="shared" si="12"/>
        <v> AN 250.11 </v>
      </c>
      <c r="B76" s="5" t="str">
        <f t="shared" si="13"/>
        <v>I</v>
      </c>
      <c r="C76" s="111">
        <f t="shared" si="14"/>
        <v>26734.402999999998</v>
      </c>
      <c r="D76" s="14" t="str">
        <f t="shared" si="15"/>
        <v>vis</v>
      </c>
      <c r="E76" s="119">
        <f>VLOOKUP(C76,Active!C$21:E$968,3,FALSE)</f>
        <v>606.02513955313179</v>
      </c>
      <c r="F76" s="5" t="s">
        <v>168</v>
      </c>
      <c r="G76" s="14" t="str">
        <f t="shared" si="16"/>
        <v>26734.403</v>
      </c>
      <c r="H76" s="111">
        <f t="shared" si="17"/>
        <v>606</v>
      </c>
      <c r="I76" s="120" t="s">
        <v>215</v>
      </c>
      <c r="J76" s="121" t="s">
        <v>216</v>
      </c>
      <c r="K76" s="120">
        <v>606</v>
      </c>
      <c r="L76" s="120" t="s">
        <v>203</v>
      </c>
      <c r="M76" s="121" t="s">
        <v>174</v>
      </c>
      <c r="N76" s="121"/>
      <c r="O76" s="122" t="s">
        <v>175</v>
      </c>
      <c r="P76" s="122" t="s">
        <v>176</v>
      </c>
    </row>
    <row r="77" spans="1:16" ht="12.75" customHeight="1" thickBot="1">
      <c r="A77" s="111" t="str">
        <f t="shared" si="12"/>
        <v> AN 250.11 </v>
      </c>
      <c r="B77" s="5" t="str">
        <f t="shared" si="13"/>
        <v>I</v>
      </c>
      <c r="C77" s="111">
        <f t="shared" si="14"/>
        <v>26781.407999999999</v>
      </c>
      <c r="D77" s="14" t="str">
        <f t="shared" si="15"/>
        <v>vis</v>
      </c>
      <c r="E77" s="119">
        <f>VLOOKUP(C77,Active!C$21:E$968,3,FALSE)</f>
        <v>643.999362817264</v>
      </c>
      <c r="F77" s="5" t="s">
        <v>168</v>
      </c>
      <c r="G77" s="14" t="str">
        <f t="shared" si="16"/>
        <v>26781.408</v>
      </c>
      <c r="H77" s="111">
        <f t="shared" si="17"/>
        <v>644</v>
      </c>
      <c r="I77" s="120" t="s">
        <v>217</v>
      </c>
      <c r="J77" s="121" t="s">
        <v>218</v>
      </c>
      <c r="K77" s="120">
        <v>644</v>
      </c>
      <c r="L77" s="120" t="s">
        <v>179</v>
      </c>
      <c r="M77" s="121" t="s">
        <v>174</v>
      </c>
      <c r="N77" s="121"/>
      <c r="O77" s="122" t="s">
        <v>175</v>
      </c>
      <c r="P77" s="122" t="s">
        <v>176</v>
      </c>
    </row>
    <row r="78" spans="1:16" ht="12.75" customHeight="1" thickBot="1">
      <c r="A78" s="111" t="str">
        <f t="shared" si="12"/>
        <v> AN 250.11 </v>
      </c>
      <c r="B78" s="5" t="str">
        <f t="shared" si="13"/>
        <v>I</v>
      </c>
      <c r="C78" s="111">
        <f t="shared" si="14"/>
        <v>26791.304</v>
      </c>
      <c r="D78" s="14" t="str">
        <f t="shared" si="15"/>
        <v>vis</v>
      </c>
      <c r="E78" s="119">
        <f>VLOOKUP(C78,Active!C$21:E$968,3,FALSE)</f>
        <v>651.99410621524009</v>
      </c>
      <c r="F78" s="5" t="s">
        <v>168</v>
      </c>
      <c r="G78" s="14" t="str">
        <f t="shared" si="16"/>
        <v>26791.304</v>
      </c>
      <c r="H78" s="111">
        <f t="shared" si="17"/>
        <v>652</v>
      </c>
      <c r="I78" s="120" t="s">
        <v>219</v>
      </c>
      <c r="J78" s="121" t="s">
        <v>220</v>
      </c>
      <c r="K78" s="120">
        <v>652</v>
      </c>
      <c r="L78" s="120" t="s">
        <v>221</v>
      </c>
      <c r="M78" s="121" t="s">
        <v>174</v>
      </c>
      <c r="N78" s="121"/>
      <c r="O78" s="122" t="s">
        <v>175</v>
      </c>
      <c r="P78" s="122" t="s">
        <v>176</v>
      </c>
    </row>
    <row r="79" spans="1:16" ht="12.75" customHeight="1" thickBot="1">
      <c r="A79" s="111" t="str">
        <f t="shared" si="12"/>
        <v> AN 250.11 </v>
      </c>
      <c r="B79" s="5" t="str">
        <f t="shared" si="13"/>
        <v>I</v>
      </c>
      <c r="C79" s="111">
        <f t="shared" si="14"/>
        <v>27072.289000000001</v>
      </c>
      <c r="D79" s="14" t="str">
        <f t="shared" si="15"/>
        <v>vis</v>
      </c>
      <c r="E79" s="119">
        <f>VLOOKUP(C79,Active!C$21:E$968,3,FALSE)</f>
        <v>878.99521511582452</v>
      </c>
      <c r="F79" s="5" t="s">
        <v>168</v>
      </c>
      <c r="G79" s="14" t="str">
        <f t="shared" si="16"/>
        <v>27072.289</v>
      </c>
      <c r="H79" s="111">
        <f t="shared" si="17"/>
        <v>879</v>
      </c>
      <c r="I79" s="120" t="s">
        <v>222</v>
      </c>
      <c r="J79" s="121" t="s">
        <v>223</v>
      </c>
      <c r="K79" s="120">
        <v>879</v>
      </c>
      <c r="L79" s="120" t="s">
        <v>197</v>
      </c>
      <c r="M79" s="121" t="s">
        <v>174</v>
      </c>
      <c r="N79" s="121"/>
      <c r="O79" s="122" t="s">
        <v>175</v>
      </c>
      <c r="P79" s="122" t="s">
        <v>176</v>
      </c>
    </row>
    <row r="80" spans="1:16" ht="12.75" customHeight="1" thickBot="1">
      <c r="A80" s="111" t="str">
        <f t="shared" si="12"/>
        <v> AN 250.11 </v>
      </c>
      <c r="B80" s="5" t="str">
        <f t="shared" si="13"/>
        <v>I</v>
      </c>
      <c r="C80" s="111">
        <f t="shared" si="14"/>
        <v>27098.303</v>
      </c>
      <c r="D80" s="14" t="str">
        <f t="shared" si="15"/>
        <v>vis</v>
      </c>
      <c r="E80" s="119">
        <f>VLOOKUP(C80,Active!C$21:E$968,3,FALSE)</f>
        <v>900.01130795686447</v>
      </c>
      <c r="F80" s="5" t="s">
        <v>168</v>
      </c>
      <c r="G80" s="14" t="str">
        <f t="shared" si="16"/>
        <v>27098.303</v>
      </c>
      <c r="H80" s="111">
        <f t="shared" si="17"/>
        <v>900</v>
      </c>
      <c r="I80" s="120" t="s">
        <v>224</v>
      </c>
      <c r="J80" s="121" t="s">
        <v>225</v>
      </c>
      <c r="K80" s="120">
        <v>900</v>
      </c>
      <c r="L80" s="120" t="s">
        <v>226</v>
      </c>
      <c r="M80" s="121" t="s">
        <v>174</v>
      </c>
      <c r="N80" s="121"/>
      <c r="O80" s="122" t="s">
        <v>175</v>
      </c>
      <c r="P80" s="122" t="s">
        <v>176</v>
      </c>
    </row>
    <row r="81" spans="1:16" ht="12.75" customHeight="1" thickBot="1">
      <c r="A81" s="111" t="str">
        <f t="shared" si="12"/>
        <v> AN 250.11 </v>
      </c>
      <c r="B81" s="5" t="str">
        <f t="shared" si="13"/>
        <v>I</v>
      </c>
      <c r="C81" s="111">
        <f t="shared" si="14"/>
        <v>27119.345000000001</v>
      </c>
      <c r="D81" s="14" t="str">
        <f t="shared" si="15"/>
        <v>vis</v>
      </c>
      <c r="E81" s="119">
        <f>VLOOKUP(C81,Active!C$21:E$968,3,FALSE)</f>
        <v>917.01064006885042</v>
      </c>
      <c r="F81" s="5" t="s">
        <v>168</v>
      </c>
      <c r="G81" s="14" t="str">
        <f t="shared" si="16"/>
        <v>27119.345</v>
      </c>
      <c r="H81" s="111">
        <f t="shared" si="17"/>
        <v>917</v>
      </c>
      <c r="I81" s="120" t="s">
        <v>227</v>
      </c>
      <c r="J81" s="121" t="s">
        <v>228</v>
      </c>
      <c r="K81" s="120">
        <v>917</v>
      </c>
      <c r="L81" s="120" t="s">
        <v>229</v>
      </c>
      <c r="M81" s="121" t="s">
        <v>174</v>
      </c>
      <c r="N81" s="121"/>
      <c r="O81" s="122" t="s">
        <v>175</v>
      </c>
      <c r="P81" s="122" t="s">
        <v>176</v>
      </c>
    </row>
    <row r="82" spans="1:16" ht="12.75" customHeight="1" thickBot="1">
      <c r="A82" s="111" t="str">
        <f t="shared" si="12"/>
        <v> AN 250.11 </v>
      </c>
      <c r="B82" s="5" t="str">
        <f t="shared" si="13"/>
        <v>I</v>
      </c>
      <c r="C82" s="111">
        <f t="shared" si="14"/>
        <v>27130.469000000001</v>
      </c>
      <c r="D82" s="14" t="str">
        <f t="shared" si="15"/>
        <v>vis</v>
      </c>
      <c r="E82" s="119">
        <f>VLOOKUP(C82,Active!C$21:E$968,3,FALSE)</f>
        <v>925.99745550529735</v>
      </c>
      <c r="F82" s="5" t="s">
        <v>168</v>
      </c>
      <c r="G82" s="14" t="str">
        <f t="shared" si="16"/>
        <v>27130.469</v>
      </c>
      <c r="H82" s="111">
        <f t="shared" si="17"/>
        <v>926</v>
      </c>
      <c r="I82" s="120" t="s">
        <v>230</v>
      </c>
      <c r="J82" s="121" t="s">
        <v>231</v>
      </c>
      <c r="K82" s="120">
        <v>926</v>
      </c>
      <c r="L82" s="120" t="s">
        <v>173</v>
      </c>
      <c r="M82" s="121" t="s">
        <v>174</v>
      </c>
      <c r="N82" s="121"/>
      <c r="O82" s="122" t="s">
        <v>175</v>
      </c>
      <c r="P82" s="122" t="s">
        <v>176</v>
      </c>
    </row>
    <row r="83" spans="1:16" ht="12.75" customHeight="1" thickBot="1">
      <c r="A83" s="111" t="str">
        <f t="shared" si="12"/>
        <v> AN 250.11 </v>
      </c>
      <c r="B83" s="5" t="str">
        <f t="shared" si="13"/>
        <v>I</v>
      </c>
      <c r="C83" s="111">
        <f t="shared" si="14"/>
        <v>27145.335999999999</v>
      </c>
      <c r="D83" s="14" t="str">
        <f t="shared" si="15"/>
        <v>vis</v>
      </c>
      <c r="E83" s="119">
        <f>VLOOKUP(C83,Active!C$21:E$968,3,FALSE)</f>
        <v>938.00815175607443</v>
      </c>
      <c r="F83" s="5" t="s">
        <v>168</v>
      </c>
      <c r="G83" s="14" t="str">
        <f t="shared" si="16"/>
        <v>27145.336</v>
      </c>
      <c r="H83" s="111">
        <f t="shared" si="17"/>
        <v>938</v>
      </c>
      <c r="I83" s="120" t="s">
        <v>232</v>
      </c>
      <c r="J83" s="121" t="s">
        <v>233</v>
      </c>
      <c r="K83" s="120">
        <v>938</v>
      </c>
      <c r="L83" s="120" t="s">
        <v>200</v>
      </c>
      <c r="M83" s="121" t="s">
        <v>174</v>
      </c>
      <c r="N83" s="121"/>
      <c r="O83" s="122" t="s">
        <v>175</v>
      </c>
      <c r="P83" s="122" t="s">
        <v>176</v>
      </c>
    </row>
    <row r="84" spans="1:16" ht="12.75" customHeight="1" thickBot="1">
      <c r="A84" s="111" t="str">
        <f t="shared" si="12"/>
        <v> AN 260.290 </v>
      </c>
      <c r="B84" s="5" t="str">
        <f t="shared" si="13"/>
        <v>I</v>
      </c>
      <c r="C84" s="111">
        <f t="shared" si="14"/>
        <v>28212.33</v>
      </c>
      <c r="D84" s="14" t="str">
        <f t="shared" si="15"/>
        <v>vis</v>
      </c>
      <c r="E84" s="119">
        <f>VLOOKUP(C84,Active!C$21:E$968,3,FALSE)</f>
        <v>1800.0072662649279</v>
      </c>
      <c r="F84" s="5" t="s">
        <v>168</v>
      </c>
      <c r="G84" s="14" t="str">
        <f t="shared" si="16"/>
        <v>28212.330</v>
      </c>
      <c r="H84" s="111">
        <f t="shared" si="17"/>
        <v>1800</v>
      </c>
      <c r="I84" s="120" t="s">
        <v>234</v>
      </c>
      <c r="J84" s="121" t="s">
        <v>235</v>
      </c>
      <c r="K84" s="120">
        <v>1800</v>
      </c>
      <c r="L84" s="120" t="s">
        <v>236</v>
      </c>
      <c r="M84" s="121" t="s">
        <v>174</v>
      </c>
      <c r="N84" s="121"/>
      <c r="O84" s="122" t="s">
        <v>175</v>
      </c>
      <c r="P84" s="122" t="s">
        <v>237</v>
      </c>
    </row>
    <row r="85" spans="1:16" ht="12.75" customHeight="1" thickBot="1">
      <c r="A85" s="111" t="str">
        <f t="shared" si="12"/>
        <v> AN 260.290 </v>
      </c>
      <c r="B85" s="5" t="str">
        <f t="shared" si="13"/>
        <v>I</v>
      </c>
      <c r="C85" s="111">
        <f t="shared" si="14"/>
        <v>28248.234</v>
      </c>
      <c r="D85" s="14" t="str">
        <f t="shared" si="15"/>
        <v>vis</v>
      </c>
      <c r="E85" s="119">
        <f>VLOOKUP(C85,Active!C$21:E$968,3,FALSE)</f>
        <v>1829.0132552464261</v>
      </c>
      <c r="F85" s="5" t="s">
        <v>168</v>
      </c>
      <c r="G85" s="14" t="str">
        <f t="shared" si="16"/>
        <v>28248.234</v>
      </c>
      <c r="H85" s="111">
        <f t="shared" si="17"/>
        <v>1829</v>
      </c>
      <c r="I85" s="120" t="s">
        <v>238</v>
      </c>
      <c r="J85" s="121" t="s">
        <v>239</v>
      </c>
      <c r="K85" s="120">
        <v>1829</v>
      </c>
      <c r="L85" s="120" t="s">
        <v>240</v>
      </c>
      <c r="M85" s="121" t="s">
        <v>174</v>
      </c>
      <c r="N85" s="121"/>
      <c r="O85" s="122" t="s">
        <v>175</v>
      </c>
      <c r="P85" s="122" t="s">
        <v>237</v>
      </c>
    </row>
    <row r="86" spans="1:16" ht="12.75" customHeight="1" thickBot="1">
      <c r="A86" s="111" t="str">
        <f t="shared" si="12"/>
        <v> AN 260.290 </v>
      </c>
      <c r="B86" s="5" t="str">
        <f t="shared" si="13"/>
        <v>I</v>
      </c>
      <c r="C86" s="111">
        <f t="shared" si="14"/>
        <v>28249.439999999999</v>
      </c>
      <c r="D86" s="14" t="str">
        <f t="shared" si="15"/>
        <v>vis</v>
      </c>
      <c r="E86" s="119">
        <f>VLOOKUP(C86,Active!C$21:E$968,3,FALSE)</f>
        <v>1829.987554007334</v>
      </c>
      <c r="F86" s="5" t="s">
        <v>168</v>
      </c>
      <c r="G86" s="14" t="str">
        <f t="shared" si="16"/>
        <v>28249.440</v>
      </c>
      <c r="H86" s="111">
        <f t="shared" si="17"/>
        <v>1830</v>
      </c>
      <c r="I86" s="120" t="s">
        <v>241</v>
      </c>
      <c r="J86" s="121" t="s">
        <v>242</v>
      </c>
      <c r="K86" s="120">
        <v>1830</v>
      </c>
      <c r="L86" s="120" t="s">
        <v>243</v>
      </c>
      <c r="M86" s="121" t="s">
        <v>174</v>
      </c>
      <c r="N86" s="121"/>
      <c r="O86" s="122" t="s">
        <v>175</v>
      </c>
      <c r="P86" s="122" t="s">
        <v>237</v>
      </c>
    </row>
    <row r="87" spans="1:16" ht="12.75" customHeight="1" thickBot="1">
      <c r="A87" s="111" t="str">
        <f t="shared" si="12"/>
        <v> AN 260.290 </v>
      </c>
      <c r="B87" s="5" t="str">
        <f t="shared" si="13"/>
        <v>I</v>
      </c>
      <c r="C87" s="111">
        <f t="shared" si="14"/>
        <v>28285.358</v>
      </c>
      <c r="D87" s="14" t="str">
        <f t="shared" si="15"/>
        <v>vis</v>
      </c>
      <c r="E87" s="119">
        <f>VLOOKUP(C87,Active!C$21:E$968,3,FALSE)</f>
        <v>1859.004853256374</v>
      </c>
      <c r="F87" s="5" t="s">
        <v>168</v>
      </c>
      <c r="G87" s="14" t="str">
        <f t="shared" si="16"/>
        <v>28285.358</v>
      </c>
      <c r="H87" s="111">
        <f t="shared" si="17"/>
        <v>1859</v>
      </c>
      <c r="I87" s="120" t="s">
        <v>244</v>
      </c>
      <c r="J87" s="121" t="s">
        <v>245</v>
      </c>
      <c r="K87" s="120">
        <v>1859</v>
      </c>
      <c r="L87" s="120" t="s">
        <v>246</v>
      </c>
      <c r="M87" s="121" t="s">
        <v>174</v>
      </c>
      <c r="N87" s="121"/>
      <c r="O87" s="122" t="s">
        <v>175</v>
      </c>
      <c r="P87" s="122" t="s">
        <v>237</v>
      </c>
    </row>
    <row r="88" spans="1:16" ht="12.75" customHeight="1" thickBot="1">
      <c r="A88" s="111" t="str">
        <f t="shared" si="12"/>
        <v> HA 113.74 </v>
      </c>
      <c r="B88" s="5" t="str">
        <f t="shared" si="13"/>
        <v>I</v>
      </c>
      <c r="C88" s="111">
        <f t="shared" si="14"/>
        <v>29973.634999999998</v>
      </c>
      <c r="D88" s="14" t="str">
        <f t="shared" si="15"/>
        <v>vis</v>
      </c>
      <c r="E88" s="119">
        <f>VLOOKUP(C88,Active!C$21:E$968,3,FALSE)</f>
        <v>3222.9237497503173</v>
      </c>
      <c r="F88" s="5" t="s">
        <v>168</v>
      </c>
      <c r="G88" s="14" t="str">
        <f t="shared" si="16"/>
        <v>29973.635</v>
      </c>
      <c r="H88" s="111">
        <f t="shared" si="17"/>
        <v>3223</v>
      </c>
      <c r="I88" s="120" t="s">
        <v>247</v>
      </c>
      <c r="J88" s="121" t="s">
        <v>248</v>
      </c>
      <c r="K88" s="120">
        <v>3223</v>
      </c>
      <c r="L88" s="120" t="s">
        <v>249</v>
      </c>
      <c r="M88" s="121" t="s">
        <v>170</v>
      </c>
      <c r="N88" s="121"/>
      <c r="O88" s="122" t="s">
        <v>250</v>
      </c>
      <c r="P88" s="122" t="s">
        <v>251</v>
      </c>
    </row>
    <row r="89" spans="1:16" ht="12.75" customHeight="1" thickBot="1">
      <c r="A89" s="111" t="str">
        <f t="shared" si="12"/>
        <v> PZ 9.136 </v>
      </c>
      <c r="B89" s="5" t="str">
        <f t="shared" si="13"/>
        <v>I</v>
      </c>
      <c r="C89" s="111">
        <f t="shared" si="14"/>
        <v>31127.332999999999</v>
      </c>
      <c r="D89" s="14" t="str">
        <f t="shared" si="15"/>
        <v>vis</v>
      </c>
      <c r="E89" s="119">
        <f>VLOOKUP(C89,Active!C$21:E$968,3,FALSE)</f>
        <v>4154.9689668842784</v>
      </c>
      <c r="F89" s="5" t="s">
        <v>168</v>
      </c>
      <c r="G89" s="14" t="str">
        <f t="shared" si="16"/>
        <v>31127.333</v>
      </c>
      <c r="H89" s="111">
        <f t="shared" si="17"/>
        <v>4155</v>
      </c>
      <c r="I89" s="120" t="s">
        <v>252</v>
      </c>
      <c r="J89" s="121" t="s">
        <v>253</v>
      </c>
      <c r="K89" s="120">
        <v>4155</v>
      </c>
      <c r="L89" s="120" t="s">
        <v>254</v>
      </c>
      <c r="M89" s="121" t="s">
        <v>170</v>
      </c>
      <c r="N89" s="121"/>
      <c r="O89" s="122" t="s">
        <v>255</v>
      </c>
      <c r="P89" s="122" t="s">
        <v>256</v>
      </c>
    </row>
    <row r="90" spans="1:16" ht="12.75" customHeight="1" thickBot="1">
      <c r="A90" s="111" t="str">
        <f t="shared" si="12"/>
        <v> BTOK 30.218 </v>
      </c>
      <c r="B90" s="5" t="str">
        <f t="shared" si="13"/>
        <v>I</v>
      </c>
      <c r="C90" s="111">
        <f t="shared" si="14"/>
        <v>33305.968999999997</v>
      </c>
      <c r="D90" s="14" t="str">
        <f t="shared" si="15"/>
        <v>vis</v>
      </c>
      <c r="E90" s="119">
        <f>VLOOKUP(C90,Active!C$21:E$968,3,FALSE)</f>
        <v>5915.0372548381984</v>
      </c>
      <c r="F90" s="5" t="s">
        <v>168</v>
      </c>
      <c r="G90" s="14" t="str">
        <f t="shared" si="16"/>
        <v>33305.969</v>
      </c>
      <c r="H90" s="111">
        <f t="shared" si="17"/>
        <v>5915</v>
      </c>
      <c r="I90" s="120" t="s">
        <v>257</v>
      </c>
      <c r="J90" s="121" t="s">
        <v>258</v>
      </c>
      <c r="K90" s="120">
        <v>5915</v>
      </c>
      <c r="L90" s="120" t="s">
        <v>259</v>
      </c>
      <c r="M90" s="121" t="s">
        <v>170</v>
      </c>
      <c r="N90" s="121"/>
      <c r="O90" s="122" t="s">
        <v>260</v>
      </c>
      <c r="P90" s="122" t="s">
        <v>261</v>
      </c>
    </row>
    <row r="91" spans="1:16" ht="12.75" customHeight="1" thickBot="1">
      <c r="A91" s="111" t="str">
        <f t="shared" si="12"/>
        <v> BTOK 49.385 </v>
      </c>
      <c r="B91" s="5" t="str">
        <f t="shared" si="13"/>
        <v>I</v>
      </c>
      <c r="C91" s="111">
        <f t="shared" si="14"/>
        <v>33654.976000000002</v>
      </c>
      <c r="D91" s="14" t="str">
        <f t="shared" si="15"/>
        <v>vis</v>
      </c>
      <c r="E91" s="119">
        <f>VLOOKUP(C91,Active!C$21:E$968,3,FALSE)</f>
        <v>6196.9917222085815</v>
      </c>
      <c r="F91" s="5" t="s">
        <v>168</v>
      </c>
      <c r="G91" s="14" t="str">
        <f t="shared" si="16"/>
        <v>33654.976</v>
      </c>
      <c r="H91" s="111">
        <f t="shared" si="17"/>
        <v>6197</v>
      </c>
      <c r="I91" s="120" t="s">
        <v>262</v>
      </c>
      <c r="J91" s="121" t="s">
        <v>263</v>
      </c>
      <c r="K91" s="120">
        <v>6197</v>
      </c>
      <c r="L91" s="120" t="s">
        <v>264</v>
      </c>
      <c r="M91" s="121" t="s">
        <v>170</v>
      </c>
      <c r="N91" s="121"/>
      <c r="O91" s="122" t="s">
        <v>260</v>
      </c>
      <c r="P91" s="122" t="s">
        <v>265</v>
      </c>
    </row>
    <row r="92" spans="1:16" ht="12.75" customHeight="1" thickBot="1">
      <c r="A92" s="111" t="str">
        <f t="shared" si="12"/>
        <v> MVS 2.123 </v>
      </c>
      <c r="B92" s="5" t="str">
        <f t="shared" si="13"/>
        <v>I</v>
      </c>
      <c r="C92" s="111">
        <f t="shared" si="14"/>
        <v>36608.413</v>
      </c>
      <c r="D92" s="14" t="str">
        <f t="shared" si="15"/>
        <v>vis</v>
      </c>
      <c r="E92" s="119">
        <f>VLOOKUP(C92,Active!C$21:E$968,3,FALSE)</f>
        <v>8583.0033387290841</v>
      </c>
      <c r="F92" s="5" t="s">
        <v>168</v>
      </c>
      <c r="G92" s="14" t="str">
        <f t="shared" si="16"/>
        <v>36608.413</v>
      </c>
      <c r="H92" s="111">
        <f t="shared" si="17"/>
        <v>8583</v>
      </c>
      <c r="I92" s="120" t="s">
        <v>266</v>
      </c>
      <c r="J92" s="121" t="s">
        <v>267</v>
      </c>
      <c r="K92" s="120">
        <v>8583</v>
      </c>
      <c r="L92" s="120" t="s">
        <v>268</v>
      </c>
      <c r="M92" s="121" t="s">
        <v>269</v>
      </c>
      <c r="N92" s="121"/>
      <c r="O92" s="122" t="s">
        <v>270</v>
      </c>
      <c r="P92" s="122" t="s">
        <v>271</v>
      </c>
    </row>
    <row r="93" spans="1:16" ht="12.75" customHeight="1" thickBot="1">
      <c r="A93" s="111" t="str">
        <f t="shared" si="12"/>
        <v> MVS 2.123 </v>
      </c>
      <c r="B93" s="5" t="str">
        <f t="shared" si="13"/>
        <v>II</v>
      </c>
      <c r="C93" s="111">
        <f t="shared" si="14"/>
        <v>36626.315000000002</v>
      </c>
      <c r="D93" s="14" t="str">
        <f t="shared" si="15"/>
        <v>vis</v>
      </c>
      <c r="E93" s="119">
        <f>VLOOKUP(C93,Active!C$21:E$968,3,FALSE)</f>
        <v>8597.4659394071932</v>
      </c>
      <c r="F93" s="5" t="s">
        <v>168</v>
      </c>
      <c r="G93" s="14" t="str">
        <f t="shared" si="16"/>
        <v>36626.315</v>
      </c>
      <c r="H93" s="111">
        <f t="shared" si="17"/>
        <v>8597.5</v>
      </c>
      <c r="I93" s="120" t="s">
        <v>272</v>
      </c>
      <c r="J93" s="121" t="s">
        <v>273</v>
      </c>
      <c r="K93" s="120">
        <v>8597.5</v>
      </c>
      <c r="L93" s="120" t="s">
        <v>274</v>
      </c>
      <c r="M93" s="121" t="s">
        <v>269</v>
      </c>
      <c r="N93" s="121"/>
      <c r="O93" s="122" t="s">
        <v>270</v>
      </c>
      <c r="P93" s="122" t="s">
        <v>271</v>
      </c>
    </row>
    <row r="94" spans="1:16" ht="12.75" customHeight="1" thickBot="1">
      <c r="A94" s="111" t="str">
        <f t="shared" si="12"/>
        <v> MVS 2.123 </v>
      </c>
      <c r="B94" s="5" t="str">
        <f t="shared" si="13"/>
        <v>I</v>
      </c>
      <c r="C94" s="111">
        <f t="shared" si="14"/>
        <v>36817.61</v>
      </c>
      <c r="D94" s="14" t="str">
        <f t="shared" si="15"/>
        <v>vis</v>
      </c>
      <c r="E94" s="119">
        <f>VLOOKUP(C94,Active!C$21:E$968,3,FALSE)</f>
        <v>8752.0086271917262</v>
      </c>
      <c r="F94" s="5" t="s">
        <v>168</v>
      </c>
      <c r="G94" s="14" t="str">
        <f t="shared" si="16"/>
        <v>36817.610</v>
      </c>
      <c r="H94" s="111">
        <f t="shared" si="17"/>
        <v>8752</v>
      </c>
      <c r="I94" s="120" t="s">
        <v>275</v>
      </c>
      <c r="J94" s="121" t="s">
        <v>276</v>
      </c>
      <c r="K94" s="120">
        <v>8752</v>
      </c>
      <c r="L94" s="120" t="s">
        <v>277</v>
      </c>
      <c r="M94" s="121" t="s">
        <v>269</v>
      </c>
      <c r="N94" s="121"/>
      <c r="O94" s="122" t="s">
        <v>270</v>
      </c>
      <c r="P94" s="122" t="s">
        <v>271</v>
      </c>
    </row>
    <row r="95" spans="1:16" ht="12.75" customHeight="1" thickBot="1">
      <c r="A95" s="111" t="str">
        <f t="shared" si="12"/>
        <v> HABZ 91 </v>
      </c>
      <c r="B95" s="5" t="str">
        <f t="shared" si="13"/>
        <v>I</v>
      </c>
      <c r="C95" s="111">
        <f t="shared" si="14"/>
        <v>36957.440999999999</v>
      </c>
      <c r="D95" s="14" t="str">
        <f t="shared" si="15"/>
        <v>vis</v>
      </c>
      <c r="E95" s="119">
        <f>VLOOKUP(C95,Active!C$21:E$968,3,FALSE)</f>
        <v>8864.9747715007725</v>
      </c>
      <c r="F95" s="5" t="s">
        <v>168</v>
      </c>
      <c r="G95" s="14" t="str">
        <f t="shared" si="16"/>
        <v>36957.441</v>
      </c>
      <c r="H95" s="111">
        <f t="shared" si="17"/>
        <v>8865</v>
      </c>
      <c r="I95" s="120" t="s">
        <v>278</v>
      </c>
      <c r="J95" s="121" t="s">
        <v>279</v>
      </c>
      <c r="K95" s="120">
        <v>8865</v>
      </c>
      <c r="L95" s="120" t="s">
        <v>243</v>
      </c>
      <c r="M95" s="121" t="s">
        <v>269</v>
      </c>
      <c r="N95" s="121"/>
      <c r="O95" s="122" t="s">
        <v>280</v>
      </c>
      <c r="P95" s="122" t="s">
        <v>281</v>
      </c>
    </row>
    <row r="96" spans="1:16" ht="12.75" customHeight="1" thickBot="1">
      <c r="A96" s="111" t="str">
        <f t="shared" si="12"/>
        <v> HABZ 91 </v>
      </c>
      <c r="B96" s="5" t="str">
        <f t="shared" si="13"/>
        <v>I</v>
      </c>
      <c r="C96" s="111">
        <f t="shared" si="14"/>
        <v>37399.339999999997</v>
      </c>
      <c r="D96" s="14" t="str">
        <f t="shared" si="15"/>
        <v>vis</v>
      </c>
      <c r="E96" s="119">
        <f>VLOOKUP(C96,Active!C$21:E$968,3,FALSE)</f>
        <v>9221.974479748751</v>
      </c>
      <c r="F96" s="5" t="s">
        <v>168</v>
      </c>
      <c r="G96" s="14" t="str">
        <f t="shared" si="16"/>
        <v>37399.340</v>
      </c>
      <c r="H96" s="111">
        <f t="shared" si="17"/>
        <v>9222</v>
      </c>
      <c r="I96" s="120" t="s">
        <v>282</v>
      </c>
      <c r="J96" s="121" t="s">
        <v>283</v>
      </c>
      <c r="K96" s="120">
        <v>9222</v>
      </c>
      <c r="L96" s="120" t="s">
        <v>284</v>
      </c>
      <c r="M96" s="121" t="s">
        <v>269</v>
      </c>
      <c r="N96" s="121"/>
      <c r="O96" s="122" t="s">
        <v>280</v>
      </c>
      <c r="P96" s="122" t="s">
        <v>281</v>
      </c>
    </row>
    <row r="97" spans="1:16" ht="12.75" customHeight="1" thickBot="1">
      <c r="A97" s="111" t="str">
        <f t="shared" si="12"/>
        <v> MVS 640 </v>
      </c>
      <c r="B97" s="5" t="str">
        <f t="shared" si="13"/>
        <v>I</v>
      </c>
      <c r="C97" s="111">
        <f t="shared" si="14"/>
        <v>37404.300999999999</v>
      </c>
      <c r="D97" s="14" t="str">
        <f t="shared" si="15"/>
        <v>vis</v>
      </c>
      <c r="E97" s="119">
        <f>VLOOKUP(C97,Active!C$21:E$968,3,FALSE)</f>
        <v>9225.9823538390283</v>
      </c>
      <c r="F97" s="5" t="s">
        <v>168</v>
      </c>
      <c r="G97" s="14" t="str">
        <f t="shared" si="16"/>
        <v>37404.301</v>
      </c>
      <c r="H97" s="111">
        <f t="shared" si="17"/>
        <v>9226</v>
      </c>
      <c r="I97" s="120" t="s">
        <v>285</v>
      </c>
      <c r="J97" s="121" t="s">
        <v>286</v>
      </c>
      <c r="K97" s="120">
        <v>9226</v>
      </c>
      <c r="L97" s="120" t="s">
        <v>287</v>
      </c>
      <c r="M97" s="121" t="s">
        <v>170</v>
      </c>
      <c r="N97" s="121"/>
      <c r="O97" s="122" t="s">
        <v>288</v>
      </c>
      <c r="P97" s="122" t="s">
        <v>289</v>
      </c>
    </row>
    <row r="98" spans="1:16" ht="12.75" customHeight="1" thickBot="1">
      <c r="A98" s="111" t="str">
        <f t="shared" si="12"/>
        <v> HABZ 91 </v>
      </c>
      <c r="B98" s="5" t="str">
        <f t="shared" si="13"/>
        <v>I</v>
      </c>
      <c r="C98" s="111">
        <f t="shared" si="14"/>
        <v>38440.357000000004</v>
      </c>
      <c r="D98" s="14" t="str">
        <f t="shared" si="15"/>
        <v>vis</v>
      </c>
      <c r="E98" s="119">
        <f>VLOOKUP(C98,Active!C$21:E$968,3,FALSE)</f>
        <v>10062.987392837922</v>
      </c>
      <c r="F98" s="5" t="s">
        <v>168</v>
      </c>
      <c r="G98" s="14" t="str">
        <f t="shared" si="16"/>
        <v>38440.357</v>
      </c>
      <c r="H98" s="111">
        <f t="shared" si="17"/>
        <v>10063</v>
      </c>
      <c r="I98" s="120" t="s">
        <v>290</v>
      </c>
      <c r="J98" s="121" t="s">
        <v>291</v>
      </c>
      <c r="K98" s="120">
        <v>10063</v>
      </c>
      <c r="L98" s="120" t="s">
        <v>292</v>
      </c>
      <c r="M98" s="121" t="s">
        <v>269</v>
      </c>
      <c r="N98" s="121"/>
      <c r="O98" s="122" t="s">
        <v>280</v>
      </c>
      <c r="P98" s="122" t="s">
        <v>281</v>
      </c>
    </row>
    <row r="99" spans="1:16" ht="12.75" customHeight="1" thickBot="1">
      <c r="A99" s="111" t="str">
        <f t="shared" si="12"/>
        <v> HABZ 91 </v>
      </c>
      <c r="B99" s="5" t="str">
        <f t="shared" si="13"/>
        <v>I</v>
      </c>
      <c r="C99" s="111">
        <f t="shared" si="14"/>
        <v>39179.317000000003</v>
      </c>
      <c r="D99" s="14" t="str">
        <f t="shared" si="15"/>
        <v>vis</v>
      </c>
      <c r="E99" s="119">
        <f>VLOOKUP(C99,Active!C$21:E$968,3,FALSE)</f>
        <v>10659.975628626933</v>
      </c>
      <c r="F99" s="5" t="s">
        <v>168</v>
      </c>
      <c r="G99" s="14" t="str">
        <f t="shared" si="16"/>
        <v>39179.317</v>
      </c>
      <c r="H99" s="111">
        <f t="shared" si="17"/>
        <v>10660</v>
      </c>
      <c r="I99" s="120" t="s">
        <v>293</v>
      </c>
      <c r="J99" s="121" t="s">
        <v>294</v>
      </c>
      <c r="K99" s="120">
        <v>10660</v>
      </c>
      <c r="L99" s="120" t="s">
        <v>295</v>
      </c>
      <c r="M99" s="121" t="s">
        <v>269</v>
      </c>
      <c r="N99" s="121"/>
      <c r="O99" s="122" t="s">
        <v>280</v>
      </c>
      <c r="P99" s="122" t="s">
        <v>281</v>
      </c>
    </row>
    <row r="100" spans="1:16" ht="12.75" customHeight="1" thickBot="1">
      <c r="A100" s="111" t="str">
        <f t="shared" si="12"/>
        <v> HABZ 91 </v>
      </c>
      <c r="B100" s="5" t="str">
        <f t="shared" si="13"/>
        <v>I</v>
      </c>
      <c r="C100" s="111">
        <f t="shared" si="14"/>
        <v>39528.379999999997</v>
      </c>
      <c r="D100" s="14" t="str">
        <f t="shared" si="15"/>
        <v>vis</v>
      </c>
      <c r="E100" s="119">
        <f>VLOOKUP(C100,Active!C$21:E$968,3,FALSE)</f>
        <v>10941.975337067468</v>
      </c>
      <c r="F100" s="5" t="s">
        <v>168</v>
      </c>
      <c r="G100" s="14" t="str">
        <f t="shared" si="16"/>
        <v>39528.380</v>
      </c>
      <c r="H100" s="111">
        <f t="shared" si="17"/>
        <v>10942</v>
      </c>
      <c r="I100" s="120" t="s">
        <v>296</v>
      </c>
      <c r="J100" s="121" t="s">
        <v>297</v>
      </c>
      <c r="K100" s="120">
        <v>10942</v>
      </c>
      <c r="L100" s="120" t="s">
        <v>295</v>
      </c>
      <c r="M100" s="121" t="s">
        <v>269</v>
      </c>
      <c r="N100" s="121"/>
      <c r="O100" s="122" t="s">
        <v>280</v>
      </c>
      <c r="P100" s="122" t="s">
        <v>281</v>
      </c>
    </row>
    <row r="101" spans="1:16" ht="12.75" customHeight="1" thickBot="1">
      <c r="A101" s="111" t="str">
        <f t="shared" si="12"/>
        <v> HABZ 91 </v>
      </c>
      <c r="B101" s="5" t="str">
        <f t="shared" si="13"/>
        <v>I</v>
      </c>
      <c r="C101" s="111">
        <f t="shared" si="14"/>
        <v>39918.309000000001</v>
      </c>
      <c r="D101" s="14" t="str">
        <f t="shared" si="15"/>
        <v>vis</v>
      </c>
      <c r="E101" s="119">
        <f>VLOOKUP(C101,Active!C$21:E$968,3,FALSE)</f>
        <v>11256.989716456035</v>
      </c>
      <c r="F101" s="5" t="s">
        <v>168</v>
      </c>
      <c r="G101" s="14" t="str">
        <f t="shared" si="16"/>
        <v>39918.309</v>
      </c>
      <c r="H101" s="111">
        <f t="shared" si="17"/>
        <v>11257</v>
      </c>
      <c r="I101" s="120" t="s">
        <v>298</v>
      </c>
      <c r="J101" s="121" t="s">
        <v>299</v>
      </c>
      <c r="K101" s="120">
        <v>11257</v>
      </c>
      <c r="L101" s="120" t="s">
        <v>300</v>
      </c>
      <c r="M101" s="121" t="s">
        <v>269</v>
      </c>
      <c r="N101" s="121"/>
      <c r="O101" s="122" t="s">
        <v>280</v>
      </c>
      <c r="P101" s="122" t="s">
        <v>281</v>
      </c>
    </row>
    <row r="102" spans="1:16" ht="12.75" customHeight="1" thickBot="1">
      <c r="A102" s="111" t="str">
        <f t="shared" si="12"/>
        <v> HABZ 91 </v>
      </c>
      <c r="B102" s="5" t="str">
        <f t="shared" si="13"/>
        <v>I</v>
      </c>
      <c r="C102" s="111">
        <f t="shared" si="14"/>
        <v>41329.402999999998</v>
      </c>
      <c r="D102" s="14" t="str">
        <f t="shared" si="15"/>
        <v>vis</v>
      </c>
      <c r="E102" s="119">
        <f>VLOOKUP(C102,Active!C$21:E$968,3,FALSE)</f>
        <v>12396.979049562642</v>
      </c>
      <c r="F102" s="5" t="s">
        <v>168</v>
      </c>
      <c r="G102" s="14" t="str">
        <f t="shared" si="16"/>
        <v>41329.403</v>
      </c>
      <c r="H102" s="111">
        <f t="shared" si="17"/>
        <v>12397</v>
      </c>
      <c r="I102" s="120" t="s">
        <v>316</v>
      </c>
      <c r="J102" s="121" t="s">
        <v>317</v>
      </c>
      <c r="K102" s="120">
        <v>12397</v>
      </c>
      <c r="L102" s="120" t="s">
        <v>314</v>
      </c>
      <c r="M102" s="121" t="s">
        <v>269</v>
      </c>
      <c r="N102" s="121"/>
      <c r="O102" s="122" t="s">
        <v>280</v>
      </c>
      <c r="P102" s="122" t="s">
        <v>281</v>
      </c>
    </row>
    <row r="103" spans="1:16" ht="12.75" customHeight="1" thickBot="1">
      <c r="A103" s="111" t="str">
        <f t="shared" si="12"/>
        <v> HABZ 91 </v>
      </c>
      <c r="B103" s="5" t="str">
        <f t="shared" si="13"/>
        <v>I</v>
      </c>
      <c r="C103" s="111">
        <f t="shared" si="14"/>
        <v>42427.356</v>
      </c>
      <c r="D103" s="14" t="str">
        <f t="shared" si="15"/>
        <v>vis</v>
      </c>
      <c r="E103" s="119">
        <f>VLOOKUP(C103,Active!C$21:E$968,3,FALSE)</f>
        <v>13283.989204982765</v>
      </c>
      <c r="F103" s="5" t="s">
        <v>168</v>
      </c>
      <c r="G103" s="14" t="str">
        <f t="shared" si="16"/>
        <v>42427.356</v>
      </c>
      <c r="H103" s="111">
        <f t="shared" si="17"/>
        <v>13284</v>
      </c>
      <c r="I103" s="120" t="s">
        <v>318</v>
      </c>
      <c r="J103" s="121" t="s">
        <v>319</v>
      </c>
      <c r="K103" s="120">
        <v>13284</v>
      </c>
      <c r="L103" s="120" t="s">
        <v>320</v>
      </c>
      <c r="M103" s="121" t="s">
        <v>269</v>
      </c>
      <c r="N103" s="121"/>
      <c r="O103" s="122" t="s">
        <v>280</v>
      </c>
      <c r="P103" s="122" t="s">
        <v>281</v>
      </c>
    </row>
    <row r="104" spans="1:16" ht="12.75" customHeight="1" thickBot="1">
      <c r="A104" s="111" t="str">
        <f t="shared" si="12"/>
        <v> HABZ 91 </v>
      </c>
      <c r="B104" s="5" t="str">
        <f t="shared" si="13"/>
        <v>I</v>
      </c>
      <c r="C104" s="111">
        <f t="shared" si="14"/>
        <v>42453.332999999999</v>
      </c>
      <c r="D104" s="14" t="str">
        <f t="shared" si="15"/>
        <v>vis</v>
      </c>
      <c r="E104" s="119">
        <f>VLOOKUP(C104,Active!C$21:E$968,3,FALSE)</f>
        <v>13304.975406402449</v>
      </c>
      <c r="F104" s="5" t="s">
        <v>168</v>
      </c>
      <c r="G104" s="14" t="str">
        <f t="shared" si="16"/>
        <v>42453.333</v>
      </c>
      <c r="H104" s="111">
        <f t="shared" si="17"/>
        <v>13305</v>
      </c>
      <c r="I104" s="120" t="s">
        <v>325</v>
      </c>
      <c r="J104" s="121" t="s">
        <v>326</v>
      </c>
      <c r="K104" s="120">
        <v>13305</v>
      </c>
      <c r="L104" s="120" t="s">
        <v>179</v>
      </c>
      <c r="M104" s="121" t="s">
        <v>269</v>
      </c>
      <c r="N104" s="121"/>
      <c r="O104" s="122" t="s">
        <v>280</v>
      </c>
      <c r="P104" s="122" t="s">
        <v>281</v>
      </c>
    </row>
    <row r="105" spans="1:16" ht="12.75" customHeight="1" thickBot="1">
      <c r="A105" s="111" t="str">
        <f t="shared" si="12"/>
        <v> HABZ 91 </v>
      </c>
      <c r="B105" s="5" t="str">
        <f t="shared" si="13"/>
        <v>I</v>
      </c>
      <c r="C105" s="111">
        <f t="shared" si="14"/>
        <v>43192.324000000001</v>
      </c>
      <c r="D105" s="14" t="str">
        <f t="shared" si="15"/>
        <v>vis</v>
      </c>
      <c r="E105" s="119">
        <f>VLOOKUP(C105,Active!C$21:E$968,3,FALSE)</f>
        <v>13901.9886863553</v>
      </c>
      <c r="F105" s="5" t="s">
        <v>168</v>
      </c>
      <c r="G105" s="14" t="str">
        <f t="shared" si="16"/>
        <v>43192.324</v>
      </c>
      <c r="H105" s="111">
        <f t="shared" si="17"/>
        <v>13902</v>
      </c>
      <c r="I105" s="120" t="s">
        <v>330</v>
      </c>
      <c r="J105" s="121" t="s">
        <v>331</v>
      </c>
      <c r="K105" s="120">
        <v>13902</v>
      </c>
      <c r="L105" s="120" t="s">
        <v>320</v>
      </c>
      <c r="M105" s="121" t="s">
        <v>269</v>
      </c>
      <c r="N105" s="121"/>
      <c r="O105" s="122" t="s">
        <v>280</v>
      </c>
      <c r="P105" s="122" t="s">
        <v>281</v>
      </c>
    </row>
    <row r="106" spans="1:16" ht="12.75" customHeight="1" thickBot="1">
      <c r="A106" s="111" t="str">
        <f t="shared" si="12"/>
        <v> AOEB 10 </v>
      </c>
      <c r="B106" s="5" t="str">
        <f t="shared" si="13"/>
        <v>I</v>
      </c>
      <c r="C106" s="111">
        <f t="shared" si="14"/>
        <v>43204.701000000001</v>
      </c>
      <c r="D106" s="14" t="str">
        <f t="shared" si="15"/>
        <v>vis</v>
      </c>
      <c r="E106" s="119">
        <f>VLOOKUP(C106,Active!C$21:E$968,3,FALSE)</f>
        <v>13911.987770736539</v>
      </c>
      <c r="F106" s="5" t="s">
        <v>168</v>
      </c>
      <c r="G106" s="14" t="str">
        <f t="shared" si="16"/>
        <v>43204.701</v>
      </c>
      <c r="H106" s="111">
        <f t="shared" si="17"/>
        <v>13912</v>
      </c>
      <c r="I106" s="120" t="s">
        <v>332</v>
      </c>
      <c r="J106" s="121" t="s">
        <v>333</v>
      </c>
      <c r="K106" s="120">
        <v>13912</v>
      </c>
      <c r="L106" s="120" t="s">
        <v>334</v>
      </c>
      <c r="M106" s="121" t="s">
        <v>174</v>
      </c>
      <c r="N106" s="121"/>
      <c r="O106" s="122" t="s">
        <v>335</v>
      </c>
      <c r="P106" s="122" t="s">
        <v>336</v>
      </c>
    </row>
    <row r="107" spans="1:16" ht="12.75" customHeight="1" thickBot="1">
      <c r="A107" s="111" t="str">
        <f t="shared" ref="A107:A142" si="18">P107</f>
        <v> AOEB 10 </v>
      </c>
      <c r="B107" s="5" t="str">
        <f t="shared" ref="B107:B142" si="19">IF(H107=INT(H107),"I","II")</f>
        <v>I</v>
      </c>
      <c r="C107" s="111">
        <f t="shared" ref="C107:C142" si="20">1*G107</f>
        <v>43537.663999999997</v>
      </c>
      <c r="D107" s="14" t="str">
        <f t="shared" ref="D107:D142" si="21">VLOOKUP(F107,I$1:J$5,2,FALSE)</f>
        <v>vis</v>
      </c>
      <c r="E107" s="119">
        <f>VLOOKUP(C107,Active!C$21:E$968,3,FALSE)</f>
        <v>14180.980671506561</v>
      </c>
      <c r="F107" s="5" t="s">
        <v>168</v>
      </c>
      <c r="G107" s="14" t="str">
        <f t="shared" ref="G107:G142" si="22">MID(I107,3,LEN(I107)-3)</f>
        <v>43537.664</v>
      </c>
      <c r="H107" s="111">
        <f t="shared" ref="H107:H142" si="23">1*K107</f>
        <v>14181</v>
      </c>
      <c r="I107" s="120" t="s">
        <v>337</v>
      </c>
      <c r="J107" s="121" t="s">
        <v>338</v>
      </c>
      <c r="K107" s="120">
        <v>14181</v>
      </c>
      <c r="L107" s="120" t="s">
        <v>339</v>
      </c>
      <c r="M107" s="121" t="s">
        <v>174</v>
      </c>
      <c r="N107" s="121"/>
      <c r="O107" s="122" t="s">
        <v>335</v>
      </c>
      <c r="P107" s="122" t="s">
        <v>336</v>
      </c>
    </row>
    <row r="108" spans="1:16" ht="12.75" customHeight="1" thickBot="1">
      <c r="A108" s="111" t="str">
        <f t="shared" si="18"/>
        <v> AOEB 10 </v>
      </c>
      <c r="B108" s="5" t="str">
        <f t="shared" si="19"/>
        <v>I</v>
      </c>
      <c r="C108" s="111">
        <f t="shared" si="20"/>
        <v>43948.620999999999</v>
      </c>
      <c r="D108" s="14" t="str">
        <f t="shared" si="21"/>
        <v>vis</v>
      </c>
      <c r="E108" s="119">
        <f>VLOOKUP(C108,Active!C$21:E$968,3,FALSE)</f>
        <v>14512.983072739571</v>
      </c>
      <c r="F108" s="5" t="s">
        <v>168</v>
      </c>
      <c r="G108" s="14" t="str">
        <f t="shared" si="22"/>
        <v>43948.621</v>
      </c>
      <c r="H108" s="111">
        <f t="shared" si="23"/>
        <v>14513</v>
      </c>
      <c r="I108" s="120" t="s">
        <v>340</v>
      </c>
      <c r="J108" s="121" t="s">
        <v>341</v>
      </c>
      <c r="K108" s="120">
        <v>14513</v>
      </c>
      <c r="L108" s="120" t="s">
        <v>236</v>
      </c>
      <c r="M108" s="121" t="s">
        <v>174</v>
      </c>
      <c r="N108" s="121"/>
      <c r="O108" s="122" t="s">
        <v>335</v>
      </c>
      <c r="P108" s="122" t="s">
        <v>336</v>
      </c>
    </row>
    <row r="109" spans="1:16" ht="12.75" customHeight="1" thickBot="1">
      <c r="A109" s="111" t="str">
        <f t="shared" si="18"/>
        <v> AOEB 10 </v>
      </c>
      <c r="B109" s="5" t="str">
        <f t="shared" si="19"/>
        <v>I</v>
      </c>
      <c r="C109" s="111">
        <f t="shared" si="20"/>
        <v>44614.576999999997</v>
      </c>
      <c r="D109" s="14" t="str">
        <f t="shared" si="21"/>
        <v>vis</v>
      </c>
      <c r="E109" s="119">
        <f>VLOOKUP(C109,Active!C$21:E$968,3,FALSE)</f>
        <v>15050.993110567202</v>
      </c>
      <c r="F109" s="5" t="s">
        <v>168</v>
      </c>
      <c r="G109" s="14" t="str">
        <f t="shared" si="22"/>
        <v>44614.577</v>
      </c>
      <c r="H109" s="111">
        <f t="shared" si="23"/>
        <v>15051</v>
      </c>
      <c r="I109" s="120" t="s">
        <v>342</v>
      </c>
      <c r="J109" s="121" t="s">
        <v>343</v>
      </c>
      <c r="K109" s="120">
        <v>15051</v>
      </c>
      <c r="L109" s="120" t="s">
        <v>344</v>
      </c>
      <c r="M109" s="121" t="s">
        <v>174</v>
      </c>
      <c r="N109" s="121"/>
      <c r="O109" s="122" t="s">
        <v>335</v>
      </c>
      <c r="P109" s="122" t="s">
        <v>336</v>
      </c>
    </row>
    <row r="110" spans="1:16" ht="12.75" customHeight="1" thickBot="1">
      <c r="A110" s="111" t="str">
        <f t="shared" si="18"/>
        <v> AOEB 10 </v>
      </c>
      <c r="B110" s="5" t="str">
        <f t="shared" si="19"/>
        <v>I</v>
      </c>
      <c r="C110" s="111">
        <f t="shared" si="20"/>
        <v>44635.601999999999</v>
      </c>
      <c r="D110" s="14" t="str">
        <f t="shared" si="21"/>
        <v>vis</v>
      </c>
      <c r="E110" s="119">
        <f>VLOOKUP(C110,Active!C$21:E$968,3,FALSE)</f>
        <v>15067.978708782892</v>
      </c>
      <c r="F110" s="5" t="s">
        <v>168</v>
      </c>
      <c r="G110" s="14" t="str">
        <f t="shared" si="22"/>
        <v>44635.602</v>
      </c>
      <c r="H110" s="111">
        <f t="shared" si="23"/>
        <v>15068</v>
      </c>
      <c r="I110" s="120" t="s">
        <v>345</v>
      </c>
      <c r="J110" s="121" t="s">
        <v>346</v>
      </c>
      <c r="K110" s="120">
        <v>15068</v>
      </c>
      <c r="L110" s="120" t="s">
        <v>339</v>
      </c>
      <c r="M110" s="121" t="s">
        <v>174</v>
      </c>
      <c r="N110" s="121"/>
      <c r="O110" s="122" t="s">
        <v>335</v>
      </c>
      <c r="P110" s="122" t="s">
        <v>336</v>
      </c>
    </row>
    <row r="111" spans="1:16" ht="12.75" customHeight="1" thickBot="1">
      <c r="A111" s="111" t="str">
        <f t="shared" si="18"/>
        <v> AOEB 10 </v>
      </c>
      <c r="B111" s="5" t="str">
        <f t="shared" si="19"/>
        <v>I</v>
      </c>
      <c r="C111" s="111">
        <f t="shared" si="20"/>
        <v>44989.610999999997</v>
      </c>
      <c r="D111" s="14" t="str">
        <f t="shared" si="21"/>
        <v>vis</v>
      </c>
      <c r="E111" s="119">
        <f>VLOOKUP(C111,Active!C$21:E$968,3,FALSE)</f>
        <v>15353.974173169909</v>
      </c>
      <c r="F111" s="5" t="s">
        <v>168</v>
      </c>
      <c r="G111" s="14" t="str">
        <f t="shared" si="22"/>
        <v>44989.611</v>
      </c>
      <c r="H111" s="111">
        <f t="shared" si="23"/>
        <v>15354</v>
      </c>
      <c r="I111" s="120" t="s">
        <v>347</v>
      </c>
      <c r="J111" s="121" t="s">
        <v>348</v>
      </c>
      <c r="K111" s="120">
        <v>15354</v>
      </c>
      <c r="L111" s="120" t="s">
        <v>264</v>
      </c>
      <c r="M111" s="121" t="s">
        <v>174</v>
      </c>
      <c r="N111" s="121"/>
      <c r="O111" s="122" t="s">
        <v>335</v>
      </c>
      <c r="P111" s="122" t="s">
        <v>336</v>
      </c>
    </row>
    <row r="112" spans="1:16" ht="12.75" customHeight="1" thickBot="1">
      <c r="A112" s="111" t="str">
        <f t="shared" si="18"/>
        <v> AOEB 10 </v>
      </c>
      <c r="B112" s="5" t="str">
        <f t="shared" si="19"/>
        <v>I</v>
      </c>
      <c r="C112" s="111">
        <f t="shared" si="20"/>
        <v>47170.648999999998</v>
      </c>
      <c r="D112" s="14" t="str">
        <f t="shared" si="21"/>
        <v>vis</v>
      </c>
      <c r="E112" s="119">
        <f>VLOOKUP(C112,Active!C$21:E$968,3,FALSE)</f>
        <v>17115.98297988312</v>
      </c>
      <c r="F112" s="5" t="s">
        <v>168</v>
      </c>
      <c r="G112" s="14" t="str">
        <f t="shared" si="22"/>
        <v>47170.649</v>
      </c>
      <c r="H112" s="111">
        <f t="shared" si="23"/>
        <v>17116</v>
      </c>
      <c r="I112" s="120" t="s">
        <v>380</v>
      </c>
      <c r="J112" s="121" t="s">
        <v>381</v>
      </c>
      <c r="K112" s="120">
        <v>17116</v>
      </c>
      <c r="L112" s="120" t="s">
        <v>206</v>
      </c>
      <c r="M112" s="121" t="s">
        <v>174</v>
      </c>
      <c r="N112" s="121"/>
      <c r="O112" s="122" t="s">
        <v>335</v>
      </c>
      <c r="P112" s="122" t="s">
        <v>336</v>
      </c>
    </row>
    <row r="113" spans="1:16" ht="12.75" customHeight="1" thickBot="1">
      <c r="A113" s="111" t="str">
        <f t="shared" si="18"/>
        <v> AOEB 10 </v>
      </c>
      <c r="B113" s="5" t="str">
        <f t="shared" si="19"/>
        <v>I</v>
      </c>
      <c r="C113" s="111">
        <f t="shared" si="20"/>
        <v>48654.796000000002</v>
      </c>
      <c r="D113" s="14" t="str">
        <f t="shared" si="21"/>
        <v>vis</v>
      </c>
      <c r="E113" s="119">
        <f>VLOOKUP(C113,Active!C$21:E$968,3,FALSE)</f>
        <v>18314.990096887501</v>
      </c>
      <c r="F113" s="5" t="s">
        <v>168</v>
      </c>
      <c r="G113" s="14" t="str">
        <f t="shared" si="22"/>
        <v>48654.796</v>
      </c>
      <c r="H113" s="111">
        <f t="shared" si="23"/>
        <v>18315</v>
      </c>
      <c r="I113" s="120" t="s">
        <v>382</v>
      </c>
      <c r="J113" s="121" t="s">
        <v>383</v>
      </c>
      <c r="K113" s="120">
        <v>18315</v>
      </c>
      <c r="L113" s="120" t="s">
        <v>277</v>
      </c>
      <c r="M113" s="121" t="s">
        <v>174</v>
      </c>
      <c r="N113" s="121"/>
      <c r="O113" s="122" t="s">
        <v>335</v>
      </c>
      <c r="P113" s="122" t="s">
        <v>336</v>
      </c>
    </row>
    <row r="114" spans="1:16" ht="12.75" customHeight="1" thickBot="1">
      <c r="A114" s="111" t="str">
        <f t="shared" si="18"/>
        <v> AOEB 10 </v>
      </c>
      <c r="B114" s="5" t="str">
        <f t="shared" si="19"/>
        <v>I</v>
      </c>
      <c r="C114" s="111">
        <f t="shared" si="20"/>
        <v>51558.7</v>
      </c>
      <c r="D114" s="14" t="str">
        <f t="shared" si="21"/>
        <v>vis</v>
      </c>
      <c r="E114" s="119">
        <f>VLOOKUP(C114,Active!C$21:E$968,3,FALSE)</f>
        <v>20660.985178976724</v>
      </c>
      <c r="F114" s="5" t="s">
        <v>168</v>
      </c>
      <c r="G114" s="14" t="str">
        <f t="shared" si="22"/>
        <v>51558.700</v>
      </c>
      <c r="H114" s="111">
        <f t="shared" si="23"/>
        <v>20661</v>
      </c>
      <c r="I114" s="120" t="s">
        <v>414</v>
      </c>
      <c r="J114" s="121" t="s">
        <v>415</v>
      </c>
      <c r="K114" s="120" t="s">
        <v>416</v>
      </c>
      <c r="L114" s="120" t="s">
        <v>417</v>
      </c>
      <c r="M114" s="121" t="s">
        <v>418</v>
      </c>
      <c r="N114" s="121" t="s">
        <v>419</v>
      </c>
      <c r="O114" s="122" t="s">
        <v>420</v>
      </c>
      <c r="P114" s="122" t="s">
        <v>336</v>
      </c>
    </row>
    <row r="115" spans="1:16" ht="12.75" customHeight="1" thickBot="1">
      <c r="A115" s="111" t="str">
        <f t="shared" si="18"/>
        <v> AOEB 10 </v>
      </c>
      <c r="B115" s="5" t="str">
        <f t="shared" si="19"/>
        <v>I</v>
      </c>
      <c r="C115" s="111">
        <f t="shared" si="20"/>
        <v>51579.741999999998</v>
      </c>
      <c r="D115" s="14" t="str">
        <f t="shared" si="21"/>
        <v>vis</v>
      </c>
      <c r="E115" s="119">
        <f>VLOOKUP(C115,Active!C$21:E$968,3,FALSE)</f>
        <v>20677.984511088711</v>
      </c>
      <c r="F115" s="5" t="s">
        <v>168</v>
      </c>
      <c r="G115" s="14" t="str">
        <f t="shared" si="22"/>
        <v>51579.742</v>
      </c>
      <c r="H115" s="111">
        <f t="shared" si="23"/>
        <v>20678</v>
      </c>
      <c r="I115" s="120" t="s">
        <v>421</v>
      </c>
      <c r="J115" s="121" t="s">
        <v>422</v>
      </c>
      <c r="K115" s="120" t="s">
        <v>423</v>
      </c>
      <c r="L115" s="120" t="s">
        <v>424</v>
      </c>
      <c r="M115" s="121" t="s">
        <v>174</v>
      </c>
      <c r="N115" s="121"/>
      <c r="O115" s="122" t="s">
        <v>335</v>
      </c>
      <c r="P115" s="122" t="s">
        <v>336</v>
      </c>
    </row>
    <row r="116" spans="1:16" ht="12.75" customHeight="1" thickBot="1">
      <c r="A116" s="111" t="str">
        <f t="shared" si="18"/>
        <v> AOEB 10 </v>
      </c>
      <c r="B116" s="5" t="str">
        <f t="shared" si="19"/>
        <v>I</v>
      </c>
      <c r="C116" s="111">
        <f t="shared" si="20"/>
        <v>51610.684999999998</v>
      </c>
      <c r="D116" s="14" t="str">
        <f t="shared" si="21"/>
        <v>vis</v>
      </c>
      <c r="E116" s="119">
        <f>VLOOKUP(C116,Active!C$21:E$968,3,FALSE)</f>
        <v>20702.982625979934</v>
      </c>
      <c r="F116" s="5" t="s">
        <v>168</v>
      </c>
      <c r="G116" s="14" t="str">
        <f t="shared" si="22"/>
        <v>51610.685</v>
      </c>
      <c r="H116" s="111">
        <f t="shared" si="23"/>
        <v>20703</v>
      </c>
      <c r="I116" s="120" t="s">
        <v>425</v>
      </c>
      <c r="J116" s="121" t="s">
        <v>426</v>
      </c>
      <c r="K116" s="120" t="s">
        <v>427</v>
      </c>
      <c r="L116" s="120" t="s">
        <v>344</v>
      </c>
      <c r="M116" s="121" t="s">
        <v>174</v>
      </c>
      <c r="N116" s="121"/>
      <c r="O116" s="122" t="s">
        <v>428</v>
      </c>
      <c r="P116" s="122" t="s">
        <v>336</v>
      </c>
    </row>
    <row r="117" spans="1:16" ht="12.75" customHeight="1" thickBot="1">
      <c r="A117" s="111" t="str">
        <f t="shared" si="18"/>
        <v> AOEB 10 </v>
      </c>
      <c r="B117" s="5" t="str">
        <f t="shared" si="19"/>
        <v>I</v>
      </c>
      <c r="C117" s="111">
        <f t="shared" si="20"/>
        <v>51969.656900000002</v>
      </c>
      <c r="D117" s="14" t="str">
        <f t="shared" si="21"/>
        <v>vis</v>
      </c>
      <c r="E117" s="119">
        <f>VLOOKUP(C117,Active!C$21:E$968,3,FALSE)</f>
        <v>20992.987499422114</v>
      </c>
      <c r="F117" s="5" t="s">
        <v>168</v>
      </c>
      <c r="G117" s="14" t="str">
        <f t="shared" si="22"/>
        <v>51969.6569</v>
      </c>
      <c r="H117" s="111">
        <f t="shared" si="23"/>
        <v>20993</v>
      </c>
      <c r="I117" s="120" t="s">
        <v>441</v>
      </c>
      <c r="J117" s="121" t="s">
        <v>442</v>
      </c>
      <c r="K117" s="120" t="s">
        <v>443</v>
      </c>
      <c r="L117" s="120" t="s">
        <v>444</v>
      </c>
      <c r="M117" s="121" t="s">
        <v>418</v>
      </c>
      <c r="N117" s="121" t="s">
        <v>419</v>
      </c>
      <c r="O117" s="122" t="s">
        <v>445</v>
      </c>
      <c r="P117" s="122" t="s">
        <v>336</v>
      </c>
    </row>
    <row r="118" spans="1:16" ht="12.75" customHeight="1" thickBot="1">
      <c r="A118" s="111" t="str">
        <f t="shared" si="18"/>
        <v>VSB 40 </v>
      </c>
      <c r="B118" s="5" t="str">
        <f t="shared" si="19"/>
        <v>I</v>
      </c>
      <c r="C118" s="111">
        <f t="shared" si="20"/>
        <v>52592.267099999997</v>
      </c>
      <c r="D118" s="14" t="str">
        <f t="shared" si="21"/>
        <v>vis</v>
      </c>
      <c r="E118" s="119">
        <f>VLOOKUP(C118,Active!C$21:E$968,3,FALSE)</f>
        <v>21495.979494769956</v>
      </c>
      <c r="F118" s="5" t="s">
        <v>168</v>
      </c>
      <c r="G118" s="14" t="str">
        <f t="shared" si="22"/>
        <v>52592.2671</v>
      </c>
      <c r="H118" s="111">
        <f t="shared" si="23"/>
        <v>21496</v>
      </c>
      <c r="I118" s="120" t="s">
        <v>446</v>
      </c>
      <c r="J118" s="121" t="s">
        <v>447</v>
      </c>
      <c r="K118" s="120" t="s">
        <v>448</v>
      </c>
      <c r="L118" s="120" t="s">
        <v>449</v>
      </c>
      <c r="M118" s="121" t="s">
        <v>362</v>
      </c>
      <c r="N118" s="121" t="s">
        <v>363</v>
      </c>
      <c r="O118" s="122" t="s">
        <v>450</v>
      </c>
      <c r="P118" s="123" t="s">
        <v>451</v>
      </c>
    </row>
    <row r="119" spans="1:16" ht="12.75" customHeight="1" thickBot="1">
      <c r="A119" s="111" t="str">
        <f t="shared" si="18"/>
        <v> AOEB 10 </v>
      </c>
      <c r="B119" s="5" t="str">
        <f t="shared" si="19"/>
        <v>I</v>
      </c>
      <c r="C119" s="111">
        <f t="shared" si="20"/>
        <v>52713.566099999996</v>
      </c>
      <c r="D119" s="14" t="str">
        <f t="shared" si="21"/>
        <v>vis</v>
      </c>
      <c r="E119" s="119">
        <f>VLOOKUP(C119,Active!C$21:E$968,3,FALSE)</f>
        <v>21593.97407636161</v>
      </c>
      <c r="F119" s="5" t="s">
        <v>168</v>
      </c>
      <c r="G119" s="14" t="str">
        <f t="shared" si="22"/>
        <v>52713.5661</v>
      </c>
      <c r="H119" s="111">
        <f t="shared" si="23"/>
        <v>21594</v>
      </c>
      <c r="I119" s="120" t="s">
        <v>452</v>
      </c>
      <c r="J119" s="121" t="s">
        <v>453</v>
      </c>
      <c r="K119" s="120" t="s">
        <v>454</v>
      </c>
      <c r="L119" s="120" t="s">
        <v>367</v>
      </c>
      <c r="M119" s="121" t="s">
        <v>418</v>
      </c>
      <c r="N119" s="121" t="s">
        <v>419</v>
      </c>
      <c r="O119" s="122" t="s">
        <v>335</v>
      </c>
      <c r="P119" s="122" t="s">
        <v>336</v>
      </c>
    </row>
    <row r="120" spans="1:16" ht="12.75" customHeight="1" thickBot="1">
      <c r="A120" s="111" t="str">
        <f t="shared" si="18"/>
        <v>IBVS 5493 </v>
      </c>
      <c r="B120" s="5" t="str">
        <f t="shared" si="19"/>
        <v>I</v>
      </c>
      <c r="C120" s="111">
        <f t="shared" si="20"/>
        <v>52964.838400000001</v>
      </c>
      <c r="D120" s="14" t="str">
        <f t="shared" si="21"/>
        <v>vis</v>
      </c>
      <c r="E120" s="119">
        <f>VLOOKUP(C120,Active!C$21:E$968,3,FALSE)</f>
        <v>21796.971000524827</v>
      </c>
      <c r="F120" s="5" t="s">
        <v>168</v>
      </c>
      <c r="G120" s="14" t="str">
        <f t="shared" si="22"/>
        <v>52964.8384</v>
      </c>
      <c r="H120" s="111">
        <f t="shared" si="23"/>
        <v>21797</v>
      </c>
      <c r="I120" s="120" t="s">
        <v>455</v>
      </c>
      <c r="J120" s="121" t="s">
        <v>456</v>
      </c>
      <c r="K120" s="120" t="s">
        <v>457</v>
      </c>
      <c r="L120" s="120" t="s">
        <v>458</v>
      </c>
      <c r="M120" s="121" t="s">
        <v>362</v>
      </c>
      <c r="N120" s="121" t="s">
        <v>363</v>
      </c>
      <c r="O120" s="122" t="s">
        <v>459</v>
      </c>
      <c r="P120" s="123" t="s">
        <v>460</v>
      </c>
    </row>
    <row r="121" spans="1:16" ht="12.75" customHeight="1" thickBot="1">
      <c r="A121" s="111" t="str">
        <f t="shared" si="18"/>
        <v>BAVM 171 </v>
      </c>
      <c r="B121" s="5" t="str">
        <f t="shared" si="19"/>
        <v>I</v>
      </c>
      <c r="C121" s="111">
        <f t="shared" si="20"/>
        <v>53056.451000000001</v>
      </c>
      <c r="D121" s="14" t="str">
        <f t="shared" si="21"/>
        <v>vis</v>
      </c>
      <c r="E121" s="119">
        <f>VLOOKUP(C121,Active!C$21:E$968,3,FALSE)</f>
        <v>21870.982644524564</v>
      </c>
      <c r="F121" s="5" t="s">
        <v>168</v>
      </c>
      <c r="G121" s="14" t="str">
        <f t="shared" si="22"/>
        <v>53056.451</v>
      </c>
      <c r="H121" s="111">
        <f t="shared" si="23"/>
        <v>21871</v>
      </c>
      <c r="I121" s="120" t="s">
        <v>467</v>
      </c>
      <c r="J121" s="121" t="s">
        <v>468</v>
      </c>
      <c r="K121" s="120" t="s">
        <v>469</v>
      </c>
      <c r="L121" s="120" t="s">
        <v>417</v>
      </c>
      <c r="M121" s="121" t="s">
        <v>174</v>
      </c>
      <c r="N121" s="121"/>
      <c r="O121" s="122" t="s">
        <v>439</v>
      </c>
      <c r="P121" s="123" t="s">
        <v>470</v>
      </c>
    </row>
    <row r="122" spans="1:16" ht="12.75" customHeight="1" thickBot="1">
      <c r="A122" s="111" t="str">
        <f t="shared" si="18"/>
        <v> AOEB 10 </v>
      </c>
      <c r="B122" s="5" t="str">
        <f t="shared" si="19"/>
        <v>I</v>
      </c>
      <c r="C122" s="111">
        <f t="shared" si="20"/>
        <v>53323.81</v>
      </c>
      <c r="D122" s="14" t="str">
        <f t="shared" si="21"/>
        <v>vis</v>
      </c>
      <c r="E122" s="119">
        <f>VLOOKUP(C122,Active!C$21:E$968,3,FALSE)</f>
        <v>22086.975631604124</v>
      </c>
      <c r="F122" s="5" t="s">
        <v>168</v>
      </c>
      <c r="G122" s="14" t="str">
        <f t="shared" si="22"/>
        <v>53323.8100</v>
      </c>
      <c r="H122" s="111">
        <f t="shared" si="23"/>
        <v>22087</v>
      </c>
      <c r="I122" s="120" t="s">
        <v>471</v>
      </c>
      <c r="J122" s="121" t="s">
        <v>472</v>
      </c>
      <c r="K122" s="120" t="s">
        <v>473</v>
      </c>
      <c r="L122" s="120" t="s">
        <v>474</v>
      </c>
      <c r="M122" s="121" t="s">
        <v>418</v>
      </c>
      <c r="N122" s="121" t="s">
        <v>419</v>
      </c>
      <c r="O122" s="122" t="s">
        <v>335</v>
      </c>
      <c r="P122" s="122" t="s">
        <v>336</v>
      </c>
    </row>
    <row r="123" spans="1:16" ht="12.75" customHeight="1" thickBot="1">
      <c r="A123" s="111" t="str">
        <f t="shared" si="18"/>
        <v> AOEB 10 </v>
      </c>
      <c r="B123" s="5" t="str">
        <f t="shared" si="19"/>
        <v>I</v>
      </c>
      <c r="C123" s="111">
        <f t="shared" si="20"/>
        <v>53354.756600000001</v>
      </c>
      <c r="D123" s="14" t="str">
        <f t="shared" si="21"/>
        <v>vis</v>
      </c>
      <c r="E123" s="119">
        <f>VLOOKUP(C123,Active!C$21:E$968,3,FALSE)</f>
        <v>22111.976654849859</v>
      </c>
      <c r="F123" s="5" t="s">
        <v>168</v>
      </c>
      <c r="G123" s="14" t="str">
        <f t="shared" si="22"/>
        <v>53354.7566</v>
      </c>
      <c r="H123" s="111">
        <f t="shared" si="23"/>
        <v>22112</v>
      </c>
      <c r="I123" s="120" t="s">
        <v>475</v>
      </c>
      <c r="J123" s="121" t="s">
        <v>476</v>
      </c>
      <c r="K123" s="120" t="s">
        <v>477</v>
      </c>
      <c r="L123" s="120" t="s">
        <v>478</v>
      </c>
      <c r="M123" s="121" t="s">
        <v>418</v>
      </c>
      <c r="N123" s="121" t="s">
        <v>419</v>
      </c>
      <c r="O123" s="122" t="s">
        <v>479</v>
      </c>
      <c r="P123" s="122" t="s">
        <v>336</v>
      </c>
    </row>
    <row r="124" spans="1:16" ht="12.75" customHeight="1" thickBot="1">
      <c r="A124" s="111" t="str">
        <f t="shared" si="18"/>
        <v> AOEB 10 </v>
      </c>
      <c r="B124" s="5" t="str">
        <f t="shared" si="19"/>
        <v>I</v>
      </c>
      <c r="C124" s="111">
        <f t="shared" si="20"/>
        <v>53442.643400000001</v>
      </c>
      <c r="D124" s="14" t="str">
        <f t="shared" si="21"/>
        <v>vis</v>
      </c>
      <c r="E124" s="119">
        <f>VLOOKUP(C124,Active!C$21:E$968,3,FALSE)</f>
        <v>22182.978313506814</v>
      </c>
      <c r="F124" s="5" t="s">
        <v>168</v>
      </c>
      <c r="G124" s="14" t="str">
        <f t="shared" si="22"/>
        <v>53442.6434</v>
      </c>
      <c r="H124" s="111">
        <f t="shared" si="23"/>
        <v>22183</v>
      </c>
      <c r="I124" s="120" t="s">
        <v>486</v>
      </c>
      <c r="J124" s="121" t="s">
        <v>487</v>
      </c>
      <c r="K124" s="120" t="s">
        <v>488</v>
      </c>
      <c r="L124" s="120" t="s">
        <v>489</v>
      </c>
      <c r="M124" s="121" t="s">
        <v>418</v>
      </c>
      <c r="N124" s="121" t="s">
        <v>419</v>
      </c>
      <c r="O124" s="122" t="s">
        <v>490</v>
      </c>
      <c r="P124" s="122" t="s">
        <v>336</v>
      </c>
    </row>
    <row r="125" spans="1:16" ht="12.75" customHeight="1" thickBot="1">
      <c r="A125" s="111" t="str">
        <f t="shared" si="18"/>
        <v> AOEB 10 </v>
      </c>
      <c r="B125" s="5" t="str">
        <f t="shared" si="19"/>
        <v>I</v>
      </c>
      <c r="C125" s="111">
        <f t="shared" si="20"/>
        <v>53442.643799999998</v>
      </c>
      <c r="D125" s="14" t="str">
        <f t="shared" si="21"/>
        <v>vis</v>
      </c>
      <c r="E125" s="119">
        <f>VLOOKUP(C125,Active!C$21:E$968,3,FALSE)</f>
        <v>22182.978636657313</v>
      </c>
      <c r="F125" s="5" t="s">
        <v>168</v>
      </c>
      <c r="G125" s="14" t="str">
        <f t="shared" si="22"/>
        <v>53442.6438</v>
      </c>
      <c r="H125" s="111">
        <f t="shared" si="23"/>
        <v>22183</v>
      </c>
      <c r="I125" s="120" t="s">
        <v>491</v>
      </c>
      <c r="J125" s="121" t="s">
        <v>492</v>
      </c>
      <c r="K125" s="120" t="s">
        <v>488</v>
      </c>
      <c r="L125" s="120" t="s">
        <v>493</v>
      </c>
      <c r="M125" s="121" t="s">
        <v>418</v>
      </c>
      <c r="N125" s="121" t="s">
        <v>419</v>
      </c>
      <c r="O125" s="122" t="s">
        <v>494</v>
      </c>
      <c r="P125" s="122" t="s">
        <v>336</v>
      </c>
    </row>
    <row r="126" spans="1:16" ht="12.75" customHeight="1" thickBot="1">
      <c r="A126" s="111" t="str">
        <f t="shared" si="18"/>
        <v> AOEB 12 </v>
      </c>
      <c r="B126" s="5" t="str">
        <f t="shared" si="19"/>
        <v>I</v>
      </c>
      <c r="C126" s="111">
        <f t="shared" si="20"/>
        <v>53774.373899999999</v>
      </c>
      <c r="D126" s="14" t="str">
        <f t="shared" si="21"/>
        <v>vis</v>
      </c>
      <c r="E126" s="119">
        <f>VLOOKUP(C126,Active!C$21:E$968,3,FALSE)</f>
        <v>22450.975506795225</v>
      </c>
      <c r="F126" s="5" t="s">
        <v>168</v>
      </c>
      <c r="G126" s="14" t="str">
        <f t="shared" si="22"/>
        <v>53774.3739</v>
      </c>
      <c r="H126" s="111">
        <f t="shared" si="23"/>
        <v>22451</v>
      </c>
      <c r="I126" s="120" t="s">
        <v>495</v>
      </c>
      <c r="J126" s="121" t="s">
        <v>496</v>
      </c>
      <c r="K126" s="120" t="s">
        <v>497</v>
      </c>
      <c r="L126" s="120" t="s">
        <v>498</v>
      </c>
      <c r="M126" s="121" t="s">
        <v>418</v>
      </c>
      <c r="N126" s="121" t="s">
        <v>419</v>
      </c>
      <c r="O126" s="122" t="s">
        <v>499</v>
      </c>
      <c r="P126" s="122" t="s">
        <v>500</v>
      </c>
    </row>
    <row r="127" spans="1:16" ht="12.75" customHeight="1" thickBot="1">
      <c r="A127" s="111" t="str">
        <f t="shared" si="18"/>
        <v> AOEB 12 </v>
      </c>
      <c r="B127" s="5" t="str">
        <f t="shared" si="19"/>
        <v>I</v>
      </c>
      <c r="C127" s="111">
        <f t="shared" si="20"/>
        <v>54134.588900000002</v>
      </c>
      <c r="D127" s="14" t="str">
        <f t="shared" si="21"/>
        <v>vis</v>
      </c>
      <c r="E127" s="119">
        <f>VLOOKUP(C127,Active!C$21:E$968,3,FALSE)</f>
        <v>22741.984651207295</v>
      </c>
      <c r="F127" s="5" t="s">
        <v>168</v>
      </c>
      <c r="G127" s="14" t="str">
        <f t="shared" si="22"/>
        <v>54134.5889</v>
      </c>
      <c r="H127" s="111">
        <f t="shared" si="23"/>
        <v>22742</v>
      </c>
      <c r="I127" s="120" t="s">
        <v>501</v>
      </c>
      <c r="J127" s="121" t="s">
        <v>502</v>
      </c>
      <c r="K127" s="120" t="s">
        <v>503</v>
      </c>
      <c r="L127" s="120" t="s">
        <v>504</v>
      </c>
      <c r="M127" s="121" t="s">
        <v>418</v>
      </c>
      <c r="N127" s="121" t="s">
        <v>419</v>
      </c>
      <c r="O127" s="122" t="s">
        <v>335</v>
      </c>
      <c r="P127" s="122" t="s">
        <v>500</v>
      </c>
    </row>
    <row r="128" spans="1:16" ht="12.75" customHeight="1" thickBot="1">
      <c r="A128" s="111" t="str">
        <f t="shared" si="18"/>
        <v> AOEB 12 </v>
      </c>
      <c r="B128" s="5" t="str">
        <f t="shared" si="19"/>
        <v>I</v>
      </c>
      <c r="C128" s="111">
        <f t="shared" si="20"/>
        <v>54155.631000000001</v>
      </c>
      <c r="D128" s="14" t="str">
        <f t="shared" si="21"/>
        <v>vis</v>
      </c>
      <c r="E128" s="119">
        <f>VLOOKUP(C128,Active!C$21:E$968,3,FALSE)</f>
        <v>22758.984064106902</v>
      </c>
      <c r="F128" s="5" t="s">
        <v>168</v>
      </c>
      <c r="G128" s="14" t="str">
        <f t="shared" si="22"/>
        <v>54155.631</v>
      </c>
      <c r="H128" s="111">
        <f t="shared" si="23"/>
        <v>22759</v>
      </c>
      <c r="I128" s="120" t="s">
        <v>511</v>
      </c>
      <c r="J128" s="121" t="s">
        <v>512</v>
      </c>
      <c r="K128" s="120" t="s">
        <v>513</v>
      </c>
      <c r="L128" s="120" t="s">
        <v>203</v>
      </c>
      <c r="M128" s="121" t="s">
        <v>174</v>
      </c>
      <c r="N128" s="121"/>
      <c r="O128" s="122" t="s">
        <v>514</v>
      </c>
      <c r="P128" s="122" t="s">
        <v>500</v>
      </c>
    </row>
    <row r="129" spans="1:16" ht="12.75" customHeight="1" thickBot="1">
      <c r="A129" s="111" t="str">
        <f t="shared" si="18"/>
        <v> AOEB 12 </v>
      </c>
      <c r="B129" s="5" t="str">
        <f t="shared" si="19"/>
        <v>I</v>
      </c>
      <c r="C129" s="111">
        <f t="shared" si="20"/>
        <v>54171.722600000001</v>
      </c>
      <c r="D129" s="14" t="str">
        <f t="shared" si="21"/>
        <v>vis</v>
      </c>
      <c r="E129" s="119">
        <f>VLOOKUP(C129,Active!C$21:E$968,3,FALSE)</f>
        <v>22771.984085616892</v>
      </c>
      <c r="F129" s="5" t="s">
        <v>168</v>
      </c>
      <c r="G129" s="14" t="str">
        <f t="shared" si="22"/>
        <v>54171.7226</v>
      </c>
      <c r="H129" s="111">
        <f t="shared" si="23"/>
        <v>22772</v>
      </c>
      <c r="I129" s="120" t="s">
        <v>515</v>
      </c>
      <c r="J129" s="121" t="s">
        <v>516</v>
      </c>
      <c r="K129" s="120" t="s">
        <v>517</v>
      </c>
      <c r="L129" s="120" t="s">
        <v>518</v>
      </c>
      <c r="M129" s="121" t="s">
        <v>418</v>
      </c>
      <c r="N129" s="121" t="s">
        <v>419</v>
      </c>
      <c r="O129" s="122" t="s">
        <v>479</v>
      </c>
      <c r="P129" s="122" t="s">
        <v>500</v>
      </c>
    </row>
    <row r="130" spans="1:16" ht="12.75" customHeight="1" thickBot="1">
      <c r="A130" s="111" t="str">
        <f t="shared" si="18"/>
        <v>IBVS 5806 </v>
      </c>
      <c r="B130" s="5" t="str">
        <f t="shared" si="19"/>
        <v>I</v>
      </c>
      <c r="C130" s="111">
        <f t="shared" si="20"/>
        <v>54176.675300000003</v>
      </c>
      <c r="D130" s="14" t="str">
        <f t="shared" si="21"/>
        <v>vis</v>
      </c>
      <c r="E130" s="119">
        <f>VLOOKUP(C130,Active!C$21:E$968,3,FALSE)</f>
        <v>22775.985254334271</v>
      </c>
      <c r="F130" s="5" t="s">
        <v>168</v>
      </c>
      <c r="G130" s="14" t="str">
        <f t="shared" si="22"/>
        <v>54176.6753</v>
      </c>
      <c r="H130" s="111">
        <f t="shared" si="23"/>
        <v>22776</v>
      </c>
      <c r="I130" s="120" t="s">
        <v>519</v>
      </c>
      <c r="J130" s="121" t="s">
        <v>520</v>
      </c>
      <c r="K130" s="120" t="s">
        <v>521</v>
      </c>
      <c r="L130" s="120" t="s">
        <v>522</v>
      </c>
      <c r="M130" s="121" t="s">
        <v>418</v>
      </c>
      <c r="N130" s="121" t="s">
        <v>433</v>
      </c>
      <c r="O130" s="122" t="s">
        <v>465</v>
      </c>
      <c r="P130" s="123" t="s">
        <v>523</v>
      </c>
    </row>
    <row r="131" spans="1:16" ht="12.75" customHeight="1" thickBot="1">
      <c r="A131" s="111" t="str">
        <f t="shared" si="18"/>
        <v>BAVM 203 </v>
      </c>
      <c r="B131" s="5" t="str">
        <f t="shared" si="19"/>
        <v>I</v>
      </c>
      <c r="C131" s="111">
        <f t="shared" si="20"/>
        <v>54508.4067</v>
      </c>
      <c r="D131" s="14" t="str">
        <f t="shared" si="21"/>
        <v>vis</v>
      </c>
      <c r="E131" s="119">
        <f>VLOOKUP(C131,Active!C$21:E$968,3,FALSE)</f>
        <v>23043.983174711309</v>
      </c>
      <c r="F131" s="5" t="s">
        <v>168</v>
      </c>
      <c r="G131" s="14" t="str">
        <f t="shared" si="22"/>
        <v>54508.4067</v>
      </c>
      <c r="H131" s="111">
        <f t="shared" si="23"/>
        <v>23044</v>
      </c>
      <c r="I131" s="120" t="s">
        <v>545</v>
      </c>
      <c r="J131" s="121" t="s">
        <v>546</v>
      </c>
      <c r="K131" s="120" t="s">
        <v>539</v>
      </c>
      <c r="L131" s="120" t="s">
        <v>547</v>
      </c>
      <c r="M131" s="121" t="s">
        <v>418</v>
      </c>
      <c r="N131" s="121" t="s">
        <v>168</v>
      </c>
      <c r="O131" s="122" t="s">
        <v>548</v>
      </c>
      <c r="P131" s="123" t="s">
        <v>549</v>
      </c>
    </row>
    <row r="132" spans="1:16" ht="12.75" customHeight="1" thickBot="1">
      <c r="A132" s="111" t="str">
        <f t="shared" si="18"/>
        <v>OEJV 0094 </v>
      </c>
      <c r="B132" s="5" t="str">
        <f t="shared" si="19"/>
        <v>II</v>
      </c>
      <c r="C132" s="111">
        <f t="shared" si="20"/>
        <v>54557.297700000003</v>
      </c>
      <c r="D132" s="14" t="str">
        <f t="shared" si="21"/>
        <v>vis</v>
      </c>
      <c r="E132" s="119">
        <f>VLOOKUP(C132,Active!C$21:E$968,3,FALSE)</f>
        <v>23083.481052588275</v>
      </c>
      <c r="F132" s="5" t="s">
        <v>168</v>
      </c>
      <c r="G132" s="14" t="str">
        <f t="shared" si="22"/>
        <v>54557.2977</v>
      </c>
      <c r="H132" s="111">
        <f t="shared" si="23"/>
        <v>23083.5</v>
      </c>
      <c r="I132" s="120" t="s">
        <v>550</v>
      </c>
      <c r="J132" s="121" t="s">
        <v>551</v>
      </c>
      <c r="K132" s="120" t="s">
        <v>552</v>
      </c>
      <c r="L132" s="120" t="s">
        <v>553</v>
      </c>
      <c r="M132" s="121" t="s">
        <v>418</v>
      </c>
      <c r="N132" s="121" t="s">
        <v>70</v>
      </c>
      <c r="O132" s="122" t="s">
        <v>554</v>
      </c>
      <c r="P132" s="123" t="s">
        <v>555</v>
      </c>
    </row>
    <row r="133" spans="1:16" ht="12.75" customHeight="1" thickBot="1">
      <c r="A133" s="111" t="str">
        <f t="shared" si="18"/>
        <v>OEJV 0094 </v>
      </c>
      <c r="B133" s="5" t="str">
        <f t="shared" si="19"/>
        <v>II</v>
      </c>
      <c r="C133" s="111">
        <f t="shared" si="20"/>
        <v>54557.299099999997</v>
      </c>
      <c r="D133" s="14" t="str">
        <f t="shared" si="21"/>
        <v>vis</v>
      </c>
      <c r="E133" s="119">
        <f>VLOOKUP(C133,Active!C$21:E$968,3,FALSE)</f>
        <v>23083.482183615026</v>
      </c>
      <c r="F133" s="5" t="s">
        <v>168</v>
      </c>
      <c r="G133" s="14" t="str">
        <f t="shared" si="22"/>
        <v>54557.2991</v>
      </c>
      <c r="H133" s="111">
        <f t="shared" si="23"/>
        <v>23083.5</v>
      </c>
      <c r="I133" s="120" t="s">
        <v>556</v>
      </c>
      <c r="J133" s="121" t="s">
        <v>557</v>
      </c>
      <c r="K133" s="120" t="s">
        <v>552</v>
      </c>
      <c r="L133" s="120" t="s">
        <v>558</v>
      </c>
      <c r="M133" s="121" t="s">
        <v>418</v>
      </c>
      <c r="N133" s="121" t="s">
        <v>168</v>
      </c>
      <c r="O133" s="122" t="s">
        <v>554</v>
      </c>
      <c r="P133" s="123" t="s">
        <v>555</v>
      </c>
    </row>
    <row r="134" spans="1:16" ht="12.75" customHeight="1" thickBot="1">
      <c r="A134" s="111" t="str">
        <f t="shared" si="18"/>
        <v>OEJV 0094 </v>
      </c>
      <c r="B134" s="5" t="str">
        <f t="shared" si="19"/>
        <v>II</v>
      </c>
      <c r="C134" s="111">
        <f t="shared" si="20"/>
        <v>54557.300499999998</v>
      </c>
      <c r="D134" s="14" t="str">
        <f t="shared" si="21"/>
        <v>vis</v>
      </c>
      <c r="E134" s="119">
        <f>VLOOKUP(C134,Active!C$21:E$968,3,FALSE)</f>
        <v>23083.48331464178</v>
      </c>
      <c r="F134" s="5" t="s">
        <v>168</v>
      </c>
      <c r="G134" s="14" t="str">
        <f t="shared" si="22"/>
        <v>54557.3005</v>
      </c>
      <c r="H134" s="111">
        <f t="shared" si="23"/>
        <v>23083.5</v>
      </c>
      <c r="I134" s="120" t="s">
        <v>559</v>
      </c>
      <c r="J134" s="121" t="s">
        <v>560</v>
      </c>
      <c r="K134" s="120" t="s">
        <v>552</v>
      </c>
      <c r="L134" s="120" t="s">
        <v>561</v>
      </c>
      <c r="M134" s="121" t="s">
        <v>418</v>
      </c>
      <c r="N134" s="121" t="s">
        <v>562</v>
      </c>
      <c r="O134" s="122" t="s">
        <v>554</v>
      </c>
      <c r="P134" s="123" t="s">
        <v>555</v>
      </c>
    </row>
    <row r="135" spans="1:16" ht="12.75" customHeight="1" thickBot="1">
      <c r="A135" s="111" t="str">
        <f t="shared" si="18"/>
        <v>BAVM 203 </v>
      </c>
      <c r="B135" s="5" t="str">
        <f t="shared" si="19"/>
        <v>I</v>
      </c>
      <c r="C135" s="111">
        <f t="shared" si="20"/>
        <v>54831.471400000002</v>
      </c>
      <c r="D135" s="14" t="str">
        <f t="shared" si="21"/>
        <v>vis</v>
      </c>
      <c r="E135" s="119">
        <f>VLOOKUP(C135,Active!C$21:E$968,3,FALSE)</f>
        <v>23304.979473967978</v>
      </c>
      <c r="F135" s="5" t="s">
        <v>168</v>
      </c>
      <c r="G135" s="14" t="str">
        <f t="shared" si="22"/>
        <v>54831.4714</v>
      </c>
      <c r="H135" s="111">
        <f t="shared" si="23"/>
        <v>23305</v>
      </c>
      <c r="I135" s="120" t="s">
        <v>568</v>
      </c>
      <c r="J135" s="121" t="s">
        <v>569</v>
      </c>
      <c r="K135" s="120" t="s">
        <v>570</v>
      </c>
      <c r="L135" s="120" t="s">
        <v>571</v>
      </c>
      <c r="M135" s="121" t="s">
        <v>418</v>
      </c>
      <c r="N135" s="121" t="s">
        <v>168</v>
      </c>
      <c r="O135" s="122" t="s">
        <v>544</v>
      </c>
      <c r="P135" s="123" t="s">
        <v>549</v>
      </c>
    </row>
    <row r="136" spans="1:16" ht="12.75" customHeight="1" thickBot="1">
      <c r="A136" s="111" t="str">
        <f t="shared" si="18"/>
        <v>VSB 51 </v>
      </c>
      <c r="B136" s="5" t="str">
        <f t="shared" si="19"/>
        <v>I</v>
      </c>
      <c r="C136" s="111">
        <f t="shared" si="20"/>
        <v>55234.993399999999</v>
      </c>
      <c r="D136" s="14" t="str">
        <f t="shared" si="21"/>
        <v>vis</v>
      </c>
      <c r="E136" s="119">
        <f>VLOOKUP(C136,Active!C$21:E$968,3,FALSE)</f>
        <v>23630.975315261217</v>
      </c>
      <c r="F136" s="5" t="s">
        <v>168</v>
      </c>
      <c r="G136" s="14" t="str">
        <f t="shared" si="22"/>
        <v>55234.9934</v>
      </c>
      <c r="H136" s="111">
        <f t="shared" si="23"/>
        <v>23631</v>
      </c>
      <c r="I136" s="120" t="s">
        <v>583</v>
      </c>
      <c r="J136" s="121" t="s">
        <v>584</v>
      </c>
      <c r="K136" s="120">
        <v>23631</v>
      </c>
      <c r="L136" s="120" t="s">
        <v>585</v>
      </c>
      <c r="M136" s="121" t="s">
        <v>418</v>
      </c>
      <c r="N136" s="121" t="s">
        <v>586</v>
      </c>
      <c r="O136" s="122" t="s">
        <v>587</v>
      </c>
      <c r="P136" s="123" t="s">
        <v>588</v>
      </c>
    </row>
    <row r="137" spans="1:16" ht="12.75" customHeight="1" thickBot="1">
      <c r="A137" s="111" t="str">
        <f t="shared" si="18"/>
        <v>OEJV 0137 </v>
      </c>
      <c r="B137" s="5" t="str">
        <f t="shared" si="19"/>
        <v>I</v>
      </c>
      <c r="C137" s="111">
        <f t="shared" si="20"/>
        <v>55278.314700000003</v>
      </c>
      <c r="D137" s="14" t="str">
        <f t="shared" si="21"/>
        <v>vis</v>
      </c>
      <c r="E137" s="119">
        <f>VLOOKUP(C137,Active!C$21:E$968,3,FALSE)</f>
        <v>23665.973564772812</v>
      </c>
      <c r="F137" s="5" t="s">
        <v>168</v>
      </c>
      <c r="G137" s="14" t="str">
        <f t="shared" si="22"/>
        <v>55278.3147</v>
      </c>
      <c r="H137" s="111">
        <f t="shared" si="23"/>
        <v>23666</v>
      </c>
      <c r="I137" s="120" t="s">
        <v>597</v>
      </c>
      <c r="J137" s="121" t="s">
        <v>598</v>
      </c>
      <c r="K137" s="120">
        <v>23666</v>
      </c>
      <c r="L137" s="120" t="s">
        <v>599</v>
      </c>
      <c r="M137" s="121" t="s">
        <v>418</v>
      </c>
      <c r="N137" s="121" t="s">
        <v>562</v>
      </c>
      <c r="O137" s="122" t="s">
        <v>554</v>
      </c>
      <c r="P137" s="123" t="s">
        <v>600</v>
      </c>
    </row>
    <row r="138" spans="1:16" ht="12.75" customHeight="1" thickBot="1">
      <c r="A138" s="111" t="str">
        <f t="shared" si="18"/>
        <v>OEJV 0137 </v>
      </c>
      <c r="B138" s="5" t="str">
        <f t="shared" si="19"/>
        <v>I</v>
      </c>
      <c r="C138" s="111">
        <f t="shared" si="20"/>
        <v>55278.315199999997</v>
      </c>
      <c r="D138" s="14" t="str">
        <f t="shared" si="21"/>
        <v>vis</v>
      </c>
      <c r="E138" s="119">
        <f>VLOOKUP(C138,Active!C$21:E$968,3,FALSE)</f>
        <v>23665.973968710936</v>
      </c>
      <c r="F138" s="5" t="s">
        <v>168</v>
      </c>
      <c r="G138" s="14" t="str">
        <f t="shared" si="22"/>
        <v>55278.3152</v>
      </c>
      <c r="H138" s="111">
        <f t="shared" si="23"/>
        <v>23666</v>
      </c>
      <c r="I138" s="120" t="s">
        <v>601</v>
      </c>
      <c r="J138" s="121" t="s">
        <v>598</v>
      </c>
      <c r="K138" s="120">
        <v>23666</v>
      </c>
      <c r="L138" s="120" t="s">
        <v>602</v>
      </c>
      <c r="M138" s="121" t="s">
        <v>418</v>
      </c>
      <c r="N138" s="121" t="s">
        <v>168</v>
      </c>
      <c r="O138" s="122" t="s">
        <v>554</v>
      </c>
      <c r="P138" s="123" t="s">
        <v>600</v>
      </c>
    </row>
    <row r="139" spans="1:16" ht="12.75" customHeight="1" thickBot="1">
      <c r="A139" s="111" t="str">
        <f t="shared" si="18"/>
        <v>OEJV 0137 </v>
      </c>
      <c r="B139" s="5" t="str">
        <f t="shared" si="19"/>
        <v>I</v>
      </c>
      <c r="C139" s="111">
        <f t="shared" si="20"/>
        <v>55278.315600000002</v>
      </c>
      <c r="D139" s="14" t="str">
        <f t="shared" si="21"/>
        <v>vis</v>
      </c>
      <c r="E139" s="119">
        <f>VLOOKUP(C139,Active!C$21:E$968,3,FALSE)</f>
        <v>23665.974291861439</v>
      </c>
      <c r="F139" s="5" t="s">
        <v>168</v>
      </c>
      <c r="G139" s="14" t="str">
        <f t="shared" si="22"/>
        <v>55278.3156</v>
      </c>
      <c r="H139" s="111">
        <f t="shared" si="23"/>
        <v>23666</v>
      </c>
      <c r="I139" s="120" t="s">
        <v>603</v>
      </c>
      <c r="J139" s="121" t="s">
        <v>604</v>
      </c>
      <c r="K139" s="120">
        <v>23666</v>
      </c>
      <c r="L139" s="120" t="s">
        <v>605</v>
      </c>
      <c r="M139" s="121" t="s">
        <v>418</v>
      </c>
      <c r="N139" s="121" t="s">
        <v>70</v>
      </c>
      <c r="O139" s="122" t="s">
        <v>554</v>
      </c>
      <c r="P139" s="123" t="s">
        <v>600</v>
      </c>
    </row>
    <row r="140" spans="1:16" ht="12.75" customHeight="1" thickBot="1">
      <c r="A140" s="111" t="str">
        <f t="shared" si="18"/>
        <v>OEJV 0137 </v>
      </c>
      <c r="B140" s="5" t="str">
        <f t="shared" si="19"/>
        <v>I</v>
      </c>
      <c r="C140" s="111">
        <f t="shared" si="20"/>
        <v>55554.344100000002</v>
      </c>
      <c r="D140" s="14" t="str">
        <f t="shared" si="21"/>
        <v>vis</v>
      </c>
      <c r="E140" s="119">
        <f>VLOOKUP(C140,Active!C$21:E$968,3,FALSE)</f>
        <v>23888.971162114885</v>
      </c>
      <c r="F140" s="5" t="s">
        <v>168</v>
      </c>
      <c r="G140" s="14" t="str">
        <f t="shared" si="22"/>
        <v>55554.3441</v>
      </c>
      <c r="H140" s="111">
        <f t="shared" si="23"/>
        <v>23889</v>
      </c>
      <c r="I140" s="120" t="s">
        <v>610</v>
      </c>
      <c r="J140" s="121" t="s">
        <v>611</v>
      </c>
      <c r="K140" s="120">
        <v>23889</v>
      </c>
      <c r="L140" s="120" t="s">
        <v>612</v>
      </c>
      <c r="M140" s="121" t="s">
        <v>418</v>
      </c>
      <c r="N140" s="121" t="s">
        <v>562</v>
      </c>
      <c r="O140" s="122" t="s">
        <v>554</v>
      </c>
      <c r="P140" s="123" t="s">
        <v>600</v>
      </c>
    </row>
    <row r="141" spans="1:16" ht="12.75" customHeight="1" thickBot="1">
      <c r="A141" s="111" t="str">
        <f t="shared" si="18"/>
        <v>VSB 56 </v>
      </c>
      <c r="B141" s="5" t="str">
        <f t="shared" si="19"/>
        <v>I</v>
      </c>
      <c r="C141" s="111">
        <f t="shared" si="20"/>
        <v>56353.978499999997</v>
      </c>
      <c r="D141" s="14" t="str">
        <f t="shared" si="21"/>
        <v>vis</v>
      </c>
      <c r="E141" s="119">
        <f>VLOOKUP(C141,Active!C$21:E$968,3,FALSE)</f>
        <v>24534.97680481842</v>
      </c>
      <c r="F141" s="5" t="s">
        <v>168</v>
      </c>
      <c r="G141" s="14" t="str">
        <f t="shared" si="22"/>
        <v>56353.9785</v>
      </c>
      <c r="H141" s="111">
        <f t="shared" si="23"/>
        <v>24535</v>
      </c>
      <c r="I141" s="120" t="s">
        <v>648</v>
      </c>
      <c r="J141" s="121" t="s">
        <v>649</v>
      </c>
      <c r="K141" s="120">
        <v>24535</v>
      </c>
      <c r="L141" s="120" t="s">
        <v>650</v>
      </c>
      <c r="M141" s="121" t="s">
        <v>418</v>
      </c>
      <c r="N141" s="121" t="s">
        <v>168</v>
      </c>
      <c r="O141" s="122" t="s">
        <v>651</v>
      </c>
      <c r="P141" s="123" t="s">
        <v>652</v>
      </c>
    </row>
    <row r="142" spans="1:16" ht="12.75" customHeight="1" thickBot="1">
      <c r="A142" s="111" t="str">
        <f t="shared" si="18"/>
        <v> JAAVSO 43-1 </v>
      </c>
      <c r="B142" s="5" t="str">
        <f t="shared" si="19"/>
        <v>I</v>
      </c>
      <c r="C142" s="111">
        <f t="shared" si="20"/>
        <v>57096.673900000002</v>
      </c>
      <c r="D142" s="14" t="str">
        <f t="shared" si="21"/>
        <v>vis</v>
      </c>
      <c r="E142" s="119">
        <f>VLOOKUP(C142,Active!C$21:E$968,3,FALSE)</f>
        <v>25134.982781562245</v>
      </c>
      <c r="F142" s="5" t="s">
        <v>168</v>
      </c>
      <c r="G142" s="14" t="str">
        <f t="shared" si="22"/>
        <v>57096.6739</v>
      </c>
      <c r="H142" s="111">
        <f t="shared" si="23"/>
        <v>25135</v>
      </c>
      <c r="I142" s="120" t="s">
        <v>671</v>
      </c>
      <c r="J142" s="121" t="s">
        <v>672</v>
      </c>
      <c r="K142" s="120">
        <v>25135</v>
      </c>
      <c r="L142" s="120" t="s">
        <v>673</v>
      </c>
      <c r="M142" s="121" t="s">
        <v>418</v>
      </c>
      <c r="N142" s="121" t="s">
        <v>168</v>
      </c>
      <c r="O142" s="122" t="s">
        <v>335</v>
      </c>
      <c r="P142" s="122" t="s">
        <v>674</v>
      </c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</sheetData>
  <phoneticPr fontId="30" type="noConversion"/>
  <hyperlinks>
    <hyperlink ref="P16" r:id="rId1" display="http://www.bav-astro.de/sfs/BAVM_link.php?BAVMnr=28"/>
    <hyperlink ref="P18" r:id="rId2" display="http://www.bav-astro.de/sfs/BAVM_link.php?BAVMnr=34"/>
    <hyperlink ref="P19" r:id="rId3" display="http://www.bav-astro.de/sfs/BAVM_link.php?BAVMnr=34"/>
    <hyperlink ref="P20" r:id="rId4" display="http://www.bav-astro.de/sfs/BAVM_link.php?BAVMnr=34"/>
    <hyperlink ref="P21" r:id="rId5" display="http://www.bav-astro.de/sfs/BAVM_link.php?BAVMnr=34"/>
    <hyperlink ref="P23" r:id="rId6" display="http://www.bav-astro.de/sfs/BAVM_link.php?BAVMnr=36"/>
    <hyperlink ref="P24" r:id="rId7" display="http://www.bav-astro.de/sfs/BAVM_link.php?BAVMnr=36"/>
    <hyperlink ref="P25" r:id="rId8" display="http://www.bav-astro.de/sfs/BAVM_link.php?BAVMnr=43"/>
    <hyperlink ref="P30" r:id="rId9" display="http://www.bav-astro.de/sfs/BAVM_link.php?BAVMnr=93"/>
    <hyperlink ref="P31" r:id="rId10" display="http://www.bav-astro.de/sfs/BAVM_link.php?BAVMnr=117"/>
    <hyperlink ref="P33" r:id="rId11" display="http://www.bav-astro.de/sfs/BAVM_link.php?BAVMnr=117"/>
    <hyperlink ref="P34" r:id="rId12" display="http://www.bav-astro.de/sfs/BAVM_link.php?BAVMnr=152"/>
    <hyperlink ref="P35" r:id="rId13" display="http://www.bav-astro.de/sfs/BAVM_link.php?BAVMnr=143"/>
    <hyperlink ref="P118" r:id="rId14" display="http://vsolj.cetus-net.org/no40.pdf"/>
    <hyperlink ref="P120" r:id="rId15" display="http://www.konkoly.hu/cgi-bin/IBVS?5493"/>
    <hyperlink ref="P36" r:id="rId16" display="http://www.konkoly.hu/cgi-bin/IBVS?5592"/>
    <hyperlink ref="P121" r:id="rId17" display="http://www.bav-astro.de/sfs/BAVM_link.php?BAVMnr=171"/>
    <hyperlink ref="P37" r:id="rId18" display="http://www.bav-astro.de/sfs/BAVM_link.php?BAVMnr=178"/>
    <hyperlink ref="P38" r:id="rId19" display="http://www.bav-astro.de/sfs/BAVM_link.php?BAVMnr=186"/>
    <hyperlink ref="P130" r:id="rId20" display="http://www.konkoly.hu/cgi-bin/IBVS?5806"/>
    <hyperlink ref="P39" r:id="rId21" display="http://www.aavso.org/sites/default/files/jaavso/v36n2/171.pdf"/>
    <hyperlink ref="P40" r:id="rId22" display="http://www.aavso.org/sites/default/files/jaavso/v36n2/171.pdf"/>
    <hyperlink ref="P41" r:id="rId23" display="http://www.aavso.org/sites/default/files/jaavso/v36n2/171.pdf"/>
    <hyperlink ref="P42" r:id="rId24" display="http://www.bav-astro.de/sfs/BAVM_link.php?BAVMnr=201"/>
    <hyperlink ref="P43" r:id="rId25" display="http://www.bav-astro.de/sfs/BAVM_link.php?BAVMnr=201"/>
    <hyperlink ref="P131" r:id="rId26" display="http://www.bav-astro.de/sfs/BAVM_link.php?BAVMnr=203"/>
    <hyperlink ref="P132" r:id="rId27" display="http://var.astro.cz/oejv/issues/oejv0094.pdf"/>
    <hyperlink ref="P133" r:id="rId28" display="http://var.astro.cz/oejv/issues/oejv0094.pdf"/>
    <hyperlink ref="P134" r:id="rId29" display="http://var.astro.cz/oejv/issues/oejv0094.pdf"/>
    <hyperlink ref="P44" r:id="rId30" display="http://www.bav-astro.de/sfs/BAVM_link.php?BAVMnr=209"/>
    <hyperlink ref="P135" r:id="rId31" display="http://www.bav-astro.de/sfs/BAVM_link.php?BAVMnr=203"/>
    <hyperlink ref="P45" r:id="rId32" display="http://www.bav-astro.de/sfs/BAVM_link.php?BAVMnr=209"/>
    <hyperlink ref="P46" r:id="rId33" display="http://www.aavso.org/sites/default/files/jaavso/v37n1/44.pdf"/>
    <hyperlink ref="P136" r:id="rId34" display="http://vsolj.cetus-net.org/vsoljno51.pdf"/>
    <hyperlink ref="P49" r:id="rId35" display="http://www.konkoly.hu/cgi-bin/IBVS?5974"/>
    <hyperlink ref="P137" r:id="rId36" display="http://var.astro.cz/oejv/issues/oejv0137.pdf"/>
    <hyperlink ref="P138" r:id="rId37" display="http://var.astro.cz/oejv/issues/oejv0137.pdf"/>
    <hyperlink ref="P139" r:id="rId38" display="http://var.astro.cz/oejv/issues/oejv0137.pdf"/>
    <hyperlink ref="P50" r:id="rId39" display="http://www.konkoly.hu/cgi-bin/IBVS?5960"/>
    <hyperlink ref="P140" r:id="rId40" display="http://var.astro.cz/oejv/issues/oejv0137.pdf"/>
    <hyperlink ref="P54" r:id="rId41" display="http://www.konkoly.hu/cgi-bin/IBVS?6029"/>
    <hyperlink ref="P55" r:id="rId42" display="http://www.bav-astro.de/sfs/BAVM_link.php?BAVMnr=228"/>
    <hyperlink ref="P56" r:id="rId43" display="http://www.bav-astro.de/sfs/BAVM_link.php?BAVMnr=228"/>
    <hyperlink ref="P59" r:id="rId44" display="http://var.astro.cz/oejv/issues/oejv0160.pdf"/>
    <hyperlink ref="P141" r:id="rId45" display="http://vsolj.cetus-net.org/vsoljno56.pdf"/>
    <hyperlink ref="P60" r:id="rId46" display="http://www.bav-astro.de/sfs/BAVM_link.php?BAVMnr=238"/>
    <hyperlink ref="P61" r:id="rId47" display="http://www.bav-astro.de/sfs/BAVM_link.php?BAVMnr=238"/>
    <hyperlink ref="P63" r:id="rId48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2023-01-14T05:32:37Z</dcterms:modified>
</cp:coreProperties>
</file>