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DF080308-0EFA-4634-8B72-707837928206}" xr6:coauthVersionLast="47" xr6:coauthVersionMax="47" xr10:uidLastSave="{00000000-0000-0000-0000-000000000000}"/>
  <bookViews>
    <workbookView xWindow="14025" yWindow="138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8" i="1" l="1"/>
  <c r="Q29" i="1"/>
  <c r="Q30" i="1"/>
  <c r="Q31" i="1"/>
  <c r="Q32" i="1"/>
  <c r="Q33" i="1"/>
  <c r="Q34" i="1"/>
  <c r="Q35" i="1"/>
  <c r="D9" i="1"/>
  <c r="C9" i="1"/>
  <c r="Q27" i="1"/>
  <c r="C21" i="1"/>
  <c r="Q21" i="1" s="1"/>
  <c r="Q22" i="1"/>
  <c r="Q23" i="1"/>
  <c r="Q24" i="1"/>
  <c r="Q25" i="1"/>
  <c r="E26" i="1"/>
  <c r="F26" i="1" s="1"/>
  <c r="G26" i="1" s="1"/>
  <c r="I26" i="1" s="1"/>
  <c r="Q26" i="1"/>
  <c r="C7" i="1"/>
  <c r="E24" i="1" s="1"/>
  <c r="F24" i="1" s="1"/>
  <c r="G24" i="1" s="1"/>
  <c r="J24" i="1" s="1"/>
  <c r="C8" i="1"/>
  <c r="F16" i="1"/>
  <c r="E22" i="1"/>
  <c r="F22" i="1" s="1"/>
  <c r="G22" i="1" s="1"/>
  <c r="J22" i="1" s="1"/>
  <c r="E25" i="1" l="1"/>
  <c r="F25" i="1" s="1"/>
  <c r="G25" i="1" s="1"/>
  <c r="J25" i="1" s="1"/>
  <c r="E35" i="1"/>
  <c r="F35" i="1" s="1"/>
  <c r="G35" i="1" s="1"/>
  <c r="K35" i="1" s="1"/>
  <c r="E34" i="1"/>
  <c r="F34" i="1" s="1"/>
  <c r="G34" i="1" s="1"/>
  <c r="K34" i="1" s="1"/>
  <c r="E23" i="1"/>
  <c r="F23" i="1" s="1"/>
  <c r="G23" i="1" s="1"/>
  <c r="J23" i="1" s="1"/>
  <c r="E31" i="1"/>
  <c r="F31" i="1" s="1"/>
  <c r="G31" i="1" s="1"/>
  <c r="K31" i="1" s="1"/>
  <c r="E28" i="1"/>
  <c r="F28" i="1" s="1"/>
  <c r="G28" i="1" s="1"/>
  <c r="K28" i="1" s="1"/>
  <c r="E33" i="1"/>
  <c r="F33" i="1" s="1"/>
  <c r="G33" i="1" s="1"/>
  <c r="K33" i="1" s="1"/>
  <c r="E30" i="1"/>
  <c r="F30" i="1" s="1"/>
  <c r="G30" i="1" s="1"/>
  <c r="K30" i="1" s="1"/>
  <c r="E27" i="1"/>
  <c r="F27" i="1" s="1"/>
  <c r="G27" i="1" s="1"/>
  <c r="K27" i="1" s="1"/>
  <c r="E29" i="1"/>
  <c r="F29" i="1" s="1"/>
  <c r="G29" i="1" s="1"/>
  <c r="K29" i="1" s="1"/>
  <c r="E21" i="1"/>
  <c r="F21" i="1" s="1"/>
  <c r="G21" i="1" s="1"/>
  <c r="E32" i="1"/>
  <c r="F32" i="1" s="1"/>
  <c r="G32" i="1" s="1"/>
  <c r="K32" i="1" s="1"/>
  <c r="C17" i="1"/>
  <c r="F17" i="1"/>
  <c r="C12" i="1"/>
  <c r="C11" i="1"/>
  <c r="O29" i="1" l="1"/>
  <c r="C15" i="1"/>
  <c r="C18" i="1" s="1"/>
  <c r="O34" i="1"/>
  <c r="O31" i="1"/>
  <c r="O32" i="1"/>
  <c r="O27" i="1"/>
  <c r="O25" i="1"/>
  <c r="O23" i="1"/>
  <c r="O24" i="1"/>
  <c r="O21" i="1"/>
  <c r="O33" i="1"/>
  <c r="O30" i="1"/>
  <c r="O26" i="1"/>
  <c r="O28" i="1"/>
  <c r="O35" i="1"/>
  <c r="O22" i="1"/>
  <c r="C16" i="1"/>
  <c r="D18" i="1" s="1"/>
  <c r="H21" i="1"/>
  <c r="F18" i="1" l="1"/>
  <c r="F19" i="1" s="1"/>
</calcChain>
</file>

<file path=xl/sharedStrings.xml><?xml version="1.0" encoding="utf-8"?>
<sst xmlns="http://schemas.openxmlformats.org/spreadsheetml/2006/main" count="72" uniqueCount="49">
  <si>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</si>
  <si>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</si>
  <si>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</si>
  <si>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</si>
  <si>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</si>
  <si>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</si>
  <si>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</si>
  <si>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</si>
  <si>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</si>
  <si>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</si>
  <si>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</si>
  <si>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</si>
  <si>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</si>
  <si>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</si>
  <si>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</si>
  <si>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</si>
  <si>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</si>
  <si>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</si>
  <si>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</si>
  <si>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</si>
  <si>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</si>
  <si>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</si>
  <si>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</si>
  <si>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</si>
  <si>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</si>
  <si>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</si>
  <si>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</si>
  <si>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</si>
  <si>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</si>
  <si>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</si>
  <si>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</si>
  <si>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</si>
  <si>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</si>
  <si>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</si>
  <si>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</si>
  <si>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</si>
  <si>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</si>
  <si>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</si>
  <si>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</si>
  <si>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</si>
  <si>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BC Gru / GSC 8449-0210</t>
  </si>
  <si>
    <t>OEJV 0130</t>
  </si>
  <si>
    <t>I</t>
  </si>
  <si>
    <t>EW:/KW:</t>
  </si>
  <si>
    <t>IBVS 3891</t>
  </si>
  <si>
    <t>II</t>
  </si>
  <si>
    <t>vis</t>
  </si>
  <si>
    <t>OEJV 0179</t>
  </si>
  <si>
    <t>JAVSO 49,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</si>
</sst>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6" fillId="0" borderId="5" xfId="0" applyFont="1" applyBorder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Gru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56-4BF2-BEB9-96F06AC44A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5">
                  <c:v>4.0430000000924338E-2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56-4BF2-BEB9-96F06AC44A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">
                  <c:v>4.4134999996458646E-2</c:v>
                </c:pt>
                <c:pt idx="2">
                  <c:v>3.4740000002784654E-2</c:v>
                </c:pt>
                <c:pt idx="3">
                  <c:v>3.6489999998593703E-2</c:v>
                </c:pt>
                <c:pt idx="4">
                  <c:v>4.8009999998612329E-2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56-4BF2-BEB9-96F06AC44A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6">
                  <c:v>2.9564999997091945E-2</c:v>
                </c:pt>
                <c:pt idx="7">
                  <c:v>3.5444999994069804E-2</c:v>
                </c:pt>
                <c:pt idx="8">
                  <c:v>5.5110000001150183E-2</c:v>
                </c:pt>
                <c:pt idx="9">
                  <c:v>3.7039999995613471E-2</c:v>
                </c:pt>
                <c:pt idx="10">
                  <c:v>5.7334999997692648E-2</c:v>
                </c:pt>
                <c:pt idx="11">
                  <c:v>2.7814999994006939E-2</c:v>
                </c:pt>
                <c:pt idx="12">
                  <c:v>-6.4890000001469161E-2</c:v>
                </c:pt>
                <c:pt idx="13">
                  <c:v>3.8665000000037253E-2</c:v>
                </c:pt>
                <c:pt idx="14">
                  <c:v>5.7860000000800937E-2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56-4BF2-BEB9-96F06AC44A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56-4BF2-BEB9-96F06AC44A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56-4BF2-BEB9-96F06AC44A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4.0899999999999999E-3</c:v>
                  </c:pt>
                  <c:pt idx="8">
                    <c:v>5.3200000000000001E-3</c:v>
                  </c:pt>
                  <c:pt idx="9">
                    <c:v>2.7000000000000001E-3</c:v>
                  </c:pt>
                  <c:pt idx="10">
                    <c:v>3.4199999999999999E-3</c:v>
                  </c:pt>
                  <c:pt idx="11">
                    <c:v>3.1700000000000001E-3</c:v>
                  </c:pt>
                  <c:pt idx="12">
                    <c:v>3.6600000000000001E-3</c:v>
                  </c:pt>
                  <c:pt idx="13">
                    <c:v>2.3999999999999998E-3</c:v>
                  </c:pt>
                  <c:pt idx="14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56-4BF2-BEB9-96F06AC44A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83663.5</c:v>
                </c:pt>
                <c:pt idx="8">
                  <c:v>83664</c:v>
                </c:pt>
                <c:pt idx="9">
                  <c:v>83671</c:v>
                </c:pt>
                <c:pt idx="10">
                  <c:v>83671.5</c:v>
                </c:pt>
                <c:pt idx="11">
                  <c:v>83674.5</c:v>
                </c:pt>
                <c:pt idx="12">
                  <c:v>83676</c:v>
                </c:pt>
                <c:pt idx="13">
                  <c:v>83678.5</c:v>
                </c:pt>
                <c:pt idx="14">
                  <c:v>83679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2.3565759619154667E-2</c:v>
                </c:pt>
                <c:pt idx="1">
                  <c:v>2.9049910691749243E-2</c:v>
                </c:pt>
                <c:pt idx="2">
                  <c:v>2.9050348877980203E-2</c:v>
                </c:pt>
                <c:pt idx="3">
                  <c:v>2.9052226818970031E-2</c:v>
                </c:pt>
                <c:pt idx="4">
                  <c:v>2.9052727603233984E-2</c:v>
                </c:pt>
                <c:pt idx="5">
                  <c:v>3.2307074142539839E-2</c:v>
                </c:pt>
                <c:pt idx="6">
                  <c:v>3.3342383010231992E-2</c:v>
                </c:pt>
                <c:pt idx="7">
                  <c:v>3.404010068598607E-2</c:v>
                </c:pt>
                <c:pt idx="8">
                  <c:v>3.4040163284019063E-2</c:v>
                </c:pt>
                <c:pt idx="9">
                  <c:v>3.4041039656480983E-2</c:v>
                </c:pt>
                <c:pt idx="10">
                  <c:v>3.4041102254513976E-2</c:v>
                </c:pt>
                <c:pt idx="11">
                  <c:v>3.4041477842711942E-2</c:v>
                </c:pt>
                <c:pt idx="12">
                  <c:v>3.4041665636810929E-2</c:v>
                </c:pt>
                <c:pt idx="13">
                  <c:v>3.4041978626975902E-2</c:v>
                </c:pt>
                <c:pt idx="14">
                  <c:v>3.4042041225008896E-2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56-4BF2-BEB9-96F06AC44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0288"/>
        <c:axId val="1"/>
      </c:scatterChart>
      <c:valAx>
        <c:axId val="71816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7B2ED27-C241-5767-282C-DDEF8F588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2"/>
  <sheetViews>
    <sheetView tabSelected="1" topLeftCell="A3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27</v>
      </c>
      <c r="B2" s="28" t="s">
        <v>43</v>
      </c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36814.292000000001</v>
      </c>
      <c r="D4" s="9">
        <v>0.26617000000000002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36814.292000000001</v>
      </c>
    </row>
    <row r="8" spans="1:6" x14ac:dyDescent="0.2">
      <c r="A8" t="s">
        <v>6</v>
      </c>
      <c r="C8">
        <f>+D4</f>
        <v>0.26617000000000002</v>
      </c>
    </row>
    <row r="9" spans="1:6" x14ac:dyDescent="0.2">
      <c r="A9" s="26" t="s">
        <v>36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INTERCEPT(INDIRECT($D$9):G984,INDIRECT($C$9):F984)</f>
        <v>2.3565759619154667E-2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SLOPE(INDIRECT($D$9):G984,INDIRECT($C$9):F984)</f>
        <v>1.2519606598853028E-7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(C7+C11)+(C8+C12)*INT(MAX(F21:F3525))</f>
        <v>59087.165472041233</v>
      </c>
      <c r="E15" s="16" t="s">
        <v>37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0.26617012519606603</v>
      </c>
      <c r="E16" s="16" t="s">
        <v>34</v>
      </c>
      <c r="F16" s="17">
        <f ca="1">NOW()+15018.5+$C$5/24</f>
        <v>59958.779406365735</v>
      </c>
    </row>
    <row r="17" spans="1:17" ht="13.5" thickBot="1" x14ac:dyDescent="0.25">
      <c r="A17" s="16" t="s">
        <v>31</v>
      </c>
      <c r="B17" s="12"/>
      <c r="C17" s="12">
        <f>COUNT(C21:C2183)</f>
        <v>15</v>
      </c>
      <c r="E17" s="16" t="s">
        <v>38</v>
      </c>
      <c r="F17" s="17">
        <f ca="1">ROUND(2*(F16-$C$7)/$C$8,0)/2+F15</f>
        <v>86955</v>
      </c>
    </row>
    <row r="18" spans="1:17" ht="14.25" thickTop="1" thickBot="1" x14ac:dyDescent="0.25">
      <c r="A18" s="18" t="s">
        <v>8</v>
      </c>
      <c r="B18" s="12"/>
      <c r="C18" s="21">
        <f ca="1">+C15</f>
        <v>59087.165472041233</v>
      </c>
      <c r="D18" s="22">
        <f ca="1">+C16</f>
        <v>0.26617012519606603</v>
      </c>
      <c r="E18" s="16" t="s">
        <v>39</v>
      </c>
      <c r="F18" s="25">
        <f ca="1">ROUND(2*(F16-$C$15)/$C$16,0)/2+F15</f>
        <v>3275.5</v>
      </c>
    </row>
    <row r="19" spans="1:17" ht="13.5" thickTop="1" x14ac:dyDescent="0.2">
      <c r="E19" s="16" t="s">
        <v>35</v>
      </c>
      <c r="F19" s="20">
        <f ca="1">+$C$15+$C$16*F18-15018.5-$C$5/24</f>
        <v>44940.901550454284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46</v>
      </c>
      <c r="J20" s="7" t="s">
        <v>0</v>
      </c>
      <c r="K20" s="7" t="s">
        <v>1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f>+C4</f>
        <v>36814.292000000001</v>
      </c>
      <c r="D21" s="10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2.3565759619154667E-2</v>
      </c>
      <c r="Q21" s="2">
        <f>+C21-15018.5</f>
        <v>21795.792000000001</v>
      </c>
    </row>
    <row r="22" spans="1:17" x14ac:dyDescent="0.2">
      <c r="A22" s="32" t="s">
        <v>44</v>
      </c>
      <c r="B22" s="33" t="s">
        <v>42</v>
      </c>
      <c r="C22" s="32">
        <v>48473.779900000001</v>
      </c>
      <c r="D22" s="32">
        <v>4.0000000000000002E-4</v>
      </c>
      <c r="E22">
        <f>+(C22-C$7)/C$8</f>
        <v>43804.665815080582</v>
      </c>
      <c r="F22">
        <f>ROUND(2*E22,0)/2</f>
        <v>43804.5</v>
      </c>
      <c r="G22">
        <f>+C22-(C$7+F22*C$8)</f>
        <v>4.4134999996458646E-2</v>
      </c>
      <c r="J22">
        <f>+G22</f>
        <v>4.4134999996458646E-2</v>
      </c>
      <c r="O22">
        <f ca="1">+C$11+C$12*$F22</f>
        <v>2.9049910691749243E-2</v>
      </c>
      <c r="Q22" s="2">
        <f>+C22-15018.5</f>
        <v>33455.279900000001</v>
      </c>
    </row>
    <row r="23" spans="1:17" x14ac:dyDescent="0.2">
      <c r="A23" s="32" t="s">
        <v>44</v>
      </c>
      <c r="B23" s="33" t="s">
        <v>42</v>
      </c>
      <c r="C23" s="32">
        <v>48474.702100000002</v>
      </c>
      <c r="D23" s="32">
        <v>2.9999999999999997E-4</v>
      </c>
      <c r="E23">
        <f>+(C23-C$7)/C$8</f>
        <v>43808.130518089944</v>
      </c>
      <c r="F23">
        <f>ROUND(2*E23,0)/2</f>
        <v>43808</v>
      </c>
      <c r="G23">
        <f>+C23-(C$7+F23*C$8)</f>
        <v>3.4740000002784654E-2</v>
      </c>
      <c r="J23">
        <f>+G23</f>
        <v>3.4740000002784654E-2</v>
      </c>
      <c r="O23">
        <f ca="1">+C$11+C$12*$F23</f>
        <v>2.9050348877980203E-2</v>
      </c>
      <c r="Q23" s="2">
        <f>+C23-15018.5</f>
        <v>33456.202100000002</v>
      </c>
    </row>
    <row r="24" spans="1:17" x14ac:dyDescent="0.2">
      <c r="A24" s="32" t="s">
        <v>44</v>
      </c>
      <c r="B24" s="33" t="s">
        <v>42</v>
      </c>
      <c r="C24" s="32">
        <v>48478.696400000001</v>
      </c>
      <c r="D24" s="32">
        <v>2.9999999999999997E-4</v>
      </c>
      <c r="E24">
        <f>+(C24-C$7)/C$8</f>
        <v>43823.137092835401</v>
      </c>
      <c r="F24">
        <f>ROUND(2*E24,0)/2</f>
        <v>43823</v>
      </c>
      <c r="G24">
        <f>+C24-(C$7+F24*C$8)</f>
        <v>3.6489999998593703E-2</v>
      </c>
      <c r="J24">
        <f>+G24</f>
        <v>3.6489999998593703E-2</v>
      </c>
      <c r="O24">
        <f ca="1">+C$11+C$12*$F24</f>
        <v>2.9052226818970031E-2</v>
      </c>
      <c r="Q24" s="2">
        <f>+C24-15018.5</f>
        <v>33460.196400000001</v>
      </c>
    </row>
    <row r="25" spans="1:17" x14ac:dyDescent="0.2">
      <c r="A25" s="32" t="s">
        <v>44</v>
      </c>
      <c r="B25" s="33" t="s">
        <v>45</v>
      </c>
      <c r="C25" s="32">
        <v>48479.772599999997</v>
      </c>
      <c r="D25" s="32">
        <v>2.9999999999999997E-4</v>
      </c>
      <c r="E25">
        <f>+(C25-C$7)/C$8</f>
        <v>43827.180373445524</v>
      </c>
      <c r="F25">
        <f>ROUND(2*E25,0)/2</f>
        <v>43827</v>
      </c>
      <c r="G25">
        <f>+C25-(C$7+F25*C$8)</f>
        <v>4.8009999998612329E-2</v>
      </c>
      <c r="J25">
        <f>+G25</f>
        <v>4.8009999998612329E-2</v>
      </c>
      <c r="O25">
        <f ca="1">+C$11+C$12*$F25</f>
        <v>2.9052727603233984E-2</v>
      </c>
      <c r="Q25" s="2">
        <f>+C25-15018.5</f>
        <v>33461.272599999997</v>
      </c>
    </row>
    <row r="26" spans="1:17" x14ac:dyDescent="0.2">
      <c r="A26" s="29" t="s">
        <v>41</v>
      </c>
      <c r="B26" s="30" t="s">
        <v>42</v>
      </c>
      <c r="C26" s="31">
        <v>55398.588000000003</v>
      </c>
      <c r="D26" s="31">
        <v>3.0000000000000001E-3</v>
      </c>
      <c r="E26">
        <f>+(C26-C$7)/C$8</f>
        <v>69821.151895405201</v>
      </c>
      <c r="F26">
        <f>ROUND(2*E26,0)/2</f>
        <v>69821</v>
      </c>
      <c r="G26">
        <f>+C26-(C$7+F26*C$8)</f>
        <v>4.0430000000924338E-2</v>
      </c>
      <c r="I26">
        <f>+G26</f>
        <v>4.0430000000924338E-2</v>
      </c>
      <c r="O26">
        <f ca="1">+C$11+C$12*$F26</f>
        <v>3.2307074142539839E-2</v>
      </c>
      <c r="Q26" s="2">
        <f>+C26-15018.5</f>
        <v>40380.088000000003</v>
      </c>
    </row>
    <row r="27" spans="1:17" x14ac:dyDescent="0.2">
      <c r="A27" s="34" t="s">
        <v>47</v>
      </c>
      <c r="B27" s="35" t="s">
        <v>45</v>
      </c>
      <c r="C27" s="36">
        <v>57599.669950000003</v>
      </c>
      <c r="D27" s="36">
        <v>2.0000000000000001E-4</v>
      </c>
      <c r="E27">
        <f>+(C27-C$7)/C$8</f>
        <v>78090.61107562836</v>
      </c>
      <c r="F27">
        <f>ROUND(2*E27,0)/2</f>
        <v>78090.5</v>
      </c>
      <c r="G27">
        <f>+C27-(C$7+F27*C$8)</f>
        <v>2.9564999997091945E-2</v>
      </c>
      <c r="K27">
        <f>+G27</f>
        <v>2.9564999997091945E-2</v>
      </c>
      <c r="O27">
        <f ca="1">+C$11+C$12*$F27</f>
        <v>3.3342383010231992E-2</v>
      </c>
      <c r="Q27" s="2">
        <f>+C27-15018.5</f>
        <v>42581.169950000003</v>
      </c>
    </row>
    <row r="28" spans="1:17" x14ac:dyDescent="0.2">
      <c r="A28" s="37" t="s">
        <v>48</v>
      </c>
      <c r="B28" s="38" t="s">
        <v>42</v>
      </c>
      <c r="C28" s="39">
        <v>59083.041239999999</v>
      </c>
      <c r="D28" s="39">
        <v>4.0899999999999999E-3</v>
      </c>
      <c r="E28">
        <f>+(C28-C$7)/C$8</f>
        <v>83663.633166773099</v>
      </c>
      <c r="F28">
        <f>ROUND(2*E28,0)/2</f>
        <v>83663.5</v>
      </c>
      <c r="G28">
        <f>+C28-(C$7+F28*C$8)</f>
        <v>3.5444999994069804E-2</v>
      </c>
      <c r="K28">
        <f>+G28</f>
        <v>3.5444999994069804E-2</v>
      </c>
      <c r="O28">
        <f ca="1">+C$11+C$12*$F28</f>
        <v>3.404010068598607E-2</v>
      </c>
      <c r="Q28" s="2">
        <f>+C28-15018.5</f>
        <v>44064.541239999999</v>
      </c>
    </row>
    <row r="29" spans="1:17" x14ac:dyDescent="0.2">
      <c r="A29" s="37" t="s">
        <v>48</v>
      </c>
      <c r="B29" s="38" t="s">
        <v>45</v>
      </c>
      <c r="C29" s="39">
        <v>59083.19399</v>
      </c>
      <c r="D29" s="39">
        <v>5.3200000000000001E-3</v>
      </c>
      <c r="E29">
        <f>+(C29-C$7)/C$8</f>
        <v>83664.207048127122</v>
      </c>
      <c r="F29">
        <f>ROUND(2*E29,0)/2</f>
        <v>83664</v>
      </c>
      <c r="G29">
        <f>+C29-(C$7+F29*C$8)</f>
        <v>5.5110000001150183E-2</v>
      </c>
      <c r="K29">
        <f>+G29</f>
        <v>5.5110000001150183E-2</v>
      </c>
      <c r="O29">
        <f ca="1">+C$11+C$12*$F29</f>
        <v>3.4040163284019063E-2</v>
      </c>
      <c r="Q29" s="2">
        <f>+C29-15018.5</f>
        <v>44064.69399</v>
      </c>
    </row>
    <row r="30" spans="1:17" ht="12" customHeight="1" x14ac:dyDescent="0.2">
      <c r="A30" s="37" t="s">
        <v>48</v>
      </c>
      <c r="B30" s="38" t="s">
        <v>45</v>
      </c>
      <c r="C30" s="39">
        <v>59085.039109999998</v>
      </c>
      <c r="D30" s="39">
        <v>2.7000000000000001E-3</v>
      </c>
      <c r="E30">
        <f>+(C30-C$7)/C$8</f>
        <v>83671.139159183964</v>
      </c>
      <c r="F30">
        <f>ROUND(2*E30,0)/2</f>
        <v>83671</v>
      </c>
      <c r="G30">
        <f>+C30-(C$7+F30*C$8)</f>
        <v>3.7039999995613471E-2</v>
      </c>
      <c r="K30">
        <f>+G30</f>
        <v>3.7039999995613471E-2</v>
      </c>
      <c r="O30">
        <f ca="1">+C$11+C$12*$F30</f>
        <v>3.4041039656480983E-2</v>
      </c>
      <c r="Q30" s="2">
        <f>+C30-15018.5</f>
        <v>44066.539109999998</v>
      </c>
    </row>
    <row r="31" spans="1:17" ht="12" customHeight="1" x14ac:dyDescent="0.2">
      <c r="A31" s="37" t="s">
        <v>48</v>
      </c>
      <c r="B31" s="38" t="s">
        <v>42</v>
      </c>
      <c r="C31" s="39">
        <v>59085.192490000001</v>
      </c>
      <c r="D31" s="39">
        <v>3.4199999999999999E-3</v>
      </c>
      <c r="E31">
        <f>+(C31-C$7)/C$8</f>
        <v>83671.715407446361</v>
      </c>
      <c r="F31">
        <f>ROUND(2*E31,0)/2</f>
        <v>83671.5</v>
      </c>
      <c r="G31">
        <f>+C31-(C$7+F31*C$8)</f>
        <v>5.7334999997692648E-2</v>
      </c>
      <c r="K31">
        <f>+G31</f>
        <v>5.7334999997692648E-2</v>
      </c>
      <c r="O31">
        <f ca="1">+C$11+C$12*$F31</f>
        <v>3.4041102254513976E-2</v>
      </c>
      <c r="Q31" s="2">
        <f>+C31-15018.5</f>
        <v>44066.692490000001</v>
      </c>
    </row>
    <row r="32" spans="1:17" ht="12" customHeight="1" x14ac:dyDescent="0.2">
      <c r="A32" s="37" t="s">
        <v>48</v>
      </c>
      <c r="B32" s="38" t="s">
        <v>45</v>
      </c>
      <c r="C32" s="39">
        <v>59085.961479999998</v>
      </c>
      <c r="D32" s="39">
        <v>3.1700000000000001E-3</v>
      </c>
      <c r="E32">
        <f>+(C32-C$7)/C$8</f>
        <v>83674.604500882881</v>
      </c>
      <c r="F32">
        <f>ROUND(2*E32,0)/2</f>
        <v>83674.5</v>
      </c>
      <c r="G32">
        <f>+C32-(C$7+F32*C$8)</f>
        <v>2.7814999994006939E-2</v>
      </c>
      <c r="K32">
        <f>+G32</f>
        <v>2.7814999994006939E-2</v>
      </c>
      <c r="O32">
        <f ca="1">+C$11+C$12*$F32</f>
        <v>3.4041477842711942E-2</v>
      </c>
      <c r="Q32" s="2">
        <f>+C32-15018.5</f>
        <v>44067.461479999998</v>
      </c>
    </row>
    <row r="33" spans="1:17" ht="12" customHeight="1" x14ac:dyDescent="0.2">
      <c r="A33" s="37" t="s">
        <v>48</v>
      </c>
      <c r="B33" s="38" t="s">
        <v>45</v>
      </c>
      <c r="C33" s="39">
        <v>59086.268029999999</v>
      </c>
      <c r="D33" s="39">
        <v>3.6600000000000001E-3</v>
      </c>
      <c r="E33">
        <f>+(C33-C$7)/C$8</f>
        <v>83675.756208438208</v>
      </c>
      <c r="F33">
        <f>ROUND(2*E33,0)/2</f>
        <v>83676</v>
      </c>
      <c r="G33">
        <f>+C33-(C$7+F33*C$8)</f>
        <v>-6.4890000001469161E-2</v>
      </c>
      <c r="K33">
        <f>+G33</f>
        <v>-6.4890000001469161E-2</v>
      </c>
      <c r="O33">
        <f ca="1">+C$11+C$12*$F33</f>
        <v>3.4041665636810929E-2</v>
      </c>
      <c r="Q33" s="2">
        <f>+C33-15018.5</f>
        <v>44067.768029999999</v>
      </c>
    </row>
    <row r="34" spans="1:17" ht="12" customHeight="1" x14ac:dyDescent="0.2">
      <c r="A34" s="37" t="s">
        <v>48</v>
      </c>
      <c r="B34" s="38" t="s">
        <v>42</v>
      </c>
      <c r="C34" s="39">
        <v>59087.03701</v>
      </c>
      <c r="D34" s="39">
        <v>2.3999999999999998E-3</v>
      </c>
      <c r="E34">
        <f>+(C34-C$7)/C$8</f>
        <v>83678.645264304752</v>
      </c>
      <c r="F34">
        <f>ROUND(2*E34,0)/2</f>
        <v>83678.5</v>
      </c>
      <c r="G34">
        <f>+C34-(C$7+F34*C$8)</f>
        <v>3.8665000000037253E-2</v>
      </c>
      <c r="K34">
        <f>+G34</f>
        <v>3.8665000000037253E-2</v>
      </c>
      <c r="O34">
        <f ca="1">+C$11+C$12*$F34</f>
        <v>3.4041978626975902E-2</v>
      </c>
      <c r="Q34" s="2">
        <f>+C34-15018.5</f>
        <v>44068.53701</v>
      </c>
    </row>
    <row r="35" spans="1:17" ht="12" customHeight="1" x14ac:dyDescent="0.2">
      <c r="A35" s="37" t="s">
        <v>48</v>
      </c>
      <c r="B35" s="38" t="s">
        <v>45</v>
      </c>
      <c r="C35" s="39">
        <v>59087.189290000002</v>
      </c>
      <c r="D35" s="39">
        <v>2.8500000000000001E-3</v>
      </c>
      <c r="E35">
        <f>+(C35-C$7)/C$8</f>
        <v>83679.21737987001</v>
      </c>
      <c r="F35">
        <f>ROUND(2*E35,0)/2</f>
        <v>83679</v>
      </c>
      <c r="G35">
        <f>+C35-(C$7+F35*C$8)</f>
        <v>5.7860000000800937E-2</v>
      </c>
      <c r="K35">
        <f>+G35</f>
        <v>5.7860000000800937E-2</v>
      </c>
      <c r="O35">
        <f ca="1">+C$11+C$12*$F35</f>
        <v>3.4042041225008896E-2</v>
      </c>
      <c r="Q35" s="2">
        <f>+C35-15018.5</f>
        <v>44068.689290000002</v>
      </c>
    </row>
    <row r="36" spans="1:17" ht="12" customHeight="1" x14ac:dyDescent="0.2">
      <c r="C36" s="10"/>
      <c r="D36" s="10"/>
    </row>
    <row r="37" spans="1:17" ht="12" customHeight="1" x14ac:dyDescent="0.2">
      <c r="C37" s="10"/>
      <c r="D37" s="10"/>
    </row>
    <row r="38" spans="1:17" ht="12" customHeight="1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</sheetData>
  <sortState xmlns:xlrd2="http://schemas.microsoft.com/office/spreadsheetml/2017/richdata2" ref="A21:R35">
    <sortCondition ref="C21:C35"/>
  </sortState>
  <phoneticPr fontId="8" type="noConversion"/>
  <hyperlinks>
    <hyperlink ref="H252" r:id="rId1" display="http://vsolj.cetus-net.org/bulletin.html"/>
    <hyperlink ref="H245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2023-01-14T05:42:20Z</dcterms:modified>
</cp:coreProperties>
</file>