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6E998AF9-34EC-4B78-ABAC-0B45B74978F4}" xr6:coauthVersionLast="47" xr6:coauthVersionMax="47" xr10:uidLastSave="{00000000-0000-0000-0000-000000000000}"/>
  <bookViews>
    <workbookView xWindow="13095" yWindow="780" windowWidth="12975" windowHeight="14640"/>
  </bookViews>
  <sheets>
    <sheet name="Active" sheetId="1" r:id="rId1"/>
    <sheet name="BAV" sheetId="5" r:id="rId2"/>
    <sheet name="Q_fit" sheetId="2" r:id="rId3"/>
    <sheet name="A (2)" sheetId="4" r:id="rId4"/>
  </sheets>
  <calcPr calcId="181029"/>
</workbook>
</file>

<file path=xl/calcChain.xml><?xml version="1.0" encoding="utf-8"?>
<calcChain xmlns="http://schemas.openxmlformats.org/spreadsheetml/2006/main">
  <c r="E112" i="1" l="1"/>
  <c r="F112" i="1" s="1"/>
  <c r="Q112" i="1"/>
  <c r="C7" i="1"/>
  <c r="C8" i="1"/>
  <c r="E103" i="1"/>
  <c r="F103" i="1"/>
  <c r="D11" i="1"/>
  <c r="D12" i="1"/>
  <c r="D13" i="1"/>
  <c r="Q111" i="1"/>
  <c r="E105" i="1"/>
  <c r="F105" i="1"/>
  <c r="E9" i="1"/>
  <c r="D9" i="1"/>
  <c r="E96" i="1"/>
  <c r="F96" i="1"/>
  <c r="Q110" i="1"/>
  <c r="Q109" i="1"/>
  <c r="Q108" i="1"/>
  <c r="Q93" i="1"/>
  <c r="Q92" i="1"/>
  <c r="Q64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4" i="1"/>
  <c r="Q42" i="1"/>
  <c r="Q38" i="1"/>
  <c r="Q37" i="1"/>
  <c r="Q36" i="1"/>
  <c r="Q34" i="1"/>
  <c r="Q33" i="1"/>
  <c r="Q32" i="1"/>
  <c r="Q31" i="1"/>
  <c r="Q29" i="1"/>
  <c r="Q107" i="1"/>
  <c r="G30" i="5"/>
  <c r="C30" i="5"/>
  <c r="G64" i="5"/>
  <c r="C64" i="5"/>
  <c r="G63" i="5"/>
  <c r="C63" i="5"/>
  <c r="G62" i="5"/>
  <c r="C62" i="5"/>
  <c r="G61" i="5"/>
  <c r="C61" i="5"/>
  <c r="G60" i="5"/>
  <c r="C60" i="5"/>
  <c r="G59" i="5"/>
  <c r="C59" i="5"/>
  <c r="G58" i="5"/>
  <c r="C58" i="5"/>
  <c r="G57" i="5"/>
  <c r="C57" i="5"/>
  <c r="G56" i="5"/>
  <c r="C56" i="5"/>
  <c r="G55" i="5"/>
  <c r="C55" i="5"/>
  <c r="G54" i="5"/>
  <c r="C54" i="5"/>
  <c r="G53" i="5"/>
  <c r="C53" i="5"/>
  <c r="G94" i="5"/>
  <c r="C94" i="5"/>
  <c r="G93" i="5"/>
  <c r="C93" i="5"/>
  <c r="G52" i="5"/>
  <c r="C52" i="5"/>
  <c r="G51" i="5"/>
  <c r="C51" i="5"/>
  <c r="E90" i="1"/>
  <c r="G50" i="5"/>
  <c r="C50" i="5"/>
  <c r="G49" i="5"/>
  <c r="C49" i="5"/>
  <c r="E88" i="1"/>
  <c r="F88" i="1"/>
  <c r="G48" i="5"/>
  <c r="C48" i="5"/>
  <c r="G47" i="5"/>
  <c r="C47" i="5"/>
  <c r="E47" i="5"/>
  <c r="E86" i="1"/>
  <c r="G46" i="5"/>
  <c r="C46" i="5"/>
  <c r="G45" i="5"/>
  <c r="C45" i="5"/>
  <c r="E84" i="1"/>
  <c r="G44" i="5"/>
  <c r="C44" i="5"/>
  <c r="G43" i="5"/>
  <c r="C43" i="5"/>
  <c r="E43" i="5"/>
  <c r="E82" i="1"/>
  <c r="G42" i="5"/>
  <c r="C42" i="5"/>
  <c r="G41" i="5"/>
  <c r="C41" i="5"/>
  <c r="E41" i="5"/>
  <c r="E80" i="1"/>
  <c r="G40" i="5"/>
  <c r="C40" i="5"/>
  <c r="G39" i="5"/>
  <c r="C39" i="5"/>
  <c r="E78" i="1"/>
  <c r="G38" i="5"/>
  <c r="C38" i="5"/>
  <c r="G37" i="5"/>
  <c r="C37" i="5"/>
  <c r="E76" i="1"/>
  <c r="F76" i="1"/>
  <c r="G36" i="5"/>
  <c r="C36" i="5"/>
  <c r="G35" i="5"/>
  <c r="C35" i="5"/>
  <c r="G34" i="5"/>
  <c r="C34" i="5"/>
  <c r="G33" i="5"/>
  <c r="C33" i="5"/>
  <c r="G32" i="5"/>
  <c r="C32" i="5"/>
  <c r="G31" i="5"/>
  <c r="C31" i="5"/>
  <c r="G29" i="5"/>
  <c r="C29" i="5"/>
  <c r="G28" i="5"/>
  <c r="C28" i="5"/>
  <c r="G27" i="5"/>
  <c r="C27" i="5"/>
  <c r="G26" i="5"/>
  <c r="C26" i="5"/>
  <c r="G92" i="5"/>
  <c r="C92" i="5"/>
  <c r="G25" i="5"/>
  <c r="C25" i="5"/>
  <c r="G24" i="5"/>
  <c r="C24" i="5"/>
  <c r="G23" i="5"/>
  <c r="C23" i="5"/>
  <c r="G91" i="5"/>
  <c r="C91" i="5"/>
  <c r="G90" i="5"/>
  <c r="C90" i="5"/>
  <c r="G89" i="5"/>
  <c r="C89" i="5"/>
  <c r="G88" i="5"/>
  <c r="C88" i="5"/>
  <c r="G87" i="5"/>
  <c r="C87" i="5"/>
  <c r="G86" i="5"/>
  <c r="C86" i="5"/>
  <c r="G85" i="5"/>
  <c r="C85" i="5"/>
  <c r="G84" i="5"/>
  <c r="C84" i="5"/>
  <c r="G83" i="5"/>
  <c r="C83" i="5"/>
  <c r="G82" i="5"/>
  <c r="C82" i="5"/>
  <c r="G81" i="5"/>
  <c r="C81" i="5"/>
  <c r="G80" i="5"/>
  <c r="C80" i="5"/>
  <c r="G79" i="5"/>
  <c r="C79" i="5"/>
  <c r="G78" i="5"/>
  <c r="C78" i="5"/>
  <c r="G77" i="5"/>
  <c r="C77" i="5"/>
  <c r="G76" i="5"/>
  <c r="C76" i="5"/>
  <c r="G22" i="5"/>
  <c r="C22" i="5"/>
  <c r="G75" i="5"/>
  <c r="C75" i="5"/>
  <c r="G21" i="5"/>
  <c r="C21" i="5"/>
  <c r="G20" i="5"/>
  <c r="C20" i="5"/>
  <c r="G19" i="5"/>
  <c r="C19" i="5"/>
  <c r="G74" i="5"/>
  <c r="C74" i="5"/>
  <c r="G73" i="5"/>
  <c r="C73" i="5"/>
  <c r="G72" i="5"/>
  <c r="C72" i="5"/>
  <c r="G18" i="5"/>
  <c r="C18" i="5"/>
  <c r="G71" i="5"/>
  <c r="C71" i="5"/>
  <c r="G70" i="5"/>
  <c r="C70" i="5"/>
  <c r="G69" i="5"/>
  <c r="C69" i="5"/>
  <c r="G68" i="5"/>
  <c r="C68" i="5"/>
  <c r="G17" i="5"/>
  <c r="C17" i="5"/>
  <c r="G67" i="5"/>
  <c r="C67" i="5"/>
  <c r="G66" i="5"/>
  <c r="C66" i="5"/>
  <c r="E66" i="5"/>
  <c r="G16" i="5"/>
  <c r="C16" i="5"/>
  <c r="G65" i="5"/>
  <c r="C65" i="5"/>
  <c r="E65" i="5"/>
  <c r="G15" i="5"/>
  <c r="C15" i="5"/>
  <c r="G14" i="5"/>
  <c r="C14" i="5"/>
  <c r="G13" i="5"/>
  <c r="C13" i="5"/>
  <c r="G12" i="5"/>
  <c r="C12" i="5"/>
  <c r="G11" i="5"/>
  <c r="C11" i="5"/>
  <c r="H30" i="5"/>
  <c r="B30" i="5"/>
  <c r="D30" i="5"/>
  <c r="A30" i="5"/>
  <c r="H64" i="5"/>
  <c r="B64" i="5"/>
  <c r="D64" i="5"/>
  <c r="A64" i="5"/>
  <c r="H63" i="5"/>
  <c r="B63" i="5"/>
  <c r="D63" i="5"/>
  <c r="A63" i="5"/>
  <c r="H62" i="5"/>
  <c r="B62" i="5"/>
  <c r="D62" i="5"/>
  <c r="A62" i="5"/>
  <c r="H61" i="5"/>
  <c r="B61" i="5"/>
  <c r="D61" i="5"/>
  <c r="A61" i="5"/>
  <c r="H60" i="5"/>
  <c r="B60" i="5"/>
  <c r="D60" i="5"/>
  <c r="A60" i="5"/>
  <c r="H59" i="5"/>
  <c r="B59" i="5"/>
  <c r="D59" i="5"/>
  <c r="A59" i="5"/>
  <c r="H58" i="5"/>
  <c r="B58" i="5"/>
  <c r="D58" i="5"/>
  <c r="A58" i="5"/>
  <c r="H57" i="5"/>
  <c r="B57" i="5"/>
  <c r="D57" i="5"/>
  <c r="A57" i="5"/>
  <c r="H56" i="5"/>
  <c r="B56" i="5"/>
  <c r="D56" i="5"/>
  <c r="A56" i="5"/>
  <c r="H55" i="5"/>
  <c r="B55" i="5"/>
  <c r="D55" i="5"/>
  <c r="A55" i="5"/>
  <c r="H54" i="5"/>
  <c r="B54" i="5"/>
  <c r="D54" i="5"/>
  <c r="A54" i="5"/>
  <c r="H53" i="5"/>
  <c r="F53" i="5"/>
  <c r="D53" i="5"/>
  <c r="B53" i="5"/>
  <c r="A53" i="5"/>
  <c r="H94" i="5"/>
  <c r="F94" i="5"/>
  <c r="D94" i="5"/>
  <c r="B94" i="5"/>
  <c r="A94" i="5"/>
  <c r="H93" i="5"/>
  <c r="F93" i="5"/>
  <c r="D93" i="5"/>
  <c r="B93" i="5"/>
  <c r="A93" i="5"/>
  <c r="H52" i="5"/>
  <c r="B52" i="5"/>
  <c r="F52" i="5"/>
  <c r="D52" i="5"/>
  <c r="A52" i="5"/>
  <c r="H51" i="5"/>
  <c r="B51" i="5"/>
  <c r="F51" i="5"/>
  <c r="D51" i="5"/>
  <c r="A51" i="5"/>
  <c r="H50" i="5"/>
  <c r="D50" i="5"/>
  <c r="B50" i="5"/>
  <c r="A50" i="5"/>
  <c r="H49" i="5"/>
  <c r="B49" i="5"/>
  <c r="D49" i="5"/>
  <c r="A49" i="5"/>
  <c r="H48" i="5"/>
  <c r="D48" i="5"/>
  <c r="B48" i="5"/>
  <c r="A48" i="5"/>
  <c r="H47" i="5"/>
  <c r="B47" i="5"/>
  <c r="D47" i="5"/>
  <c r="A47" i="5"/>
  <c r="H46" i="5"/>
  <c r="D46" i="5"/>
  <c r="B46" i="5"/>
  <c r="A46" i="5"/>
  <c r="H45" i="5"/>
  <c r="B45" i="5"/>
  <c r="D45" i="5"/>
  <c r="A45" i="5"/>
  <c r="H44" i="5"/>
  <c r="B44" i="5"/>
  <c r="D44" i="5"/>
  <c r="A44" i="5"/>
  <c r="H43" i="5"/>
  <c r="B43" i="5"/>
  <c r="D43" i="5"/>
  <c r="A43" i="5"/>
  <c r="H42" i="5"/>
  <c r="B42" i="5"/>
  <c r="D42" i="5"/>
  <c r="A42" i="5"/>
  <c r="H41" i="5"/>
  <c r="B41" i="5"/>
  <c r="D41" i="5"/>
  <c r="A41" i="5"/>
  <c r="H40" i="5"/>
  <c r="D40" i="5"/>
  <c r="B40" i="5"/>
  <c r="A40" i="5"/>
  <c r="H39" i="5"/>
  <c r="B39" i="5"/>
  <c r="D39" i="5"/>
  <c r="A39" i="5"/>
  <c r="H38" i="5"/>
  <c r="B38" i="5"/>
  <c r="D38" i="5"/>
  <c r="A38" i="5"/>
  <c r="H37" i="5"/>
  <c r="B37" i="5"/>
  <c r="D37" i="5"/>
  <c r="A37" i="5"/>
  <c r="H36" i="5"/>
  <c r="D36" i="5"/>
  <c r="B36" i="5"/>
  <c r="A36" i="5"/>
  <c r="H35" i="5"/>
  <c r="B35" i="5"/>
  <c r="D35" i="5"/>
  <c r="A35" i="5"/>
  <c r="H34" i="5"/>
  <c r="D34" i="5"/>
  <c r="B34" i="5"/>
  <c r="A34" i="5"/>
  <c r="H33" i="5"/>
  <c r="B33" i="5"/>
  <c r="D33" i="5"/>
  <c r="A33" i="5"/>
  <c r="H32" i="5"/>
  <c r="D32" i="5"/>
  <c r="B32" i="5"/>
  <c r="A32" i="5"/>
  <c r="H31" i="5"/>
  <c r="B31" i="5"/>
  <c r="D31" i="5"/>
  <c r="A31" i="5"/>
  <c r="H29" i="5"/>
  <c r="D29" i="5"/>
  <c r="B29" i="5"/>
  <c r="A29" i="5"/>
  <c r="H28" i="5"/>
  <c r="B28" i="5"/>
  <c r="D28" i="5"/>
  <c r="A28" i="5"/>
  <c r="H27" i="5"/>
  <c r="B27" i="5"/>
  <c r="D27" i="5"/>
  <c r="A27" i="5"/>
  <c r="H26" i="5"/>
  <c r="B26" i="5"/>
  <c r="D26" i="5"/>
  <c r="A26" i="5"/>
  <c r="H92" i="5"/>
  <c r="B92" i="5"/>
  <c r="D92" i="5"/>
  <c r="A92" i="5"/>
  <c r="H25" i="5"/>
  <c r="B25" i="5"/>
  <c r="D25" i="5"/>
  <c r="A25" i="5"/>
  <c r="H24" i="5"/>
  <c r="D24" i="5"/>
  <c r="B24" i="5"/>
  <c r="A24" i="5"/>
  <c r="H23" i="5"/>
  <c r="B23" i="5"/>
  <c r="D23" i="5"/>
  <c r="A23" i="5"/>
  <c r="H91" i="5"/>
  <c r="B91" i="5"/>
  <c r="D91" i="5"/>
  <c r="A91" i="5"/>
  <c r="H90" i="5"/>
  <c r="B90" i="5"/>
  <c r="D90" i="5"/>
  <c r="A90" i="5"/>
  <c r="H89" i="5"/>
  <c r="D89" i="5"/>
  <c r="B89" i="5"/>
  <c r="A89" i="5"/>
  <c r="H88" i="5"/>
  <c r="B88" i="5"/>
  <c r="D88" i="5"/>
  <c r="A88" i="5"/>
  <c r="H87" i="5"/>
  <c r="D87" i="5"/>
  <c r="B87" i="5"/>
  <c r="A87" i="5"/>
  <c r="H86" i="5"/>
  <c r="B86" i="5"/>
  <c r="D86" i="5"/>
  <c r="A86" i="5"/>
  <c r="H85" i="5"/>
  <c r="D85" i="5"/>
  <c r="B85" i="5"/>
  <c r="A85" i="5"/>
  <c r="H84" i="5"/>
  <c r="B84" i="5"/>
  <c r="D84" i="5"/>
  <c r="A84" i="5"/>
  <c r="H83" i="5"/>
  <c r="D83" i="5"/>
  <c r="B83" i="5"/>
  <c r="A83" i="5"/>
  <c r="H82" i="5"/>
  <c r="B82" i="5"/>
  <c r="D82" i="5"/>
  <c r="A82" i="5"/>
  <c r="H81" i="5"/>
  <c r="B81" i="5"/>
  <c r="D81" i="5"/>
  <c r="A81" i="5"/>
  <c r="H80" i="5"/>
  <c r="B80" i="5"/>
  <c r="D80" i="5"/>
  <c r="A80" i="5"/>
  <c r="H79" i="5"/>
  <c r="B79" i="5"/>
  <c r="D79" i="5"/>
  <c r="A79" i="5"/>
  <c r="H78" i="5"/>
  <c r="B78" i="5"/>
  <c r="D78" i="5"/>
  <c r="A78" i="5"/>
  <c r="H77" i="5"/>
  <c r="D77" i="5"/>
  <c r="B77" i="5"/>
  <c r="A77" i="5"/>
  <c r="H76" i="5"/>
  <c r="B76" i="5"/>
  <c r="D76" i="5"/>
  <c r="A76" i="5"/>
  <c r="H22" i="5"/>
  <c r="B22" i="5"/>
  <c r="D22" i="5"/>
  <c r="A22" i="5"/>
  <c r="H75" i="5"/>
  <c r="B75" i="5"/>
  <c r="D75" i="5"/>
  <c r="A75" i="5"/>
  <c r="H21" i="5"/>
  <c r="D21" i="5"/>
  <c r="B21" i="5"/>
  <c r="A21" i="5"/>
  <c r="H20" i="5"/>
  <c r="B20" i="5"/>
  <c r="D20" i="5"/>
  <c r="A20" i="5"/>
  <c r="H19" i="5"/>
  <c r="D19" i="5"/>
  <c r="B19" i="5"/>
  <c r="A19" i="5"/>
  <c r="H74" i="5"/>
  <c r="B74" i="5"/>
  <c r="D74" i="5"/>
  <c r="A74" i="5"/>
  <c r="H73" i="5"/>
  <c r="D73" i="5"/>
  <c r="B73" i="5"/>
  <c r="A73" i="5"/>
  <c r="H72" i="5"/>
  <c r="B72" i="5"/>
  <c r="D72" i="5"/>
  <c r="A72" i="5"/>
  <c r="H18" i="5"/>
  <c r="D18" i="5"/>
  <c r="B18" i="5"/>
  <c r="A18" i="5"/>
  <c r="H71" i="5"/>
  <c r="B71" i="5"/>
  <c r="D71" i="5"/>
  <c r="A71" i="5"/>
  <c r="H70" i="5"/>
  <c r="D70" i="5"/>
  <c r="B70" i="5"/>
  <c r="A70" i="5"/>
  <c r="H69" i="5"/>
  <c r="B69" i="5"/>
  <c r="D69" i="5"/>
  <c r="A69" i="5"/>
  <c r="H68" i="5"/>
  <c r="D68" i="5"/>
  <c r="B68" i="5"/>
  <c r="A68" i="5"/>
  <c r="H17" i="5"/>
  <c r="B17" i="5"/>
  <c r="D17" i="5"/>
  <c r="A17" i="5"/>
  <c r="H67" i="5"/>
  <c r="D67" i="5"/>
  <c r="B67" i="5"/>
  <c r="A67" i="5"/>
  <c r="H66" i="5"/>
  <c r="B66" i="5"/>
  <c r="D66" i="5"/>
  <c r="A66" i="5"/>
  <c r="H16" i="5"/>
  <c r="D16" i="5"/>
  <c r="B16" i="5"/>
  <c r="A16" i="5"/>
  <c r="H65" i="5"/>
  <c r="B65" i="5"/>
  <c r="D65" i="5"/>
  <c r="A65" i="5"/>
  <c r="H15" i="5"/>
  <c r="D15" i="5"/>
  <c r="B15" i="5"/>
  <c r="A15" i="5"/>
  <c r="H14" i="5"/>
  <c r="B14" i="5"/>
  <c r="D14" i="5"/>
  <c r="A14" i="5"/>
  <c r="H13" i="5"/>
  <c r="D13" i="5"/>
  <c r="B13" i="5"/>
  <c r="A13" i="5"/>
  <c r="H12" i="5"/>
  <c r="B12" i="5"/>
  <c r="D12" i="5"/>
  <c r="A12" i="5"/>
  <c r="H11" i="5"/>
  <c r="D11" i="5"/>
  <c r="B11" i="5"/>
  <c r="A11" i="5"/>
  <c r="D11" i="4"/>
  <c r="D12" i="4"/>
  <c r="D13" i="4"/>
  <c r="D9" i="4"/>
  <c r="E9" i="4"/>
  <c r="E66" i="4"/>
  <c r="F66" i="4"/>
  <c r="G66" i="4"/>
  <c r="L66" i="4"/>
  <c r="E67" i="4"/>
  <c r="F67" i="4"/>
  <c r="P67" i="4"/>
  <c r="S67" i="4" s="1"/>
  <c r="G67" i="4"/>
  <c r="E68" i="4"/>
  <c r="F68" i="4"/>
  <c r="E69" i="4"/>
  <c r="F69" i="4"/>
  <c r="E70" i="4"/>
  <c r="F70" i="4"/>
  <c r="G70" i="4"/>
  <c r="K70" i="4"/>
  <c r="E71" i="4"/>
  <c r="F71" i="4"/>
  <c r="E72" i="4"/>
  <c r="F72" i="4"/>
  <c r="G72" i="4"/>
  <c r="E73" i="4"/>
  <c r="F73" i="4"/>
  <c r="E74" i="4"/>
  <c r="F74" i="4"/>
  <c r="G74" i="4"/>
  <c r="E75" i="4"/>
  <c r="F75" i="4"/>
  <c r="G75" i="4"/>
  <c r="L75" i="4"/>
  <c r="E76" i="4"/>
  <c r="F76" i="4"/>
  <c r="E77" i="4"/>
  <c r="F77" i="4"/>
  <c r="E78" i="4"/>
  <c r="F78" i="4"/>
  <c r="G78" i="4"/>
  <c r="L78" i="4"/>
  <c r="W11" i="4"/>
  <c r="E21" i="4"/>
  <c r="F21" i="4"/>
  <c r="E22" i="4"/>
  <c r="F22" i="4"/>
  <c r="E23" i="4"/>
  <c r="F23" i="4"/>
  <c r="E24" i="4"/>
  <c r="F24" i="4"/>
  <c r="G24" i="4"/>
  <c r="N24" i="4"/>
  <c r="E25" i="4"/>
  <c r="F25" i="4"/>
  <c r="G25" i="4"/>
  <c r="N25" i="4"/>
  <c r="E26" i="4"/>
  <c r="F26" i="4"/>
  <c r="E27" i="4"/>
  <c r="F27" i="4"/>
  <c r="E28" i="4"/>
  <c r="F28" i="4"/>
  <c r="G28" i="4"/>
  <c r="E29" i="4"/>
  <c r="F29" i="4"/>
  <c r="G29" i="4"/>
  <c r="N29" i="4"/>
  <c r="E30" i="4"/>
  <c r="F30" i="4"/>
  <c r="E31" i="4"/>
  <c r="F31" i="4"/>
  <c r="E32" i="4"/>
  <c r="F32" i="4"/>
  <c r="G32" i="4"/>
  <c r="N32" i="4"/>
  <c r="E33" i="4"/>
  <c r="F33" i="4"/>
  <c r="G33" i="4"/>
  <c r="N33" i="4"/>
  <c r="E34" i="4"/>
  <c r="F34" i="4"/>
  <c r="E35" i="4"/>
  <c r="F35" i="4"/>
  <c r="E36" i="4"/>
  <c r="F36" i="4"/>
  <c r="G36" i="4"/>
  <c r="E37" i="4"/>
  <c r="F37" i="4"/>
  <c r="G37" i="4"/>
  <c r="N37" i="4"/>
  <c r="E38" i="4"/>
  <c r="F38" i="4"/>
  <c r="E39" i="4"/>
  <c r="F39" i="4"/>
  <c r="E40" i="4"/>
  <c r="F40" i="4"/>
  <c r="G40" i="4"/>
  <c r="J40" i="4"/>
  <c r="E41" i="4"/>
  <c r="F41" i="4"/>
  <c r="G41" i="4"/>
  <c r="N41" i="4"/>
  <c r="E42" i="4"/>
  <c r="F42" i="4"/>
  <c r="E43" i="4"/>
  <c r="F43" i="4"/>
  <c r="E44" i="4"/>
  <c r="F44" i="4"/>
  <c r="E45" i="4"/>
  <c r="F45" i="4"/>
  <c r="E46" i="4"/>
  <c r="F46" i="4"/>
  <c r="E47" i="4"/>
  <c r="F47" i="4"/>
  <c r="E48" i="4"/>
  <c r="F48" i="4"/>
  <c r="E49" i="4"/>
  <c r="F49" i="4"/>
  <c r="E50" i="4"/>
  <c r="F50" i="4"/>
  <c r="E51" i="4"/>
  <c r="F51" i="4"/>
  <c r="E52" i="4"/>
  <c r="F52" i="4"/>
  <c r="E53" i="4"/>
  <c r="F53" i="4"/>
  <c r="E54" i="4"/>
  <c r="F54" i="4"/>
  <c r="E55" i="4"/>
  <c r="F55" i="4"/>
  <c r="E56" i="4"/>
  <c r="F56" i="4"/>
  <c r="E57" i="4"/>
  <c r="F57" i="4"/>
  <c r="E58" i="4"/>
  <c r="F58" i="4"/>
  <c r="P58" i="4"/>
  <c r="S58" i="4"/>
  <c r="E59" i="4"/>
  <c r="F59" i="4"/>
  <c r="E60" i="4"/>
  <c r="F60" i="4"/>
  <c r="E61" i="4"/>
  <c r="F61" i="4"/>
  <c r="E62" i="4"/>
  <c r="F62" i="4"/>
  <c r="E63" i="4"/>
  <c r="F63" i="4"/>
  <c r="E64" i="4"/>
  <c r="F64" i="4"/>
  <c r="E65" i="4"/>
  <c r="F65" i="4"/>
  <c r="G65" i="4"/>
  <c r="K65" i="4"/>
  <c r="F16" i="4"/>
  <c r="F17" i="4" s="1"/>
  <c r="C17" i="4"/>
  <c r="Q21" i="4"/>
  <c r="U21" i="4"/>
  <c r="E14" i="4"/>
  <c r="G22" i="4"/>
  <c r="N22" i="4"/>
  <c r="Q22" i="4"/>
  <c r="G23" i="4"/>
  <c r="N23" i="4"/>
  <c r="Q23" i="4"/>
  <c r="Q24" i="4"/>
  <c r="Q25" i="4"/>
  <c r="G26" i="4"/>
  <c r="N26" i="4"/>
  <c r="Q26" i="4"/>
  <c r="G27" i="4"/>
  <c r="N27" i="4"/>
  <c r="Q27" i="4"/>
  <c r="N28" i="4"/>
  <c r="Q28" i="4"/>
  <c r="Q29" i="4"/>
  <c r="G30" i="4"/>
  <c r="N30" i="4"/>
  <c r="Q30" i="4"/>
  <c r="G31" i="4"/>
  <c r="N31" i="4"/>
  <c r="Q31" i="4"/>
  <c r="Q32" i="4"/>
  <c r="Q33" i="4"/>
  <c r="G34" i="4"/>
  <c r="N34" i="4"/>
  <c r="Q34" i="4"/>
  <c r="G35" i="4"/>
  <c r="N35" i="4"/>
  <c r="Q35" i="4"/>
  <c r="N36" i="4"/>
  <c r="Q36" i="4"/>
  <c r="Q37" i="4"/>
  <c r="G38" i="4"/>
  <c r="N38" i="4"/>
  <c r="Q38" i="4"/>
  <c r="G39" i="4"/>
  <c r="N39" i="4"/>
  <c r="Q39" i="4"/>
  <c r="Q40" i="4"/>
  <c r="Q41" i="4"/>
  <c r="G42" i="4"/>
  <c r="J42" i="4"/>
  <c r="Q42" i="4"/>
  <c r="G43" i="4"/>
  <c r="H43" i="4"/>
  <c r="P43" i="4"/>
  <c r="Q43" i="4"/>
  <c r="G44" i="4"/>
  <c r="J44" i="4"/>
  <c r="Q44" i="4"/>
  <c r="Q45" i="4"/>
  <c r="G46" i="4"/>
  <c r="I46" i="4"/>
  <c r="Q46" i="4"/>
  <c r="G47" i="4"/>
  <c r="I47" i="4"/>
  <c r="Q47" i="4"/>
  <c r="Q48" i="4"/>
  <c r="Q49" i="4"/>
  <c r="G50" i="4"/>
  <c r="K50" i="4"/>
  <c r="Q50" i="4"/>
  <c r="G51" i="4"/>
  <c r="K51" i="4"/>
  <c r="Q51" i="4"/>
  <c r="Q52" i="4"/>
  <c r="Q53" i="4"/>
  <c r="G54" i="4"/>
  <c r="K54" i="4"/>
  <c r="Q54" i="4"/>
  <c r="G55" i="4"/>
  <c r="K55" i="4"/>
  <c r="Q55" i="4"/>
  <c r="Q56" i="4"/>
  <c r="Q57" i="4"/>
  <c r="G58" i="4"/>
  <c r="K58" i="4"/>
  <c r="Q58" i="4"/>
  <c r="G59" i="4"/>
  <c r="K59" i="4"/>
  <c r="P59" i="4"/>
  <c r="S59" i="4" s="1"/>
  <c r="Q59" i="4"/>
  <c r="Q60" i="4"/>
  <c r="Q61" i="4"/>
  <c r="G62" i="4"/>
  <c r="K62" i="4"/>
  <c r="Q62" i="4"/>
  <c r="G63" i="4"/>
  <c r="K63" i="4"/>
  <c r="Q63" i="4"/>
  <c r="Q64" i="4"/>
  <c r="Q65" i="4"/>
  <c r="P66" i="4"/>
  <c r="Q66" i="4"/>
  <c r="L67" i="4"/>
  <c r="Q67" i="4"/>
  <c r="Q68" i="4"/>
  <c r="Q69" i="4"/>
  <c r="Q70" i="4"/>
  <c r="Q71" i="4"/>
  <c r="L72" i="4"/>
  <c r="Q72" i="4"/>
  <c r="Q73" i="4"/>
  <c r="L74" i="4"/>
  <c r="Q74" i="4"/>
  <c r="Q75" i="4"/>
  <c r="Q76" i="4"/>
  <c r="Q77" i="4"/>
  <c r="Q78" i="4"/>
  <c r="G76" i="1"/>
  <c r="F78" i="1"/>
  <c r="G78" i="1"/>
  <c r="F80" i="1"/>
  <c r="G80" i="1"/>
  <c r="F82" i="1"/>
  <c r="F84" i="1"/>
  <c r="G84" i="1"/>
  <c r="F86" i="1"/>
  <c r="G86" i="1"/>
  <c r="G88" i="1"/>
  <c r="F90" i="1"/>
  <c r="G90" i="1"/>
  <c r="Q101" i="1"/>
  <c r="Q99" i="1"/>
  <c r="Q100" i="1"/>
  <c r="Q102" i="1"/>
  <c r="Q103" i="1"/>
  <c r="Q104" i="1"/>
  <c r="Q105" i="1"/>
  <c r="Q106" i="1"/>
  <c r="P80" i="1"/>
  <c r="R80" i="1" s="1"/>
  <c r="P84" i="1"/>
  <c r="R84" i="1" s="1"/>
  <c r="B10" i="2"/>
  <c r="E337" i="2"/>
  <c r="G16" i="2"/>
  <c r="G15" i="2"/>
  <c r="A9" i="2"/>
  <c r="C9" i="2" s="1"/>
  <c r="E21" i="2"/>
  <c r="G21" i="2"/>
  <c r="E22" i="2"/>
  <c r="G22" i="2"/>
  <c r="E23" i="2"/>
  <c r="G23" i="2"/>
  <c r="E24" i="2"/>
  <c r="G24" i="2"/>
  <c r="E25" i="2"/>
  <c r="G25" i="2"/>
  <c r="E26" i="2"/>
  <c r="G26" i="2"/>
  <c r="E27" i="2"/>
  <c r="G27" i="2"/>
  <c r="E28" i="2"/>
  <c r="G28" i="2"/>
  <c r="E29" i="2"/>
  <c r="G29" i="2"/>
  <c r="E30" i="2"/>
  <c r="G30" i="2"/>
  <c r="E31" i="2"/>
  <c r="G31" i="2"/>
  <c r="E32" i="2"/>
  <c r="G32" i="2"/>
  <c r="E33" i="2"/>
  <c r="E34" i="2"/>
  <c r="G34" i="2"/>
  <c r="E35" i="2"/>
  <c r="G35" i="2"/>
  <c r="E36" i="2"/>
  <c r="G36" i="2"/>
  <c r="E37" i="2"/>
  <c r="G37" i="2"/>
  <c r="E38" i="2"/>
  <c r="G38" i="2"/>
  <c r="E39" i="2"/>
  <c r="G39" i="2"/>
  <c r="E40" i="2"/>
  <c r="G40" i="2"/>
  <c r="E41" i="2"/>
  <c r="G41" i="2"/>
  <c r="E42" i="2"/>
  <c r="G42" i="2"/>
  <c r="E43" i="2"/>
  <c r="G43" i="2"/>
  <c r="E44" i="2"/>
  <c r="G44" i="2"/>
  <c r="E45" i="2"/>
  <c r="G45" i="2"/>
  <c r="E46" i="2"/>
  <c r="G46" i="2"/>
  <c r="E47" i="2"/>
  <c r="G47" i="2"/>
  <c r="E48" i="2"/>
  <c r="G48" i="2"/>
  <c r="E49" i="2"/>
  <c r="G49" i="2"/>
  <c r="E50" i="2"/>
  <c r="G50" i="2"/>
  <c r="E51" i="2"/>
  <c r="G51" i="2"/>
  <c r="E52" i="2"/>
  <c r="G52" i="2"/>
  <c r="E53" i="2"/>
  <c r="G53" i="2"/>
  <c r="E54" i="2"/>
  <c r="G54" i="2"/>
  <c r="E55" i="2"/>
  <c r="G55" i="2"/>
  <c r="E56" i="2"/>
  <c r="G56" i="2"/>
  <c r="E57" i="2"/>
  <c r="G57" i="2"/>
  <c r="E58" i="2"/>
  <c r="G58" i="2"/>
  <c r="E59" i="2"/>
  <c r="G59" i="2"/>
  <c r="E60" i="2"/>
  <c r="G60" i="2"/>
  <c r="E61" i="2"/>
  <c r="G61" i="2"/>
  <c r="E62" i="2"/>
  <c r="G62" i="2"/>
  <c r="E63" i="2"/>
  <c r="G63" i="2"/>
  <c r="E64" i="2"/>
  <c r="G64" i="2"/>
  <c r="E65" i="2"/>
  <c r="E66" i="2"/>
  <c r="G66" i="2"/>
  <c r="E67" i="2"/>
  <c r="G67" i="2"/>
  <c r="E68" i="2"/>
  <c r="G68" i="2"/>
  <c r="E69" i="2"/>
  <c r="G69" i="2"/>
  <c r="E70" i="2"/>
  <c r="G70" i="2"/>
  <c r="E71" i="2"/>
  <c r="G71" i="2"/>
  <c r="E72" i="2"/>
  <c r="G72" i="2"/>
  <c r="E73" i="2"/>
  <c r="G73" i="2"/>
  <c r="E74" i="2"/>
  <c r="G74" i="2"/>
  <c r="E75" i="2"/>
  <c r="G75" i="2"/>
  <c r="E76" i="2"/>
  <c r="G76" i="2"/>
  <c r="E77" i="2"/>
  <c r="G77" i="2"/>
  <c r="E78" i="2"/>
  <c r="G78" i="2"/>
  <c r="E79" i="2"/>
  <c r="G79" i="2"/>
  <c r="E80" i="2"/>
  <c r="G80" i="2"/>
  <c r="E81" i="2"/>
  <c r="G81" i="2"/>
  <c r="E82" i="2"/>
  <c r="G82" i="2"/>
  <c r="E83" i="2"/>
  <c r="G83" i="2"/>
  <c r="E84" i="2"/>
  <c r="G84" i="2"/>
  <c r="E85" i="2"/>
  <c r="G85" i="2"/>
  <c r="E86" i="2"/>
  <c r="G86" i="2"/>
  <c r="E87" i="2"/>
  <c r="G87" i="2"/>
  <c r="E88" i="2"/>
  <c r="G88" i="2"/>
  <c r="E89" i="2"/>
  <c r="G89" i="2"/>
  <c r="E90" i="2"/>
  <c r="G90" i="2"/>
  <c r="E91" i="2"/>
  <c r="G91" i="2"/>
  <c r="E92" i="2"/>
  <c r="G92" i="2"/>
  <c r="E93" i="2"/>
  <c r="G93" i="2"/>
  <c r="E94" i="2"/>
  <c r="G94" i="2"/>
  <c r="E95" i="2"/>
  <c r="G95" i="2"/>
  <c r="E96" i="2"/>
  <c r="G96" i="2"/>
  <c r="E97" i="2"/>
  <c r="E98" i="2"/>
  <c r="G98" i="2"/>
  <c r="E99" i="2"/>
  <c r="G99" i="2"/>
  <c r="E100" i="2"/>
  <c r="G100" i="2"/>
  <c r="E101" i="2"/>
  <c r="G101" i="2"/>
  <c r="E102" i="2"/>
  <c r="G102" i="2"/>
  <c r="E103" i="2"/>
  <c r="G103" i="2"/>
  <c r="E104" i="2"/>
  <c r="G104" i="2"/>
  <c r="E105" i="2"/>
  <c r="G105" i="2"/>
  <c r="E106" i="2"/>
  <c r="G106" i="2"/>
  <c r="E107" i="2"/>
  <c r="G107" i="2"/>
  <c r="E108" i="2"/>
  <c r="G108" i="2"/>
  <c r="E109" i="2"/>
  <c r="G109" i="2"/>
  <c r="E110" i="2"/>
  <c r="G110" i="2"/>
  <c r="E111" i="2"/>
  <c r="G111" i="2"/>
  <c r="H16" i="2"/>
  <c r="H15" i="2"/>
  <c r="D21" i="2"/>
  <c r="K21" i="2" s="1"/>
  <c r="D22" i="2"/>
  <c r="H22" i="2"/>
  <c r="D23" i="2"/>
  <c r="J23" i="2"/>
  <c r="H23" i="2"/>
  <c r="D24" i="2"/>
  <c r="H24" i="2"/>
  <c r="D25" i="2"/>
  <c r="H25" i="2"/>
  <c r="D26" i="2"/>
  <c r="H26" i="2"/>
  <c r="D27" i="2"/>
  <c r="J27" i="2"/>
  <c r="D28" i="2"/>
  <c r="H28" i="2"/>
  <c r="D29" i="2"/>
  <c r="H29" i="2"/>
  <c r="D30" i="2"/>
  <c r="D31" i="2"/>
  <c r="D32" i="2"/>
  <c r="H32" i="2"/>
  <c r="D33" i="2"/>
  <c r="H33" i="2"/>
  <c r="D34" i="2"/>
  <c r="H34" i="2"/>
  <c r="D35" i="2"/>
  <c r="H35" i="2"/>
  <c r="D36" i="2"/>
  <c r="D37" i="2"/>
  <c r="H37" i="2"/>
  <c r="D38" i="2"/>
  <c r="D39" i="2"/>
  <c r="J39" i="2"/>
  <c r="H39" i="2"/>
  <c r="D40" i="2"/>
  <c r="H40" i="2"/>
  <c r="D41" i="2"/>
  <c r="D42" i="2"/>
  <c r="H42" i="2"/>
  <c r="D43" i="2"/>
  <c r="H43" i="2"/>
  <c r="D44" i="2"/>
  <c r="H44" i="2"/>
  <c r="D45" i="2"/>
  <c r="H45" i="2"/>
  <c r="D46" i="2"/>
  <c r="D47" i="2"/>
  <c r="D48" i="2"/>
  <c r="H48" i="2"/>
  <c r="D49" i="2"/>
  <c r="H49" i="2"/>
  <c r="D50" i="2"/>
  <c r="H50" i="2"/>
  <c r="D51" i="2"/>
  <c r="H51" i="2"/>
  <c r="D52" i="2"/>
  <c r="D53" i="2"/>
  <c r="H53" i="2"/>
  <c r="D54" i="2"/>
  <c r="D55" i="2"/>
  <c r="J55" i="2"/>
  <c r="H55" i="2"/>
  <c r="D56" i="2"/>
  <c r="H56" i="2"/>
  <c r="D57" i="2"/>
  <c r="J57" i="2"/>
  <c r="D58" i="2"/>
  <c r="H58" i="2"/>
  <c r="D59" i="2"/>
  <c r="D60" i="2"/>
  <c r="H60" i="2"/>
  <c r="D61" i="2"/>
  <c r="H61" i="2"/>
  <c r="D62" i="2"/>
  <c r="D63" i="2"/>
  <c r="D64" i="2"/>
  <c r="H64" i="2"/>
  <c r="D65" i="2"/>
  <c r="H65" i="2"/>
  <c r="D66" i="2"/>
  <c r="D67" i="2"/>
  <c r="H67" i="2"/>
  <c r="D68" i="2"/>
  <c r="H68" i="2"/>
  <c r="D69" i="2"/>
  <c r="H69" i="2"/>
  <c r="D70" i="2"/>
  <c r="K70" i="2"/>
  <c r="H70" i="2"/>
  <c r="D71" i="2"/>
  <c r="J71" i="2"/>
  <c r="H71" i="2"/>
  <c r="D72" i="2"/>
  <c r="H72" i="2"/>
  <c r="D73" i="2"/>
  <c r="H73" i="2"/>
  <c r="D74" i="2"/>
  <c r="H74" i="2"/>
  <c r="D75" i="2"/>
  <c r="H75" i="2"/>
  <c r="D76" i="2"/>
  <c r="H76" i="2"/>
  <c r="D77" i="2"/>
  <c r="D78" i="2"/>
  <c r="K78" i="2"/>
  <c r="D79" i="2"/>
  <c r="H79" i="2"/>
  <c r="D80" i="2"/>
  <c r="H80" i="2"/>
  <c r="D81" i="2"/>
  <c r="I81" i="2"/>
  <c r="D82" i="2"/>
  <c r="H82" i="2"/>
  <c r="D83" i="2"/>
  <c r="H83" i="2"/>
  <c r="D84" i="2"/>
  <c r="H84" i="2"/>
  <c r="D85" i="2"/>
  <c r="H85" i="2"/>
  <c r="D86" i="2"/>
  <c r="D87" i="2"/>
  <c r="D88" i="2"/>
  <c r="H88" i="2"/>
  <c r="D89" i="2"/>
  <c r="H89" i="2"/>
  <c r="D90" i="2"/>
  <c r="H90" i="2"/>
  <c r="D91" i="2"/>
  <c r="H91" i="2"/>
  <c r="D92" i="2"/>
  <c r="D93" i="2"/>
  <c r="H93" i="2"/>
  <c r="D94" i="2"/>
  <c r="H94" i="2"/>
  <c r="D95" i="2"/>
  <c r="D96" i="2"/>
  <c r="F96" i="2"/>
  <c r="D97" i="2"/>
  <c r="D98" i="2"/>
  <c r="H98" i="2"/>
  <c r="D99" i="2"/>
  <c r="H99" i="2"/>
  <c r="D100" i="2"/>
  <c r="J100" i="2"/>
  <c r="D101" i="2"/>
  <c r="H101" i="2"/>
  <c r="D102" i="2"/>
  <c r="H102" i="2"/>
  <c r="D103" i="2"/>
  <c r="D104" i="2"/>
  <c r="H104" i="2"/>
  <c r="D105" i="2"/>
  <c r="H105" i="2"/>
  <c r="D106" i="2"/>
  <c r="H106" i="2"/>
  <c r="D107" i="2"/>
  <c r="H107" i="2"/>
  <c r="D108" i="2"/>
  <c r="H108" i="2"/>
  <c r="D109" i="2"/>
  <c r="J109" i="2"/>
  <c r="D110" i="2"/>
  <c r="H110" i="2"/>
  <c r="D111" i="2"/>
  <c r="J16" i="2"/>
  <c r="J15" i="2"/>
  <c r="J21" i="2"/>
  <c r="J22" i="2"/>
  <c r="J24" i="2"/>
  <c r="J25" i="2"/>
  <c r="J26" i="2"/>
  <c r="J28" i="2"/>
  <c r="J29" i="2"/>
  <c r="J30" i="2"/>
  <c r="J32" i="2"/>
  <c r="J33" i="2"/>
  <c r="J34" i="2"/>
  <c r="J35" i="2"/>
  <c r="J37" i="2"/>
  <c r="J38" i="2"/>
  <c r="J40" i="2"/>
  <c r="J42" i="2"/>
  <c r="J43" i="2"/>
  <c r="J44" i="2"/>
  <c r="J46" i="2"/>
  <c r="J49" i="2"/>
  <c r="J50" i="2"/>
  <c r="J51" i="2"/>
  <c r="J53" i="2"/>
  <c r="J54" i="2"/>
  <c r="J56" i="2"/>
  <c r="J58" i="2"/>
  <c r="J60" i="2"/>
  <c r="J62" i="2"/>
  <c r="J64" i="2"/>
  <c r="J65" i="2"/>
  <c r="J68" i="2"/>
  <c r="J69" i="2"/>
  <c r="J70" i="2"/>
  <c r="J72" i="2"/>
  <c r="J73" i="2"/>
  <c r="J76" i="2"/>
  <c r="J78" i="2"/>
  <c r="J80" i="2"/>
  <c r="J81" i="2"/>
  <c r="J82" i="2"/>
  <c r="J83" i="2"/>
  <c r="J84" i="2"/>
  <c r="J85" i="2"/>
  <c r="J86" i="2"/>
  <c r="J88" i="2"/>
  <c r="J90" i="2"/>
  <c r="J91" i="2"/>
  <c r="J94" i="2"/>
  <c r="J96" i="2"/>
  <c r="J98" i="2"/>
  <c r="J99" i="2"/>
  <c r="J101" i="2"/>
  <c r="J102" i="2"/>
  <c r="J104" i="2"/>
  <c r="J105" i="2"/>
  <c r="J106" i="2"/>
  <c r="J108" i="2"/>
  <c r="J110" i="2"/>
  <c r="I16" i="2"/>
  <c r="I15" i="2"/>
  <c r="I12" i="2"/>
  <c r="I21" i="2"/>
  <c r="I22" i="2"/>
  <c r="I24" i="2"/>
  <c r="I25" i="2"/>
  <c r="I26" i="2"/>
  <c r="I27" i="2"/>
  <c r="I28" i="2"/>
  <c r="I30" i="2"/>
  <c r="I32" i="2"/>
  <c r="I34" i="2"/>
  <c r="I35" i="2"/>
  <c r="I36" i="2"/>
  <c r="I37" i="2"/>
  <c r="I38" i="2"/>
  <c r="I40" i="2"/>
  <c r="I42" i="2"/>
  <c r="I43" i="2"/>
  <c r="I44" i="2"/>
  <c r="I45" i="2"/>
  <c r="I46" i="2"/>
  <c r="I49" i="2"/>
  <c r="I50" i="2"/>
  <c r="I51" i="2"/>
  <c r="I52" i="2"/>
  <c r="I53" i="2"/>
  <c r="I54" i="2"/>
  <c r="I56" i="2"/>
  <c r="I58" i="2"/>
  <c r="I60" i="2"/>
  <c r="I61" i="2"/>
  <c r="I62" i="2"/>
  <c r="I64" i="2"/>
  <c r="I65" i="2"/>
  <c r="I67" i="2"/>
  <c r="I68" i="2"/>
  <c r="I69" i="2"/>
  <c r="I70" i="2"/>
  <c r="I72" i="2"/>
  <c r="I73" i="2"/>
  <c r="I76" i="2"/>
  <c r="I80" i="2"/>
  <c r="I82" i="2"/>
  <c r="I83" i="2"/>
  <c r="I84" i="2"/>
  <c r="I85" i="2"/>
  <c r="I86" i="2"/>
  <c r="I88" i="2"/>
  <c r="I89" i="2"/>
  <c r="I90" i="2"/>
  <c r="I91" i="2"/>
  <c r="I94" i="2"/>
  <c r="I96" i="2"/>
  <c r="I98" i="2"/>
  <c r="I99" i="2"/>
  <c r="I100" i="2"/>
  <c r="I101" i="2"/>
  <c r="I102" i="2"/>
  <c r="I104" i="2"/>
  <c r="I105" i="2"/>
  <c r="I106" i="2"/>
  <c r="I107" i="2"/>
  <c r="I108" i="2"/>
  <c r="I109" i="2"/>
  <c r="I110" i="2"/>
  <c r="K16" i="2"/>
  <c r="K15" i="2"/>
  <c r="K23" i="2"/>
  <c r="K24" i="2"/>
  <c r="K25" i="2"/>
  <c r="K26" i="2"/>
  <c r="K27" i="2"/>
  <c r="K28" i="2"/>
  <c r="K31" i="2"/>
  <c r="K32" i="2"/>
  <c r="K34" i="2"/>
  <c r="K35" i="2"/>
  <c r="K36" i="2"/>
  <c r="K37" i="2"/>
  <c r="K39" i="2"/>
  <c r="K40" i="2"/>
  <c r="K42" i="2"/>
  <c r="K43" i="2"/>
  <c r="K44" i="2"/>
  <c r="K49" i="2"/>
  <c r="K50" i="2"/>
  <c r="K51" i="2"/>
  <c r="K52" i="2"/>
  <c r="K53" i="2"/>
  <c r="K55" i="2"/>
  <c r="K56" i="2"/>
  <c r="K58" i="2"/>
  <c r="K60" i="2"/>
  <c r="K61" i="2"/>
  <c r="K63" i="2"/>
  <c r="K64" i="2"/>
  <c r="K67" i="2"/>
  <c r="K68" i="2"/>
  <c r="K69" i="2"/>
  <c r="K71" i="2"/>
  <c r="K72" i="2"/>
  <c r="K73" i="2"/>
  <c r="K76" i="2"/>
  <c r="K79" i="2"/>
  <c r="K80" i="2"/>
  <c r="K81" i="2"/>
  <c r="K82" i="2"/>
  <c r="K83" i="2"/>
  <c r="K84" i="2"/>
  <c r="K85" i="2"/>
  <c r="K88" i="2"/>
  <c r="K89" i="2"/>
  <c r="K90" i="2"/>
  <c r="K91" i="2"/>
  <c r="K94" i="2"/>
  <c r="K95" i="2"/>
  <c r="K97" i="2"/>
  <c r="K98" i="2"/>
  <c r="K99" i="2"/>
  <c r="K101" i="2"/>
  <c r="K102" i="2"/>
  <c r="K103" i="2"/>
  <c r="K104" i="2"/>
  <c r="K105" i="2"/>
  <c r="K106" i="2"/>
  <c r="K107" i="2"/>
  <c r="K108" i="2"/>
  <c r="K110" i="2"/>
  <c r="K111" i="2"/>
  <c r="F16" i="2"/>
  <c r="F15" i="2"/>
  <c r="F21" i="2"/>
  <c r="F23" i="2"/>
  <c r="F24" i="2"/>
  <c r="F25" i="2"/>
  <c r="F26" i="2"/>
  <c r="F27" i="2"/>
  <c r="F28" i="2"/>
  <c r="F29" i="2"/>
  <c r="F31" i="2"/>
  <c r="F32" i="2"/>
  <c r="F33" i="2"/>
  <c r="F34" i="2"/>
  <c r="F35" i="2"/>
  <c r="F36" i="2"/>
  <c r="F37" i="2"/>
  <c r="F39" i="2"/>
  <c r="F40" i="2"/>
  <c r="F42" i="2"/>
  <c r="F43" i="2"/>
  <c r="F44" i="2"/>
  <c r="F45" i="2"/>
  <c r="F46" i="2"/>
  <c r="F49" i="2"/>
  <c r="F50" i="2"/>
  <c r="F51" i="2"/>
  <c r="F52" i="2"/>
  <c r="F53" i="2"/>
  <c r="F54" i="2"/>
  <c r="F55" i="2"/>
  <c r="F56" i="2"/>
  <c r="F57" i="2"/>
  <c r="F58" i="2"/>
  <c r="F60" i="2"/>
  <c r="F61" i="2"/>
  <c r="F62" i="2"/>
  <c r="F63" i="2"/>
  <c r="F64" i="2"/>
  <c r="F65" i="2"/>
  <c r="F68" i="2"/>
  <c r="F69" i="2"/>
  <c r="F70" i="2"/>
  <c r="F71" i="2"/>
  <c r="F72" i="2"/>
  <c r="F73" i="2"/>
  <c r="F74" i="2"/>
  <c r="F75" i="2"/>
  <c r="F76" i="2"/>
  <c r="F78" i="2"/>
  <c r="F79" i="2"/>
  <c r="F80" i="2"/>
  <c r="F81" i="2"/>
  <c r="F82" i="2"/>
  <c r="F83" i="2"/>
  <c r="F84" i="2"/>
  <c r="F85" i="2"/>
  <c r="F86" i="2"/>
  <c r="F88" i="2"/>
  <c r="F89" i="2"/>
  <c r="F90" i="2"/>
  <c r="F91" i="2"/>
  <c r="F92" i="2"/>
  <c r="F93" i="2"/>
  <c r="F94" i="2"/>
  <c r="F95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L16" i="2"/>
  <c r="L15" i="2"/>
  <c r="L12" i="2"/>
  <c r="L22" i="2"/>
  <c r="L23" i="2"/>
  <c r="L24" i="2"/>
  <c r="L25" i="2"/>
  <c r="L26" i="2"/>
  <c r="L27" i="2"/>
  <c r="L28" i="2"/>
  <c r="L29" i="2"/>
  <c r="L30" i="2"/>
  <c r="L31" i="2"/>
  <c r="L32" i="2"/>
  <c r="L34" i="2"/>
  <c r="L35" i="2"/>
  <c r="L36" i="2"/>
  <c r="L37" i="2"/>
  <c r="L38" i="2"/>
  <c r="L39" i="2"/>
  <c r="L40" i="2"/>
  <c r="L42" i="2"/>
  <c r="L43" i="2"/>
  <c r="L44" i="2"/>
  <c r="L45" i="2"/>
  <c r="L46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4" i="2"/>
  <c r="L67" i="2"/>
  <c r="L68" i="2"/>
  <c r="L69" i="2"/>
  <c r="L70" i="2"/>
  <c r="L71" i="2"/>
  <c r="L72" i="2"/>
  <c r="L73" i="2"/>
  <c r="L75" i="2"/>
  <c r="L76" i="2"/>
  <c r="L78" i="2"/>
  <c r="L79" i="2"/>
  <c r="L80" i="2"/>
  <c r="L81" i="2"/>
  <c r="L82" i="2"/>
  <c r="L83" i="2"/>
  <c r="L84" i="2"/>
  <c r="L85" i="2"/>
  <c r="L86" i="2"/>
  <c r="L88" i="2"/>
  <c r="L89" i="2"/>
  <c r="L90" i="2"/>
  <c r="L91" i="2"/>
  <c r="L93" i="2"/>
  <c r="L94" i="2"/>
  <c r="L96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C16" i="2"/>
  <c r="C15" i="2"/>
  <c r="D337" i="2"/>
  <c r="L337" i="2"/>
  <c r="K337" i="2"/>
  <c r="G337" i="2"/>
  <c r="E336" i="2"/>
  <c r="L336" i="2"/>
  <c r="D336" i="2"/>
  <c r="F336" i="2"/>
  <c r="H336" i="2"/>
  <c r="J336" i="2"/>
  <c r="I336" i="2"/>
  <c r="E335" i="2"/>
  <c r="D335" i="2"/>
  <c r="F335" i="2"/>
  <c r="H335" i="2"/>
  <c r="I335" i="2"/>
  <c r="E334" i="2"/>
  <c r="D334" i="2"/>
  <c r="G334" i="2"/>
  <c r="E333" i="2"/>
  <c r="G333" i="2"/>
  <c r="D333" i="2"/>
  <c r="F333" i="2"/>
  <c r="H333" i="2"/>
  <c r="L333" i="2"/>
  <c r="K333" i="2"/>
  <c r="J333" i="2"/>
  <c r="I333" i="2"/>
  <c r="E332" i="2"/>
  <c r="D332" i="2"/>
  <c r="H332" i="2"/>
  <c r="F332" i="2"/>
  <c r="J332" i="2"/>
  <c r="E331" i="2"/>
  <c r="D331" i="2"/>
  <c r="F331" i="2"/>
  <c r="G331" i="2"/>
  <c r="E330" i="2"/>
  <c r="D330" i="2"/>
  <c r="F330" i="2"/>
  <c r="H330" i="2"/>
  <c r="L330" i="2"/>
  <c r="K330" i="2"/>
  <c r="J330" i="2"/>
  <c r="I330" i="2"/>
  <c r="G330" i="2"/>
  <c r="E329" i="2"/>
  <c r="L329" i="2"/>
  <c r="D329" i="2"/>
  <c r="H329" i="2"/>
  <c r="F329" i="2"/>
  <c r="K329" i="2"/>
  <c r="J329" i="2"/>
  <c r="G329" i="2"/>
  <c r="E328" i="2"/>
  <c r="L328" i="2"/>
  <c r="D328" i="2"/>
  <c r="F328" i="2"/>
  <c r="H328" i="2"/>
  <c r="J328" i="2"/>
  <c r="I328" i="2"/>
  <c r="E327" i="2"/>
  <c r="D327" i="2"/>
  <c r="F327" i="2"/>
  <c r="H327" i="2"/>
  <c r="I327" i="2"/>
  <c r="E326" i="2"/>
  <c r="D326" i="2"/>
  <c r="G326" i="2"/>
  <c r="E325" i="2"/>
  <c r="G325" i="2"/>
  <c r="D325" i="2"/>
  <c r="F325" i="2"/>
  <c r="H325" i="2"/>
  <c r="L325" i="2"/>
  <c r="K325" i="2"/>
  <c r="J325" i="2"/>
  <c r="I325" i="2"/>
  <c r="E324" i="2"/>
  <c r="D324" i="2"/>
  <c r="H324" i="2"/>
  <c r="F324" i="2"/>
  <c r="K324" i="2"/>
  <c r="J324" i="2"/>
  <c r="E323" i="2"/>
  <c r="D323" i="2"/>
  <c r="F323" i="2"/>
  <c r="G323" i="2"/>
  <c r="E322" i="2"/>
  <c r="D322" i="2"/>
  <c r="F322" i="2"/>
  <c r="H322" i="2"/>
  <c r="L322" i="2"/>
  <c r="K322" i="2"/>
  <c r="I322" i="2"/>
  <c r="G322" i="2"/>
  <c r="E321" i="2"/>
  <c r="L321" i="2"/>
  <c r="D321" i="2"/>
  <c r="H321" i="2"/>
  <c r="F321" i="2"/>
  <c r="K321" i="2"/>
  <c r="J321" i="2"/>
  <c r="G321" i="2"/>
  <c r="E320" i="2"/>
  <c r="D320" i="2"/>
  <c r="F320" i="2"/>
  <c r="H320" i="2"/>
  <c r="J320" i="2"/>
  <c r="I320" i="2"/>
  <c r="E319" i="2"/>
  <c r="D319" i="2"/>
  <c r="H319" i="2"/>
  <c r="E318" i="2"/>
  <c r="D318" i="2"/>
  <c r="L318" i="2"/>
  <c r="G318" i="2"/>
  <c r="E317" i="2"/>
  <c r="G317" i="2"/>
  <c r="D317" i="2"/>
  <c r="F317" i="2"/>
  <c r="H317" i="2"/>
  <c r="L317" i="2"/>
  <c r="K317" i="2"/>
  <c r="J317" i="2"/>
  <c r="I317" i="2"/>
  <c r="E316" i="2"/>
  <c r="D316" i="2"/>
  <c r="H316" i="2"/>
  <c r="F316" i="2"/>
  <c r="J316" i="2"/>
  <c r="E315" i="2"/>
  <c r="D315" i="2"/>
  <c r="H315" i="2"/>
  <c r="F315" i="2"/>
  <c r="G315" i="2"/>
  <c r="E314" i="2"/>
  <c r="D314" i="2"/>
  <c r="F314" i="2"/>
  <c r="H314" i="2"/>
  <c r="L314" i="2"/>
  <c r="K314" i="2"/>
  <c r="J314" i="2"/>
  <c r="I314" i="2"/>
  <c r="G314" i="2"/>
  <c r="E313" i="2"/>
  <c r="L313" i="2"/>
  <c r="D313" i="2"/>
  <c r="H313" i="2"/>
  <c r="F313" i="2"/>
  <c r="K313" i="2"/>
  <c r="J313" i="2"/>
  <c r="G313" i="2"/>
  <c r="E312" i="2"/>
  <c r="D312" i="2"/>
  <c r="F312" i="2"/>
  <c r="H312" i="2"/>
  <c r="J312" i="2"/>
  <c r="I312" i="2"/>
  <c r="E311" i="2"/>
  <c r="D311" i="2"/>
  <c r="H311" i="2"/>
  <c r="I311" i="2"/>
  <c r="E310" i="2"/>
  <c r="D310" i="2"/>
  <c r="L310" i="2"/>
  <c r="G310" i="2"/>
  <c r="E309" i="2"/>
  <c r="G309" i="2"/>
  <c r="D309" i="2"/>
  <c r="F309" i="2"/>
  <c r="H309" i="2"/>
  <c r="L309" i="2"/>
  <c r="K309" i="2"/>
  <c r="J309" i="2"/>
  <c r="I309" i="2"/>
  <c r="E308" i="2"/>
  <c r="D308" i="2"/>
  <c r="H308" i="2"/>
  <c r="F308" i="2"/>
  <c r="J308" i="2"/>
  <c r="E307" i="2"/>
  <c r="D307" i="2"/>
  <c r="G307" i="2"/>
  <c r="E306" i="2"/>
  <c r="D306" i="2"/>
  <c r="F306" i="2"/>
  <c r="H306" i="2"/>
  <c r="L306" i="2"/>
  <c r="K306" i="2"/>
  <c r="J306" i="2"/>
  <c r="I306" i="2"/>
  <c r="G306" i="2"/>
  <c r="E305" i="2"/>
  <c r="L305" i="2"/>
  <c r="D305" i="2"/>
  <c r="H305" i="2"/>
  <c r="F305" i="2"/>
  <c r="K305" i="2"/>
  <c r="J305" i="2"/>
  <c r="G305" i="2"/>
  <c r="E304" i="2"/>
  <c r="D304" i="2"/>
  <c r="F304" i="2"/>
  <c r="H304" i="2"/>
  <c r="J304" i="2"/>
  <c r="I304" i="2"/>
  <c r="E303" i="2"/>
  <c r="D303" i="2"/>
  <c r="H303" i="2"/>
  <c r="I303" i="2"/>
  <c r="E302" i="2"/>
  <c r="D302" i="2"/>
  <c r="L302" i="2"/>
  <c r="G302" i="2"/>
  <c r="E301" i="2"/>
  <c r="G301" i="2"/>
  <c r="D301" i="2"/>
  <c r="F301" i="2"/>
  <c r="H301" i="2"/>
  <c r="L301" i="2"/>
  <c r="K301" i="2"/>
  <c r="J301" i="2"/>
  <c r="I301" i="2"/>
  <c r="E300" i="2"/>
  <c r="D300" i="2"/>
  <c r="G300" i="2"/>
  <c r="E299" i="2"/>
  <c r="D299" i="2"/>
  <c r="K299" i="2"/>
  <c r="F299" i="2"/>
  <c r="H299" i="2"/>
  <c r="L299" i="2"/>
  <c r="I299" i="2"/>
  <c r="G299" i="2"/>
  <c r="E298" i="2"/>
  <c r="L298" i="2"/>
  <c r="D298" i="2"/>
  <c r="F298" i="2"/>
  <c r="H298" i="2"/>
  <c r="K298" i="2"/>
  <c r="J298" i="2"/>
  <c r="I298" i="2"/>
  <c r="E297" i="2"/>
  <c r="L297" i="2"/>
  <c r="D297" i="2"/>
  <c r="F297" i="2"/>
  <c r="K297" i="2"/>
  <c r="J297" i="2"/>
  <c r="G297" i="2"/>
  <c r="E296" i="2"/>
  <c r="D296" i="2"/>
  <c r="F296" i="2"/>
  <c r="H296" i="2"/>
  <c r="J296" i="2"/>
  <c r="I296" i="2"/>
  <c r="E295" i="2"/>
  <c r="L295" i="2"/>
  <c r="D295" i="2"/>
  <c r="H295" i="2"/>
  <c r="I295" i="2"/>
  <c r="E294" i="2"/>
  <c r="D294" i="2"/>
  <c r="L294" i="2"/>
  <c r="J294" i="2"/>
  <c r="G294" i="2"/>
  <c r="E293" i="2"/>
  <c r="D293" i="2"/>
  <c r="F293" i="2"/>
  <c r="H293" i="2"/>
  <c r="L293" i="2"/>
  <c r="J293" i="2"/>
  <c r="I293" i="2"/>
  <c r="E292" i="2"/>
  <c r="L292" i="2"/>
  <c r="D292" i="2"/>
  <c r="F292" i="2"/>
  <c r="J292" i="2"/>
  <c r="E291" i="2"/>
  <c r="D291" i="2"/>
  <c r="K291" i="2"/>
  <c r="H291" i="2"/>
  <c r="L291" i="2"/>
  <c r="J291" i="2"/>
  <c r="I291" i="2"/>
  <c r="G291" i="2"/>
  <c r="E290" i="2"/>
  <c r="D290" i="2"/>
  <c r="F290" i="2"/>
  <c r="H290" i="2"/>
  <c r="L290" i="2"/>
  <c r="K290" i="2"/>
  <c r="J290" i="2"/>
  <c r="I290" i="2"/>
  <c r="G290" i="2"/>
  <c r="E289" i="2"/>
  <c r="L289" i="2"/>
  <c r="D289" i="2"/>
  <c r="K289" i="2"/>
  <c r="J289" i="2"/>
  <c r="G289" i="2"/>
  <c r="E288" i="2"/>
  <c r="D288" i="2"/>
  <c r="F288" i="2"/>
  <c r="H288" i="2"/>
  <c r="J288" i="2"/>
  <c r="I288" i="2"/>
  <c r="E287" i="2"/>
  <c r="D287" i="2"/>
  <c r="H287" i="2"/>
  <c r="G287" i="2"/>
  <c r="E286" i="2"/>
  <c r="D286" i="2"/>
  <c r="F286" i="2"/>
  <c r="L286" i="2"/>
  <c r="J286" i="2"/>
  <c r="G286" i="2"/>
  <c r="E285" i="2"/>
  <c r="L285" i="2"/>
  <c r="D285" i="2"/>
  <c r="F285" i="2"/>
  <c r="H285" i="2"/>
  <c r="J285" i="2"/>
  <c r="I285" i="2"/>
  <c r="E284" i="2"/>
  <c r="D284" i="2"/>
  <c r="F284" i="2"/>
  <c r="G284" i="2"/>
  <c r="E283" i="2"/>
  <c r="D283" i="2"/>
  <c r="K283" i="2"/>
  <c r="H283" i="2"/>
  <c r="L283" i="2"/>
  <c r="J283" i="2"/>
  <c r="I283" i="2"/>
  <c r="G283" i="2"/>
  <c r="E282" i="2"/>
  <c r="D282" i="2"/>
  <c r="F282" i="2"/>
  <c r="H282" i="2"/>
  <c r="L282" i="2"/>
  <c r="K282" i="2"/>
  <c r="J282" i="2"/>
  <c r="I282" i="2"/>
  <c r="G282" i="2"/>
  <c r="E281" i="2"/>
  <c r="L281" i="2"/>
  <c r="D281" i="2"/>
  <c r="F281" i="2"/>
  <c r="K281" i="2"/>
  <c r="J281" i="2"/>
  <c r="G281" i="2"/>
  <c r="E280" i="2"/>
  <c r="D280" i="2"/>
  <c r="J280" i="2"/>
  <c r="E279" i="2"/>
  <c r="D279" i="2"/>
  <c r="H279" i="2"/>
  <c r="K279" i="2"/>
  <c r="I279" i="2"/>
  <c r="G279" i="2"/>
  <c r="E278" i="2"/>
  <c r="D278" i="2"/>
  <c r="L278" i="2"/>
  <c r="K278" i="2"/>
  <c r="J278" i="2"/>
  <c r="G278" i="2"/>
  <c r="E277" i="2"/>
  <c r="G277" i="2"/>
  <c r="D277" i="2"/>
  <c r="F277" i="2"/>
  <c r="H277" i="2"/>
  <c r="L277" i="2"/>
  <c r="K277" i="2"/>
  <c r="J277" i="2"/>
  <c r="I277" i="2"/>
  <c r="E276" i="2"/>
  <c r="D276" i="2"/>
  <c r="F276" i="2"/>
  <c r="J276" i="2"/>
  <c r="I276" i="2"/>
  <c r="E275" i="2"/>
  <c r="D275" i="2"/>
  <c r="K275" i="2"/>
  <c r="H275" i="2"/>
  <c r="J275" i="2"/>
  <c r="I275" i="2"/>
  <c r="G275" i="2"/>
  <c r="E274" i="2"/>
  <c r="D274" i="2"/>
  <c r="F274" i="2"/>
  <c r="H274" i="2"/>
  <c r="J274" i="2"/>
  <c r="I274" i="2"/>
  <c r="E273" i="2"/>
  <c r="L273" i="2"/>
  <c r="D273" i="2"/>
  <c r="F273" i="2"/>
  <c r="K273" i="2"/>
  <c r="J273" i="2"/>
  <c r="E272" i="2"/>
  <c r="D272" i="2"/>
  <c r="F272" i="2"/>
  <c r="L272" i="2"/>
  <c r="J272" i="2"/>
  <c r="I272" i="2"/>
  <c r="E271" i="2"/>
  <c r="D271" i="2"/>
  <c r="H271" i="2"/>
  <c r="K271" i="2"/>
  <c r="I271" i="2"/>
  <c r="G271" i="2"/>
  <c r="E270" i="2"/>
  <c r="D270" i="2"/>
  <c r="K270" i="2"/>
  <c r="G270" i="2"/>
  <c r="E269" i="2"/>
  <c r="G269" i="2"/>
  <c r="D269" i="2"/>
  <c r="F269" i="2"/>
  <c r="H269" i="2"/>
  <c r="L269" i="2"/>
  <c r="K269" i="2"/>
  <c r="J269" i="2"/>
  <c r="I269" i="2"/>
  <c r="E268" i="2"/>
  <c r="D268" i="2"/>
  <c r="F268" i="2"/>
  <c r="G268" i="2"/>
  <c r="E267" i="2"/>
  <c r="D267" i="2"/>
  <c r="K267" i="2"/>
  <c r="F267" i="2"/>
  <c r="H267" i="2"/>
  <c r="J267" i="2"/>
  <c r="I267" i="2"/>
  <c r="G267" i="2"/>
  <c r="E266" i="2"/>
  <c r="G266" i="2"/>
  <c r="D266" i="2"/>
  <c r="F266" i="2"/>
  <c r="H266" i="2"/>
  <c r="L266" i="2"/>
  <c r="K266" i="2"/>
  <c r="J266" i="2"/>
  <c r="I266" i="2"/>
  <c r="E265" i="2"/>
  <c r="D265" i="2"/>
  <c r="G265" i="2"/>
  <c r="E264" i="2"/>
  <c r="D264" i="2"/>
  <c r="F264" i="2"/>
  <c r="J264" i="2"/>
  <c r="E263" i="2"/>
  <c r="K263" i="2"/>
  <c r="D263" i="2"/>
  <c r="H263" i="2"/>
  <c r="L263" i="2"/>
  <c r="I263" i="2"/>
  <c r="G263" i="2"/>
  <c r="E262" i="2"/>
  <c r="D262" i="2"/>
  <c r="F262" i="2"/>
  <c r="L262" i="2"/>
  <c r="K262" i="2"/>
  <c r="J262" i="2"/>
  <c r="G262" i="2"/>
  <c r="E261" i="2"/>
  <c r="D261" i="2"/>
  <c r="F261" i="2"/>
  <c r="H261" i="2"/>
  <c r="L261" i="2"/>
  <c r="J261" i="2"/>
  <c r="I261" i="2"/>
  <c r="E260" i="2"/>
  <c r="D260" i="2"/>
  <c r="F260" i="2"/>
  <c r="H260" i="2"/>
  <c r="K260" i="2"/>
  <c r="J260" i="2"/>
  <c r="I260" i="2"/>
  <c r="E259" i="2"/>
  <c r="D259" i="2"/>
  <c r="K259" i="2"/>
  <c r="F259" i="2"/>
  <c r="H259" i="2"/>
  <c r="L259" i="2"/>
  <c r="J259" i="2"/>
  <c r="I259" i="2"/>
  <c r="G259" i="2"/>
  <c r="E258" i="2"/>
  <c r="D258" i="2"/>
  <c r="F258" i="2"/>
  <c r="H258" i="2"/>
  <c r="L258" i="2"/>
  <c r="K258" i="2"/>
  <c r="J258" i="2"/>
  <c r="I258" i="2"/>
  <c r="E257" i="2"/>
  <c r="D257" i="2"/>
  <c r="F257" i="2"/>
  <c r="J257" i="2"/>
  <c r="G257" i="2"/>
  <c r="E256" i="2"/>
  <c r="L256" i="2"/>
  <c r="D256" i="2"/>
  <c r="F256" i="2"/>
  <c r="J256" i="2"/>
  <c r="E255" i="2"/>
  <c r="G255" i="2"/>
  <c r="D255" i="2"/>
  <c r="H255" i="2"/>
  <c r="I255" i="2"/>
  <c r="E254" i="2"/>
  <c r="D254" i="2"/>
  <c r="F254" i="2"/>
  <c r="L254" i="2"/>
  <c r="K254" i="2"/>
  <c r="J254" i="2"/>
  <c r="G254" i="2"/>
  <c r="E253" i="2"/>
  <c r="D253" i="2"/>
  <c r="F253" i="2"/>
  <c r="H253" i="2"/>
  <c r="L253" i="2"/>
  <c r="J253" i="2"/>
  <c r="I253" i="2"/>
  <c r="E252" i="2"/>
  <c r="D252" i="2"/>
  <c r="F252" i="2"/>
  <c r="J252" i="2"/>
  <c r="E251" i="2"/>
  <c r="G251" i="2"/>
  <c r="D251" i="2"/>
  <c r="H251" i="2"/>
  <c r="I251" i="2"/>
  <c r="E250" i="2"/>
  <c r="D250" i="2"/>
  <c r="L250" i="2"/>
  <c r="K250" i="2"/>
  <c r="J250" i="2"/>
  <c r="G250" i="2"/>
  <c r="E249" i="2"/>
  <c r="D249" i="2"/>
  <c r="F249" i="2"/>
  <c r="H249" i="2"/>
  <c r="L249" i="2"/>
  <c r="K249" i="2"/>
  <c r="J249" i="2"/>
  <c r="I249" i="2"/>
  <c r="G249" i="2"/>
  <c r="E248" i="2"/>
  <c r="G248" i="2"/>
  <c r="D248" i="2"/>
  <c r="F248" i="2"/>
  <c r="H248" i="2"/>
  <c r="L248" i="2"/>
  <c r="J248" i="2"/>
  <c r="I248" i="2"/>
  <c r="E247" i="2"/>
  <c r="L247" i="2"/>
  <c r="D247" i="2"/>
  <c r="H247" i="2"/>
  <c r="F247" i="2"/>
  <c r="K247" i="2"/>
  <c r="J247" i="2"/>
  <c r="I247" i="2"/>
  <c r="G247" i="2"/>
  <c r="E246" i="2"/>
  <c r="D246" i="2"/>
  <c r="F246" i="2"/>
  <c r="H246" i="2"/>
  <c r="L246" i="2"/>
  <c r="J246" i="2"/>
  <c r="I246" i="2"/>
  <c r="G246" i="2"/>
  <c r="E245" i="2"/>
  <c r="D245" i="2"/>
  <c r="K245" i="2"/>
  <c r="H245" i="2"/>
  <c r="L245" i="2"/>
  <c r="G245" i="2"/>
  <c r="E244" i="2"/>
  <c r="L244" i="2"/>
  <c r="D244" i="2"/>
  <c r="F244" i="2"/>
  <c r="J244" i="2"/>
  <c r="G244" i="2"/>
  <c r="E243" i="2"/>
  <c r="G243" i="2"/>
  <c r="D243" i="2"/>
  <c r="F243" i="2"/>
  <c r="H243" i="2"/>
  <c r="K243" i="2"/>
  <c r="J243" i="2"/>
  <c r="I243" i="2"/>
  <c r="E242" i="2"/>
  <c r="L242" i="2"/>
  <c r="D242" i="2"/>
  <c r="F242" i="2"/>
  <c r="H242" i="2"/>
  <c r="K242" i="2"/>
  <c r="J242" i="2"/>
  <c r="G242" i="2"/>
  <c r="E241" i="2"/>
  <c r="L241" i="2"/>
  <c r="D241" i="2"/>
  <c r="F241" i="2"/>
  <c r="H241" i="2"/>
  <c r="J241" i="2"/>
  <c r="I241" i="2"/>
  <c r="E240" i="2"/>
  <c r="D240" i="2"/>
  <c r="F240" i="2"/>
  <c r="H240" i="2"/>
  <c r="I240" i="2"/>
  <c r="E239" i="2"/>
  <c r="D239" i="2"/>
  <c r="G239" i="2"/>
  <c r="E238" i="2"/>
  <c r="G238" i="2"/>
  <c r="D238" i="2"/>
  <c r="F238" i="2"/>
  <c r="H238" i="2"/>
  <c r="L238" i="2"/>
  <c r="K238" i="2"/>
  <c r="J238" i="2"/>
  <c r="I238" i="2"/>
  <c r="E237" i="2"/>
  <c r="G237" i="2"/>
  <c r="D237" i="2"/>
  <c r="H237" i="2"/>
  <c r="F237" i="2"/>
  <c r="K237" i="2"/>
  <c r="J237" i="2"/>
  <c r="E236" i="2"/>
  <c r="D236" i="2"/>
  <c r="H236" i="2"/>
  <c r="F236" i="2"/>
  <c r="J236" i="2"/>
  <c r="G236" i="2"/>
  <c r="E235" i="2"/>
  <c r="D235" i="2"/>
  <c r="F235" i="2"/>
  <c r="H235" i="2"/>
  <c r="L235" i="2"/>
  <c r="J235" i="2"/>
  <c r="I235" i="2"/>
  <c r="G235" i="2"/>
  <c r="E234" i="2"/>
  <c r="L234" i="2"/>
  <c r="D234" i="2"/>
  <c r="F234" i="2"/>
  <c r="K234" i="2"/>
  <c r="G234" i="2"/>
  <c r="E233" i="2"/>
  <c r="L233" i="2"/>
  <c r="D233" i="2"/>
  <c r="F233" i="2"/>
  <c r="H233" i="2"/>
  <c r="J233" i="2"/>
  <c r="I233" i="2"/>
  <c r="E232" i="2"/>
  <c r="D232" i="2"/>
  <c r="F232" i="2"/>
  <c r="H232" i="2"/>
  <c r="I232" i="2"/>
  <c r="E231" i="2"/>
  <c r="D231" i="2"/>
  <c r="G231" i="2"/>
  <c r="E230" i="2"/>
  <c r="G230" i="2"/>
  <c r="D230" i="2"/>
  <c r="F230" i="2"/>
  <c r="H230" i="2"/>
  <c r="L230" i="2"/>
  <c r="K230" i="2"/>
  <c r="J230" i="2"/>
  <c r="I230" i="2"/>
  <c r="E229" i="2"/>
  <c r="G229" i="2"/>
  <c r="D229" i="2"/>
  <c r="H229" i="2"/>
  <c r="F229" i="2"/>
  <c r="K229" i="2"/>
  <c r="J229" i="2"/>
  <c r="E228" i="2"/>
  <c r="D228" i="2"/>
  <c r="H228" i="2"/>
  <c r="F228" i="2"/>
  <c r="J228" i="2"/>
  <c r="G228" i="2"/>
  <c r="E227" i="2"/>
  <c r="D227" i="2"/>
  <c r="F227" i="2"/>
  <c r="H227" i="2"/>
  <c r="L227" i="2"/>
  <c r="J227" i="2"/>
  <c r="I227" i="2"/>
  <c r="G227" i="2"/>
  <c r="E226" i="2"/>
  <c r="L226" i="2"/>
  <c r="D226" i="2"/>
  <c r="F226" i="2"/>
  <c r="K226" i="2"/>
  <c r="G226" i="2"/>
  <c r="E225" i="2"/>
  <c r="L225" i="2"/>
  <c r="D225" i="2"/>
  <c r="F225" i="2"/>
  <c r="H225" i="2"/>
  <c r="J225" i="2"/>
  <c r="I225" i="2"/>
  <c r="E224" i="2"/>
  <c r="D224" i="2"/>
  <c r="F224" i="2"/>
  <c r="H224" i="2"/>
  <c r="I224" i="2"/>
  <c r="E223" i="2"/>
  <c r="D223" i="2"/>
  <c r="G223" i="2"/>
  <c r="E222" i="2"/>
  <c r="G222" i="2"/>
  <c r="D222" i="2"/>
  <c r="F222" i="2"/>
  <c r="H222" i="2"/>
  <c r="L222" i="2"/>
  <c r="K222" i="2"/>
  <c r="J222" i="2"/>
  <c r="I222" i="2"/>
  <c r="E221" i="2"/>
  <c r="G221" i="2"/>
  <c r="D221" i="2"/>
  <c r="H221" i="2"/>
  <c r="F221" i="2"/>
  <c r="K221" i="2"/>
  <c r="J221" i="2"/>
  <c r="E220" i="2"/>
  <c r="D220" i="2"/>
  <c r="H220" i="2"/>
  <c r="F220" i="2"/>
  <c r="J220" i="2"/>
  <c r="G220" i="2"/>
  <c r="E219" i="2"/>
  <c r="D219" i="2"/>
  <c r="F219" i="2"/>
  <c r="H219" i="2"/>
  <c r="L219" i="2"/>
  <c r="J219" i="2"/>
  <c r="I219" i="2"/>
  <c r="G219" i="2"/>
  <c r="E218" i="2"/>
  <c r="L218" i="2"/>
  <c r="D218" i="2"/>
  <c r="F218" i="2"/>
  <c r="K218" i="2"/>
  <c r="G218" i="2"/>
  <c r="E217" i="2"/>
  <c r="L217" i="2"/>
  <c r="D217" i="2"/>
  <c r="F217" i="2"/>
  <c r="H217" i="2"/>
  <c r="J217" i="2"/>
  <c r="I217" i="2"/>
  <c r="E216" i="2"/>
  <c r="D216" i="2"/>
  <c r="F216" i="2"/>
  <c r="H216" i="2"/>
  <c r="I216" i="2"/>
  <c r="E215" i="2"/>
  <c r="D215" i="2"/>
  <c r="G215" i="2"/>
  <c r="E214" i="2"/>
  <c r="G214" i="2"/>
  <c r="D214" i="2"/>
  <c r="F214" i="2"/>
  <c r="H214" i="2"/>
  <c r="L214" i="2"/>
  <c r="K214" i="2"/>
  <c r="J214" i="2"/>
  <c r="I214" i="2"/>
  <c r="E213" i="2"/>
  <c r="G213" i="2"/>
  <c r="D213" i="2"/>
  <c r="H213" i="2"/>
  <c r="F213" i="2"/>
  <c r="K213" i="2"/>
  <c r="J213" i="2"/>
  <c r="E212" i="2"/>
  <c r="D212" i="2"/>
  <c r="H212" i="2"/>
  <c r="F212" i="2"/>
  <c r="J212" i="2"/>
  <c r="G212" i="2"/>
  <c r="E211" i="2"/>
  <c r="D211" i="2"/>
  <c r="F211" i="2"/>
  <c r="H211" i="2"/>
  <c r="L211" i="2"/>
  <c r="J211" i="2"/>
  <c r="I211" i="2"/>
  <c r="G211" i="2"/>
  <c r="E210" i="2"/>
  <c r="L210" i="2"/>
  <c r="D210" i="2"/>
  <c r="F210" i="2"/>
  <c r="K210" i="2"/>
  <c r="G210" i="2"/>
  <c r="E209" i="2"/>
  <c r="D209" i="2"/>
  <c r="H209" i="2"/>
  <c r="F209" i="2"/>
  <c r="J209" i="2"/>
  <c r="I209" i="2"/>
  <c r="E208" i="2"/>
  <c r="D208" i="2"/>
  <c r="H208" i="2"/>
  <c r="I208" i="2"/>
  <c r="E207" i="2"/>
  <c r="D207" i="2"/>
  <c r="L207" i="2"/>
  <c r="G207" i="2"/>
  <c r="E206" i="2"/>
  <c r="G206" i="2"/>
  <c r="D206" i="2"/>
  <c r="F206" i="2"/>
  <c r="H206" i="2"/>
  <c r="L206" i="2"/>
  <c r="K206" i="2"/>
  <c r="J206" i="2"/>
  <c r="I206" i="2"/>
  <c r="E205" i="2"/>
  <c r="L205" i="2"/>
  <c r="D205" i="2"/>
  <c r="F205" i="2"/>
  <c r="H205" i="2"/>
  <c r="J205" i="2"/>
  <c r="I205" i="2"/>
  <c r="G205" i="2"/>
  <c r="E204" i="2"/>
  <c r="D204" i="2"/>
  <c r="F204" i="2"/>
  <c r="H204" i="2"/>
  <c r="I204" i="2"/>
  <c r="G204" i="2"/>
  <c r="E203" i="2"/>
  <c r="D203" i="2"/>
  <c r="F203" i="2"/>
  <c r="H203" i="2"/>
  <c r="L203" i="2"/>
  <c r="I203" i="2"/>
  <c r="G203" i="2"/>
  <c r="E202" i="2"/>
  <c r="L202" i="2"/>
  <c r="D202" i="2"/>
  <c r="K202" i="2"/>
  <c r="G202" i="2"/>
  <c r="E201" i="2"/>
  <c r="D201" i="2"/>
  <c r="H201" i="2"/>
  <c r="F201" i="2"/>
  <c r="J201" i="2"/>
  <c r="E200" i="2"/>
  <c r="D200" i="2"/>
  <c r="H200" i="2"/>
  <c r="E199" i="2"/>
  <c r="D199" i="2"/>
  <c r="F199" i="2"/>
  <c r="G199" i="2"/>
  <c r="E198" i="2"/>
  <c r="G198" i="2"/>
  <c r="D198" i="2"/>
  <c r="F198" i="2"/>
  <c r="H198" i="2"/>
  <c r="L198" i="2"/>
  <c r="K198" i="2"/>
  <c r="J198" i="2"/>
  <c r="I198" i="2"/>
  <c r="E197" i="2"/>
  <c r="L197" i="2"/>
  <c r="D197" i="2"/>
  <c r="F197" i="2"/>
  <c r="H197" i="2"/>
  <c r="K197" i="2"/>
  <c r="J197" i="2"/>
  <c r="I197" i="2"/>
  <c r="G197" i="2"/>
  <c r="E196" i="2"/>
  <c r="D196" i="2"/>
  <c r="I196" i="2"/>
  <c r="G196" i="2"/>
  <c r="E195" i="2"/>
  <c r="G195" i="2"/>
  <c r="D195" i="2"/>
  <c r="F195" i="2"/>
  <c r="H195" i="2"/>
  <c r="L195" i="2"/>
  <c r="K195" i="2"/>
  <c r="J195" i="2"/>
  <c r="I195" i="2"/>
  <c r="E194" i="2"/>
  <c r="D194" i="2"/>
  <c r="J194" i="2"/>
  <c r="E193" i="2"/>
  <c r="D193" i="2"/>
  <c r="F193" i="2"/>
  <c r="H193" i="2"/>
  <c r="L193" i="2"/>
  <c r="J193" i="2"/>
  <c r="I193" i="2"/>
  <c r="G193" i="2"/>
  <c r="E192" i="2"/>
  <c r="L192" i="2"/>
  <c r="D192" i="2"/>
  <c r="F192" i="2"/>
  <c r="K192" i="2"/>
  <c r="G192" i="2"/>
  <c r="E191" i="2"/>
  <c r="L191" i="2"/>
  <c r="D191" i="2"/>
  <c r="H191" i="2"/>
  <c r="F191" i="2"/>
  <c r="J191" i="2"/>
  <c r="E190" i="2"/>
  <c r="D190" i="2"/>
  <c r="F190" i="2"/>
  <c r="H190" i="2"/>
  <c r="I190" i="2"/>
  <c r="E189" i="2"/>
  <c r="D189" i="2"/>
  <c r="G189" i="2"/>
  <c r="E188" i="2"/>
  <c r="D188" i="2"/>
  <c r="F188" i="2"/>
  <c r="H188" i="2"/>
  <c r="L188" i="2"/>
  <c r="K188" i="2"/>
  <c r="I188" i="2"/>
  <c r="G188" i="2"/>
  <c r="E187" i="2"/>
  <c r="G187" i="2"/>
  <c r="D187" i="2"/>
  <c r="F187" i="2"/>
  <c r="H187" i="2"/>
  <c r="K187" i="2"/>
  <c r="J187" i="2"/>
  <c r="I187" i="2"/>
  <c r="E186" i="2"/>
  <c r="D186" i="2"/>
  <c r="H186" i="2"/>
  <c r="F186" i="2"/>
  <c r="J186" i="2"/>
  <c r="I186" i="2"/>
  <c r="G186" i="2"/>
  <c r="E185" i="2"/>
  <c r="D185" i="2"/>
  <c r="F185" i="2"/>
  <c r="H185" i="2"/>
  <c r="L185" i="2"/>
  <c r="J185" i="2"/>
  <c r="I185" i="2"/>
  <c r="G185" i="2"/>
  <c r="E184" i="2"/>
  <c r="L184" i="2"/>
  <c r="D184" i="2"/>
  <c r="F184" i="2"/>
  <c r="K184" i="2"/>
  <c r="G184" i="2"/>
  <c r="E183" i="2"/>
  <c r="L183" i="2"/>
  <c r="D183" i="2"/>
  <c r="H183" i="2"/>
  <c r="F183" i="2"/>
  <c r="J183" i="2"/>
  <c r="E182" i="2"/>
  <c r="D182" i="2"/>
  <c r="F182" i="2"/>
  <c r="H182" i="2"/>
  <c r="I182" i="2"/>
  <c r="E181" i="2"/>
  <c r="D181" i="2"/>
  <c r="G181" i="2"/>
  <c r="E180" i="2"/>
  <c r="D180" i="2"/>
  <c r="F180" i="2"/>
  <c r="H180" i="2"/>
  <c r="L180" i="2"/>
  <c r="K180" i="2"/>
  <c r="I180" i="2"/>
  <c r="G180" i="2"/>
  <c r="E179" i="2"/>
  <c r="G179" i="2"/>
  <c r="D179" i="2"/>
  <c r="F179" i="2"/>
  <c r="H179" i="2"/>
  <c r="K179" i="2"/>
  <c r="J179" i="2"/>
  <c r="I179" i="2"/>
  <c r="E178" i="2"/>
  <c r="D178" i="2"/>
  <c r="H178" i="2"/>
  <c r="F178" i="2"/>
  <c r="J178" i="2"/>
  <c r="I178" i="2"/>
  <c r="G178" i="2"/>
  <c r="E177" i="2"/>
  <c r="D177" i="2"/>
  <c r="F177" i="2"/>
  <c r="H177" i="2"/>
  <c r="L177" i="2"/>
  <c r="J177" i="2"/>
  <c r="I177" i="2"/>
  <c r="G177" i="2"/>
  <c r="E176" i="2"/>
  <c r="L176" i="2"/>
  <c r="D176" i="2"/>
  <c r="F176" i="2"/>
  <c r="K176" i="2"/>
  <c r="G176" i="2"/>
  <c r="E175" i="2"/>
  <c r="L175" i="2"/>
  <c r="D175" i="2"/>
  <c r="H175" i="2"/>
  <c r="F175" i="2"/>
  <c r="J175" i="2"/>
  <c r="E174" i="2"/>
  <c r="D174" i="2"/>
  <c r="F174" i="2"/>
  <c r="H174" i="2"/>
  <c r="I174" i="2"/>
  <c r="E173" i="2"/>
  <c r="D173" i="2"/>
  <c r="G173" i="2"/>
  <c r="E172" i="2"/>
  <c r="D172" i="2"/>
  <c r="F172" i="2"/>
  <c r="H172" i="2"/>
  <c r="L172" i="2"/>
  <c r="K172" i="2"/>
  <c r="J172" i="2"/>
  <c r="I172" i="2"/>
  <c r="G172" i="2"/>
  <c r="E171" i="2"/>
  <c r="G171" i="2"/>
  <c r="D171" i="2"/>
  <c r="F171" i="2"/>
  <c r="H171" i="2"/>
  <c r="K171" i="2"/>
  <c r="J171" i="2"/>
  <c r="I171" i="2"/>
  <c r="E170" i="2"/>
  <c r="D170" i="2"/>
  <c r="H170" i="2"/>
  <c r="F170" i="2"/>
  <c r="J170" i="2"/>
  <c r="G170" i="2"/>
  <c r="E169" i="2"/>
  <c r="D169" i="2"/>
  <c r="F169" i="2"/>
  <c r="H169" i="2"/>
  <c r="L169" i="2"/>
  <c r="J169" i="2"/>
  <c r="I169" i="2"/>
  <c r="G169" i="2"/>
  <c r="E168" i="2"/>
  <c r="L168" i="2"/>
  <c r="D168" i="2"/>
  <c r="F168" i="2"/>
  <c r="K168" i="2"/>
  <c r="G168" i="2"/>
  <c r="E167" i="2"/>
  <c r="L167" i="2"/>
  <c r="D167" i="2"/>
  <c r="H167" i="2"/>
  <c r="F167" i="2"/>
  <c r="J167" i="2"/>
  <c r="E166" i="2"/>
  <c r="D166" i="2"/>
  <c r="F166" i="2"/>
  <c r="H166" i="2"/>
  <c r="I166" i="2"/>
  <c r="E165" i="2"/>
  <c r="D165" i="2"/>
  <c r="G165" i="2"/>
  <c r="E164" i="2"/>
  <c r="D164" i="2"/>
  <c r="F164" i="2"/>
  <c r="H164" i="2"/>
  <c r="L164" i="2"/>
  <c r="K164" i="2"/>
  <c r="J164" i="2"/>
  <c r="I164" i="2"/>
  <c r="G164" i="2"/>
  <c r="E163" i="2"/>
  <c r="G163" i="2"/>
  <c r="D163" i="2"/>
  <c r="F163" i="2"/>
  <c r="H163" i="2"/>
  <c r="K163" i="2"/>
  <c r="J163" i="2"/>
  <c r="I163" i="2"/>
  <c r="E162" i="2"/>
  <c r="L162" i="2"/>
  <c r="D162" i="2"/>
  <c r="H162" i="2"/>
  <c r="F162" i="2"/>
  <c r="J162" i="2"/>
  <c r="G162" i="2"/>
  <c r="E161" i="2"/>
  <c r="D161" i="2"/>
  <c r="F161" i="2"/>
  <c r="H161" i="2"/>
  <c r="L161" i="2"/>
  <c r="J161" i="2"/>
  <c r="I161" i="2"/>
  <c r="G161" i="2"/>
  <c r="E160" i="2"/>
  <c r="L160" i="2"/>
  <c r="D160" i="2"/>
  <c r="F160" i="2"/>
  <c r="K160" i="2"/>
  <c r="G160" i="2"/>
  <c r="E159" i="2"/>
  <c r="L159" i="2"/>
  <c r="D159" i="2"/>
  <c r="H159" i="2"/>
  <c r="F159" i="2"/>
  <c r="J159" i="2"/>
  <c r="E158" i="2"/>
  <c r="D158" i="2"/>
  <c r="F158" i="2"/>
  <c r="H158" i="2"/>
  <c r="I158" i="2"/>
  <c r="E157" i="2"/>
  <c r="D157" i="2"/>
  <c r="G157" i="2"/>
  <c r="E156" i="2"/>
  <c r="D156" i="2"/>
  <c r="F156" i="2"/>
  <c r="H156" i="2"/>
  <c r="L156" i="2"/>
  <c r="K156" i="2"/>
  <c r="J156" i="2"/>
  <c r="I156" i="2"/>
  <c r="G156" i="2"/>
  <c r="E155" i="2"/>
  <c r="G155" i="2"/>
  <c r="D155" i="2"/>
  <c r="F155" i="2"/>
  <c r="H155" i="2"/>
  <c r="K155" i="2"/>
  <c r="J155" i="2"/>
  <c r="I155" i="2"/>
  <c r="E154" i="2"/>
  <c r="D154" i="2"/>
  <c r="H154" i="2"/>
  <c r="F154" i="2"/>
  <c r="J154" i="2"/>
  <c r="G154" i="2"/>
  <c r="E153" i="2"/>
  <c r="D153" i="2"/>
  <c r="F153" i="2"/>
  <c r="H153" i="2"/>
  <c r="L153" i="2"/>
  <c r="J153" i="2"/>
  <c r="I153" i="2"/>
  <c r="G153" i="2"/>
  <c r="E152" i="2"/>
  <c r="L152" i="2"/>
  <c r="D152" i="2"/>
  <c r="F152" i="2"/>
  <c r="K152" i="2"/>
  <c r="G152" i="2"/>
  <c r="E151" i="2"/>
  <c r="L151" i="2"/>
  <c r="D151" i="2"/>
  <c r="H151" i="2"/>
  <c r="F151" i="2"/>
  <c r="J151" i="2"/>
  <c r="E150" i="2"/>
  <c r="D150" i="2"/>
  <c r="F150" i="2"/>
  <c r="H150" i="2"/>
  <c r="I150" i="2"/>
  <c r="E149" i="2"/>
  <c r="D149" i="2"/>
  <c r="G149" i="2"/>
  <c r="E148" i="2"/>
  <c r="D148" i="2"/>
  <c r="F148" i="2"/>
  <c r="H148" i="2"/>
  <c r="L148" i="2"/>
  <c r="K148" i="2"/>
  <c r="J148" i="2"/>
  <c r="I148" i="2"/>
  <c r="G148" i="2"/>
  <c r="E147" i="2"/>
  <c r="D147" i="2"/>
  <c r="F147" i="2"/>
  <c r="H147" i="2"/>
  <c r="K147" i="2"/>
  <c r="J147" i="2"/>
  <c r="I147" i="2"/>
  <c r="E146" i="2"/>
  <c r="D146" i="2"/>
  <c r="F146" i="2"/>
  <c r="J146" i="2"/>
  <c r="I146" i="2"/>
  <c r="G146" i="2"/>
  <c r="E145" i="2"/>
  <c r="D145" i="2"/>
  <c r="F145" i="2"/>
  <c r="H145" i="2"/>
  <c r="L145" i="2"/>
  <c r="J145" i="2"/>
  <c r="I145" i="2"/>
  <c r="G145" i="2"/>
  <c r="E144" i="2"/>
  <c r="D144" i="2"/>
  <c r="K144" i="2"/>
  <c r="G144" i="2"/>
  <c r="E143" i="2"/>
  <c r="D143" i="2"/>
  <c r="H143" i="2"/>
  <c r="F143" i="2"/>
  <c r="L143" i="2"/>
  <c r="J143" i="2"/>
  <c r="E142" i="2"/>
  <c r="D142" i="2"/>
  <c r="H142" i="2"/>
  <c r="K142" i="2"/>
  <c r="I142" i="2"/>
  <c r="E141" i="2"/>
  <c r="D141" i="2"/>
  <c r="F141" i="2"/>
  <c r="L141" i="2"/>
  <c r="J141" i="2"/>
  <c r="G141" i="2"/>
  <c r="E140" i="2"/>
  <c r="D140" i="2"/>
  <c r="F140" i="2"/>
  <c r="H140" i="2"/>
  <c r="L140" i="2"/>
  <c r="K140" i="2"/>
  <c r="J140" i="2"/>
  <c r="I140" i="2"/>
  <c r="G140" i="2"/>
  <c r="E139" i="2"/>
  <c r="L139" i="2"/>
  <c r="D139" i="2"/>
  <c r="F139" i="2"/>
  <c r="H139" i="2"/>
  <c r="K139" i="2"/>
  <c r="J139" i="2"/>
  <c r="I139" i="2"/>
  <c r="G139" i="2"/>
  <c r="E138" i="2"/>
  <c r="D138" i="2"/>
  <c r="F138" i="2"/>
  <c r="H138" i="2"/>
  <c r="J138" i="2"/>
  <c r="I138" i="2"/>
  <c r="G138" i="2"/>
  <c r="E137" i="2"/>
  <c r="D137" i="2"/>
  <c r="F137" i="2"/>
  <c r="H137" i="2"/>
  <c r="J137" i="2"/>
  <c r="I137" i="2"/>
  <c r="G137" i="2"/>
  <c r="E136" i="2"/>
  <c r="L136" i="2"/>
  <c r="D136" i="2"/>
  <c r="G136" i="2"/>
  <c r="E135" i="2"/>
  <c r="D135" i="2"/>
  <c r="H135" i="2"/>
  <c r="F135" i="2"/>
  <c r="J135" i="2"/>
  <c r="E134" i="2"/>
  <c r="D134" i="2"/>
  <c r="H134" i="2"/>
  <c r="I134" i="2"/>
  <c r="E133" i="2"/>
  <c r="D133" i="2"/>
  <c r="L133" i="2"/>
  <c r="K133" i="2"/>
  <c r="J133" i="2"/>
  <c r="G133" i="2"/>
  <c r="E132" i="2"/>
  <c r="D132" i="2"/>
  <c r="I132" i="2"/>
  <c r="F132" i="2"/>
  <c r="H132" i="2"/>
  <c r="L132" i="2"/>
  <c r="K132" i="2"/>
  <c r="J132" i="2"/>
  <c r="G132" i="2"/>
  <c r="E131" i="2"/>
  <c r="D131" i="2"/>
  <c r="F131" i="2"/>
  <c r="H131" i="2"/>
  <c r="L131" i="2"/>
  <c r="J131" i="2"/>
  <c r="I131" i="2"/>
  <c r="E130" i="2"/>
  <c r="D130" i="2"/>
  <c r="L130" i="2"/>
  <c r="F130" i="2"/>
  <c r="H130" i="2"/>
  <c r="K130" i="2"/>
  <c r="J130" i="2"/>
  <c r="I130" i="2"/>
  <c r="G130" i="2"/>
  <c r="E129" i="2"/>
  <c r="D129" i="2"/>
  <c r="F129" i="2"/>
  <c r="H129" i="2"/>
  <c r="L129" i="2"/>
  <c r="J129" i="2"/>
  <c r="I129" i="2"/>
  <c r="E128" i="2"/>
  <c r="L128" i="2"/>
  <c r="D128" i="2"/>
  <c r="H128" i="2"/>
  <c r="K128" i="2"/>
  <c r="I128" i="2"/>
  <c r="G128" i="2"/>
  <c r="E127" i="2"/>
  <c r="D127" i="2"/>
  <c r="F127" i="2"/>
  <c r="L127" i="2"/>
  <c r="J127" i="2"/>
  <c r="G127" i="2"/>
  <c r="E126" i="2"/>
  <c r="G126" i="2"/>
  <c r="D126" i="2"/>
  <c r="H126" i="2"/>
  <c r="L126" i="2"/>
  <c r="I126" i="2"/>
  <c r="E125" i="2"/>
  <c r="D125" i="2"/>
  <c r="F125" i="2"/>
  <c r="K125" i="2"/>
  <c r="J125" i="2"/>
  <c r="G125" i="2"/>
  <c r="E124" i="2"/>
  <c r="D124" i="2"/>
  <c r="J124" i="2"/>
  <c r="L124" i="2"/>
  <c r="K124" i="2"/>
  <c r="G124" i="2"/>
  <c r="E123" i="2"/>
  <c r="G123" i="2"/>
  <c r="D123" i="2"/>
  <c r="F123" i="2"/>
  <c r="K123" i="2"/>
  <c r="E122" i="2"/>
  <c r="D122" i="2"/>
  <c r="K122" i="2"/>
  <c r="F122" i="2"/>
  <c r="H122" i="2"/>
  <c r="L122" i="2"/>
  <c r="J122" i="2"/>
  <c r="I122" i="2"/>
  <c r="G122" i="2"/>
  <c r="E121" i="2"/>
  <c r="D121" i="2"/>
  <c r="F121" i="2"/>
  <c r="H121" i="2"/>
  <c r="L121" i="2"/>
  <c r="K121" i="2"/>
  <c r="J121" i="2"/>
  <c r="I121" i="2"/>
  <c r="G121" i="2"/>
  <c r="E120" i="2"/>
  <c r="L120" i="2"/>
  <c r="D120" i="2"/>
  <c r="F120" i="2"/>
  <c r="H120" i="2"/>
  <c r="K120" i="2"/>
  <c r="J120" i="2"/>
  <c r="I120" i="2"/>
  <c r="G120" i="2"/>
  <c r="E119" i="2"/>
  <c r="L119" i="2"/>
  <c r="D119" i="2"/>
  <c r="F119" i="2"/>
  <c r="H119" i="2"/>
  <c r="J119" i="2"/>
  <c r="I119" i="2"/>
  <c r="E118" i="2"/>
  <c r="D118" i="2"/>
  <c r="F118" i="2"/>
  <c r="H118" i="2"/>
  <c r="I118" i="2"/>
  <c r="E117" i="2"/>
  <c r="D117" i="2"/>
  <c r="G117" i="2"/>
  <c r="E116" i="2"/>
  <c r="D116" i="2"/>
  <c r="F116" i="2"/>
  <c r="L116" i="2"/>
  <c r="E115" i="2"/>
  <c r="G115" i="2"/>
  <c r="D115" i="2"/>
  <c r="F115" i="2"/>
  <c r="K115" i="2"/>
  <c r="E114" i="2"/>
  <c r="D114" i="2"/>
  <c r="H114" i="2"/>
  <c r="F114" i="2"/>
  <c r="L114" i="2"/>
  <c r="J114" i="2"/>
  <c r="G114" i="2"/>
  <c r="E113" i="2"/>
  <c r="D113" i="2"/>
  <c r="F113" i="2"/>
  <c r="H113" i="2"/>
  <c r="L113" i="2"/>
  <c r="K113" i="2"/>
  <c r="J113" i="2"/>
  <c r="I113" i="2"/>
  <c r="G113" i="2"/>
  <c r="E112" i="2"/>
  <c r="L112" i="2"/>
  <c r="D112" i="2"/>
  <c r="F112" i="2"/>
  <c r="H112" i="2"/>
  <c r="K112" i="2"/>
  <c r="J112" i="2"/>
  <c r="I112" i="2"/>
  <c r="G112" i="2"/>
  <c r="Q16" i="2"/>
  <c r="Q15" i="2"/>
  <c r="Q13" i="2"/>
  <c r="Q12" i="2"/>
  <c r="P16" i="2"/>
  <c r="P15" i="2"/>
  <c r="O16" i="2"/>
  <c r="O15" i="2"/>
  <c r="O12" i="2"/>
  <c r="N16" i="2"/>
  <c r="N15" i="2"/>
  <c r="N12" i="2"/>
  <c r="E16" i="2"/>
  <c r="E15" i="2"/>
  <c r="D16" i="2"/>
  <c r="D15" i="2"/>
  <c r="D12" i="2"/>
  <c r="M16" i="2"/>
  <c r="M15" i="2"/>
  <c r="G6" i="2"/>
  <c r="G7" i="2"/>
  <c r="G5" i="2"/>
  <c r="G4" i="2"/>
  <c r="W13" i="1"/>
  <c r="W10" i="1"/>
  <c r="W9" i="1"/>
  <c r="W2" i="1"/>
  <c r="T21" i="1"/>
  <c r="E26" i="1"/>
  <c r="F26" i="1"/>
  <c r="G26" i="1"/>
  <c r="H26" i="1"/>
  <c r="E14" i="1"/>
  <c r="Q98" i="1"/>
  <c r="Q94" i="1"/>
  <c r="Q95" i="1"/>
  <c r="Q96" i="1"/>
  <c r="Q97" i="1"/>
  <c r="F16" i="1"/>
  <c r="F17" i="1" s="1"/>
  <c r="C17" i="1"/>
  <c r="J90" i="1"/>
  <c r="Q90" i="1"/>
  <c r="Q91" i="1"/>
  <c r="Q21" i="1"/>
  <c r="Q25" i="1"/>
  <c r="Q30" i="1"/>
  <c r="Q41" i="1"/>
  <c r="Q22" i="1"/>
  <c r="Q26" i="1"/>
  <c r="Q35" i="1"/>
  <c r="Q43" i="1"/>
  <c r="Q23" i="1"/>
  <c r="Q27" i="1"/>
  <c r="Q39" i="1"/>
  <c r="Q45" i="1"/>
  <c r="Q24" i="1"/>
  <c r="Q28" i="1"/>
  <c r="Q40" i="1"/>
  <c r="Q75" i="1"/>
  <c r="J76" i="1"/>
  <c r="Q76" i="1"/>
  <c r="Q77" i="1"/>
  <c r="J78" i="1"/>
  <c r="Q78" i="1"/>
  <c r="Q79" i="1"/>
  <c r="J80" i="1"/>
  <c r="Q80" i="1"/>
  <c r="Q81" i="1"/>
  <c r="Q82" i="1"/>
  <c r="J84" i="1"/>
  <c r="Q84" i="1"/>
  <c r="Q85" i="1"/>
  <c r="Q61" i="1"/>
  <c r="Q62" i="1"/>
  <c r="Q63" i="1"/>
  <c r="Q65" i="1"/>
  <c r="Q66" i="1"/>
  <c r="Q67" i="1"/>
  <c r="Q68" i="1"/>
  <c r="Q70" i="1"/>
  <c r="Q71" i="1"/>
  <c r="Q72" i="1"/>
  <c r="Q73" i="1"/>
  <c r="Q74" i="1"/>
  <c r="Q83" i="1"/>
  <c r="I86" i="1"/>
  <c r="Q86" i="1"/>
  <c r="Q87" i="1"/>
  <c r="J88" i="1"/>
  <c r="Q88" i="1"/>
  <c r="Q89" i="1"/>
  <c r="Q69" i="1"/>
  <c r="E12" i="2"/>
  <c r="H66" i="2"/>
  <c r="J66" i="2"/>
  <c r="K66" i="2"/>
  <c r="F66" i="2"/>
  <c r="I66" i="2"/>
  <c r="L66" i="2"/>
  <c r="G82" i="1"/>
  <c r="J82" i="1"/>
  <c r="L118" i="2"/>
  <c r="K118" i="2"/>
  <c r="G118" i="2"/>
  <c r="L117" i="2"/>
  <c r="F117" i="2"/>
  <c r="J117" i="2"/>
  <c r="H117" i="2"/>
  <c r="I117" i="2"/>
  <c r="P12" i="2"/>
  <c r="P13" i="2"/>
  <c r="M13" i="2"/>
  <c r="M12" i="2"/>
  <c r="K114" i="2"/>
  <c r="L115" i="2"/>
  <c r="G119" i="2"/>
  <c r="L123" i="2"/>
  <c r="H127" i="2"/>
  <c r="I127" i="2"/>
  <c r="K129" i="2"/>
  <c r="K131" i="2"/>
  <c r="H133" i="2"/>
  <c r="I133" i="2"/>
  <c r="F134" i="2"/>
  <c r="J134" i="2"/>
  <c r="F136" i="2"/>
  <c r="J136" i="2"/>
  <c r="H136" i="2"/>
  <c r="I136" i="2"/>
  <c r="G147" i="2"/>
  <c r="L147" i="2"/>
  <c r="L149" i="2"/>
  <c r="K149" i="2"/>
  <c r="F149" i="2"/>
  <c r="J149" i="2"/>
  <c r="H149" i="2"/>
  <c r="I149" i="2"/>
  <c r="L158" i="2"/>
  <c r="K158" i="2"/>
  <c r="G158" i="2"/>
  <c r="H194" i="2"/>
  <c r="I194" i="2"/>
  <c r="F194" i="2"/>
  <c r="K194" i="2"/>
  <c r="K127" i="2"/>
  <c r="L134" i="2"/>
  <c r="G134" i="2"/>
  <c r="K135" i="2"/>
  <c r="G135" i="2"/>
  <c r="L166" i="2"/>
  <c r="K166" i="2"/>
  <c r="G166" i="2"/>
  <c r="H124" i="2"/>
  <c r="H125" i="2"/>
  <c r="I125" i="2"/>
  <c r="L157" i="2"/>
  <c r="K157" i="2"/>
  <c r="F157" i="2"/>
  <c r="J157" i="2"/>
  <c r="H157" i="2"/>
  <c r="I157" i="2"/>
  <c r="L174" i="2"/>
  <c r="K174" i="2"/>
  <c r="G174" i="2"/>
  <c r="L200" i="2"/>
  <c r="G200" i="2"/>
  <c r="K200" i="2"/>
  <c r="G116" i="2"/>
  <c r="J118" i="2"/>
  <c r="K119" i="2"/>
  <c r="F124" i="2"/>
  <c r="L125" i="2"/>
  <c r="F128" i="2"/>
  <c r="J128" i="2"/>
  <c r="K134" i="2"/>
  <c r="L135" i="2"/>
  <c r="K136" i="2"/>
  <c r="L165" i="2"/>
  <c r="K165" i="2"/>
  <c r="F165" i="2"/>
  <c r="J165" i="2"/>
  <c r="H165" i="2"/>
  <c r="I165" i="2"/>
  <c r="L182" i="2"/>
  <c r="K182" i="2"/>
  <c r="G182" i="2"/>
  <c r="I116" i="2"/>
  <c r="H116" i="2"/>
  <c r="I124" i="2"/>
  <c r="K137" i="2"/>
  <c r="L138" i="2"/>
  <c r="K138" i="2"/>
  <c r="K141" i="2"/>
  <c r="H141" i="2"/>
  <c r="I141" i="2"/>
  <c r="F142" i="2"/>
  <c r="J142" i="2"/>
  <c r="F144" i="2"/>
  <c r="J144" i="2"/>
  <c r="H144" i="2"/>
  <c r="I144" i="2"/>
  <c r="H146" i="2"/>
  <c r="L173" i="2"/>
  <c r="K173" i="2"/>
  <c r="F173" i="2"/>
  <c r="J173" i="2"/>
  <c r="H173" i="2"/>
  <c r="I173" i="2"/>
  <c r="L190" i="2"/>
  <c r="K190" i="2"/>
  <c r="G190" i="2"/>
  <c r="K196" i="2"/>
  <c r="F196" i="2"/>
  <c r="H196" i="2"/>
  <c r="L196" i="2"/>
  <c r="J196" i="2"/>
  <c r="I115" i="2"/>
  <c r="H115" i="2"/>
  <c r="J116" i="2"/>
  <c r="K117" i="2"/>
  <c r="I123" i="2"/>
  <c r="H123" i="2"/>
  <c r="K126" i="2"/>
  <c r="F126" i="2"/>
  <c r="J126" i="2"/>
  <c r="G129" i="2"/>
  <c r="G131" i="2"/>
  <c r="F133" i="2"/>
  <c r="L137" i="2"/>
  <c r="L142" i="2"/>
  <c r="G142" i="2"/>
  <c r="K143" i="2"/>
  <c r="G143" i="2"/>
  <c r="L144" i="2"/>
  <c r="L181" i="2"/>
  <c r="F181" i="2"/>
  <c r="J181" i="2"/>
  <c r="H181" i="2"/>
  <c r="I181" i="2"/>
  <c r="I114" i="2"/>
  <c r="J115" i="2"/>
  <c r="K116" i="2"/>
  <c r="J123" i="2"/>
  <c r="L146" i="2"/>
  <c r="K146" i="2"/>
  <c r="L150" i="2"/>
  <c r="K150" i="2"/>
  <c r="G150" i="2"/>
  <c r="L189" i="2"/>
  <c r="F189" i="2"/>
  <c r="J189" i="2"/>
  <c r="H189" i="2"/>
  <c r="I189" i="2"/>
  <c r="K201" i="2"/>
  <c r="G201" i="2"/>
  <c r="L201" i="2"/>
  <c r="G151" i="2"/>
  <c r="I152" i="2"/>
  <c r="H152" i="2"/>
  <c r="K154" i="2"/>
  <c r="L155" i="2"/>
  <c r="G159" i="2"/>
  <c r="I160" i="2"/>
  <c r="H160" i="2"/>
  <c r="K162" i="2"/>
  <c r="L163" i="2"/>
  <c r="G167" i="2"/>
  <c r="I168" i="2"/>
  <c r="H168" i="2"/>
  <c r="K170" i="2"/>
  <c r="L171" i="2"/>
  <c r="G175" i="2"/>
  <c r="I176" i="2"/>
  <c r="H176" i="2"/>
  <c r="K178" i="2"/>
  <c r="L179" i="2"/>
  <c r="G183" i="2"/>
  <c r="I184" i="2"/>
  <c r="H184" i="2"/>
  <c r="K186" i="2"/>
  <c r="L187" i="2"/>
  <c r="G191" i="2"/>
  <c r="I192" i="2"/>
  <c r="H192" i="2"/>
  <c r="L194" i="2"/>
  <c r="J199" i="2"/>
  <c r="I200" i="2"/>
  <c r="K203" i="2"/>
  <c r="L204" i="2"/>
  <c r="K204" i="2"/>
  <c r="L216" i="2"/>
  <c r="K216" i="2"/>
  <c r="G216" i="2"/>
  <c r="L224" i="2"/>
  <c r="K224" i="2"/>
  <c r="G224" i="2"/>
  <c r="L232" i="2"/>
  <c r="K232" i="2"/>
  <c r="G232" i="2"/>
  <c r="I135" i="2"/>
  <c r="I143" i="2"/>
  <c r="K145" i="2"/>
  <c r="I151" i="2"/>
  <c r="J152" i="2"/>
  <c r="K153" i="2"/>
  <c r="L154" i="2"/>
  <c r="I159" i="2"/>
  <c r="J160" i="2"/>
  <c r="K161" i="2"/>
  <c r="I167" i="2"/>
  <c r="J168" i="2"/>
  <c r="K169" i="2"/>
  <c r="L170" i="2"/>
  <c r="I175" i="2"/>
  <c r="J176" i="2"/>
  <c r="K177" i="2"/>
  <c r="L178" i="2"/>
  <c r="I183" i="2"/>
  <c r="J184" i="2"/>
  <c r="K185" i="2"/>
  <c r="L186" i="2"/>
  <c r="I191" i="2"/>
  <c r="J192" i="2"/>
  <c r="K193" i="2"/>
  <c r="L199" i="2"/>
  <c r="L240" i="2"/>
  <c r="K240" i="2"/>
  <c r="G240" i="2"/>
  <c r="L215" i="2"/>
  <c r="K215" i="2"/>
  <c r="F215" i="2"/>
  <c r="J215" i="2"/>
  <c r="H215" i="2"/>
  <c r="I215" i="2"/>
  <c r="L223" i="2"/>
  <c r="K223" i="2"/>
  <c r="F223" i="2"/>
  <c r="J223" i="2"/>
  <c r="H223" i="2"/>
  <c r="I223" i="2"/>
  <c r="L231" i="2"/>
  <c r="K231" i="2"/>
  <c r="F231" i="2"/>
  <c r="J231" i="2"/>
  <c r="H231" i="2"/>
  <c r="I231" i="2"/>
  <c r="J150" i="2"/>
  <c r="K151" i="2"/>
  <c r="J158" i="2"/>
  <c r="K159" i="2"/>
  <c r="J166" i="2"/>
  <c r="K167" i="2"/>
  <c r="J174" i="2"/>
  <c r="K175" i="2"/>
  <c r="J182" i="2"/>
  <c r="K183" i="2"/>
  <c r="J190" i="2"/>
  <c r="K191" i="2"/>
  <c r="J204" i="2"/>
  <c r="F208" i="2"/>
  <c r="J208" i="2"/>
  <c r="L209" i="2"/>
  <c r="K209" i="2"/>
  <c r="G209" i="2"/>
  <c r="L239" i="2"/>
  <c r="K239" i="2"/>
  <c r="F239" i="2"/>
  <c r="J239" i="2"/>
  <c r="H239" i="2"/>
  <c r="I239" i="2"/>
  <c r="L208" i="2"/>
  <c r="K208" i="2"/>
  <c r="G208" i="2"/>
  <c r="J180" i="2"/>
  <c r="K181" i="2"/>
  <c r="J188" i="2"/>
  <c r="K189" i="2"/>
  <c r="G194" i="2"/>
  <c r="K205" i="2"/>
  <c r="K207" i="2"/>
  <c r="F207" i="2"/>
  <c r="J207" i="2"/>
  <c r="H207" i="2"/>
  <c r="I207" i="2"/>
  <c r="K255" i="2"/>
  <c r="L255" i="2"/>
  <c r="I154" i="2"/>
  <c r="I162" i="2"/>
  <c r="I170" i="2"/>
  <c r="K199" i="2"/>
  <c r="H199" i="2"/>
  <c r="I199" i="2"/>
  <c r="F200" i="2"/>
  <c r="J200" i="2"/>
  <c r="F202" i="2"/>
  <c r="J202" i="2"/>
  <c r="H202" i="2"/>
  <c r="I202" i="2"/>
  <c r="J203" i="2"/>
  <c r="I210" i="2"/>
  <c r="H210" i="2"/>
  <c r="K212" i="2"/>
  <c r="L213" i="2"/>
  <c r="G217" i="2"/>
  <c r="I218" i="2"/>
  <c r="H218" i="2"/>
  <c r="K220" i="2"/>
  <c r="L221" i="2"/>
  <c r="G225" i="2"/>
  <c r="I226" i="2"/>
  <c r="H226" i="2"/>
  <c r="K228" i="2"/>
  <c r="L229" i="2"/>
  <c r="G233" i="2"/>
  <c r="I234" i="2"/>
  <c r="H234" i="2"/>
  <c r="K236" i="2"/>
  <c r="L237" i="2"/>
  <c r="G241" i="2"/>
  <c r="I242" i="2"/>
  <c r="L243" i="2"/>
  <c r="I245" i="2"/>
  <c r="K246" i="2"/>
  <c r="K248" i="2"/>
  <c r="H250" i="2"/>
  <c r="I250" i="2"/>
  <c r="J268" i="2"/>
  <c r="I280" i="2"/>
  <c r="F280" i="2"/>
  <c r="H280" i="2"/>
  <c r="L280" i="2"/>
  <c r="L311" i="2"/>
  <c r="K311" i="2"/>
  <c r="G311" i="2"/>
  <c r="I201" i="2"/>
  <c r="J210" i="2"/>
  <c r="K211" i="2"/>
  <c r="L212" i="2"/>
  <c r="J218" i="2"/>
  <c r="K219" i="2"/>
  <c r="L220" i="2"/>
  <c r="J226" i="2"/>
  <c r="K227" i="2"/>
  <c r="L228" i="2"/>
  <c r="J234" i="2"/>
  <c r="K235" i="2"/>
  <c r="L236" i="2"/>
  <c r="G258" i="2"/>
  <c r="H265" i="2"/>
  <c r="I265" i="2"/>
  <c r="K265" i="2"/>
  <c r="F265" i="2"/>
  <c r="G274" i="2"/>
  <c r="K274" i="2"/>
  <c r="K288" i="2"/>
  <c r="G288" i="2"/>
  <c r="L288" i="2"/>
  <c r="L307" i="2"/>
  <c r="K307" i="2"/>
  <c r="F307" i="2"/>
  <c r="H307" i="2"/>
  <c r="J307" i="2"/>
  <c r="I307" i="2"/>
  <c r="F245" i="2"/>
  <c r="J245" i="2"/>
  <c r="F251" i="2"/>
  <c r="J251" i="2"/>
  <c r="H264" i="2"/>
  <c r="L264" i="2"/>
  <c r="I264" i="2"/>
  <c r="H300" i="2"/>
  <c r="I300" i="2"/>
  <c r="F300" i="2"/>
  <c r="K300" i="2"/>
  <c r="J300" i="2"/>
  <c r="J216" i="2"/>
  <c r="K217" i="2"/>
  <c r="J224" i="2"/>
  <c r="K225" i="2"/>
  <c r="J232" i="2"/>
  <c r="K233" i="2"/>
  <c r="J240" i="2"/>
  <c r="K241" i="2"/>
  <c r="K251" i="2"/>
  <c r="H252" i="2"/>
  <c r="I252" i="2"/>
  <c r="L260" i="2"/>
  <c r="G260" i="2"/>
  <c r="K276" i="2"/>
  <c r="L334" i="2"/>
  <c r="K334" i="2"/>
  <c r="F334" i="2"/>
  <c r="J334" i="2"/>
  <c r="H334" i="2"/>
  <c r="I334" i="2"/>
  <c r="K244" i="2"/>
  <c r="L251" i="2"/>
  <c r="G252" i="2"/>
  <c r="K252" i="2"/>
  <c r="G261" i="2"/>
  <c r="K261" i="2"/>
  <c r="H268" i="2"/>
  <c r="K268" i="2"/>
  <c r="I268" i="2"/>
  <c r="K272" i="2"/>
  <c r="G272" i="2"/>
  <c r="G293" i="2"/>
  <c r="K293" i="2"/>
  <c r="I213" i="2"/>
  <c r="I221" i="2"/>
  <c r="I229" i="2"/>
  <c r="I237" i="2"/>
  <c r="H244" i="2"/>
  <c r="I244" i="2"/>
  <c r="F250" i="2"/>
  <c r="L252" i="2"/>
  <c r="G253" i="2"/>
  <c r="K253" i="2"/>
  <c r="H254" i="2"/>
  <c r="I254" i="2"/>
  <c r="H256" i="2"/>
  <c r="I256" i="2"/>
  <c r="H257" i="2"/>
  <c r="I257" i="2"/>
  <c r="K257" i="2"/>
  <c r="J265" i="2"/>
  <c r="H270" i="2"/>
  <c r="I270" i="2"/>
  <c r="F270" i="2"/>
  <c r="L270" i="2"/>
  <c r="J270" i="2"/>
  <c r="L274" i="2"/>
  <c r="I212" i="2"/>
  <c r="I220" i="2"/>
  <c r="I228" i="2"/>
  <c r="I236" i="2"/>
  <c r="K256" i="2"/>
  <c r="G256" i="2"/>
  <c r="L276" i="2"/>
  <c r="G276" i="2"/>
  <c r="G285" i="2"/>
  <c r="K285" i="2"/>
  <c r="G308" i="2"/>
  <c r="L308" i="2"/>
  <c r="K308" i="2"/>
  <c r="L312" i="2"/>
  <c r="K312" i="2"/>
  <c r="G312" i="2"/>
  <c r="H278" i="2"/>
  <c r="I278" i="2"/>
  <c r="K280" i="2"/>
  <c r="G280" i="2"/>
  <c r="F283" i="2"/>
  <c r="H289" i="2"/>
  <c r="I289" i="2"/>
  <c r="K294" i="2"/>
  <c r="H294" i="2"/>
  <c r="I294" i="2"/>
  <c r="G298" i="2"/>
  <c r="L300" i="2"/>
  <c r="K310" i="2"/>
  <c r="F310" i="2"/>
  <c r="J310" i="2"/>
  <c r="H310" i="2"/>
  <c r="I310" i="2"/>
  <c r="H323" i="2"/>
  <c r="I323" i="2"/>
  <c r="L323" i="2"/>
  <c r="K323" i="2"/>
  <c r="G324" i="2"/>
  <c r="L324" i="2"/>
  <c r="H77" i="2"/>
  <c r="I77" i="2"/>
  <c r="F77" i="2"/>
  <c r="L77" i="2"/>
  <c r="J77" i="2"/>
  <c r="K77" i="2"/>
  <c r="G97" i="2"/>
  <c r="L97" i="2"/>
  <c r="G65" i="2"/>
  <c r="K65" i="2"/>
  <c r="L65" i="2"/>
  <c r="G33" i="2"/>
  <c r="L33" i="2"/>
  <c r="K33" i="2"/>
  <c r="F319" i="2"/>
  <c r="J319" i="2"/>
  <c r="H331" i="2"/>
  <c r="I331" i="2"/>
  <c r="L331" i="2"/>
  <c r="K331" i="2"/>
  <c r="G332" i="2"/>
  <c r="L332" i="2"/>
  <c r="J12" i="2"/>
  <c r="G73" i="4"/>
  <c r="K73" i="4"/>
  <c r="H262" i="2"/>
  <c r="I262" i="2"/>
  <c r="K264" i="2"/>
  <c r="G264" i="2"/>
  <c r="L268" i="2"/>
  <c r="G273" i="2"/>
  <c r="F275" i="2"/>
  <c r="H281" i="2"/>
  <c r="I281" i="2"/>
  <c r="K286" i="2"/>
  <c r="H286" i="2"/>
  <c r="I286" i="2"/>
  <c r="G292" i="2"/>
  <c r="H292" i="2"/>
  <c r="I292" i="2"/>
  <c r="G295" i="2"/>
  <c r="F295" i="2"/>
  <c r="J295" i="2"/>
  <c r="L315" i="2"/>
  <c r="K315" i="2"/>
  <c r="G316" i="2"/>
  <c r="L316" i="2"/>
  <c r="L319" i="2"/>
  <c r="K319" i="2"/>
  <c r="G319" i="2"/>
  <c r="L320" i="2"/>
  <c r="K320" i="2"/>
  <c r="G320" i="2"/>
  <c r="C12" i="2"/>
  <c r="H273" i="2"/>
  <c r="I273" i="2"/>
  <c r="K318" i="2"/>
  <c r="F318" i="2"/>
  <c r="J318" i="2"/>
  <c r="H318" i="2"/>
  <c r="I318" i="2"/>
  <c r="F12" i="2"/>
  <c r="K12" i="2"/>
  <c r="K13" i="2"/>
  <c r="J87" i="2"/>
  <c r="I87" i="2"/>
  <c r="H87" i="2"/>
  <c r="F87" i="2"/>
  <c r="L87" i="2"/>
  <c r="K87" i="2"/>
  <c r="H41" i="2"/>
  <c r="I41" i="2"/>
  <c r="F41" i="2"/>
  <c r="J41" i="2"/>
  <c r="K41" i="2"/>
  <c r="L41" i="2"/>
  <c r="F279" i="2"/>
  <c r="J279" i="2"/>
  <c r="H284" i="2"/>
  <c r="I284" i="2"/>
  <c r="F287" i="2"/>
  <c r="J287" i="2"/>
  <c r="K292" i="2"/>
  <c r="K295" i="2"/>
  <c r="K302" i="2"/>
  <c r="F302" i="2"/>
  <c r="H302" i="2"/>
  <c r="I302" i="2"/>
  <c r="F303" i="2"/>
  <c r="J303" i="2"/>
  <c r="L327" i="2"/>
  <c r="K327" i="2"/>
  <c r="G327" i="2"/>
  <c r="K332" i="2"/>
  <c r="H92" i="2"/>
  <c r="L92" i="2"/>
  <c r="J92" i="2"/>
  <c r="K92" i="2"/>
  <c r="I92" i="2"/>
  <c r="L257" i="2"/>
  <c r="L265" i="2"/>
  <c r="F271" i="2"/>
  <c r="J271" i="2"/>
  <c r="H272" i="2"/>
  <c r="L275" i="2"/>
  <c r="H276" i="2"/>
  <c r="F278" i="2"/>
  <c r="L279" i="2"/>
  <c r="J284" i="2"/>
  <c r="L284" i="2"/>
  <c r="I287" i="2"/>
  <c r="L287" i="2"/>
  <c r="K296" i="2"/>
  <c r="G296" i="2"/>
  <c r="L303" i="2"/>
  <c r="K303" i="2"/>
  <c r="L304" i="2"/>
  <c r="K304" i="2"/>
  <c r="G304" i="2"/>
  <c r="I315" i="2"/>
  <c r="K316" i="2"/>
  <c r="I319" i="2"/>
  <c r="J323" i="2"/>
  <c r="L335" i="2"/>
  <c r="K335" i="2"/>
  <c r="G335" i="2"/>
  <c r="H47" i="2"/>
  <c r="J47" i="2"/>
  <c r="I47" i="2"/>
  <c r="K47" i="2"/>
  <c r="F47" i="2"/>
  <c r="L47" i="2"/>
  <c r="F255" i="2"/>
  <c r="J255" i="2"/>
  <c r="F263" i="2"/>
  <c r="J263" i="2"/>
  <c r="L267" i="2"/>
  <c r="L271" i="2"/>
  <c r="K284" i="2"/>
  <c r="K287" i="2"/>
  <c r="F289" i="2"/>
  <c r="F291" i="2"/>
  <c r="F294" i="2"/>
  <c r="L296" i="2"/>
  <c r="H297" i="2"/>
  <c r="I297" i="2"/>
  <c r="J299" i="2"/>
  <c r="J302" i="2"/>
  <c r="G303" i="2"/>
  <c r="F311" i="2"/>
  <c r="J311" i="2"/>
  <c r="J315" i="2"/>
  <c r="L326" i="2"/>
  <c r="K326" i="2"/>
  <c r="F326" i="2"/>
  <c r="J326" i="2"/>
  <c r="H326" i="2"/>
  <c r="I326" i="2"/>
  <c r="J331" i="2"/>
  <c r="H97" i="2"/>
  <c r="I97" i="2"/>
  <c r="F97" i="2"/>
  <c r="J97" i="2"/>
  <c r="H59" i="2"/>
  <c r="I59" i="2"/>
  <c r="J59" i="2"/>
  <c r="K59" i="2"/>
  <c r="F59" i="2"/>
  <c r="I305" i="2"/>
  <c r="I313" i="2"/>
  <c r="I321" i="2"/>
  <c r="J322" i="2"/>
  <c r="G328" i="2"/>
  <c r="I329" i="2"/>
  <c r="G336" i="2"/>
  <c r="I337" i="2"/>
  <c r="H337" i="2"/>
  <c r="L74" i="2"/>
  <c r="F67" i="2"/>
  <c r="K96" i="2"/>
  <c r="I93" i="2"/>
  <c r="I75" i="2"/>
  <c r="I57" i="2"/>
  <c r="I48" i="2"/>
  <c r="I29" i="2"/>
  <c r="J107" i="2"/>
  <c r="J89" i="2"/>
  <c r="J61" i="2"/>
  <c r="H96" i="2"/>
  <c r="H86" i="2"/>
  <c r="K86" i="2"/>
  <c r="H81" i="2"/>
  <c r="H46" i="2"/>
  <c r="K46" i="2"/>
  <c r="H27" i="2"/>
  <c r="G77" i="4"/>
  <c r="L77" i="4"/>
  <c r="J337" i="2"/>
  <c r="F337" i="2"/>
  <c r="I74" i="2"/>
  <c r="H109" i="2"/>
  <c r="H100" i="2"/>
  <c r="H57" i="2"/>
  <c r="H52" i="2"/>
  <c r="J52" i="2"/>
  <c r="S66" i="4"/>
  <c r="G61" i="4"/>
  <c r="I61" i="4"/>
  <c r="G57" i="4"/>
  <c r="I57" i="4"/>
  <c r="G53" i="4"/>
  <c r="K53" i="4"/>
  <c r="G49" i="4"/>
  <c r="K49" i="4"/>
  <c r="G45" i="4"/>
  <c r="N45" i="4"/>
  <c r="P45" i="4"/>
  <c r="G21" i="4"/>
  <c r="N21" i="4"/>
  <c r="H95" i="2"/>
  <c r="J95" i="2"/>
  <c r="I95" i="2"/>
  <c r="H63" i="2"/>
  <c r="J63" i="2"/>
  <c r="I63" i="2"/>
  <c r="G71" i="4"/>
  <c r="L71" i="4"/>
  <c r="P71" i="4"/>
  <c r="S71" i="4" s="1"/>
  <c r="J327" i="2"/>
  <c r="K328" i="2"/>
  <c r="J335" i="2"/>
  <c r="K336" i="2"/>
  <c r="L95" i="2"/>
  <c r="L63" i="2"/>
  <c r="F48" i="2"/>
  <c r="K109" i="2"/>
  <c r="K93" i="2"/>
  <c r="K75" i="2"/>
  <c r="K57" i="2"/>
  <c r="K48" i="2"/>
  <c r="K29" i="2"/>
  <c r="J67" i="2"/>
  <c r="J48" i="2"/>
  <c r="H62" i="2"/>
  <c r="K62" i="2"/>
  <c r="H38" i="2"/>
  <c r="K38" i="2"/>
  <c r="F38" i="2"/>
  <c r="H12" i="2"/>
  <c r="K100" i="2"/>
  <c r="K74" i="2"/>
  <c r="J93" i="2"/>
  <c r="J75" i="2"/>
  <c r="H103" i="2"/>
  <c r="J103" i="2"/>
  <c r="I103" i="2"/>
  <c r="J79" i="2"/>
  <c r="I79" i="2"/>
  <c r="H31" i="2"/>
  <c r="J31" i="2"/>
  <c r="I31" i="2"/>
  <c r="I308" i="2"/>
  <c r="I316" i="2"/>
  <c r="I324" i="2"/>
  <c r="I332" i="2"/>
  <c r="K45" i="2"/>
  <c r="I78" i="2"/>
  <c r="I33" i="2"/>
  <c r="J74" i="2"/>
  <c r="J45" i="2"/>
  <c r="H78" i="2"/>
  <c r="H30" i="2"/>
  <c r="K30" i="2"/>
  <c r="F30" i="2"/>
  <c r="H111" i="2"/>
  <c r="J111" i="2"/>
  <c r="I111" i="2"/>
  <c r="H54" i="2"/>
  <c r="K54" i="2"/>
  <c r="H36" i="2"/>
  <c r="J36" i="2"/>
  <c r="E55" i="5"/>
  <c r="E93" i="5"/>
  <c r="E19" i="5"/>
  <c r="G69" i="4"/>
  <c r="L69" i="4"/>
  <c r="E38" i="5"/>
  <c r="G105" i="1"/>
  <c r="K105" i="1"/>
  <c r="P105" i="1"/>
  <c r="F22" i="2"/>
  <c r="K22" i="2"/>
  <c r="I71" i="2"/>
  <c r="I55" i="2"/>
  <c r="I39" i="2"/>
  <c r="I23" i="2"/>
  <c r="G68" i="4"/>
  <c r="P68" i="4"/>
  <c r="S68" i="4" s="1"/>
  <c r="G76" i="4"/>
  <c r="L76" i="4"/>
  <c r="E12" i="5"/>
  <c r="E72" i="5"/>
  <c r="G12" i="2"/>
  <c r="G64" i="4"/>
  <c r="K64" i="4"/>
  <c r="G60" i="4"/>
  <c r="I60" i="4"/>
  <c r="P60" i="4"/>
  <c r="S60" i="4" s="1"/>
  <c r="G56" i="4"/>
  <c r="K56" i="4"/>
  <c r="G52" i="4"/>
  <c r="K52" i="4"/>
  <c r="P52" i="4"/>
  <c r="S52" i="4"/>
  <c r="G48" i="4"/>
  <c r="J48" i="4"/>
  <c r="E78" i="5"/>
  <c r="E54" i="5"/>
  <c r="W16" i="4"/>
  <c r="W9" i="4"/>
  <c r="E37" i="5"/>
  <c r="E61" i="5"/>
  <c r="E49" i="5"/>
  <c r="E25" i="1"/>
  <c r="F25" i="1"/>
  <c r="G25" i="1"/>
  <c r="H25" i="1"/>
  <c r="E23" i="1"/>
  <c r="F23" i="1"/>
  <c r="G23" i="1"/>
  <c r="H23" i="1"/>
  <c r="E21" i="1"/>
  <c r="F21" i="1"/>
  <c r="E81" i="1"/>
  <c r="F81" i="1"/>
  <c r="E79" i="1"/>
  <c r="F79" i="1"/>
  <c r="E77" i="1"/>
  <c r="F77" i="1"/>
  <c r="E75" i="1"/>
  <c r="F75" i="1"/>
  <c r="E62" i="1"/>
  <c r="E24" i="1"/>
  <c r="F24" i="1"/>
  <c r="G24" i="1"/>
  <c r="H24" i="1"/>
  <c r="E22" i="1"/>
  <c r="F22" i="1"/>
  <c r="G22" i="1"/>
  <c r="H22" i="1"/>
  <c r="E108" i="1"/>
  <c r="F108" i="1"/>
  <c r="E93" i="1"/>
  <c r="F93" i="1"/>
  <c r="E63" i="1"/>
  <c r="F63" i="1"/>
  <c r="G63" i="1"/>
  <c r="H63" i="1"/>
  <c r="E61" i="1"/>
  <c r="E11" i="5"/>
  <c r="E89" i="5"/>
  <c r="E31" i="5"/>
  <c r="E39" i="5"/>
  <c r="E50" i="5"/>
  <c r="E70" i="1"/>
  <c r="F70" i="1"/>
  <c r="E81" i="5"/>
  <c r="E45" i="5"/>
  <c r="E63" i="5"/>
  <c r="W6" i="4"/>
  <c r="E15" i="5"/>
  <c r="E32" i="5"/>
  <c r="E51" i="5"/>
  <c r="E73" i="5"/>
  <c r="E86" i="5"/>
  <c r="E36" i="5"/>
  <c r="E60" i="5"/>
  <c r="E98" i="1"/>
  <c r="F98" i="1"/>
  <c r="E72" i="1"/>
  <c r="E95" i="1"/>
  <c r="F95" i="1"/>
  <c r="E110" i="1"/>
  <c r="F110" i="1"/>
  <c r="E102" i="1"/>
  <c r="F102" i="1"/>
  <c r="E50" i="1"/>
  <c r="F50" i="1"/>
  <c r="E48" i="1"/>
  <c r="F48" i="1"/>
  <c r="E46" i="1"/>
  <c r="F46" i="1"/>
  <c r="G46" i="1"/>
  <c r="H46" i="1"/>
  <c r="E44" i="1"/>
  <c r="E42" i="1"/>
  <c r="E40" i="1"/>
  <c r="E38" i="1"/>
  <c r="F38" i="1"/>
  <c r="G38" i="1"/>
  <c r="H38" i="1"/>
  <c r="E36" i="1"/>
  <c r="F36" i="1"/>
  <c r="G36" i="1"/>
  <c r="H36" i="1"/>
  <c r="E34" i="1"/>
  <c r="F34" i="1"/>
  <c r="E32" i="1"/>
  <c r="E30" i="1"/>
  <c r="F30" i="1"/>
  <c r="G30" i="1"/>
  <c r="H30" i="1"/>
  <c r="E28" i="1"/>
  <c r="F28" i="1"/>
  <c r="G28" i="1"/>
  <c r="H28" i="1"/>
  <c r="E60" i="1"/>
  <c r="E58" i="1"/>
  <c r="F58" i="1"/>
  <c r="E56" i="1"/>
  <c r="F56" i="1"/>
  <c r="E54" i="1"/>
  <c r="F54" i="1"/>
  <c r="G54" i="1"/>
  <c r="H54" i="1"/>
  <c r="E52" i="1"/>
  <c r="E69" i="1"/>
  <c r="E67" i="1"/>
  <c r="F67" i="1"/>
  <c r="G67" i="1"/>
  <c r="H67" i="1"/>
  <c r="E65" i="1"/>
  <c r="F65" i="1"/>
  <c r="E74" i="1"/>
  <c r="P47" i="1"/>
  <c r="E100" i="1"/>
  <c r="F100" i="1"/>
  <c r="G109" i="1"/>
  <c r="K109" i="1"/>
  <c r="E107" i="1"/>
  <c r="F107" i="1"/>
  <c r="G92" i="1"/>
  <c r="K92" i="1"/>
  <c r="E92" i="1"/>
  <c r="F92" i="1"/>
  <c r="E97" i="1"/>
  <c r="F97" i="1"/>
  <c r="E104" i="1"/>
  <c r="G70" i="1"/>
  <c r="I70" i="1"/>
  <c r="E83" i="1"/>
  <c r="F83" i="1"/>
  <c r="E85" i="1"/>
  <c r="F85" i="1"/>
  <c r="E87" i="1"/>
  <c r="F87" i="1"/>
  <c r="E89" i="1"/>
  <c r="F89" i="1"/>
  <c r="E91" i="1"/>
  <c r="F91" i="1"/>
  <c r="G96" i="1"/>
  <c r="K96" i="1"/>
  <c r="E94" i="1"/>
  <c r="F94" i="1"/>
  <c r="E109" i="1"/>
  <c r="F109" i="1"/>
  <c r="G103" i="1"/>
  <c r="K103" i="1"/>
  <c r="E101" i="1"/>
  <c r="F101" i="1"/>
  <c r="E71" i="1"/>
  <c r="F71" i="1"/>
  <c r="E73" i="1"/>
  <c r="F73" i="1"/>
  <c r="G93" i="1"/>
  <c r="K93" i="1"/>
  <c r="E99" i="1"/>
  <c r="F99" i="1"/>
  <c r="G108" i="1"/>
  <c r="K108" i="1"/>
  <c r="E106" i="1"/>
  <c r="F106" i="1"/>
  <c r="E111" i="1"/>
  <c r="F111" i="1"/>
  <c r="E49" i="1"/>
  <c r="E47" i="1"/>
  <c r="F47" i="1"/>
  <c r="G47" i="1"/>
  <c r="H47" i="1"/>
  <c r="E45" i="1"/>
  <c r="F45" i="1"/>
  <c r="G45" i="1"/>
  <c r="H45" i="1"/>
  <c r="E43" i="1"/>
  <c r="E41" i="1"/>
  <c r="F41" i="1"/>
  <c r="E39" i="1"/>
  <c r="F39" i="1"/>
  <c r="G39" i="1"/>
  <c r="H39" i="1"/>
  <c r="E37" i="1"/>
  <c r="F37" i="1"/>
  <c r="P37" i="1"/>
  <c r="E35" i="1"/>
  <c r="E33" i="1"/>
  <c r="F33" i="1"/>
  <c r="E31" i="1"/>
  <c r="F31" i="1"/>
  <c r="P31" i="1"/>
  <c r="E29" i="1"/>
  <c r="F29" i="1"/>
  <c r="E27" i="1"/>
  <c r="E59" i="1"/>
  <c r="F59" i="1"/>
  <c r="G59" i="1"/>
  <c r="H59" i="1"/>
  <c r="E57" i="1"/>
  <c r="E55" i="1"/>
  <c r="F55" i="1"/>
  <c r="G55" i="1"/>
  <c r="H55" i="1"/>
  <c r="E53" i="1"/>
  <c r="F53" i="1"/>
  <c r="G53" i="1"/>
  <c r="H53" i="1"/>
  <c r="E51" i="1"/>
  <c r="F51" i="1"/>
  <c r="E68" i="1"/>
  <c r="E66" i="1"/>
  <c r="F66" i="1"/>
  <c r="P66" i="1"/>
  <c r="E64" i="1"/>
  <c r="F64" i="1"/>
  <c r="G83" i="1"/>
  <c r="I83" i="1"/>
  <c r="P83" i="1"/>
  <c r="R83" i="1" s="1"/>
  <c r="E35" i="5"/>
  <c r="F74" i="1"/>
  <c r="F68" i="1"/>
  <c r="E28" i="5"/>
  <c r="G71" i="1"/>
  <c r="P53" i="1"/>
  <c r="G31" i="1"/>
  <c r="H31" i="1"/>
  <c r="G94" i="1"/>
  <c r="K94" i="1"/>
  <c r="G65" i="1"/>
  <c r="H65" i="1"/>
  <c r="E76" i="5"/>
  <c r="F44" i="1"/>
  <c r="G97" i="1"/>
  <c r="E70" i="5"/>
  <c r="G75" i="1"/>
  <c r="J75" i="1"/>
  <c r="E79" i="5"/>
  <c r="E94" i="5"/>
  <c r="E42" i="5"/>
  <c r="E87" i="5"/>
  <c r="G95" i="1"/>
  <c r="K95" i="1"/>
  <c r="P95" i="1"/>
  <c r="R95" i="1" s="1"/>
  <c r="L68" i="4"/>
  <c r="G51" i="1"/>
  <c r="H51" i="1"/>
  <c r="G33" i="1"/>
  <c r="H33" i="1"/>
  <c r="G100" i="1"/>
  <c r="K100" i="1"/>
  <c r="F72" i="1"/>
  <c r="E33" i="5"/>
  <c r="E59" i="5"/>
  <c r="E58" i="5"/>
  <c r="E23" i="5"/>
  <c r="F61" i="1"/>
  <c r="P77" i="1"/>
  <c r="R77" i="1" s="1"/>
  <c r="G77" i="1"/>
  <c r="J77" i="1"/>
  <c r="E57" i="5"/>
  <c r="E74" i="5"/>
  <c r="E68" i="5"/>
  <c r="E92" i="5"/>
  <c r="G73" i="1"/>
  <c r="I73" i="1"/>
  <c r="F49" i="1"/>
  <c r="E80" i="5"/>
  <c r="P59" i="1"/>
  <c r="F35" i="1"/>
  <c r="E18" i="5"/>
  <c r="F104" i="1"/>
  <c r="E62" i="5"/>
  <c r="F69" i="1"/>
  <c r="E29" i="5"/>
  <c r="G98" i="1"/>
  <c r="J98" i="1"/>
  <c r="E53" i="5"/>
  <c r="G79" i="1"/>
  <c r="J79" i="1"/>
  <c r="E17" i="5"/>
  <c r="E27" i="5"/>
  <c r="G29" i="1"/>
  <c r="H29" i="1"/>
  <c r="G111" i="1"/>
  <c r="K111" i="1"/>
  <c r="G48" i="1"/>
  <c r="H48" i="1"/>
  <c r="P48" i="1"/>
  <c r="P67" i="1"/>
  <c r="G91" i="1"/>
  <c r="J91" i="1"/>
  <c r="G37" i="1"/>
  <c r="H37" i="1"/>
  <c r="E83" i="5"/>
  <c r="F52" i="1"/>
  <c r="E40" i="5"/>
  <c r="E44" i="5"/>
  <c r="E30" i="5"/>
  <c r="E25" i="5"/>
  <c r="E84" i="5"/>
  <c r="G66" i="1"/>
  <c r="I66" i="1"/>
  <c r="F42" i="1"/>
  <c r="E75" i="5"/>
  <c r="F32" i="1"/>
  <c r="E69" i="5"/>
  <c r="E46" i="5"/>
  <c r="G106" i="1"/>
  <c r="K106" i="1"/>
  <c r="P63" i="1"/>
  <c r="G34" i="1"/>
  <c r="H34" i="1"/>
  <c r="G50" i="1"/>
  <c r="H50" i="1"/>
  <c r="G81" i="1"/>
  <c r="J81" i="1"/>
  <c r="E13" i="5"/>
  <c r="F57" i="1"/>
  <c r="E88" i="5"/>
  <c r="G89" i="1"/>
  <c r="J89" i="1"/>
  <c r="P45" i="1"/>
  <c r="G102" i="1"/>
  <c r="K102" i="1"/>
  <c r="E52" i="5"/>
  <c r="E77" i="5"/>
  <c r="E85" i="5"/>
  <c r="G21" i="1"/>
  <c r="H21" i="1"/>
  <c r="E34" i="5"/>
  <c r="E90" i="5"/>
  <c r="E14" i="5"/>
  <c r="E91" i="5"/>
  <c r="F60" i="1"/>
  <c r="G87" i="1"/>
  <c r="I87" i="1"/>
  <c r="G41" i="1"/>
  <c r="H41" i="1"/>
  <c r="G99" i="1"/>
  <c r="K99" i="1"/>
  <c r="G101" i="1"/>
  <c r="J101" i="1"/>
  <c r="G56" i="1"/>
  <c r="H56" i="1"/>
  <c r="E21" i="5"/>
  <c r="E82" i="5"/>
  <c r="E64" i="5"/>
  <c r="E71" i="5"/>
  <c r="E24" i="5"/>
  <c r="F62" i="1"/>
  <c r="F27" i="1"/>
  <c r="G27" i="1"/>
  <c r="H27" i="1"/>
  <c r="E16" i="5"/>
  <c r="F43" i="1"/>
  <c r="E22" i="5"/>
  <c r="G85" i="1"/>
  <c r="J85" i="1"/>
  <c r="G64" i="1"/>
  <c r="H64" i="1"/>
  <c r="G107" i="1"/>
  <c r="J107" i="1"/>
  <c r="G58" i="1"/>
  <c r="H58" i="1"/>
  <c r="E20" i="5"/>
  <c r="F40" i="1"/>
  <c r="G110" i="1"/>
  <c r="K110" i="1"/>
  <c r="E26" i="5"/>
  <c r="E48" i="5"/>
  <c r="R105" i="1"/>
  <c r="E67" i="5"/>
  <c r="E56" i="5"/>
  <c r="G62" i="1"/>
  <c r="H62" i="1"/>
  <c r="G74" i="1"/>
  <c r="I74" i="1"/>
  <c r="G60" i="1"/>
  <c r="H60" i="1"/>
  <c r="G104" i="1"/>
  <c r="G61" i="1"/>
  <c r="H61" i="1"/>
  <c r="P61" i="1"/>
  <c r="K97" i="1"/>
  <c r="G32" i="1"/>
  <c r="H32" i="1"/>
  <c r="G44" i="1"/>
  <c r="H44" i="1"/>
  <c r="G40" i="1"/>
  <c r="H40" i="1"/>
  <c r="G52" i="1"/>
  <c r="H52" i="1"/>
  <c r="P52" i="1"/>
  <c r="P35" i="1"/>
  <c r="G35" i="1"/>
  <c r="H35" i="1"/>
  <c r="G42" i="1"/>
  <c r="H42" i="1"/>
  <c r="G43" i="1"/>
  <c r="H43" i="1"/>
  <c r="P43" i="1"/>
  <c r="G57" i="1"/>
  <c r="H57" i="1"/>
  <c r="P49" i="1"/>
  <c r="G49" i="1"/>
  <c r="H49" i="1"/>
  <c r="G72" i="1"/>
  <c r="I72" i="1"/>
  <c r="G69" i="1"/>
  <c r="H69" i="1"/>
  <c r="G68" i="1"/>
  <c r="I68" i="1"/>
  <c r="K104" i="1"/>
  <c r="C11" i="4"/>
  <c r="C12" i="4"/>
  <c r="K18" i="2"/>
  <c r="G112" i="1" l="1"/>
  <c r="D16" i="1"/>
  <c r="D19" i="1" s="1"/>
  <c r="P112" i="1"/>
  <c r="R112" i="1" s="1"/>
  <c r="C16" i="4"/>
  <c r="D18" i="4" s="1"/>
  <c r="O58" i="4"/>
  <c r="O61" i="4"/>
  <c r="O69" i="4"/>
  <c r="O59" i="4"/>
  <c r="O62" i="4"/>
  <c r="O65" i="4"/>
  <c r="O47" i="4"/>
  <c r="O77" i="4"/>
  <c r="C15" i="4"/>
  <c r="O71" i="4"/>
  <c r="O73" i="4"/>
  <c r="O70" i="4"/>
  <c r="O52" i="4"/>
  <c r="O66" i="4"/>
  <c r="O68" i="4"/>
  <c r="O72" i="4"/>
  <c r="O51" i="4"/>
  <c r="O75" i="4"/>
  <c r="O74" i="4"/>
  <c r="O76" i="4"/>
  <c r="O56" i="4"/>
  <c r="O55" i="4"/>
  <c r="O46" i="4"/>
  <c r="O49" i="4"/>
  <c r="O78" i="4"/>
  <c r="O64" i="4"/>
  <c r="O67" i="4"/>
  <c r="O48" i="4"/>
  <c r="O50" i="4"/>
  <c r="O54" i="4"/>
  <c r="O53" i="4"/>
  <c r="O57" i="4"/>
  <c r="O60" i="4"/>
  <c r="O63" i="4"/>
  <c r="P86" i="1"/>
  <c r="R86" i="1" s="1"/>
  <c r="W14" i="1"/>
  <c r="W8" i="1"/>
  <c r="P108" i="1"/>
  <c r="R108" i="1" s="1"/>
  <c r="P70" i="1"/>
  <c r="P39" i="1"/>
  <c r="P30" i="1"/>
  <c r="P97" i="1"/>
  <c r="R97" i="1" s="1"/>
  <c r="P41" i="1"/>
  <c r="P100" i="1"/>
  <c r="R100" i="1" s="1"/>
  <c r="P107" i="1"/>
  <c r="P110" i="1"/>
  <c r="R110" i="1" s="1"/>
  <c r="P62" i="1"/>
  <c r="P60" i="1"/>
  <c r="P44" i="1"/>
  <c r="W15" i="1"/>
  <c r="W7" i="1"/>
  <c r="P55" i="1"/>
  <c r="P106" i="1"/>
  <c r="R106" i="1" s="1"/>
  <c r="P29" i="1"/>
  <c r="P64" i="1"/>
  <c r="P54" i="1"/>
  <c r="P34" i="1"/>
  <c r="P46" i="1"/>
  <c r="P87" i="1"/>
  <c r="R87" i="1" s="1"/>
  <c r="P57" i="1"/>
  <c r="P72" i="1"/>
  <c r="R72" i="1" s="1"/>
  <c r="P68" i="1"/>
  <c r="P90" i="1"/>
  <c r="R90" i="1" s="1"/>
  <c r="W16" i="1"/>
  <c r="W6" i="1"/>
  <c r="P94" i="1"/>
  <c r="R94" i="1" s="1"/>
  <c r="P101" i="1"/>
  <c r="R101" i="1" s="1"/>
  <c r="P51" i="1"/>
  <c r="P111" i="1"/>
  <c r="R111" i="1" s="1"/>
  <c r="P91" i="1"/>
  <c r="R91" i="1" s="1"/>
  <c r="P85" i="1"/>
  <c r="R85" i="1" s="1"/>
  <c r="P104" i="1"/>
  <c r="R104" i="1" s="1"/>
  <c r="W17" i="1"/>
  <c r="W5" i="1"/>
  <c r="P82" i="1"/>
  <c r="R82" i="1" s="1"/>
  <c r="P93" i="1"/>
  <c r="P36" i="1"/>
  <c r="P33" i="1"/>
  <c r="P71" i="1"/>
  <c r="P73" i="1"/>
  <c r="R73" i="1" s="1"/>
  <c r="P79" i="1"/>
  <c r="R79" i="1" s="1"/>
  <c r="D15" i="1"/>
  <c r="C19" i="1" s="1"/>
  <c r="P56" i="1"/>
  <c r="P74" i="1"/>
  <c r="R74" i="1" s="1"/>
  <c r="P40" i="1"/>
  <c r="P78" i="1"/>
  <c r="R78" i="1" s="1"/>
  <c r="P96" i="1"/>
  <c r="R96" i="1" s="1"/>
  <c r="W12" i="1"/>
  <c r="W4" i="1"/>
  <c r="P99" i="1"/>
  <c r="R99" i="1" s="1"/>
  <c r="P65" i="1"/>
  <c r="P50" i="1"/>
  <c r="P89" i="1"/>
  <c r="R89" i="1" s="1"/>
  <c r="P102" i="1"/>
  <c r="R102" i="1" s="1"/>
  <c r="P32" i="1"/>
  <c r="P42" i="1"/>
  <c r="W11" i="1"/>
  <c r="W3" i="1"/>
  <c r="P92" i="1"/>
  <c r="P109" i="1"/>
  <c r="R109" i="1" s="1"/>
  <c r="P75" i="1"/>
  <c r="R75" i="1" s="1"/>
  <c r="P98" i="1"/>
  <c r="R98" i="1" s="1"/>
  <c r="P38" i="1"/>
  <c r="P81" i="1"/>
  <c r="R81" i="1" s="1"/>
  <c r="P58" i="1"/>
  <c r="P69" i="1"/>
  <c r="H13" i="2"/>
  <c r="G13" i="2"/>
  <c r="L13" i="2"/>
  <c r="J13" i="2"/>
  <c r="I13" i="2"/>
  <c r="N13" i="2"/>
  <c r="B15" i="2"/>
  <c r="E13" i="2"/>
  <c r="D13" i="2"/>
  <c r="C13" i="2"/>
  <c r="O13" i="2"/>
  <c r="F13" i="2"/>
  <c r="P53" i="4"/>
  <c r="S53" i="4" s="1"/>
  <c r="P69" i="4"/>
  <c r="S69" i="4" s="1"/>
  <c r="P78" i="4"/>
  <c r="S78" i="4" s="1"/>
  <c r="W12" i="4"/>
  <c r="P47" i="4"/>
  <c r="S47" i="4" s="1"/>
  <c r="P61" i="4"/>
  <c r="S61" i="4" s="1"/>
  <c r="D15" i="4"/>
  <c r="C19" i="4" s="1"/>
  <c r="P56" i="4"/>
  <c r="S56" i="4" s="1"/>
  <c r="P48" i="4"/>
  <c r="S48" i="4" s="1"/>
  <c r="W7" i="4"/>
  <c r="P49" i="4"/>
  <c r="S49" i="4" s="1"/>
  <c r="P64" i="4"/>
  <c r="S64" i="4" s="1"/>
  <c r="P70" i="4"/>
  <c r="S70" i="4" s="1"/>
  <c r="P77" i="4"/>
  <c r="S77" i="4" s="1"/>
  <c r="D16" i="4"/>
  <c r="D19" i="4" s="1"/>
  <c r="P76" i="4"/>
  <c r="S76" i="4" s="1"/>
  <c r="P54" i="4"/>
  <c r="S54" i="4" s="1"/>
  <c r="P55" i="4"/>
  <c r="S55" i="4" s="1"/>
  <c r="P73" i="4"/>
  <c r="S73" i="4" s="1"/>
  <c r="P57" i="4"/>
  <c r="S57" i="4" s="1"/>
  <c r="P65" i="4"/>
  <c r="S65" i="4" s="1"/>
  <c r="P88" i="1"/>
  <c r="R88" i="1" s="1"/>
  <c r="W3" i="4"/>
  <c r="W5" i="4"/>
  <c r="P74" i="4"/>
  <c r="S74" i="4" s="1"/>
  <c r="W10" i="4"/>
  <c r="W17" i="4"/>
  <c r="P44" i="4"/>
  <c r="P75" i="4"/>
  <c r="S75" i="4" s="1"/>
  <c r="W8" i="4"/>
  <c r="P103" i="1"/>
  <c r="R103" i="1" s="1"/>
  <c r="L21" i="2"/>
  <c r="P51" i="4"/>
  <c r="S51" i="4" s="1"/>
  <c r="P50" i="4"/>
  <c r="S50" i="4" s="1"/>
  <c r="W4" i="4"/>
  <c r="P76" i="1"/>
  <c r="R76" i="1" s="1"/>
  <c r="H21" i="2"/>
  <c r="W2" i="4"/>
  <c r="P72" i="4"/>
  <c r="S72" i="4" s="1"/>
  <c r="P63" i="4"/>
  <c r="S63" i="4" s="1"/>
  <c r="W15" i="4"/>
  <c r="P46" i="4"/>
  <c r="S46" i="4" s="1"/>
  <c r="W14" i="4"/>
  <c r="P62" i="4"/>
  <c r="S62" i="4" s="1"/>
  <c r="W13" i="4"/>
  <c r="C11" i="1"/>
  <c r="C12" i="1"/>
  <c r="J18" i="2"/>
  <c r="F18" i="2"/>
  <c r="I18" i="2"/>
  <c r="H18" i="2"/>
  <c r="D18" i="2"/>
  <c r="G18" i="2"/>
  <c r="C18" i="2"/>
  <c r="L18" i="2"/>
  <c r="C16" i="1" l="1"/>
  <c r="D18" i="1" s="1"/>
  <c r="O112" i="1"/>
  <c r="O108" i="1"/>
  <c r="O91" i="1"/>
  <c r="O93" i="1"/>
  <c r="O97" i="1"/>
  <c r="O107" i="1"/>
  <c r="C15" i="1"/>
  <c r="F18" i="1" s="1"/>
  <c r="F19" i="1" s="1"/>
  <c r="O95" i="1"/>
  <c r="O90" i="1"/>
  <c r="O104" i="1"/>
  <c r="O75" i="1"/>
  <c r="O85" i="1"/>
  <c r="O78" i="1"/>
  <c r="O103" i="1"/>
  <c r="O88" i="1"/>
  <c r="O96" i="1"/>
  <c r="O79" i="1"/>
  <c r="O99" i="1"/>
  <c r="O76" i="1"/>
  <c r="O110" i="1"/>
  <c r="O98" i="1"/>
  <c r="O92" i="1"/>
  <c r="O77" i="1"/>
  <c r="O82" i="1"/>
  <c r="O105" i="1"/>
  <c r="O106" i="1"/>
  <c r="O84" i="1"/>
  <c r="O101" i="1"/>
  <c r="O89" i="1"/>
  <c r="O74" i="1"/>
  <c r="O87" i="1"/>
  <c r="O86" i="1"/>
  <c r="O73" i="1"/>
  <c r="O109" i="1"/>
  <c r="O80" i="1"/>
  <c r="O102" i="1"/>
  <c r="O83" i="1"/>
  <c r="O111" i="1"/>
  <c r="O72" i="1"/>
  <c r="O100" i="1"/>
  <c r="O94" i="1"/>
  <c r="O81" i="1"/>
  <c r="K112" i="1"/>
  <c r="O6" i="2"/>
  <c r="O4" i="2"/>
  <c r="O5" i="2"/>
  <c r="O1" i="2"/>
  <c r="O2" i="2"/>
  <c r="O3" i="2"/>
  <c r="C18" i="4"/>
  <c r="F18" i="4"/>
  <c r="F19" i="4" s="1"/>
  <c r="E18" i="2"/>
  <c r="C18" i="1" l="1"/>
  <c r="O337" i="2"/>
  <c r="O322" i="2"/>
  <c r="O291" i="2"/>
  <c r="O309" i="2"/>
  <c r="O278" i="2"/>
  <c r="O273" i="2"/>
  <c r="O250" i="2"/>
  <c r="O312" i="2"/>
  <c r="O287" i="2"/>
  <c r="O251" i="2"/>
  <c r="O234" i="2"/>
  <c r="O227" i="2"/>
  <c r="O212" i="2"/>
  <c r="O243" i="2"/>
  <c r="O246" i="2"/>
  <c r="O239" i="2"/>
  <c r="O195" i="2"/>
  <c r="O329" i="2"/>
  <c r="O314" i="2"/>
  <c r="O283" i="2"/>
  <c r="O334" i="2"/>
  <c r="O270" i="2"/>
  <c r="O249" i="2"/>
  <c r="O324" i="2"/>
  <c r="O285" i="2"/>
  <c r="O284" i="2"/>
  <c r="O241" i="2"/>
  <c r="O226" i="2"/>
  <c r="O219" i="2"/>
  <c r="O204" i="2"/>
  <c r="O237" i="2"/>
  <c r="O238" i="2"/>
  <c r="O231" i="2"/>
  <c r="O191" i="2"/>
  <c r="O216" i="2"/>
  <c r="O144" i="2"/>
  <c r="O145" i="2"/>
  <c r="O146" i="2"/>
  <c r="O163" i="2"/>
  <c r="O156" i="2"/>
  <c r="O173" i="2"/>
  <c r="O137" i="2"/>
  <c r="O89" i="2"/>
  <c r="O57" i="2"/>
  <c r="O125" i="2"/>
  <c r="O102" i="2"/>
  <c r="O70" i="2"/>
  <c r="O38" i="2"/>
  <c r="O122" i="2"/>
  <c r="O103" i="2"/>
  <c r="O71" i="2"/>
  <c r="O39" i="2"/>
  <c r="O126" i="2"/>
  <c r="O84" i="2"/>
  <c r="O52" i="2"/>
  <c r="O118" i="2"/>
  <c r="O31" i="2"/>
  <c r="O321" i="2"/>
  <c r="O306" i="2"/>
  <c r="O275" i="2"/>
  <c r="O326" i="2"/>
  <c r="O262" i="2"/>
  <c r="O332" i="2"/>
  <c r="O311" i="2"/>
  <c r="O280" i="2"/>
  <c r="O271" i="2"/>
  <c r="O233" i="2"/>
  <c r="O218" i="2"/>
  <c r="O211" i="2"/>
  <c r="O196" i="2"/>
  <c r="O229" i="2"/>
  <c r="O230" i="2"/>
  <c r="O223" i="2"/>
  <c r="O183" i="2"/>
  <c r="O197" i="2"/>
  <c r="O136" i="2"/>
  <c r="O203" i="2"/>
  <c r="O138" i="2"/>
  <c r="O155" i="2"/>
  <c r="O148" i="2"/>
  <c r="O165" i="2"/>
  <c r="O128" i="2"/>
  <c r="O85" i="2"/>
  <c r="O53" i="2"/>
  <c r="O120" i="2"/>
  <c r="O98" i="2"/>
  <c r="O66" i="2"/>
  <c r="O34" i="2"/>
  <c r="O114" i="2"/>
  <c r="O99" i="2"/>
  <c r="O67" i="2"/>
  <c r="O35" i="2"/>
  <c r="O117" i="2"/>
  <c r="O80" i="2"/>
  <c r="O48" i="2"/>
  <c r="O33" i="2"/>
  <c r="O23" i="2"/>
  <c r="O313" i="2"/>
  <c r="O331" i="2"/>
  <c r="O267" i="2"/>
  <c r="O318" i="2"/>
  <c r="O254" i="2"/>
  <c r="O320" i="2"/>
  <c r="O308" i="2"/>
  <c r="O274" i="2"/>
  <c r="O261" i="2"/>
  <c r="O225" i="2"/>
  <c r="O210" i="2"/>
  <c r="O258" i="2"/>
  <c r="O279" i="2"/>
  <c r="O221" i="2"/>
  <c r="O222" i="2"/>
  <c r="O215" i="2"/>
  <c r="O175" i="2"/>
  <c r="O192" i="2"/>
  <c r="O193" i="2"/>
  <c r="O200" i="2"/>
  <c r="O130" i="2"/>
  <c r="O305" i="2"/>
  <c r="O323" i="2"/>
  <c r="O259" i="2"/>
  <c r="O310" i="2"/>
  <c r="O316" i="2"/>
  <c r="O301" i="2"/>
  <c r="O300" i="2"/>
  <c r="O327" i="2"/>
  <c r="O253" i="2"/>
  <c r="O217" i="2"/>
  <c r="O202" i="2"/>
  <c r="O256" i="2"/>
  <c r="O269" i="2"/>
  <c r="O213" i="2"/>
  <c r="O214" i="2"/>
  <c r="O207" i="2"/>
  <c r="O167" i="2"/>
  <c r="O184" i="2"/>
  <c r="O185" i="2"/>
  <c r="O186" i="2"/>
  <c r="O201" i="2"/>
  <c r="O208" i="2"/>
  <c r="O132" i="2"/>
  <c r="O149" i="2"/>
  <c r="O297" i="2"/>
  <c r="O315" i="2"/>
  <c r="O333" i="2"/>
  <c r="O302" i="2"/>
  <c r="O295" i="2"/>
  <c r="O298" i="2"/>
  <c r="O276" i="2"/>
  <c r="O303" i="2"/>
  <c r="O247" i="2"/>
  <c r="O290" i="2"/>
  <c r="O319" i="2"/>
  <c r="O236" i="2"/>
  <c r="O268" i="2"/>
  <c r="O296" i="2"/>
  <c r="O206" i="2"/>
  <c r="O199" i="2"/>
  <c r="O159" i="2"/>
  <c r="O176" i="2"/>
  <c r="O177" i="2"/>
  <c r="O178" i="2"/>
  <c r="O194" i="2"/>
  <c r="O188" i="2"/>
  <c r="O124" i="2"/>
  <c r="O141" i="2"/>
  <c r="O105" i="2"/>
  <c r="O328" i="2"/>
  <c r="O286" i="2"/>
  <c r="O293" i="2"/>
  <c r="O220" i="2"/>
  <c r="O205" i="2"/>
  <c r="O161" i="2"/>
  <c r="O266" i="2"/>
  <c r="O157" i="2"/>
  <c r="O93" i="2"/>
  <c r="O45" i="2"/>
  <c r="O113" i="2"/>
  <c r="O74" i="2"/>
  <c r="O26" i="2"/>
  <c r="O115" i="2"/>
  <c r="O75" i="2"/>
  <c r="O142" i="2"/>
  <c r="O96" i="2"/>
  <c r="O56" i="2"/>
  <c r="O27" i="2"/>
  <c r="O289" i="2"/>
  <c r="O292" i="2"/>
  <c r="O282" i="2"/>
  <c r="O255" i="2"/>
  <c r="O151" i="2"/>
  <c r="O153" i="2"/>
  <c r="O180" i="2"/>
  <c r="O133" i="2"/>
  <c r="O81" i="2"/>
  <c r="O41" i="2"/>
  <c r="O110" i="2"/>
  <c r="O62" i="2"/>
  <c r="O22" i="2"/>
  <c r="O111" i="2"/>
  <c r="O63" i="2"/>
  <c r="O129" i="2"/>
  <c r="O92" i="2"/>
  <c r="O44" i="2"/>
  <c r="O174" i="2"/>
  <c r="O330" i="2"/>
  <c r="O277" i="2"/>
  <c r="O265" i="2"/>
  <c r="O248" i="2"/>
  <c r="O232" i="2"/>
  <c r="O170" i="2"/>
  <c r="O172" i="2"/>
  <c r="O252" i="2"/>
  <c r="O77" i="2"/>
  <c r="O37" i="2"/>
  <c r="O106" i="2"/>
  <c r="O58" i="2"/>
  <c r="O150" i="2"/>
  <c r="O107" i="2"/>
  <c r="O59" i="2"/>
  <c r="O116" i="2"/>
  <c r="O88" i="2"/>
  <c r="O40" i="2"/>
  <c r="O209" i="2"/>
  <c r="O307" i="2"/>
  <c r="O281" i="2"/>
  <c r="O288" i="2"/>
  <c r="O263" i="2"/>
  <c r="O224" i="2"/>
  <c r="O162" i="2"/>
  <c r="O164" i="2"/>
  <c r="O166" i="2"/>
  <c r="O73" i="2"/>
  <c r="O158" i="2"/>
  <c r="O94" i="2"/>
  <c r="O54" i="2"/>
  <c r="O147" i="2"/>
  <c r="O95" i="2"/>
  <c r="O55" i="2"/>
  <c r="O182" i="2"/>
  <c r="O76" i="2"/>
  <c r="O36" i="2"/>
  <c r="O29" i="2"/>
  <c r="O299" i="2"/>
  <c r="O260" i="2"/>
  <c r="O242" i="2"/>
  <c r="O257" i="2"/>
  <c r="O168" i="2"/>
  <c r="O154" i="2"/>
  <c r="O140" i="2"/>
  <c r="O119" i="2"/>
  <c r="O69" i="2"/>
  <c r="O134" i="2"/>
  <c r="O90" i="2"/>
  <c r="O50" i="2"/>
  <c r="O127" i="2"/>
  <c r="O91" i="2"/>
  <c r="O51" i="2"/>
  <c r="O143" i="2"/>
  <c r="O72" i="2"/>
  <c r="O32" i="2"/>
  <c r="O21" i="2"/>
  <c r="O325" i="2"/>
  <c r="O272" i="2"/>
  <c r="O245" i="2"/>
  <c r="O198" i="2"/>
  <c r="O160" i="2"/>
  <c r="O187" i="2"/>
  <c r="O244" i="2"/>
  <c r="O109" i="2"/>
  <c r="O65" i="2"/>
  <c r="O112" i="2"/>
  <c r="O86" i="2"/>
  <c r="O46" i="2"/>
  <c r="O139" i="2"/>
  <c r="O87" i="2"/>
  <c r="O47" i="2"/>
  <c r="O108" i="2"/>
  <c r="O68" i="2"/>
  <c r="O28" i="2"/>
  <c r="O317" i="2"/>
  <c r="O335" i="2"/>
  <c r="O235" i="2"/>
  <c r="O264" i="2"/>
  <c r="O152" i="2"/>
  <c r="O179" i="2"/>
  <c r="O189" i="2"/>
  <c r="O101" i="2"/>
  <c r="O61" i="2"/>
  <c r="O135" i="2"/>
  <c r="O82" i="2"/>
  <c r="O42" i="2"/>
  <c r="O131" i="2"/>
  <c r="O83" i="2"/>
  <c r="O43" i="2"/>
  <c r="O104" i="2"/>
  <c r="O64" i="2"/>
  <c r="O24" i="2"/>
  <c r="O336" i="2"/>
  <c r="O294" i="2"/>
  <c r="O304" i="2"/>
  <c r="O228" i="2"/>
  <c r="O240" i="2"/>
  <c r="O169" i="2"/>
  <c r="O171" i="2"/>
  <c r="O181" i="2"/>
  <c r="O97" i="2"/>
  <c r="O49" i="2"/>
  <c r="O121" i="2"/>
  <c r="O78" i="2"/>
  <c r="O30" i="2"/>
  <c r="O123" i="2"/>
  <c r="O79" i="2"/>
  <c r="O190" i="2"/>
  <c r="O100" i="2"/>
  <c r="O60" i="2"/>
  <c r="O25" i="2"/>
  <c r="O7" i="2"/>
  <c r="E5" i="2" s="1"/>
  <c r="Q291" i="2"/>
  <c r="Q323" i="2"/>
  <c r="Q308" i="2"/>
  <c r="Q277" i="2"/>
  <c r="Q336" i="2"/>
  <c r="Q272" i="2"/>
  <c r="Q260" i="2"/>
  <c r="Q268" i="2"/>
  <c r="Q276" i="2"/>
  <c r="Q318" i="2"/>
  <c r="Q235" i="2"/>
  <c r="Q220" i="2"/>
  <c r="Q221" i="2"/>
  <c r="Q230" i="2"/>
  <c r="Q231" i="2"/>
  <c r="Q224" i="2"/>
  <c r="Q225" i="2"/>
  <c r="Q169" i="2"/>
  <c r="Q154" i="2"/>
  <c r="Q187" i="2"/>
  <c r="Q188" i="2"/>
  <c r="Q124" i="2"/>
  <c r="Q165" i="2"/>
  <c r="Q142" i="2"/>
  <c r="Q159" i="2"/>
  <c r="Q113" i="2"/>
  <c r="Q82" i="2"/>
  <c r="Q50" i="2"/>
  <c r="Q114" i="2"/>
  <c r="Q99" i="2"/>
  <c r="Q67" i="2"/>
  <c r="Q35" i="2"/>
  <c r="Q116" i="2"/>
  <c r="Q96" i="2"/>
  <c r="Q64" i="2"/>
  <c r="Q205" i="2"/>
  <c r="Q105" i="2"/>
  <c r="Q73" i="2"/>
  <c r="Q315" i="2"/>
  <c r="Q333" i="2"/>
  <c r="Q269" i="2"/>
  <c r="Q328" i="2"/>
  <c r="Q264" i="2"/>
  <c r="Q254" i="2"/>
  <c r="Q266" i="2"/>
  <c r="Q274" i="2"/>
  <c r="Q290" i="2"/>
  <c r="Q227" i="2"/>
  <c r="Q212" i="2"/>
  <c r="Q213" i="2"/>
  <c r="Q222" i="2"/>
  <c r="Q223" i="2"/>
  <c r="Q216" i="2"/>
  <c r="Q217" i="2"/>
  <c r="Q161" i="2"/>
  <c r="Q146" i="2"/>
  <c r="Q179" i="2"/>
  <c r="Q180" i="2"/>
  <c r="Q265" i="2"/>
  <c r="Q157" i="2"/>
  <c r="Q134" i="2"/>
  <c r="Q151" i="2"/>
  <c r="Q110" i="2"/>
  <c r="Q78" i="2"/>
  <c r="Q46" i="2"/>
  <c r="Q192" i="2"/>
  <c r="Q95" i="2"/>
  <c r="Q63" i="2"/>
  <c r="Q31" i="2"/>
  <c r="Q176" i="2"/>
  <c r="Q92" i="2"/>
  <c r="Q60" i="2"/>
  <c r="Q307" i="2"/>
  <c r="Q325" i="2"/>
  <c r="Q261" i="2"/>
  <c r="Q320" i="2"/>
  <c r="Q256" i="2"/>
  <c r="Q251" i="2"/>
  <c r="Q258" i="2"/>
  <c r="Q297" i="2"/>
  <c r="Q279" i="2"/>
  <c r="Q219" i="2"/>
  <c r="Q204" i="2"/>
  <c r="Q292" i="2"/>
  <c r="Q214" i="2"/>
  <c r="Q215" i="2"/>
  <c r="Q208" i="2"/>
  <c r="Q209" i="2"/>
  <c r="Q153" i="2"/>
  <c r="Q138" i="2"/>
  <c r="Q171" i="2"/>
  <c r="Q172" i="2"/>
  <c r="Q234" i="2"/>
  <c r="Q190" i="2"/>
  <c r="Q126" i="2"/>
  <c r="Q143" i="2"/>
  <c r="Q106" i="2"/>
  <c r="Q74" i="2"/>
  <c r="Q42" i="2"/>
  <c r="Q133" i="2"/>
  <c r="Q91" i="2"/>
  <c r="Q59" i="2"/>
  <c r="Q27" i="2"/>
  <c r="Q145" i="2"/>
  <c r="Q88" i="2"/>
  <c r="Q56" i="2"/>
  <c r="Q141" i="2"/>
  <c r="Q97" i="2"/>
  <c r="Q65" i="2"/>
  <c r="Q33" i="2"/>
  <c r="Q112" i="2"/>
  <c r="Q299" i="2"/>
  <c r="Q317" i="2"/>
  <c r="Q253" i="2"/>
  <c r="Q312" i="2"/>
  <c r="Q334" i="2"/>
  <c r="Q243" i="2"/>
  <c r="Q252" i="2"/>
  <c r="Q282" i="2"/>
  <c r="Q275" i="2"/>
  <c r="Q211" i="2"/>
  <c r="Q295" i="2"/>
  <c r="Q271" i="2"/>
  <c r="Q206" i="2"/>
  <c r="Q337" i="2"/>
  <c r="Q200" i="2"/>
  <c r="Q201" i="2"/>
  <c r="Q247" i="2"/>
  <c r="Q259" i="2"/>
  <c r="Q163" i="2"/>
  <c r="Q164" i="2"/>
  <c r="Q226" i="2"/>
  <c r="Q182" i="2"/>
  <c r="Q195" i="2"/>
  <c r="Q135" i="2"/>
  <c r="Q102" i="2"/>
  <c r="Q283" i="2"/>
  <c r="Q309" i="2"/>
  <c r="Q335" i="2"/>
  <c r="Q304" i="2"/>
  <c r="Q314" i="2"/>
  <c r="Q326" i="2"/>
  <c r="Q313" i="2"/>
  <c r="Q305" i="2"/>
  <c r="Q273" i="2"/>
  <c r="Q329" i="2"/>
  <c r="Q284" i="2"/>
  <c r="Q255" i="2"/>
  <c r="Q198" i="2"/>
  <c r="Q267" i="2"/>
  <c r="Q321" i="2"/>
  <c r="Q197" i="2"/>
  <c r="Q186" i="2"/>
  <c r="Q203" i="2"/>
  <c r="Q155" i="2"/>
  <c r="Q156" i="2"/>
  <c r="Q218" i="2"/>
  <c r="Q174" i="2"/>
  <c r="Q191" i="2"/>
  <c r="Q152" i="2"/>
  <c r="Q98" i="2"/>
  <c r="Q66" i="2"/>
  <c r="Q34" i="2"/>
  <c r="Q115" i="2"/>
  <c r="Q83" i="2"/>
  <c r="Q51" i="2"/>
  <c r="Q184" i="2"/>
  <c r="Q117" i="2"/>
  <c r="Q80" i="2"/>
  <c r="Q48" i="2"/>
  <c r="Q330" i="2"/>
  <c r="Q332" i="2"/>
  <c r="Q301" i="2"/>
  <c r="Q327" i="2"/>
  <c r="Q296" i="2"/>
  <c r="Q310" i="2"/>
  <c r="Q294" i="2"/>
  <c r="Q306" i="2"/>
  <c r="Q303" i="2"/>
  <c r="Q249" i="2"/>
  <c r="Q281" i="2"/>
  <c r="Q250" i="2"/>
  <c r="Q248" i="2"/>
  <c r="Q286" i="2"/>
  <c r="Q244" i="2"/>
  <c r="Q287" i="2"/>
  <c r="Q193" i="2"/>
  <c r="Q178" i="2"/>
  <c r="Q202" i="2"/>
  <c r="Q147" i="2"/>
  <c r="Q148" i="2"/>
  <c r="Q189" i="2"/>
  <c r="Q166" i="2"/>
  <c r="Q183" i="2"/>
  <c r="Q136" i="2"/>
  <c r="Q94" i="2"/>
  <c r="Q62" i="2"/>
  <c r="Q210" i="2"/>
  <c r="Q111" i="2"/>
  <c r="Q79" i="2"/>
  <c r="Q47" i="2"/>
  <c r="Q139" i="2"/>
  <c r="Q108" i="2"/>
  <c r="Q76" i="2"/>
  <c r="Q44" i="2"/>
  <c r="Q128" i="2"/>
  <c r="Q85" i="2"/>
  <c r="Q322" i="2"/>
  <c r="Q324" i="2"/>
  <c r="Q293" i="2"/>
  <c r="Q319" i="2"/>
  <c r="Q288" i="2"/>
  <c r="Q298" i="2"/>
  <c r="Q289" i="2"/>
  <c r="Q300" i="2"/>
  <c r="Q302" i="2"/>
  <c r="Q245" i="2"/>
  <c r="Q236" i="2"/>
  <c r="Q237" i="2"/>
  <c r="Q246" i="2"/>
  <c r="Q257" i="2"/>
  <c r="Q240" i="2"/>
  <c r="Q241" i="2"/>
  <c r="Q185" i="2"/>
  <c r="Q170" i="2"/>
  <c r="Q196" i="2"/>
  <c r="Q207" i="2"/>
  <c r="Q140" i="2"/>
  <c r="Q181" i="2"/>
  <c r="Q158" i="2"/>
  <c r="Q175" i="2"/>
  <c r="Q125" i="2"/>
  <c r="Q90" i="2"/>
  <c r="Q58" i="2"/>
  <c r="Q127" i="2"/>
  <c r="Q107" i="2"/>
  <c r="Q75" i="2"/>
  <c r="Q43" i="2"/>
  <c r="Q131" i="2"/>
  <c r="Q104" i="2"/>
  <c r="Q72" i="2"/>
  <c r="Q40" i="2"/>
  <c r="Q119" i="2"/>
  <c r="Q81" i="2"/>
  <c r="Q49" i="2"/>
  <c r="Q30" i="2"/>
  <c r="Q130" i="2"/>
  <c r="Q331" i="2"/>
  <c r="Q316" i="2"/>
  <c r="Q285" i="2"/>
  <c r="Q311" i="2"/>
  <c r="Q280" i="2"/>
  <c r="Q262" i="2"/>
  <c r="Q270" i="2"/>
  <c r="Q278" i="2"/>
  <c r="Q263" i="2"/>
  <c r="Q242" i="2"/>
  <c r="Q228" i="2"/>
  <c r="Q229" i="2"/>
  <c r="Q238" i="2"/>
  <c r="Q239" i="2"/>
  <c r="Q232" i="2"/>
  <c r="Q233" i="2"/>
  <c r="Q177" i="2"/>
  <c r="Q162" i="2"/>
  <c r="Q194" i="2"/>
  <c r="Q199" i="2"/>
  <c r="Q132" i="2"/>
  <c r="Q173" i="2"/>
  <c r="Q150" i="2"/>
  <c r="Q167" i="2"/>
  <c r="Q121" i="2"/>
  <c r="Q86" i="2"/>
  <c r="Q54" i="2"/>
  <c r="Q122" i="2"/>
  <c r="Q103" i="2"/>
  <c r="Q71" i="2"/>
  <c r="Q39" i="2"/>
  <c r="Q129" i="2"/>
  <c r="Q100" i="2"/>
  <c r="Q68" i="2"/>
  <c r="Q36" i="2"/>
  <c r="Q109" i="2"/>
  <c r="Q77" i="2"/>
  <c r="Q45" i="2"/>
  <c r="Q22" i="2"/>
  <c r="Q28" i="2"/>
  <c r="Q23" i="2"/>
  <c r="Q93" i="2"/>
  <c r="Q29" i="2"/>
  <c r="Q137" i="2"/>
  <c r="Q144" i="2"/>
  <c r="Q89" i="2"/>
  <c r="Q25" i="2"/>
  <c r="Q84" i="2"/>
  <c r="Q69" i="2"/>
  <c r="Q21" i="2"/>
  <c r="Q70" i="2"/>
  <c r="Q52" i="2"/>
  <c r="Q61" i="2"/>
  <c r="Q149" i="2"/>
  <c r="Q38" i="2"/>
  <c r="Q168" i="2"/>
  <c r="Q57" i="2"/>
  <c r="Q120" i="2"/>
  <c r="Q123" i="2"/>
  <c r="Q118" i="2"/>
  <c r="Q53" i="2"/>
  <c r="Q32" i="2"/>
  <c r="Q87" i="2"/>
  <c r="Q160" i="2"/>
  <c r="Q41" i="2"/>
  <c r="Q24" i="2"/>
  <c r="Q55" i="2"/>
  <c r="Q101" i="2"/>
  <c r="Q37" i="2"/>
  <c r="Q26" i="2"/>
  <c r="P329" i="2"/>
  <c r="P323" i="2"/>
  <c r="P292" i="2"/>
  <c r="P310" i="2"/>
  <c r="P306" i="2"/>
  <c r="P324" i="2"/>
  <c r="P260" i="2"/>
  <c r="P311" i="2"/>
  <c r="P333" i="2"/>
  <c r="P242" i="2"/>
  <c r="P294" i="2"/>
  <c r="P278" i="2"/>
  <c r="P299" i="2"/>
  <c r="P248" i="2"/>
  <c r="P245" i="2"/>
  <c r="P228" i="2"/>
  <c r="P229" i="2"/>
  <c r="P222" i="2"/>
  <c r="P266" i="2"/>
  <c r="P216" i="2"/>
  <c r="P160" i="2"/>
  <c r="P153" i="2"/>
  <c r="P154" i="2"/>
  <c r="P196" i="2"/>
  <c r="P139" i="2"/>
  <c r="P298" i="2"/>
  <c r="P316" i="2"/>
  <c r="P334" i="2"/>
  <c r="P303" i="2"/>
  <c r="P321" i="2"/>
  <c r="P325" i="2"/>
  <c r="P291" i="2"/>
  <c r="P274" i="2"/>
  <c r="P293" i="2"/>
  <c r="P259" i="2"/>
  <c r="P235" i="2"/>
  <c r="P220" i="2"/>
  <c r="P221" i="2"/>
  <c r="P214" i="2"/>
  <c r="P253" i="2"/>
  <c r="P208" i="2"/>
  <c r="P152" i="2"/>
  <c r="P145" i="2"/>
  <c r="P146" i="2"/>
  <c r="P194" i="2"/>
  <c r="P131" i="2"/>
  <c r="P307" i="2"/>
  <c r="P318" i="2"/>
  <c r="P263" i="2"/>
  <c r="P264" i="2"/>
  <c r="P313" i="2"/>
  <c r="P304" i="2"/>
  <c r="P247" i="2"/>
  <c r="P211" i="2"/>
  <c r="P243" i="2"/>
  <c r="P239" i="2"/>
  <c r="P244" i="2"/>
  <c r="P176" i="2"/>
  <c r="P137" i="2"/>
  <c r="P225" i="2"/>
  <c r="P155" i="2"/>
  <c r="P189" i="2"/>
  <c r="P125" i="2"/>
  <c r="P158" i="2"/>
  <c r="P130" i="2"/>
  <c r="P110" i="2"/>
  <c r="P78" i="2"/>
  <c r="P46" i="2"/>
  <c r="P127" i="2"/>
  <c r="P103" i="2"/>
  <c r="P71" i="2"/>
  <c r="P39" i="2"/>
  <c r="P144" i="2"/>
  <c r="P100" i="2"/>
  <c r="P97" i="2"/>
  <c r="P52" i="2"/>
  <c r="P24" i="2"/>
  <c r="P128" i="2"/>
  <c r="P89" i="2"/>
  <c r="P337" i="2"/>
  <c r="P332" i="2"/>
  <c r="P335" i="2"/>
  <c r="P255" i="2"/>
  <c r="P262" i="2"/>
  <c r="P312" i="2"/>
  <c r="P302" i="2"/>
  <c r="P234" i="2"/>
  <c r="P203" i="2"/>
  <c r="P237" i="2"/>
  <c r="P231" i="2"/>
  <c r="P240" i="2"/>
  <c r="P168" i="2"/>
  <c r="P241" i="2"/>
  <c r="P217" i="2"/>
  <c r="P147" i="2"/>
  <c r="P181" i="2"/>
  <c r="P273" i="2"/>
  <c r="P150" i="2"/>
  <c r="P120" i="2"/>
  <c r="P106" i="2"/>
  <c r="P74" i="2"/>
  <c r="P42" i="2"/>
  <c r="P122" i="2"/>
  <c r="P99" i="2"/>
  <c r="P67" i="2"/>
  <c r="P35" i="2"/>
  <c r="P143" i="2"/>
  <c r="P96" i="2"/>
  <c r="P69" i="2"/>
  <c r="P36" i="2"/>
  <c r="P40" i="2"/>
  <c r="P77" i="2"/>
  <c r="P81" i="2"/>
  <c r="P330" i="2"/>
  <c r="P308" i="2"/>
  <c r="P327" i="2"/>
  <c r="P320" i="2"/>
  <c r="P256" i="2"/>
  <c r="P285" i="2"/>
  <c r="P336" i="2"/>
  <c r="P226" i="2"/>
  <c r="P258" i="2"/>
  <c r="P213" i="2"/>
  <c r="P223" i="2"/>
  <c r="P232" i="2"/>
  <c r="P204" i="2"/>
  <c r="P186" i="2"/>
  <c r="P202" i="2"/>
  <c r="P188" i="2"/>
  <c r="P173" i="2"/>
  <c r="P209" i="2"/>
  <c r="P142" i="2"/>
  <c r="P112" i="2"/>
  <c r="P102" i="2"/>
  <c r="P70" i="2"/>
  <c r="P38" i="2"/>
  <c r="P114" i="2"/>
  <c r="P95" i="2"/>
  <c r="P63" i="2"/>
  <c r="P31" i="2"/>
  <c r="P138" i="2"/>
  <c r="P92" i="2"/>
  <c r="P53" i="2"/>
  <c r="P119" i="2"/>
  <c r="P25" i="2"/>
  <c r="P61" i="2"/>
  <c r="P65" i="2"/>
  <c r="P322" i="2"/>
  <c r="P300" i="2"/>
  <c r="P319" i="2"/>
  <c r="P301" i="2"/>
  <c r="P254" i="2"/>
  <c r="P280" i="2"/>
  <c r="P296" i="2"/>
  <c r="P218" i="2"/>
  <c r="P236" i="2"/>
  <c r="P205" i="2"/>
  <c r="P215" i="2"/>
  <c r="P224" i="2"/>
  <c r="P193" i="2"/>
  <c r="P178" i="2"/>
  <c r="P201" i="2"/>
  <c r="P180" i="2"/>
  <c r="P165" i="2"/>
  <c r="P198" i="2"/>
  <c r="P134" i="2"/>
  <c r="P183" i="2"/>
  <c r="P98" i="2"/>
  <c r="P66" i="2"/>
  <c r="P34" i="2"/>
  <c r="P167" i="2"/>
  <c r="P91" i="2"/>
  <c r="P59" i="2"/>
  <c r="P27" i="2"/>
  <c r="P126" i="2"/>
  <c r="P88" i="2"/>
  <c r="P37" i="2"/>
  <c r="P105" i="2"/>
  <c r="P93" i="2"/>
  <c r="P45" i="2"/>
  <c r="P49" i="2"/>
  <c r="P314" i="2"/>
  <c r="P284" i="2"/>
  <c r="P295" i="2"/>
  <c r="P286" i="2"/>
  <c r="P251" i="2"/>
  <c r="P297" i="2"/>
  <c r="P269" i="2"/>
  <c r="P328" i="2"/>
  <c r="P212" i="2"/>
  <c r="P197" i="2"/>
  <c r="P207" i="2"/>
  <c r="P200" i="2"/>
  <c r="P185" i="2"/>
  <c r="P170" i="2"/>
  <c r="P187" i="2"/>
  <c r="P172" i="2"/>
  <c r="P157" i="2"/>
  <c r="P190" i="2"/>
  <c r="P195" i="2"/>
  <c r="P136" i="2"/>
  <c r="P94" i="2"/>
  <c r="P62" i="2"/>
  <c r="P30" i="2"/>
  <c r="P123" i="2"/>
  <c r="P87" i="2"/>
  <c r="P55" i="2"/>
  <c r="P23" i="2"/>
  <c r="P124" i="2"/>
  <c r="P84" i="2"/>
  <c r="P64" i="2"/>
  <c r="P73" i="2"/>
  <c r="P72" i="2"/>
  <c r="P101" i="2"/>
  <c r="P28" i="2"/>
  <c r="P290" i="2"/>
  <c r="P276" i="2"/>
  <c r="P287" i="2"/>
  <c r="P283" i="2"/>
  <c r="P309" i="2"/>
  <c r="P288" i="2"/>
  <c r="P267" i="2"/>
  <c r="P275" i="2"/>
  <c r="P317" i="2"/>
  <c r="P246" i="2"/>
  <c r="P199" i="2"/>
  <c r="P210" i="2"/>
  <c r="P177" i="2"/>
  <c r="P162" i="2"/>
  <c r="P179" i="2"/>
  <c r="P164" i="2"/>
  <c r="P149" i="2"/>
  <c r="P182" i="2"/>
  <c r="P191" i="2"/>
  <c r="P135" i="2"/>
  <c r="P90" i="2"/>
  <c r="P58" i="2"/>
  <c r="P26" i="2"/>
  <c r="P115" i="2"/>
  <c r="P83" i="2"/>
  <c r="P51" i="2"/>
  <c r="P159" i="2"/>
  <c r="P117" i="2"/>
  <c r="P151" i="2"/>
  <c r="P33" i="2"/>
  <c r="P57" i="2"/>
  <c r="P56" i="2"/>
  <c r="P76" i="2"/>
  <c r="P109" i="2"/>
  <c r="P331" i="2"/>
  <c r="P268" i="2"/>
  <c r="P279" i="2"/>
  <c r="P281" i="2"/>
  <c r="P289" i="2"/>
  <c r="P282" i="2"/>
  <c r="P265" i="2"/>
  <c r="P227" i="2"/>
  <c r="P277" i="2"/>
  <c r="P238" i="2"/>
  <c r="P252" i="2"/>
  <c r="P192" i="2"/>
  <c r="P169" i="2"/>
  <c r="P261" i="2"/>
  <c r="P171" i="2"/>
  <c r="P156" i="2"/>
  <c r="P141" i="2"/>
  <c r="P174" i="2"/>
  <c r="P148" i="2"/>
  <c r="P121" i="2"/>
  <c r="P86" i="2"/>
  <c r="P54" i="2"/>
  <c r="P22" i="2"/>
  <c r="P111" i="2"/>
  <c r="P79" i="2"/>
  <c r="P47" i="2"/>
  <c r="P129" i="2"/>
  <c r="P108" i="2"/>
  <c r="P132" i="2"/>
  <c r="P85" i="2"/>
  <c r="P41" i="2"/>
  <c r="P29" i="2"/>
  <c r="P60" i="2"/>
  <c r="P80" i="2"/>
  <c r="P315" i="2"/>
  <c r="P326" i="2"/>
  <c r="P271" i="2"/>
  <c r="P250" i="2"/>
  <c r="P272" i="2"/>
  <c r="P305" i="2"/>
  <c r="P257" i="2"/>
  <c r="P219" i="2"/>
  <c r="P270" i="2"/>
  <c r="P230" i="2"/>
  <c r="P249" i="2"/>
  <c r="P184" i="2"/>
  <c r="P161" i="2"/>
  <c r="P233" i="2"/>
  <c r="P163" i="2"/>
  <c r="P206" i="2"/>
  <c r="P133" i="2"/>
  <c r="P166" i="2"/>
  <c r="P140" i="2"/>
  <c r="P113" i="2"/>
  <c r="P82" i="2"/>
  <c r="P50" i="2"/>
  <c r="P175" i="2"/>
  <c r="P107" i="2"/>
  <c r="P75" i="2"/>
  <c r="P43" i="2"/>
  <c r="P116" i="2"/>
  <c r="P104" i="2"/>
  <c r="P118" i="2"/>
  <c r="P68" i="2"/>
  <c r="P32" i="2"/>
  <c r="P21" i="2"/>
  <c r="P44" i="2"/>
  <c r="P48" i="2"/>
  <c r="Q18" i="2"/>
  <c r="O18" i="2"/>
  <c r="P18" i="2"/>
  <c r="E4" i="2" l="1"/>
  <c r="E6" i="2"/>
  <c r="E9" i="2" s="1"/>
  <c r="E10" i="2" s="1"/>
  <c r="M129" i="2" l="1"/>
  <c r="M235" i="2"/>
  <c r="M271" i="2"/>
  <c r="M319" i="2"/>
  <c r="V13" i="2"/>
  <c r="M67" i="2"/>
  <c r="M281" i="2"/>
  <c r="V9" i="2"/>
  <c r="M245" i="2"/>
  <c r="M264" i="2"/>
  <c r="M137" i="2"/>
  <c r="M131" i="2"/>
  <c r="M325" i="2"/>
  <c r="M165" i="2"/>
  <c r="M111" i="2"/>
  <c r="M121" i="2"/>
  <c r="V14" i="2"/>
  <c r="M105" i="2"/>
  <c r="V4" i="2"/>
  <c r="M256" i="2"/>
  <c r="M230" i="2"/>
  <c r="M95" i="2"/>
  <c r="M101" i="2"/>
  <c r="M31" i="2"/>
  <c r="M59" i="2"/>
  <c r="M71" i="2"/>
  <c r="M214" i="2"/>
  <c r="M84" i="2"/>
  <c r="M144" i="2"/>
  <c r="M123" i="2"/>
  <c r="M266" i="2"/>
  <c r="M169" i="2"/>
  <c r="M215" i="2"/>
  <c r="M51" i="2"/>
  <c r="M175" i="2"/>
  <c r="M259" i="2"/>
  <c r="M273" i="2"/>
  <c r="M153" i="2"/>
  <c r="M128" i="2"/>
  <c r="M103" i="2"/>
  <c r="M233" i="2"/>
  <c r="M260" i="2"/>
  <c r="M276" i="2"/>
  <c r="M192" i="2"/>
  <c r="M219" i="2"/>
  <c r="M323" i="2"/>
  <c r="M247" i="2"/>
  <c r="M284" i="2"/>
  <c r="M162" i="2"/>
  <c r="M189" i="2"/>
  <c r="M57" i="2"/>
  <c r="M295" i="2"/>
  <c r="M285" i="2"/>
  <c r="M142" i="2"/>
  <c r="M47" i="2"/>
  <c r="M53" i="2"/>
  <c r="M35" i="2"/>
  <c r="M41" i="2"/>
  <c r="M304" i="2"/>
  <c r="M249" i="2"/>
  <c r="M198" i="2"/>
  <c r="M274" i="2"/>
  <c r="M37" i="2"/>
  <c r="M61" i="2"/>
  <c r="M216" i="2"/>
  <c r="M240" i="2"/>
  <c r="M133" i="2"/>
  <c r="M226" i="2"/>
  <c r="M222" i="2"/>
  <c r="M182" i="2"/>
  <c r="M96" i="2"/>
  <c r="M90" i="2"/>
  <c r="M160" i="2"/>
  <c r="M309" i="2"/>
  <c r="M83" i="2"/>
  <c r="M206" i="2"/>
  <c r="M313" i="2"/>
  <c r="M337" i="2"/>
  <c r="M75" i="2"/>
  <c r="M87" i="2"/>
  <c r="M150" i="2"/>
  <c r="M331" i="2"/>
  <c r="M126" i="2"/>
  <c r="M275" i="2"/>
  <c r="M97" i="2"/>
  <c r="M148" i="2"/>
  <c r="M124" i="2"/>
  <c r="M122" i="2"/>
  <c r="M305" i="2"/>
  <c r="M225" i="2"/>
  <c r="M167" i="2"/>
  <c r="M118" i="2"/>
  <c r="M114" i="2"/>
  <c r="V7" i="2"/>
  <c r="M115" i="2"/>
  <c r="M257" i="2"/>
  <c r="M262" i="2"/>
  <c r="M195" i="2"/>
  <c r="M132" i="2"/>
  <c r="M110" i="2"/>
  <c r="M55" i="2"/>
  <c r="M200" i="2"/>
  <c r="M303" i="2"/>
  <c r="M307" i="2"/>
  <c r="M107" i="2"/>
  <c r="M33" i="2"/>
  <c r="M23" i="2"/>
  <c r="M297" i="2"/>
  <c r="M91" i="2"/>
  <c r="M316" i="2"/>
  <c r="M159" i="2"/>
  <c r="M242" i="2"/>
  <c r="M100" i="2"/>
  <c r="M314" i="2"/>
  <c r="M108" i="2"/>
  <c r="M98" i="2"/>
  <c r="M332" i="2"/>
  <c r="M210" i="2"/>
  <c r="M168" i="2"/>
  <c r="M104" i="2"/>
  <c r="M94" i="2"/>
  <c r="M92" i="2"/>
  <c r="M82" i="2"/>
  <c r="M292" i="2"/>
  <c r="M272" i="2"/>
  <c r="M136" i="2"/>
  <c r="M88" i="2"/>
  <c r="M78" i="2"/>
  <c r="M158" i="2"/>
  <c r="M93" i="2"/>
  <c r="M74" i="2"/>
  <c r="M252" i="2"/>
  <c r="M310" i="2"/>
  <c r="M149" i="2"/>
  <c r="M180" i="2"/>
  <c r="M239" i="2"/>
  <c r="M289" i="2"/>
  <c r="M58" i="2"/>
  <c r="M300" i="2"/>
  <c r="M119" i="2"/>
  <c r="M68" i="2"/>
  <c r="M80" i="2"/>
  <c r="M209" i="2"/>
  <c r="M248" i="2"/>
  <c r="M44" i="2"/>
  <c r="M34" i="2"/>
  <c r="M255" i="2"/>
  <c r="M204" i="2"/>
  <c r="M154" i="2"/>
  <c r="M40" i="2"/>
  <c r="M30" i="2"/>
  <c r="M28" i="2"/>
  <c r="M116" i="2"/>
  <c r="M317" i="2"/>
  <c r="M229" i="2"/>
  <c r="M211" i="2"/>
  <c r="M24" i="2"/>
  <c r="M27" i="2"/>
  <c r="M327" i="2"/>
  <c r="M320" i="2"/>
  <c r="V16" i="2"/>
  <c r="M184" i="2"/>
  <c r="M106" i="2"/>
  <c r="M269" i="2"/>
  <c r="M86" i="2"/>
  <c r="M194" i="2"/>
  <c r="M141" i="2"/>
  <c r="M217" i="2"/>
  <c r="M185" i="2"/>
  <c r="M212" i="2"/>
  <c r="M279" i="2"/>
  <c r="M335" i="2"/>
  <c r="M318" i="2"/>
  <c r="M151" i="2"/>
  <c r="V17" i="2"/>
  <c r="M308" i="2"/>
  <c r="M109" i="2"/>
  <c r="M120" i="2"/>
  <c r="V12" i="2"/>
  <c r="V2" i="2"/>
  <c r="M277" i="2"/>
  <c r="M197" i="2"/>
  <c r="M163" i="2"/>
  <c r="M143" i="2"/>
  <c r="M172" i="2"/>
  <c r="M112" i="2"/>
  <c r="M21" i="2"/>
  <c r="M333" i="2"/>
  <c r="M203" i="2"/>
  <c r="M250" i="2"/>
  <c r="V6" i="2"/>
  <c r="M127" i="2"/>
  <c r="M65" i="2"/>
  <c r="M77" i="2"/>
  <c r="M328" i="2"/>
  <c r="M232" i="2"/>
  <c r="M99" i="2"/>
  <c r="M231" i="2"/>
  <c r="V10" i="2"/>
  <c r="M174" i="2"/>
  <c r="M166" i="2"/>
  <c r="M179" i="2"/>
  <c r="M139" i="2"/>
  <c r="M26" i="2"/>
  <c r="M324" i="2"/>
  <c r="M52" i="2"/>
  <c r="M64" i="2"/>
  <c r="M241" i="2"/>
  <c r="M286" i="2"/>
  <c r="M43" i="2"/>
  <c r="M312" i="2"/>
  <c r="M322" i="2"/>
  <c r="M270" i="2"/>
  <c r="M193" i="2"/>
  <c r="M246" i="2"/>
  <c r="M227" i="2"/>
  <c r="M60" i="2"/>
  <c r="M186" i="2"/>
  <c r="M326" i="2"/>
  <c r="M213" i="2"/>
  <c r="M238" i="2"/>
  <c r="M36" i="2"/>
  <c r="M288" i="2"/>
  <c r="M178" i="2"/>
  <c r="M161" i="2"/>
  <c r="M321" i="2"/>
  <c r="M265" i="2"/>
  <c r="M134" i="2"/>
  <c r="M202" i="2"/>
  <c r="M164" i="2"/>
  <c r="M152" i="2"/>
  <c r="M201" i="2"/>
  <c r="M73" i="2"/>
  <c r="M63" i="2"/>
  <c r="M207" i="2"/>
  <c r="M296" i="2"/>
  <c r="M301" i="2"/>
  <c r="M146" i="2"/>
  <c r="M38" i="2"/>
  <c r="M228" i="2"/>
  <c r="M251" i="2"/>
  <c r="M188" i="2"/>
  <c r="M45" i="2"/>
  <c r="M278" i="2"/>
  <c r="M155" i="2"/>
  <c r="V3" i="2"/>
  <c r="M199" i="2"/>
  <c r="M113" i="2"/>
  <c r="M76" i="2"/>
  <c r="M177" i="2"/>
  <c r="M50" i="2"/>
  <c r="M56" i="2"/>
  <c r="M254" i="2"/>
  <c r="V15" i="2"/>
  <c r="M22" i="2"/>
  <c r="M196" i="2"/>
  <c r="M48" i="2"/>
  <c r="M263" i="2"/>
  <c r="M280" i="2"/>
  <c r="M156" i="2"/>
  <c r="M39" i="2"/>
  <c r="M287" i="2"/>
  <c r="M81" i="2"/>
  <c r="M181" i="2"/>
  <c r="M282" i="2"/>
  <c r="M283" i="2"/>
  <c r="M234" i="2"/>
  <c r="M89" i="2"/>
  <c r="M79" i="2"/>
  <c r="M334" i="2"/>
  <c r="M69" i="2"/>
  <c r="M190" i="2"/>
  <c r="V18" i="2"/>
  <c r="M32" i="2"/>
  <c r="M253" i="2"/>
  <c r="M170" i="2"/>
  <c r="M130" i="2"/>
  <c r="M70" i="2"/>
  <c r="M191" i="2"/>
  <c r="M291" i="2"/>
  <c r="M176" i="2"/>
  <c r="M330" i="2"/>
  <c r="M140" i="2"/>
  <c r="M171" i="2"/>
  <c r="M268" i="2"/>
  <c r="M102" i="2"/>
  <c r="M66" i="2"/>
  <c r="M72" i="2"/>
  <c r="M293" i="2"/>
  <c r="M46" i="2"/>
  <c r="V8" i="2"/>
  <c r="M187" i="2"/>
  <c r="M138" i="2"/>
  <c r="M117" i="2"/>
  <c r="M220" i="2"/>
  <c r="M237" i="2"/>
  <c r="M125" i="2"/>
  <c r="M244" i="2"/>
  <c r="M267" i="2"/>
  <c r="M218" i="2"/>
  <c r="M147" i="2"/>
  <c r="M157" i="2"/>
  <c r="M236" i="2"/>
  <c r="M299" i="2"/>
  <c r="M183" i="2"/>
  <c r="M258" i="2"/>
  <c r="M311" i="2"/>
  <c r="M173" i="2"/>
  <c r="M329" i="2"/>
  <c r="M294" i="2"/>
  <c r="M135" i="2"/>
  <c r="M208" i="2"/>
  <c r="M298" i="2"/>
  <c r="M243" i="2"/>
  <c r="M205" i="2"/>
  <c r="V11" i="2"/>
  <c r="M25" i="2"/>
  <c r="M261" i="2"/>
  <c r="M336" i="2"/>
  <c r="M306" i="2"/>
  <c r="V5" i="2"/>
  <c r="M42" i="2"/>
  <c r="M49" i="2"/>
  <c r="M145" i="2"/>
  <c r="M85" i="2"/>
  <c r="M221" i="2"/>
  <c r="M290" i="2"/>
  <c r="M315" i="2"/>
  <c r="M224" i="2"/>
  <c r="M62" i="2"/>
  <c r="M302" i="2"/>
  <c r="M54" i="2"/>
  <c r="M223" i="2"/>
  <c r="M29" i="2"/>
  <c r="N142" i="2" l="1"/>
  <c r="R142" i="2"/>
  <c r="R315" i="2"/>
  <c r="N315" i="2"/>
  <c r="R306" i="2"/>
  <c r="N306" i="2"/>
  <c r="N208" i="2"/>
  <c r="R208" i="2"/>
  <c r="N299" i="2"/>
  <c r="R299" i="2"/>
  <c r="N237" i="2"/>
  <c r="R237" i="2"/>
  <c r="N72" i="2"/>
  <c r="R72" i="2"/>
  <c r="R291" i="2"/>
  <c r="N291" i="2"/>
  <c r="N190" i="2"/>
  <c r="R190" i="2"/>
  <c r="N181" i="2"/>
  <c r="R181" i="2"/>
  <c r="R196" i="2"/>
  <c r="N196" i="2"/>
  <c r="N113" i="2"/>
  <c r="R113" i="2"/>
  <c r="R228" i="2"/>
  <c r="N228" i="2"/>
  <c r="N201" i="2"/>
  <c r="R201" i="2"/>
  <c r="N178" i="2"/>
  <c r="R178" i="2"/>
  <c r="N227" i="2"/>
  <c r="R227" i="2"/>
  <c r="R241" i="2"/>
  <c r="N241" i="2"/>
  <c r="R174" i="2"/>
  <c r="N174" i="2"/>
  <c r="N127" i="2"/>
  <c r="R127" i="2"/>
  <c r="R143" i="2"/>
  <c r="N143" i="2"/>
  <c r="N308" i="2"/>
  <c r="R308" i="2"/>
  <c r="N217" i="2"/>
  <c r="R217" i="2"/>
  <c r="R320" i="2"/>
  <c r="N320" i="2"/>
  <c r="N28" i="2"/>
  <c r="R28" i="2"/>
  <c r="N248" i="2"/>
  <c r="R248" i="2"/>
  <c r="N239" i="2"/>
  <c r="R239" i="2"/>
  <c r="N78" i="2"/>
  <c r="R78" i="2"/>
  <c r="R104" i="2"/>
  <c r="N104" i="2"/>
  <c r="R242" i="2"/>
  <c r="N242" i="2"/>
  <c r="R307" i="2"/>
  <c r="N307" i="2"/>
  <c r="N257" i="2"/>
  <c r="R257" i="2"/>
  <c r="N122" i="2"/>
  <c r="R122" i="2"/>
  <c r="N87" i="2"/>
  <c r="R87" i="2"/>
  <c r="R90" i="2"/>
  <c r="N90" i="2"/>
  <c r="N61" i="2"/>
  <c r="R61" i="2"/>
  <c r="N53" i="2"/>
  <c r="R53" i="2"/>
  <c r="R284" i="2"/>
  <c r="N284" i="2"/>
  <c r="N103" i="2"/>
  <c r="R103" i="2"/>
  <c r="R169" i="2"/>
  <c r="N169" i="2"/>
  <c r="R31" i="2"/>
  <c r="N31" i="2"/>
  <c r="N121" i="2"/>
  <c r="R121" i="2"/>
  <c r="N29" i="2"/>
  <c r="R29" i="2"/>
  <c r="N261" i="2"/>
  <c r="R261" i="2"/>
  <c r="N117" i="2"/>
  <c r="R117" i="2"/>
  <c r="N70" i="2"/>
  <c r="R70" i="2"/>
  <c r="R287" i="2"/>
  <c r="N287" i="2"/>
  <c r="R36" i="2"/>
  <c r="N36" i="2"/>
  <c r="R52" i="2"/>
  <c r="N52" i="2"/>
  <c r="R250" i="2"/>
  <c r="N250" i="2"/>
  <c r="R151" i="2"/>
  <c r="N151" i="2"/>
  <c r="N27" i="2"/>
  <c r="R27" i="2"/>
  <c r="R40" i="2"/>
  <c r="N40" i="2"/>
  <c r="N136" i="2"/>
  <c r="R136" i="2"/>
  <c r="N316" i="2"/>
  <c r="R316" i="2"/>
  <c r="N148" i="2"/>
  <c r="R148" i="2"/>
  <c r="N274" i="2"/>
  <c r="R274" i="2"/>
  <c r="R95" i="2"/>
  <c r="N95" i="2"/>
  <c r="N290" i="2"/>
  <c r="R290" i="2"/>
  <c r="N336" i="2"/>
  <c r="R336" i="2"/>
  <c r="N135" i="2"/>
  <c r="R135" i="2"/>
  <c r="R236" i="2"/>
  <c r="N236" i="2"/>
  <c r="N220" i="2"/>
  <c r="R220" i="2"/>
  <c r="N66" i="2"/>
  <c r="R66" i="2"/>
  <c r="R191" i="2"/>
  <c r="N191" i="2"/>
  <c r="N69" i="2"/>
  <c r="R69" i="2"/>
  <c r="N81" i="2"/>
  <c r="R81" i="2"/>
  <c r="N22" i="2"/>
  <c r="R22" i="2"/>
  <c r="N199" i="2"/>
  <c r="R199" i="2"/>
  <c r="N38" i="2"/>
  <c r="R38" i="2"/>
  <c r="R152" i="2"/>
  <c r="N152" i="2"/>
  <c r="R288" i="2"/>
  <c r="N288" i="2"/>
  <c r="N246" i="2"/>
  <c r="R246" i="2"/>
  <c r="N64" i="2"/>
  <c r="R64" i="2"/>
  <c r="N163" i="2"/>
  <c r="R163" i="2"/>
  <c r="R141" i="2"/>
  <c r="N141" i="2"/>
  <c r="R327" i="2"/>
  <c r="N327" i="2"/>
  <c r="R30" i="2"/>
  <c r="N30" i="2"/>
  <c r="R209" i="2"/>
  <c r="N209" i="2"/>
  <c r="R180" i="2"/>
  <c r="N180" i="2"/>
  <c r="R88" i="2"/>
  <c r="N88" i="2"/>
  <c r="N168" i="2"/>
  <c r="R168" i="2"/>
  <c r="N159" i="2"/>
  <c r="R159" i="2"/>
  <c r="N303" i="2"/>
  <c r="R303" i="2"/>
  <c r="R115" i="2"/>
  <c r="N115" i="2"/>
  <c r="R124" i="2"/>
  <c r="N124" i="2"/>
  <c r="R75" i="2"/>
  <c r="N75" i="2"/>
  <c r="N96" i="2"/>
  <c r="R96" i="2"/>
  <c r="N37" i="2"/>
  <c r="R37" i="2"/>
  <c r="R47" i="2"/>
  <c r="N47" i="2"/>
  <c r="R247" i="2"/>
  <c r="N247" i="2"/>
  <c r="N128" i="2"/>
  <c r="R128" i="2"/>
  <c r="R266" i="2"/>
  <c r="N266" i="2"/>
  <c r="N101" i="2"/>
  <c r="R101" i="2"/>
  <c r="R111" i="2"/>
  <c r="N111" i="2"/>
  <c r="N281" i="2"/>
  <c r="R281" i="2"/>
  <c r="R67" i="2"/>
  <c r="N67" i="2"/>
  <c r="N223" i="2"/>
  <c r="R223" i="2"/>
  <c r="N85" i="2"/>
  <c r="R85" i="2"/>
  <c r="N25" i="2"/>
  <c r="R25" i="2"/>
  <c r="R329" i="2"/>
  <c r="N329" i="2"/>
  <c r="R147" i="2"/>
  <c r="N147" i="2"/>
  <c r="R138" i="2"/>
  <c r="N138" i="2"/>
  <c r="N268" i="2"/>
  <c r="R268" i="2"/>
  <c r="N130" i="2"/>
  <c r="R130" i="2"/>
  <c r="R79" i="2"/>
  <c r="N79" i="2"/>
  <c r="R39" i="2"/>
  <c r="N39" i="2"/>
  <c r="N254" i="2"/>
  <c r="R254" i="2"/>
  <c r="N155" i="2"/>
  <c r="R155" i="2"/>
  <c r="R301" i="2"/>
  <c r="N301" i="2"/>
  <c r="R202" i="2"/>
  <c r="N202" i="2"/>
  <c r="R238" i="2"/>
  <c r="N238" i="2"/>
  <c r="N270" i="2"/>
  <c r="R270" i="2"/>
  <c r="N324" i="2"/>
  <c r="R324" i="2"/>
  <c r="R99" i="2"/>
  <c r="N99" i="2"/>
  <c r="R203" i="2"/>
  <c r="N203" i="2"/>
  <c r="R277" i="2"/>
  <c r="N277" i="2"/>
  <c r="R318" i="2"/>
  <c r="N318" i="2"/>
  <c r="N86" i="2"/>
  <c r="R86" i="2"/>
  <c r="R24" i="2"/>
  <c r="N24" i="2"/>
  <c r="N154" i="2"/>
  <c r="R154" i="2"/>
  <c r="R68" i="2"/>
  <c r="N68" i="2"/>
  <c r="N310" i="2"/>
  <c r="R310" i="2"/>
  <c r="N272" i="2"/>
  <c r="R272" i="2"/>
  <c r="N332" i="2"/>
  <c r="R332" i="2"/>
  <c r="R91" i="2"/>
  <c r="N91" i="2"/>
  <c r="R55" i="2"/>
  <c r="N55" i="2"/>
  <c r="N114" i="2"/>
  <c r="R114" i="2"/>
  <c r="N97" i="2"/>
  <c r="R97" i="2"/>
  <c r="N313" i="2"/>
  <c r="R313" i="2"/>
  <c r="R222" i="2"/>
  <c r="N222" i="2"/>
  <c r="N198" i="2"/>
  <c r="R198" i="2"/>
  <c r="N285" i="2"/>
  <c r="R285" i="2"/>
  <c r="N219" i="2"/>
  <c r="R219" i="2"/>
  <c r="N273" i="2"/>
  <c r="R273" i="2"/>
  <c r="R144" i="2"/>
  <c r="N144" i="2"/>
  <c r="R230" i="2"/>
  <c r="N230" i="2"/>
  <c r="N325" i="2"/>
  <c r="R325" i="2"/>
  <c r="N221" i="2"/>
  <c r="R221" i="2"/>
  <c r="R157" i="2"/>
  <c r="N157" i="2"/>
  <c r="N102" i="2"/>
  <c r="R102" i="2"/>
  <c r="R334" i="2"/>
  <c r="N334" i="2"/>
  <c r="R164" i="2"/>
  <c r="N164" i="2"/>
  <c r="N193" i="2"/>
  <c r="R193" i="2"/>
  <c r="R231" i="2"/>
  <c r="N231" i="2"/>
  <c r="N197" i="2"/>
  <c r="R197" i="2"/>
  <c r="R194" i="2"/>
  <c r="N194" i="2"/>
  <c r="N80" i="2"/>
  <c r="R80" i="2"/>
  <c r="N149" i="2"/>
  <c r="R149" i="2"/>
  <c r="N210" i="2"/>
  <c r="R210" i="2"/>
  <c r="N200" i="2"/>
  <c r="R200" i="2"/>
  <c r="N337" i="2"/>
  <c r="R337" i="2"/>
  <c r="R182" i="2"/>
  <c r="N182" i="2"/>
  <c r="R165" i="2"/>
  <c r="N165" i="2"/>
  <c r="N54" i="2"/>
  <c r="R54" i="2"/>
  <c r="R145" i="2"/>
  <c r="N145" i="2"/>
  <c r="R173" i="2"/>
  <c r="N173" i="2"/>
  <c r="N218" i="2"/>
  <c r="R218" i="2"/>
  <c r="N187" i="2"/>
  <c r="R187" i="2"/>
  <c r="N171" i="2"/>
  <c r="R171" i="2"/>
  <c r="N170" i="2"/>
  <c r="R170" i="2"/>
  <c r="R89" i="2"/>
  <c r="N89" i="2"/>
  <c r="R156" i="2"/>
  <c r="N156" i="2"/>
  <c r="R56" i="2"/>
  <c r="N56" i="2"/>
  <c r="R278" i="2"/>
  <c r="N278" i="2"/>
  <c r="N296" i="2"/>
  <c r="R296" i="2"/>
  <c r="R134" i="2"/>
  <c r="N134" i="2"/>
  <c r="N213" i="2"/>
  <c r="R213" i="2"/>
  <c r="R322" i="2"/>
  <c r="N322" i="2"/>
  <c r="R26" i="2"/>
  <c r="N26" i="2"/>
  <c r="N232" i="2"/>
  <c r="R232" i="2"/>
  <c r="N333" i="2"/>
  <c r="R333" i="2"/>
  <c r="N335" i="2"/>
  <c r="R335" i="2"/>
  <c r="N269" i="2"/>
  <c r="R269" i="2"/>
  <c r="N211" i="2"/>
  <c r="R211" i="2"/>
  <c r="R204" i="2"/>
  <c r="N204" i="2"/>
  <c r="N119" i="2"/>
  <c r="R119" i="2"/>
  <c r="R252" i="2"/>
  <c r="N252" i="2"/>
  <c r="N292" i="2"/>
  <c r="R292" i="2"/>
  <c r="N98" i="2"/>
  <c r="R98" i="2"/>
  <c r="N297" i="2"/>
  <c r="R297" i="2"/>
  <c r="N110" i="2"/>
  <c r="R110" i="2"/>
  <c r="N118" i="2"/>
  <c r="R118" i="2"/>
  <c r="R275" i="2"/>
  <c r="N275" i="2"/>
  <c r="R206" i="2"/>
  <c r="N206" i="2"/>
  <c r="R226" i="2"/>
  <c r="N226" i="2"/>
  <c r="R249" i="2"/>
  <c r="N249" i="2"/>
  <c r="N295" i="2"/>
  <c r="R295" i="2"/>
  <c r="R192" i="2"/>
  <c r="N192" i="2"/>
  <c r="R259" i="2"/>
  <c r="N259" i="2"/>
  <c r="R84" i="2"/>
  <c r="N84" i="2"/>
  <c r="R256" i="2"/>
  <c r="N256" i="2"/>
  <c r="N131" i="2"/>
  <c r="R131" i="2"/>
  <c r="N319" i="2"/>
  <c r="R319" i="2"/>
  <c r="N323" i="2"/>
  <c r="R323" i="2"/>
  <c r="R302" i="2"/>
  <c r="N302" i="2"/>
  <c r="N49" i="2"/>
  <c r="R49" i="2"/>
  <c r="R205" i="2"/>
  <c r="N205" i="2"/>
  <c r="N311" i="2"/>
  <c r="R311" i="2"/>
  <c r="R267" i="2"/>
  <c r="N267" i="2"/>
  <c r="R140" i="2"/>
  <c r="N140" i="2"/>
  <c r="N253" i="2"/>
  <c r="R253" i="2"/>
  <c r="N234" i="2"/>
  <c r="R234" i="2"/>
  <c r="N280" i="2"/>
  <c r="R280" i="2"/>
  <c r="R50" i="2"/>
  <c r="N50" i="2"/>
  <c r="N45" i="2"/>
  <c r="R45" i="2"/>
  <c r="R207" i="2"/>
  <c r="N207" i="2"/>
  <c r="N265" i="2"/>
  <c r="R265" i="2"/>
  <c r="R326" i="2"/>
  <c r="N326" i="2"/>
  <c r="N312" i="2"/>
  <c r="R312" i="2"/>
  <c r="N139" i="2"/>
  <c r="R139" i="2"/>
  <c r="N328" i="2"/>
  <c r="R328" i="2"/>
  <c r="N21" i="2"/>
  <c r="R21" i="2"/>
  <c r="N279" i="2"/>
  <c r="R279" i="2"/>
  <c r="R106" i="2"/>
  <c r="N106" i="2"/>
  <c r="R229" i="2"/>
  <c r="N229" i="2"/>
  <c r="R255" i="2"/>
  <c r="N255" i="2"/>
  <c r="N300" i="2"/>
  <c r="R300" i="2"/>
  <c r="N74" i="2"/>
  <c r="R74" i="2"/>
  <c r="N82" i="2"/>
  <c r="R82" i="2"/>
  <c r="R108" i="2"/>
  <c r="N108" i="2"/>
  <c r="R23" i="2"/>
  <c r="N23" i="2"/>
  <c r="R132" i="2"/>
  <c r="N132" i="2"/>
  <c r="N167" i="2"/>
  <c r="R167" i="2"/>
  <c r="N126" i="2"/>
  <c r="R126" i="2"/>
  <c r="N83" i="2"/>
  <c r="R83" i="2"/>
  <c r="R133" i="2"/>
  <c r="N133" i="2"/>
  <c r="R304" i="2"/>
  <c r="N304" i="2"/>
  <c r="N57" i="2"/>
  <c r="R57" i="2"/>
  <c r="R276" i="2"/>
  <c r="N276" i="2"/>
  <c r="R175" i="2"/>
  <c r="N175" i="2"/>
  <c r="R214" i="2"/>
  <c r="N214" i="2"/>
  <c r="N137" i="2"/>
  <c r="R137" i="2"/>
  <c r="R271" i="2"/>
  <c r="N271" i="2"/>
  <c r="R153" i="2"/>
  <c r="N153" i="2"/>
  <c r="N62" i="2"/>
  <c r="R62" i="2"/>
  <c r="N42" i="2"/>
  <c r="R42" i="2"/>
  <c r="N243" i="2"/>
  <c r="R243" i="2"/>
  <c r="R258" i="2"/>
  <c r="N258" i="2"/>
  <c r="R244" i="2"/>
  <c r="N244" i="2"/>
  <c r="R46" i="2"/>
  <c r="N46" i="2"/>
  <c r="R330" i="2"/>
  <c r="N330" i="2"/>
  <c r="R32" i="2"/>
  <c r="N32" i="2"/>
  <c r="R283" i="2"/>
  <c r="N283" i="2"/>
  <c r="N263" i="2"/>
  <c r="R263" i="2"/>
  <c r="R177" i="2"/>
  <c r="N177" i="2"/>
  <c r="R188" i="2"/>
  <c r="N188" i="2"/>
  <c r="N63" i="2"/>
  <c r="R63" i="2"/>
  <c r="R321" i="2"/>
  <c r="N321" i="2"/>
  <c r="N186" i="2"/>
  <c r="R186" i="2"/>
  <c r="R43" i="2"/>
  <c r="N43" i="2"/>
  <c r="N179" i="2"/>
  <c r="R179" i="2"/>
  <c r="R77" i="2"/>
  <c r="N77" i="2"/>
  <c r="N112" i="2"/>
  <c r="R112" i="2"/>
  <c r="N120" i="2"/>
  <c r="R120" i="2"/>
  <c r="N212" i="2"/>
  <c r="R212" i="2"/>
  <c r="N184" i="2"/>
  <c r="R184" i="2"/>
  <c r="N317" i="2"/>
  <c r="R317" i="2"/>
  <c r="R34" i="2"/>
  <c r="N34" i="2"/>
  <c r="N58" i="2"/>
  <c r="R58" i="2"/>
  <c r="R93" i="2"/>
  <c r="N93" i="2"/>
  <c r="R92" i="2"/>
  <c r="N92" i="2"/>
  <c r="N314" i="2"/>
  <c r="R314" i="2"/>
  <c r="R33" i="2"/>
  <c r="N33" i="2"/>
  <c r="N195" i="2"/>
  <c r="R195" i="2"/>
  <c r="N225" i="2"/>
  <c r="R225" i="2"/>
  <c r="N331" i="2"/>
  <c r="R331" i="2"/>
  <c r="R309" i="2"/>
  <c r="N309" i="2"/>
  <c r="R240" i="2"/>
  <c r="N240" i="2"/>
  <c r="R41" i="2"/>
  <c r="N41" i="2"/>
  <c r="N189" i="2"/>
  <c r="R189" i="2"/>
  <c r="N260" i="2"/>
  <c r="R260" i="2"/>
  <c r="N51" i="2"/>
  <c r="R51" i="2"/>
  <c r="R71" i="2"/>
  <c r="N71" i="2"/>
  <c r="R105" i="2"/>
  <c r="N105" i="2"/>
  <c r="R264" i="2"/>
  <c r="N264" i="2"/>
  <c r="R235" i="2"/>
  <c r="N235" i="2"/>
  <c r="R294" i="2"/>
  <c r="N294" i="2"/>
  <c r="R146" i="2"/>
  <c r="N146" i="2"/>
  <c r="R123" i="2"/>
  <c r="N123" i="2"/>
  <c r="N224" i="2"/>
  <c r="R224" i="2"/>
  <c r="R298" i="2"/>
  <c r="N298" i="2"/>
  <c r="N183" i="2"/>
  <c r="R183" i="2"/>
  <c r="N125" i="2"/>
  <c r="R125" i="2"/>
  <c r="R293" i="2"/>
  <c r="N293" i="2"/>
  <c r="R176" i="2"/>
  <c r="N176" i="2"/>
  <c r="N282" i="2"/>
  <c r="R282" i="2"/>
  <c r="R48" i="2"/>
  <c r="N48" i="2"/>
  <c r="N76" i="2"/>
  <c r="R76" i="2"/>
  <c r="N251" i="2"/>
  <c r="R251" i="2"/>
  <c r="N73" i="2"/>
  <c r="R73" i="2"/>
  <c r="N161" i="2"/>
  <c r="R161" i="2"/>
  <c r="R60" i="2"/>
  <c r="N60" i="2"/>
  <c r="N286" i="2"/>
  <c r="R286" i="2"/>
  <c r="N166" i="2"/>
  <c r="R166" i="2"/>
  <c r="R65" i="2"/>
  <c r="N65" i="2"/>
  <c r="N172" i="2"/>
  <c r="R172" i="2"/>
  <c r="N109" i="2"/>
  <c r="R109" i="2"/>
  <c r="N185" i="2"/>
  <c r="R185" i="2"/>
  <c r="R116" i="2"/>
  <c r="N116" i="2"/>
  <c r="R44" i="2"/>
  <c r="N44" i="2"/>
  <c r="N289" i="2"/>
  <c r="R289" i="2"/>
  <c r="R158" i="2"/>
  <c r="N158" i="2"/>
  <c r="N94" i="2"/>
  <c r="R94" i="2"/>
  <c r="R100" i="2"/>
  <c r="N100" i="2"/>
  <c r="R107" i="2"/>
  <c r="N107" i="2"/>
  <c r="R262" i="2"/>
  <c r="N262" i="2"/>
  <c r="N305" i="2"/>
  <c r="R305" i="2"/>
  <c r="N150" i="2"/>
  <c r="R150" i="2"/>
  <c r="R160" i="2"/>
  <c r="N160" i="2"/>
  <c r="N216" i="2"/>
  <c r="R216" i="2"/>
  <c r="R35" i="2"/>
  <c r="N35" i="2"/>
  <c r="R162" i="2"/>
  <c r="N162" i="2"/>
  <c r="N233" i="2"/>
  <c r="R233" i="2"/>
  <c r="R215" i="2"/>
  <c r="N215" i="2"/>
  <c r="N59" i="2"/>
  <c r="R59" i="2"/>
  <c r="N245" i="2"/>
  <c r="R245" i="2"/>
  <c r="N129" i="2"/>
  <c r="R129" i="2"/>
  <c r="N18" i="2"/>
  <c r="E7" i="2" l="1"/>
  <c r="F4" i="2" l="1"/>
  <c r="H4" i="2" s="1"/>
  <c r="F5" i="2"/>
  <c r="H5" i="2" s="1"/>
  <c r="F6" i="2"/>
  <c r="H6" i="2" s="1"/>
  <c r="F9" i="2" s="1"/>
  <c r="F8" i="2"/>
  <c r="G9" i="2"/>
</calcChain>
</file>

<file path=xl/sharedStrings.xml><?xml version="1.0" encoding="utf-8"?>
<sst xmlns="http://schemas.openxmlformats.org/spreadsheetml/2006/main" count="1141" uniqueCount="467">
  <si>
    <t>BAD?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</si>
  <si>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</si>
  <si>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</si>
  <si>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</si>
  <si>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</si>
  <si>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</si>
  <si>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</si>
  <si>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</si>
  <si>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</si>
  <si>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</si>
  <si>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</si>
  <si>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</si>
  <si>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</si>
  <si>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</si>
  <si>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</si>
  <si>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</si>
  <si>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</si>
  <si>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</si>
  <si>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</si>
  <si>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</si>
  <si>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</si>
  <si>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</si>
  <si>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</si>
  <si>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</si>
  <si>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</si>
  <si>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</si>
  <si>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</si>
  <si>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AJ 100,247</t>
  </si>
  <si>
    <t>K</t>
  </si>
  <si>
    <t>B</t>
  </si>
  <si>
    <t>BBSAG Bull.3</t>
  </si>
  <si>
    <t>phe</t>
  </si>
  <si>
    <t>BBSAG Bull.6</t>
  </si>
  <si>
    <t>BBSAG Bull.62</t>
  </si>
  <si>
    <t>BAV-M 52</t>
  </si>
  <si>
    <t>BAV-M 59</t>
  </si>
  <si>
    <t>BBSAG Bull.96</t>
  </si>
  <si>
    <t>V</t>
  </si>
  <si>
    <t>BAV-M 68</t>
  </si>
  <si>
    <t>IBVS 4383</t>
  </si>
  <si>
    <t>BAV</t>
  </si>
  <si>
    <t>BBSAG</t>
  </si>
  <si>
    <t>IBVS</t>
  </si>
  <si>
    <t>IBVS 4222</t>
  </si>
  <si>
    <t>EA/AR:/RS</t>
  </si>
  <si>
    <t>Kippenhahn 1953</t>
  </si>
  <si>
    <t>1953AN….284..153K</t>
  </si>
  <si>
    <t>PW Her / GSC 2626-1610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</si>
  <si>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</si>
  <si>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</si>
  <si>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</si>
  <si>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</si>
  <si>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</si>
  <si>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</si>
  <si>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Start of linear fit &gt;&gt;&gt;&gt;&gt;&gt;&gt;&gt;&gt;&gt;&gt;&gt;&gt;&gt;&gt;&gt;&gt;&gt;&gt;&gt;&gt;</t>
  </si>
  <si>
    <t>IBVS 5761</t>
  </si>
  <si>
    <t>I</t>
  </si>
  <si>
    <t>Add cycle</t>
  </si>
  <si>
    <t>Old Cycle</t>
  </si>
  <si>
    <t>OEJV 0137</t>
  </si>
  <si>
    <t>IBVS 6010</t>
  </si>
  <si>
    <t>Linear Ephemeris =</t>
  </si>
  <si>
    <t>Quad. Ephemeris =</t>
  </si>
  <si>
    <t>Bad</t>
  </si>
  <si>
    <t>diff²</t>
  </si>
  <si>
    <t>wt</t>
  </si>
  <si>
    <t>wt*diff²</t>
  </si>
  <si>
    <t>Quad Fit</t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</si>
  <si>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</si>
  <si>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</si>
  <si>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</si>
  <si>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</si>
  <si>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</si>
  <si>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</si>
  <si>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</si>
  <si>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</si>
  <si>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</si>
  <si>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</si>
  <si>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</si>
  <si>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</si>
  <si>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</si>
  <si>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</si>
  <si>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</si>
  <si>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</si>
  <si>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</si>
  <si>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</si>
  <si>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</si>
  <si>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</si>
  <si>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</si>
  <si>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</si>
  <si>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</si>
  <si>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</si>
  <si>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</si>
  <si>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</si>
  <si>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</si>
  <si>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</si>
  <si>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</si>
  <si>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</si>
  <si>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</si>
  <si>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</si>
  <si>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</si>
  <si>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</si>
  <si>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</si>
  <si>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</si>
  <si>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</si>
  <si>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</si>
  <si>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</si>
  <si>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</si>
  <si>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</si>
  <si>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</si>
  <si>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</si>
  <si>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</si>
  <si>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</si>
  <si>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</si>
  <si>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</si>
  <si>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</si>
  <si>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</si>
  <si>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</si>
  <si>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</si>
  <si>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</si>
  <si>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</si>
  <si>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</si>
  <si>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</si>
  <si>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</si>
  <si>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</si>
  <si>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</si>
  <si>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t>for δA</t>
  </si>
  <si>
    <t>for δB</t>
  </si>
  <si>
    <t>for δC</t>
  </si>
  <si>
    <t>Dev'n</t>
  </si>
  <si>
    <t>T</t>
  </si>
  <si>
    <t>U</t>
  </si>
  <si>
    <t>W</t>
  </si>
  <si>
    <t>Z</t>
  </si>
  <si>
    <t xml:space="preserve">Correlation = 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</si>
  <si>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</si>
  <si>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</si>
  <si>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</si>
  <si>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</si>
  <si>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</si>
  <si>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</si>
  <si>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</si>
  <si>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</si>
  <si>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</si>
  <si>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</si>
  <si>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</si>
  <si>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</si>
  <si>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Y = A + B.X + C.X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</si>
  <si>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</si>
  <si>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</si>
  <si>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</si>
  <si>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</si>
  <si>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</si>
  <si>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IBVS 6070</t>
  </si>
  <si>
    <t>OEJV 0160</t>
  </si>
  <si>
    <t>OEJV</t>
  </si>
  <si>
    <t>Qian et al 2003NewA….8..457</t>
  </si>
  <si>
    <t>IBVS 6157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</si>
  <si>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</si>
  <si>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</si>
  <si>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</si>
  <si>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</si>
  <si>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</si>
  <si>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vis</t>
  </si>
  <si>
    <t>F </t>
  </si>
  <si>
    <t>2426825.567 </t>
  </si>
  <si>
    <t> 28.04.1932 01:36 </t>
  </si>
  <si>
    <t> 0.211 </t>
  </si>
  <si>
    <t>P </t>
  </si>
  <si>
    <t> R.Kippenhahn </t>
  </si>
  <si>
    <t> MVS 388 </t>
  </si>
  <si>
    <t>2426946.341 </t>
  </si>
  <si>
    <t> 26.08.1932 20:11 </t>
  </si>
  <si>
    <t> -0.016 </t>
  </si>
  <si>
    <t>2426972.297 </t>
  </si>
  <si>
    <t> 21.09.1932 19:07 </t>
  </si>
  <si>
    <t> 0.011 </t>
  </si>
  <si>
    <t>2427312.407 </t>
  </si>
  <si>
    <t> 27.08.1933 21:46 </t>
  </si>
  <si>
    <t> 0.164 </t>
  </si>
  <si>
    <t>2427332.319 </t>
  </si>
  <si>
    <t> 16.09.1933 19:39 </t>
  </si>
  <si>
    <t> -0.091 </t>
  </si>
  <si>
    <t>2427983.431 </t>
  </si>
  <si>
    <t> 29.06.1935 22:20 </t>
  </si>
  <si>
    <t> -0.082 </t>
  </si>
  <si>
    <t>2428009.449 </t>
  </si>
  <si>
    <t> 25.07.1935 22:46 </t>
  </si>
  <si>
    <t> 0.007 </t>
  </si>
  <si>
    <t>2428248.618 </t>
  </si>
  <si>
    <t> 21.03.1936 02:49 </t>
  </si>
  <si>
    <t> 0.054 </t>
  </si>
  <si>
    <t>2428248.632 </t>
  </si>
  <si>
    <t> 21.03.1936 03:10 </t>
  </si>
  <si>
    <t> 0.068 </t>
  </si>
  <si>
    <t> H.Huth </t>
  </si>
  <si>
    <t>2428395.386 </t>
  </si>
  <si>
    <t> 14.08.1936 21:15 </t>
  </si>
  <si>
    <t> -0.108 </t>
  </si>
  <si>
    <t>2428398.421 </t>
  </si>
  <si>
    <t> 17.08.1936 22:06 </t>
  </si>
  <si>
    <t> 0.046 </t>
  </si>
  <si>
    <t>2428424.358 </t>
  </si>
  <si>
    <t> 12.09.1936 20:35 </t>
  </si>
  <si>
    <t>2428427.312 </t>
  </si>
  <si>
    <t> 15.09.1936 19:29 </t>
  </si>
  <si>
    <t> 0.127 </t>
  </si>
  <si>
    <t>2428784.389 </t>
  </si>
  <si>
    <t> 07.09.1937 21:20 </t>
  </si>
  <si>
    <t> -0.038 </t>
  </si>
  <si>
    <t>2428810.290 </t>
  </si>
  <si>
    <t> 03.10.1937 18:57 </t>
  </si>
  <si>
    <t> -0.066 </t>
  </si>
  <si>
    <t>2428836.281 </t>
  </si>
  <si>
    <t> 29.10.1937 18:44 </t>
  </si>
  <si>
    <t> -0.004 </t>
  </si>
  <si>
    <t>2428865.216 </t>
  </si>
  <si>
    <t> 27.11.1937 17:11 </t>
  </si>
  <si>
    <t> 0.121 </t>
  </si>
  <si>
    <t>2429046.488 </t>
  </si>
  <si>
    <t> 27.05.1938 23:42 </t>
  </si>
  <si>
    <t> -0.109 </t>
  </si>
  <si>
    <t>2429046.530 </t>
  </si>
  <si>
    <t> 28.05.1938 00:43 </t>
  </si>
  <si>
    <t> -0.067 </t>
  </si>
  <si>
    <t>2429170.317 </t>
  </si>
  <si>
    <t> 28.09.1938 19:36 </t>
  </si>
  <si>
    <t> -0.163 </t>
  </si>
  <si>
    <t>2429170.360 </t>
  </si>
  <si>
    <t> 28.09.1938 20:38 </t>
  </si>
  <si>
    <t> -0.120 </t>
  </si>
  <si>
    <t>2429196.267 </t>
  </si>
  <si>
    <t> 24.10.1938 18:24 </t>
  </si>
  <si>
    <t> -0.142 </t>
  </si>
  <si>
    <t>2429196.299 </t>
  </si>
  <si>
    <t> 24.10.1938 19:10 </t>
  </si>
  <si>
    <t> -0.110 </t>
  </si>
  <si>
    <t>2429363.498 </t>
  </si>
  <si>
    <t> 09.04.1939 23:57 </t>
  </si>
  <si>
    <t> -0.008 </t>
  </si>
  <si>
    <t>2429438.488 </t>
  </si>
  <si>
    <t> 23.06.1939 23:42 </t>
  </si>
  <si>
    <t> 0.076 </t>
  </si>
  <si>
    <t>2429438.512 </t>
  </si>
  <si>
    <t> 24.06.1939 00:17 </t>
  </si>
  <si>
    <t> 0.100 </t>
  </si>
  <si>
    <t>2429464.454 </t>
  </si>
  <si>
    <t> 19.07.1939 22:53 </t>
  </si>
  <si>
    <t> 0.114 </t>
  </si>
  <si>
    <t>2429824.507 </t>
  </si>
  <si>
    <t> 14.07.1940 00:10 </t>
  </si>
  <si>
    <t> 0.043 </t>
  </si>
  <si>
    <t>2429876.413 </t>
  </si>
  <si>
    <t> 03.09.1940 21:54 </t>
  </si>
  <si>
    <t> 0.091 </t>
  </si>
  <si>
    <t>2430164.507 </t>
  </si>
  <si>
    <t> 19.06.1941 00:10 </t>
  </si>
  <si>
    <t> 0.087 </t>
  </si>
  <si>
    <t> MVS 389 </t>
  </si>
  <si>
    <t>2430605.381 </t>
  </si>
  <si>
    <t> 02.09.1942 21:08 </t>
  </si>
  <si>
    <t> 0.169 </t>
  </si>
  <si>
    <t>2430936.504 </t>
  </si>
  <si>
    <t> 31.07.1943 00:05 </t>
  </si>
  <si>
    <t> -0.021 </t>
  </si>
  <si>
    <t>2431014.257 </t>
  </si>
  <si>
    <t> 16.10.1943 18:10 </t>
  </si>
  <si>
    <t> -0.055 </t>
  </si>
  <si>
    <t>2431613.504 </t>
  </si>
  <si>
    <t> 07.06.1945 00:05 </t>
  </si>
  <si>
    <t> -0.053 </t>
  </si>
  <si>
    <t>2434180.506 </t>
  </si>
  <si>
    <t> 17.06.1952 00:08 </t>
  </si>
  <si>
    <t> -0.011 </t>
  </si>
  <si>
    <t>2434811.616 </t>
  </si>
  <si>
    <t> 10.03.1954 02:47 </t>
  </si>
  <si>
    <t> 0.162 </t>
  </si>
  <si>
    <t>2434860.482 </t>
  </si>
  <si>
    <t> 27.04.1954 23:34 </t>
  </si>
  <si>
    <t> 0.052 </t>
  </si>
  <si>
    <t>2434987.382 </t>
  </si>
  <si>
    <t> 01.09.1954 21:10 </t>
  </si>
  <si>
    <t> 0.188 </t>
  </si>
  <si>
    <t>2435373.332 </t>
  </si>
  <si>
    <t> 22.09.1955 19:58 </t>
  </si>
  <si>
    <t> 0.086 </t>
  </si>
  <si>
    <t>2436024.447 </t>
  </si>
  <si>
    <t> 04.07.1957 22:43 </t>
  </si>
  <si>
    <t> 0.098 </t>
  </si>
  <si>
    <t>2436073.397 </t>
  </si>
  <si>
    <t> 22.08.1957 21:31 </t>
  </si>
  <si>
    <t> 0.071 </t>
  </si>
  <si>
    <t>2440106.860 </t>
  </si>
  <si>
    <t> 07.09.1968 08:38 </t>
  </si>
  <si>
    <t> 0.151 </t>
  </si>
  <si>
    <t> D.M.Popper </t>
  </si>
  <si>
    <t> AJ 100.249 </t>
  </si>
  <si>
    <t>2441080.506 </t>
  </si>
  <si>
    <t> 09.05.1971 00:08 </t>
  </si>
  <si>
    <t> 0.023 </t>
  </si>
  <si>
    <t>V </t>
  </si>
  <si>
    <t> R.Diethelm </t>
  </si>
  <si>
    <t> ORI 125 </t>
  </si>
  <si>
    <t>2441443.519 </t>
  </si>
  <si>
    <t> 06.05.1972 00:27 </t>
  </si>
  <si>
    <t> 0.032 </t>
  </si>
  <si>
    <t> K.Locher </t>
  </si>
  <si>
    <t> BBS 3 </t>
  </si>
  <si>
    <t>2441581.814 </t>
  </si>
  <si>
    <t> 21.09.1972 07:32 </t>
  </si>
  <si>
    <t> 0.039 </t>
  </si>
  <si>
    <t>E </t>
  </si>
  <si>
    <t>?</t>
  </si>
  <si>
    <t> Popper &amp; Dumont </t>
  </si>
  <si>
    <t>2441616.321 </t>
  </si>
  <si>
    <t> 25.10.1972 19:42 </t>
  </si>
  <si>
    <t> -0.026 </t>
  </si>
  <si>
    <t> R.Germann </t>
  </si>
  <si>
    <t> BBS 6 </t>
  </si>
  <si>
    <t>2444785.433 </t>
  </si>
  <si>
    <t> 29.06.1981 22:23 </t>
  </si>
  <si>
    <t> 0.000 </t>
  </si>
  <si>
    <t> BBS 56 </t>
  </si>
  <si>
    <t>2445223.342 </t>
  </si>
  <si>
    <t> 10.09.1982 20:12 </t>
  </si>
  <si>
    <t> -0.001 </t>
  </si>
  <si>
    <t> BBS 62 </t>
  </si>
  <si>
    <t>2445779.520 </t>
  </si>
  <si>
    <t> 20.03.1984 00:28 </t>
  </si>
  <si>
    <t> 0.146 </t>
  </si>
  <si>
    <t>2447329.507 </t>
  </si>
  <si>
    <t> 17.06.1988 00:10 </t>
  </si>
  <si>
    <t> H.Vielmetter </t>
  </si>
  <si>
    <t>BAVM 52 </t>
  </si>
  <si>
    <t>2448032.498 </t>
  </si>
  <si>
    <t> 20.05.1990 23:57 </t>
  </si>
  <si>
    <t> 0.192 </t>
  </si>
  <si>
    <t> Moschner&amp;Kleikamp </t>
  </si>
  <si>
    <t>BAVM 59 </t>
  </si>
  <si>
    <t>2448176.406 </t>
  </si>
  <si>
    <t> 11.10.1990 21:44 </t>
  </si>
  <si>
    <t> 0.050 </t>
  </si>
  <si>
    <t> H.Peter </t>
  </si>
  <si>
    <t> BBS 96 </t>
  </si>
  <si>
    <t>2448830.650 </t>
  </si>
  <si>
    <t> 27.07.1992 03:36 </t>
  </si>
  <si>
    <t> 0.310 </t>
  </si>
  <si>
    <t> F.Agerer </t>
  </si>
  <si>
    <t>BAVM 80 </t>
  </si>
  <si>
    <t>2448830.654 </t>
  </si>
  <si>
    <t> 27.07.1992 03:41 </t>
  </si>
  <si>
    <t> 0.314 </t>
  </si>
  <si>
    <t>B;V</t>
  </si>
  <si>
    <t>2448882.507 </t>
  </si>
  <si>
    <t> 17.09.1992 00:10 </t>
  </si>
  <si>
    <t> 0.309 </t>
  </si>
  <si>
    <t>2448882.510 </t>
  </si>
  <si>
    <t> 17.09.1992 00:14 </t>
  </si>
  <si>
    <t> 0.312 </t>
  </si>
  <si>
    <t>2448908.448 </t>
  </si>
  <si>
    <t> 12.10.1992 22:45 </t>
  </si>
  <si>
    <t> 0.322 </t>
  </si>
  <si>
    <t>2448908.449 </t>
  </si>
  <si>
    <t> 12.10.1992 22:46 </t>
  </si>
  <si>
    <t> 0.323 </t>
  </si>
  <si>
    <t>2448934.378 </t>
  </si>
  <si>
    <t> 07.11.1992 21:04 </t>
  </si>
  <si>
    <t>2448934.380 </t>
  </si>
  <si>
    <t> 07.11.1992 21:07 </t>
  </si>
  <si>
    <t> 0.325 </t>
  </si>
  <si>
    <t>2449124.5516 </t>
  </si>
  <si>
    <t> 17.05.1993 01:14 </t>
  </si>
  <si>
    <t> 0.3511 </t>
  </si>
  <si>
    <t>o</t>
  </si>
  <si>
    <t>BAVM 68 </t>
  </si>
  <si>
    <t>2449127.431 </t>
  </si>
  <si>
    <t> 19.05.1993 22:20 </t>
  </si>
  <si>
    <t> 0.350 </t>
  </si>
  <si>
    <t>2449127.433 </t>
  </si>
  <si>
    <t> 19.05.1993 22:23 </t>
  </si>
  <si>
    <t> 0.352 </t>
  </si>
  <si>
    <t>2449562.5075 </t>
  </si>
  <si>
    <t> 29.07.1994 00:10 </t>
  </si>
  <si>
    <t> 0.3969 </t>
  </si>
  <si>
    <t>2449562.5081 </t>
  </si>
  <si>
    <t> 29.07.1994 00:11 </t>
  </si>
  <si>
    <t> 0.3975 </t>
  </si>
  <si>
    <t>2449899.6221 </t>
  </si>
  <si>
    <t> 01.07.1995 02:55 </t>
  </si>
  <si>
    <t> 0.4359 </t>
  </si>
  <si>
    <t>BAVM 91 </t>
  </si>
  <si>
    <t>2449899.6248 </t>
  </si>
  <si>
    <t> 01.07.1995 02:59 </t>
  </si>
  <si>
    <t> 0.4386 </t>
  </si>
  <si>
    <t>2450314.5315 </t>
  </si>
  <si>
    <t> 19.08.1996 00:45 </t>
  </si>
  <si>
    <t> 0.4831 </t>
  </si>
  <si>
    <t>C </t>
  </si>
  <si>
    <t> F. Agerer </t>
  </si>
  <si>
    <t>BAVM 183 </t>
  </si>
  <si>
    <t>2450314.5324 </t>
  </si>
  <si>
    <t> 19.08.1996 00:46 </t>
  </si>
  <si>
    <t> 0.4840 </t>
  </si>
  <si>
    <t>2454391.4184 </t>
  </si>
  <si>
    <t> 17.10.2007 22:02 </t>
  </si>
  <si>
    <t> 0.7724 </t>
  </si>
  <si>
    <t>-I</t>
  </si>
  <si>
    <t>BAVM 193 </t>
  </si>
  <si>
    <t>2455045.4510 </t>
  </si>
  <si>
    <t> 01.08.2009 22:49 </t>
  </si>
  <si>
    <t>3561</t>
  </si>
  <si>
    <t> 0.8208 </t>
  </si>
  <si>
    <t> L.Šmelcer </t>
  </si>
  <si>
    <t>OEJV 0137 </t>
  </si>
  <si>
    <t>2455434.3975 </t>
  </si>
  <si>
    <t> 25.08.2010 21:32 </t>
  </si>
  <si>
    <t>3696</t>
  </si>
  <si>
    <t> 0.8340 </t>
  </si>
  <si>
    <t>2455434.3979 </t>
  </si>
  <si>
    <t> 0.8344 </t>
  </si>
  <si>
    <t>2455434.4000 </t>
  </si>
  <si>
    <t> 25.08.2010 21:36 </t>
  </si>
  <si>
    <t> 0.8365 </t>
  </si>
  <si>
    <t>2455705.2188 </t>
  </si>
  <si>
    <t> 23.05.2011 17:15 </t>
  </si>
  <si>
    <t>3790</t>
  </si>
  <si>
    <t> 0.8424 </t>
  </si>
  <si>
    <t>BAVM 220 </t>
  </si>
  <si>
    <t>2455797.41276 </t>
  </si>
  <si>
    <t> 23.08.2011 21:54 </t>
  </si>
  <si>
    <t>3822</t>
  </si>
  <si>
    <t> 0.84477 </t>
  </si>
  <si>
    <t>OEJV 0160 </t>
  </si>
  <si>
    <t>2455797.41666 </t>
  </si>
  <si>
    <t> 23.08.2011 21:59 </t>
  </si>
  <si>
    <t> 0.84867 </t>
  </si>
  <si>
    <t>2456062.4496 </t>
  </si>
  <si>
    <t> 14.05.2012 22:47 </t>
  </si>
  <si>
    <t>3914</t>
  </si>
  <si>
    <t> 0.8307 </t>
  </si>
  <si>
    <t>BAVM 231 </t>
  </si>
  <si>
    <t>2456160.42356 </t>
  </si>
  <si>
    <t> 20.08.2012 22:09 </t>
  </si>
  <si>
    <t>3948</t>
  </si>
  <si>
    <t> 0.85112 </t>
  </si>
  <si>
    <t>2456500.38392 </t>
  </si>
  <si>
    <t> 26.07.2013 21:12 </t>
  </si>
  <si>
    <t>4066</t>
  </si>
  <si>
    <t> 0.85493 </t>
  </si>
  <si>
    <t> R.Auer </t>
  </si>
  <si>
    <t>2456500.38622 </t>
  </si>
  <si>
    <t> 26.07.2013 21:16 </t>
  </si>
  <si>
    <t> 0.85723 </t>
  </si>
  <si>
    <t>2456503.26002 </t>
  </si>
  <si>
    <t> 29.07.2013 18:14 </t>
  </si>
  <si>
    <t>4067</t>
  </si>
  <si>
    <t> 0.85004 </t>
  </si>
  <si>
    <t>2456503.26828 </t>
  </si>
  <si>
    <t> 29.07.2013 18:26 </t>
  </si>
  <si>
    <t> 0.85830 </t>
  </si>
  <si>
    <t>2457154.365 </t>
  </si>
  <si>
    <t> 11.05.2015 20:45 </t>
  </si>
  <si>
    <t>4293</t>
  </si>
  <si>
    <t> 0.852 </t>
  </si>
  <si>
    <t>BAVM 241 (=IBVS 6157) </t>
  </si>
  <si>
    <t>OEJV 0179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</si>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</sst>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$&quot;#,##0_);\(&quot;$&quot;#,##0\)"/>
    <numFmt numFmtId="176" formatCode="0E+00"/>
    <numFmt numFmtId="177" formatCode="0.00000"/>
    <numFmt numFmtId="179" formatCode="0.E+00"/>
    <numFmt numFmtId="180" formatCode="0.0%"/>
  </numFmts>
  <fonts count="4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4"/>
      <name val="Arial"/>
      <family val="2"/>
    </font>
    <font>
      <b/>
      <sz val="10"/>
      <color indexed="1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i/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ck">
        <color indexed="0"/>
      </left>
      <right style="thick">
        <color indexed="0"/>
      </right>
      <top style="thick">
        <color indexed="0"/>
      </top>
      <bottom/>
      <diagonal/>
    </border>
    <border>
      <left style="thick">
        <color indexed="0"/>
      </left>
      <right style="thick">
        <color indexed="0"/>
      </right>
      <top/>
      <bottom/>
      <diagonal/>
    </border>
    <border>
      <left style="thick">
        <color indexed="0"/>
      </left>
      <right style="thick">
        <color indexed="0"/>
      </right>
      <top/>
      <bottom style="thick">
        <color indexed="0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9" borderId="0" applyNumberFormat="0" applyBorder="0" applyAlignment="0" applyProtection="0"/>
    <xf numFmtId="0" fontId="31" fillId="3" borderId="0" applyNumberFormat="0" applyBorder="0" applyAlignment="0" applyProtection="0"/>
    <xf numFmtId="0" fontId="32" fillId="20" borderId="1" applyNumberFormat="0" applyAlignment="0" applyProtection="0"/>
    <xf numFmtId="0" fontId="33" fillId="21" borderId="2" applyNumberFormat="0" applyAlignment="0" applyProtection="0"/>
    <xf numFmtId="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34" fillId="0" borderId="0" applyNumberFormat="0" applyFill="0" applyBorder="0" applyAlignment="0" applyProtection="0"/>
    <xf numFmtId="2" fontId="44" fillId="0" borderId="0" applyFont="0" applyFill="0" applyBorder="0" applyAlignment="0" applyProtection="0"/>
    <xf numFmtId="0" fontId="3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6" fillId="0" borderId="3" applyNumberFormat="0" applyFill="0" applyAlignment="0" applyProtection="0"/>
    <xf numFmtId="0" fontId="3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37" fillId="7" borderId="1" applyNumberFormat="0" applyAlignment="0" applyProtection="0"/>
    <xf numFmtId="0" fontId="38" fillId="0" borderId="4" applyNumberFormat="0" applyFill="0" applyAlignment="0" applyProtection="0"/>
    <xf numFmtId="0" fontId="39" fillId="22" borderId="0" applyNumberFormat="0" applyBorder="0" applyAlignment="0" applyProtection="0"/>
    <xf numFmtId="0" fontId="10" fillId="0" borderId="0"/>
    <xf numFmtId="0" fontId="10" fillId="23" borderId="5" applyNumberFormat="0" applyFont="0" applyAlignment="0" applyProtection="0"/>
    <xf numFmtId="0" fontId="40" fillId="20" borderId="6" applyNumberFormat="0" applyAlignment="0" applyProtection="0"/>
    <xf numFmtId="0" fontId="41" fillId="0" borderId="0" applyNumberFormat="0" applyFill="0" applyBorder="0" applyAlignment="0" applyProtection="0"/>
    <xf numFmtId="0" fontId="44" fillId="0" borderId="7" applyNumberFormat="0" applyFont="0" applyFill="0" applyAlignment="0" applyProtection="0"/>
    <xf numFmtId="0" fontId="42" fillId="0" borderId="0" applyNumberFormat="0" applyFill="0" applyBorder="0" applyAlignment="0" applyProtection="0"/>
  </cellStyleXfs>
  <cellXfs count="128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10" fillId="0" borderId="0" xfId="0" applyFont="1" applyAlignment="1"/>
    <xf numFmtId="14" fontId="10" fillId="0" borderId="0" xfId="0" applyNumberFormat="1" applyFont="1" applyAlignment="1"/>
    <xf numFmtId="0" fontId="10" fillId="0" borderId="0" xfId="0" applyFont="1" applyAlignment="1">
      <alignment horizontal="left" wrapText="1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14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24" borderId="0" xfId="0" applyFont="1" applyFill="1" applyAlignment="1"/>
    <xf numFmtId="0" fontId="0" fillId="0" borderId="0" xfId="0" applyAlignment="1">
      <alignment horizontal="left"/>
    </xf>
    <xf numFmtId="0" fontId="0" fillId="0" borderId="11" xfId="0" applyFill="1" applyBorder="1" applyAlignment="1"/>
    <xf numFmtId="176" fontId="0" fillId="0" borderId="0" xfId="0" applyNumberFormat="1" applyAlignment="1"/>
    <xf numFmtId="0" fontId="0" fillId="0" borderId="12" xfId="0" applyFill="1" applyBorder="1" applyAlignment="1"/>
    <xf numFmtId="0" fontId="0" fillId="0" borderId="13" xfId="0" applyFill="1" applyBorder="1" applyAlignment="1"/>
    <xf numFmtId="0" fontId="8" fillId="0" borderId="0" xfId="0" applyFont="1" applyAlignment="1">
      <alignment horizontal="left"/>
    </xf>
    <xf numFmtId="0" fontId="8" fillId="0" borderId="0" xfId="0" applyNumberFormat="1" applyFont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0" fillId="0" borderId="0" xfId="0" applyFont="1" applyBorder="1" applyAlignment="1"/>
    <xf numFmtId="0" fontId="4" fillId="0" borderId="1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>
      <alignment vertical="top"/>
    </xf>
    <xf numFmtId="0" fontId="20" fillId="0" borderId="0" xfId="0" applyFont="1">
      <alignment vertical="top"/>
    </xf>
    <xf numFmtId="0" fontId="11" fillId="0" borderId="1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9" xfId="0" applyFont="1" applyBorder="1">
      <alignment vertical="top"/>
    </xf>
    <xf numFmtId="0" fontId="17" fillId="0" borderId="20" xfId="0" applyFont="1" applyBorder="1">
      <alignment vertical="top"/>
    </xf>
    <xf numFmtId="0" fontId="8" fillId="0" borderId="21" xfId="0" applyFont="1" applyBorder="1">
      <alignment vertical="top"/>
    </xf>
    <xf numFmtId="179" fontId="8" fillId="0" borderId="21" xfId="0" applyNumberFormat="1" applyFont="1" applyBorder="1" applyAlignment="1">
      <alignment horizontal="center"/>
    </xf>
    <xf numFmtId="180" fontId="6" fillId="0" borderId="0" xfId="0" applyNumberFormat="1" applyFont="1">
      <alignment vertical="top"/>
    </xf>
    <xf numFmtId="14" fontId="0" fillId="0" borderId="0" xfId="0" applyNumberFormat="1">
      <alignment vertical="top"/>
    </xf>
    <xf numFmtId="0" fontId="6" fillId="0" borderId="22" xfId="0" applyFont="1" applyBorder="1">
      <alignment vertical="top"/>
    </xf>
    <xf numFmtId="0" fontId="17" fillId="0" borderId="23" xfId="0" applyFont="1" applyBorder="1">
      <alignment vertical="top"/>
    </xf>
    <xf numFmtId="0" fontId="8" fillId="0" borderId="24" xfId="0" applyFont="1" applyBorder="1">
      <alignment vertical="top"/>
    </xf>
    <xf numFmtId="179" fontId="8" fillId="0" borderId="24" xfId="0" applyNumberFormat="1" applyFont="1" applyBorder="1" applyAlignment="1">
      <alignment horizontal="center"/>
    </xf>
    <xf numFmtId="0" fontId="6" fillId="0" borderId="25" xfId="0" applyFont="1" applyBorder="1">
      <alignment vertical="top"/>
    </xf>
    <xf numFmtId="0" fontId="17" fillId="0" borderId="26" xfId="0" applyFont="1" applyBorder="1">
      <alignment vertical="top"/>
    </xf>
    <xf numFmtId="0" fontId="8" fillId="0" borderId="27" xfId="0" applyFont="1" applyBorder="1">
      <alignment vertical="top"/>
    </xf>
    <xf numFmtId="179" fontId="8" fillId="0" borderId="27" xfId="0" applyNumberFormat="1" applyFont="1" applyBorder="1" applyAlignment="1">
      <alignment horizontal="center"/>
    </xf>
    <xf numFmtId="0" fontId="20" fillId="0" borderId="10" xfId="0" applyFont="1" applyBorder="1">
      <alignment vertical="top"/>
    </xf>
    <xf numFmtId="0" fontId="0" fillId="0" borderId="10" xfId="0" applyBorder="1">
      <alignment vertical="top"/>
    </xf>
    <xf numFmtId="0" fontId="6" fillId="0" borderId="0" xfId="0" applyFont="1" applyFill="1" applyBorder="1">
      <alignment vertical="top"/>
    </xf>
    <xf numFmtId="0" fontId="17" fillId="0" borderId="0" xfId="0" applyFont="1">
      <alignment vertical="top"/>
    </xf>
    <xf numFmtId="179" fontId="8" fillId="0" borderId="0" xfId="0" applyNumberFormat="1" applyFont="1" applyAlignment="1">
      <alignment horizontal="center"/>
    </xf>
    <xf numFmtId="0" fontId="0" fillId="0" borderId="0" xfId="0" applyFill="1" applyBorder="1">
      <alignment vertical="top"/>
    </xf>
    <xf numFmtId="0" fontId="8" fillId="0" borderId="0" xfId="0" applyFont="1" applyFill="1">
      <alignment vertical="top"/>
    </xf>
    <xf numFmtId="0" fontId="12" fillId="0" borderId="0" xfId="0" applyFont="1" applyAlignment="1" applyProtection="1">
      <alignment horizontal="left"/>
      <protection locked="0"/>
    </xf>
    <xf numFmtId="10" fontId="6" fillId="0" borderId="0" xfId="0" applyNumberFormat="1" applyFont="1" applyFill="1" applyBorder="1">
      <alignment vertical="top"/>
    </xf>
    <xf numFmtId="0" fontId="21" fillId="0" borderId="0" xfId="0" applyFont="1">
      <alignment vertical="top"/>
    </xf>
    <xf numFmtId="180" fontId="21" fillId="0" borderId="0" xfId="0" applyNumberFormat="1" applyFont="1">
      <alignment vertical="top"/>
    </xf>
    <xf numFmtId="10" fontId="21" fillId="0" borderId="0" xfId="0" applyNumberFormat="1" applyFont="1" applyFill="1" applyBorder="1">
      <alignment vertical="top"/>
    </xf>
    <xf numFmtId="0" fontId="0" fillId="0" borderId="0" xfId="0" applyFill="1">
      <alignment vertical="top"/>
    </xf>
    <xf numFmtId="0" fontId="12" fillId="0" borderId="0" xfId="0" applyFont="1" applyAlignment="1">
      <alignment horizontal="center"/>
    </xf>
    <xf numFmtId="0" fontId="22" fillId="0" borderId="0" xfId="0" applyFont="1">
      <alignment vertical="top"/>
    </xf>
    <xf numFmtId="0" fontId="23" fillId="0" borderId="0" xfId="0" applyFont="1">
      <alignment vertical="top"/>
    </xf>
    <xf numFmtId="0" fontId="24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 applyFill="1" applyBorder="1" applyAlignment="1">
      <alignment horizontal="center"/>
    </xf>
    <xf numFmtId="0" fontId="12" fillId="25" borderId="5" xfId="0" applyFont="1" applyFill="1" applyBorder="1">
      <alignment vertical="top"/>
    </xf>
    <xf numFmtId="0" fontId="12" fillId="25" borderId="28" xfId="0" applyFont="1" applyFill="1" applyBorder="1">
      <alignment vertical="top"/>
    </xf>
    <xf numFmtId="0" fontId="8" fillId="0" borderId="28" xfId="0" applyFont="1" applyFill="1" applyBorder="1">
      <alignment vertical="top"/>
    </xf>
    <xf numFmtId="0" fontId="5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0" fillId="0" borderId="22" xfId="0" applyBorder="1" applyAlignment="1">
      <alignment horizontal="center"/>
    </xf>
    <xf numFmtId="0" fontId="0" fillId="0" borderId="23" xfId="0" applyBorder="1">
      <alignment vertical="top"/>
    </xf>
    <xf numFmtId="0" fontId="27" fillId="0" borderId="0" xfId="38" applyAlignment="1" applyProtection="1">
      <alignment horizontal="left"/>
    </xf>
    <xf numFmtId="0" fontId="0" fillId="0" borderId="25" xfId="0" applyBorder="1" applyAlignment="1">
      <alignment horizontal="center"/>
    </xf>
    <xf numFmtId="0" fontId="0" fillId="0" borderId="26" xfId="0" applyBorder="1">
      <alignment vertical="top"/>
    </xf>
    <xf numFmtId="0" fontId="0" fillId="0" borderId="0" xfId="0" quotePrefix="1">
      <alignment vertical="top"/>
    </xf>
    <xf numFmtId="0" fontId="5" fillId="26" borderId="29" xfId="0" applyFont="1" applyFill="1" applyBorder="1" applyAlignment="1">
      <alignment horizontal="left" vertical="top" wrapText="1" indent="1"/>
    </xf>
    <xf numFmtId="0" fontId="5" fillId="26" borderId="29" xfId="0" applyFont="1" applyFill="1" applyBorder="1" applyAlignment="1">
      <alignment horizontal="center" vertical="top" wrapText="1"/>
    </xf>
    <xf numFmtId="0" fontId="5" fillId="26" borderId="29" xfId="0" applyFont="1" applyFill="1" applyBorder="1" applyAlignment="1">
      <alignment horizontal="right" vertical="top" wrapText="1"/>
    </xf>
    <xf numFmtId="0" fontId="27" fillId="26" borderId="29" xfId="38" applyFill="1" applyBorder="1" applyAlignment="1" applyProtection="1">
      <alignment horizontal="right" vertical="top" wrapText="1"/>
    </xf>
    <xf numFmtId="0" fontId="5" fillId="26" borderId="29" xfId="0" applyNumberFormat="1" applyFont="1" applyFill="1" applyBorder="1" applyAlignment="1">
      <alignment horizontal="center" vertical="top" wrapText="1"/>
    </xf>
    <xf numFmtId="0" fontId="24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28" fillId="0" borderId="0" xfId="0" applyFont="1">
      <alignment vertical="top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43" fillId="0" borderId="0" xfId="42" applyFont="1"/>
    <xf numFmtId="0" fontId="43" fillId="0" borderId="0" xfId="42" applyFont="1" applyAlignment="1">
      <alignment horizontal="center"/>
    </xf>
    <xf numFmtId="0" fontId="43" fillId="0" borderId="0" xfId="42" applyFont="1" applyAlignment="1">
      <alignment horizontal="left"/>
    </xf>
    <xf numFmtId="0" fontId="23" fillId="0" borderId="10" xfId="0" applyFont="1" applyBorder="1" applyAlignment="1">
      <alignment horizontal="center"/>
    </xf>
    <xf numFmtId="0" fontId="45" fillId="0" borderId="0" xfId="0" applyFont="1" applyAlignment="1">
      <alignment vertical="center" wrapText="1"/>
    </xf>
    <xf numFmtId="0" fontId="45" fillId="0" borderId="0" xfId="0" applyFont="1" applyAlignment="1">
      <alignment horizontal="center" vertical="center" wrapText="1"/>
    </xf>
    <xf numFmtId="177" fontId="45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PW Her - O-C Diagr.</a:t>
            </a:r>
          </a:p>
        </c:rich>
      </c:tx>
      <c:layout>
        <c:manualLayout>
          <c:xMode val="edge"/>
          <c:yMode val="edge"/>
          <c:x val="0.36949152542372882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81355932203389"/>
          <c:y val="0.14545497589659059"/>
          <c:w val="0.82372881355932204"/>
          <c:h val="0.663638327528194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-6234</c:v>
                </c:pt>
                <c:pt idx="1">
                  <c:v>-6192</c:v>
                </c:pt>
                <c:pt idx="2">
                  <c:v>-6183</c:v>
                </c:pt>
                <c:pt idx="3">
                  <c:v>-6065</c:v>
                </c:pt>
                <c:pt idx="4">
                  <c:v>-6058</c:v>
                </c:pt>
                <c:pt idx="5">
                  <c:v>-5866.5</c:v>
                </c:pt>
                <c:pt idx="6">
                  <c:v>-5823</c:v>
                </c:pt>
                <c:pt idx="7">
                  <c:v>-5740</c:v>
                </c:pt>
                <c:pt idx="8">
                  <c:v>-5740</c:v>
                </c:pt>
                <c:pt idx="9">
                  <c:v>-5689</c:v>
                </c:pt>
                <c:pt idx="10">
                  <c:v>-5688</c:v>
                </c:pt>
                <c:pt idx="11">
                  <c:v>-5679</c:v>
                </c:pt>
                <c:pt idx="12">
                  <c:v>-5678</c:v>
                </c:pt>
                <c:pt idx="13">
                  <c:v>-5554</c:v>
                </c:pt>
                <c:pt idx="14">
                  <c:v>-5545</c:v>
                </c:pt>
                <c:pt idx="15">
                  <c:v>-5536</c:v>
                </c:pt>
                <c:pt idx="16">
                  <c:v>-5526</c:v>
                </c:pt>
                <c:pt idx="17">
                  <c:v>-5463</c:v>
                </c:pt>
                <c:pt idx="18">
                  <c:v>-5463</c:v>
                </c:pt>
                <c:pt idx="19">
                  <c:v>-5420</c:v>
                </c:pt>
                <c:pt idx="20">
                  <c:v>-5420</c:v>
                </c:pt>
                <c:pt idx="21">
                  <c:v>-5411</c:v>
                </c:pt>
                <c:pt idx="22">
                  <c:v>-5411</c:v>
                </c:pt>
                <c:pt idx="23">
                  <c:v>-5353</c:v>
                </c:pt>
                <c:pt idx="24">
                  <c:v>-5327</c:v>
                </c:pt>
                <c:pt idx="25">
                  <c:v>-5327</c:v>
                </c:pt>
                <c:pt idx="26">
                  <c:v>-5327</c:v>
                </c:pt>
                <c:pt idx="27">
                  <c:v>-5318</c:v>
                </c:pt>
                <c:pt idx="28">
                  <c:v>-5193</c:v>
                </c:pt>
                <c:pt idx="29">
                  <c:v>-5175</c:v>
                </c:pt>
                <c:pt idx="30">
                  <c:v>-5075</c:v>
                </c:pt>
                <c:pt idx="31">
                  <c:v>-4922</c:v>
                </c:pt>
                <c:pt idx="32">
                  <c:v>-4807</c:v>
                </c:pt>
                <c:pt idx="33">
                  <c:v>-4780</c:v>
                </c:pt>
                <c:pt idx="34">
                  <c:v>-4572</c:v>
                </c:pt>
                <c:pt idx="35">
                  <c:v>-3681</c:v>
                </c:pt>
                <c:pt idx="36">
                  <c:v>-3462</c:v>
                </c:pt>
                <c:pt idx="37">
                  <c:v>-3445</c:v>
                </c:pt>
                <c:pt idx="38">
                  <c:v>-3401</c:v>
                </c:pt>
                <c:pt idx="39">
                  <c:v>-3267</c:v>
                </c:pt>
                <c:pt idx="40">
                  <c:v>-3041</c:v>
                </c:pt>
                <c:pt idx="41">
                  <c:v>-3024</c:v>
                </c:pt>
                <c:pt idx="42">
                  <c:v>-1624</c:v>
                </c:pt>
                <c:pt idx="43">
                  <c:v>-1286</c:v>
                </c:pt>
                <c:pt idx="44">
                  <c:v>-1251.5</c:v>
                </c:pt>
                <c:pt idx="45">
                  <c:v>-1160</c:v>
                </c:pt>
                <c:pt idx="46">
                  <c:v>-1112</c:v>
                </c:pt>
                <c:pt idx="47">
                  <c:v>-1100</c:v>
                </c:pt>
                <c:pt idx="48">
                  <c:v>0</c:v>
                </c:pt>
                <c:pt idx="49">
                  <c:v>152</c:v>
                </c:pt>
                <c:pt idx="50">
                  <c:v>345</c:v>
                </c:pt>
                <c:pt idx="51">
                  <c:v>883</c:v>
                </c:pt>
                <c:pt idx="52">
                  <c:v>1127</c:v>
                </c:pt>
                <c:pt idx="53">
                  <c:v>1177</c:v>
                </c:pt>
                <c:pt idx="54">
                  <c:v>1404</c:v>
                </c:pt>
                <c:pt idx="55">
                  <c:v>1404</c:v>
                </c:pt>
                <c:pt idx="56">
                  <c:v>1422</c:v>
                </c:pt>
                <c:pt idx="57">
                  <c:v>1422</c:v>
                </c:pt>
                <c:pt idx="58">
                  <c:v>1431</c:v>
                </c:pt>
                <c:pt idx="59">
                  <c:v>1431</c:v>
                </c:pt>
                <c:pt idx="60">
                  <c:v>1440</c:v>
                </c:pt>
                <c:pt idx="61">
                  <c:v>1440</c:v>
                </c:pt>
                <c:pt idx="62">
                  <c:v>1506</c:v>
                </c:pt>
                <c:pt idx="63">
                  <c:v>1507</c:v>
                </c:pt>
                <c:pt idx="64">
                  <c:v>1507</c:v>
                </c:pt>
                <c:pt idx="65">
                  <c:v>1658</c:v>
                </c:pt>
                <c:pt idx="66">
                  <c:v>1658</c:v>
                </c:pt>
                <c:pt idx="67">
                  <c:v>1775</c:v>
                </c:pt>
                <c:pt idx="68">
                  <c:v>1775</c:v>
                </c:pt>
                <c:pt idx="69">
                  <c:v>1919</c:v>
                </c:pt>
                <c:pt idx="70">
                  <c:v>1919</c:v>
                </c:pt>
                <c:pt idx="71">
                  <c:v>3334</c:v>
                </c:pt>
                <c:pt idx="72">
                  <c:v>3561</c:v>
                </c:pt>
                <c:pt idx="73">
                  <c:v>3561</c:v>
                </c:pt>
                <c:pt idx="74">
                  <c:v>3696</c:v>
                </c:pt>
                <c:pt idx="75">
                  <c:v>3696</c:v>
                </c:pt>
                <c:pt idx="76">
                  <c:v>3696</c:v>
                </c:pt>
                <c:pt idx="77">
                  <c:v>3790</c:v>
                </c:pt>
                <c:pt idx="78">
                  <c:v>3822</c:v>
                </c:pt>
                <c:pt idx="79">
                  <c:v>3822</c:v>
                </c:pt>
                <c:pt idx="80">
                  <c:v>3914</c:v>
                </c:pt>
                <c:pt idx="81">
                  <c:v>3948</c:v>
                </c:pt>
                <c:pt idx="82">
                  <c:v>4066</c:v>
                </c:pt>
                <c:pt idx="83">
                  <c:v>4066</c:v>
                </c:pt>
                <c:pt idx="84">
                  <c:v>4067</c:v>
                </c:pt>
                <c:pt idx="85">
                  <c:v>4067</c:v>
                </c:pt>
                <c:pt idx="86">
                  <c:v>4293</c:v>
                </c:pt>
                <c:pt idx="87">
                  <c:v>4326</c:v>
                </c:pt>
                <c:pt idx="88">
                  <c:v>4326</c:v>
                </c:pt>
                <c:pt idx="89">
                  <c:v>4326</c:v>
                </c:pt>
                <c:pt idx="90">
                  <c:v>4326</c:v>
                </c:pt>
                <c:pt idx="91">
                  <c:v>5067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0">
                  <c:v>0.21132180000131484</c:v>
                </c:pt>
                <c:pt idx="1">
                  <c:v>-1.6161599996848963E-2</c:v>
                </c:pt>
                <c:pt idx="2">
                  <c:v>1.0949100000289036E-2</c:v>
                </c:pt>
                <c:pt idx="3">
                  <c:v>0.16440050000164774</c:v>
                </c:pt>
                <c:pt idx="4">
                  <c:v>-9.0513399998599198E-2</c:v>
                </c:pt>
                <c:pt idx="5">
                  <c:v>-0.68765794999853824</c:v>
                </c:pt>
                <c:pt idx="6">
                  <c:v>7.3771000024862587E-3</c:v>
                </c:pt>
                <c:pt idx="7">
                  <c:v>5.4398000003857305E-2</c:v>
                </c:pt>
                <c:pt idx="8">
                  <c:v>6.8398000003071502E-2</c:v>
                </c:pt>
                <c:pt idx="9">
                  <c:v>-0.10797470000034082</c:v>
                </c:pt>
                <c:pt idx="10">
                  <c:v>4.6037600001000101E-2</c:v>
                </c:pt>
                <c:pt idx="11">
                  <c:v>5.4148300005181227E-2</c:v>
                </c:pt>
                <c:pt idx="12">
                  <c:v>0.12716060000457219</c:v>
                </c:pt>
                <c:pt idx="13">
                  <c:v>-3.8314199999149423E-2</c:v>
                </c:pt>
                <c:pt idx="14">
                  <c:v>-6.6203499998664483E-2</c:v>
                </c:pt>
                <c:pt idx="15">
                  <c:v>-4.0927999980340246E-3</c:v>
                </c:pt>
                <c:pt idx="16">
                  <c:v>0.12103020000358811</c:v>
                </c:pt>
                <c:pt idx="17">
                  <c:v>-0.10919489999650978</c:v>
                </c:pt>
                <c:pt idx="18">
                  <c:v>-6.7194899998867186E-2</c:v>
                </c:pt>
                <c:pt idx="19">
                  <c:v>-0.16266600000017206</c:v>
                </c:pt>
                <c:pt idx="20">
                  <c:v>-0.11966599999868777</c:v>
                </c:pt>
                <c:pt idx="21">
                  <c:v>-0.14155529999698047</c:v>
                </c:pt>
                <c:pt idx="22">
                  <c:v>-0.10955529999773717</c:v>
                </c:pt>
                <c:pt idx="23">
                  <c:v>-7.841899998311419E-3</c:v>
                </c:pt>
                <c:pt idx="24">
                  <c:v>7.6477900001918897E-2</c:v>
                </c:pt>
                <c:pt idx="25">
                  <c:v>7.6477900005556876E-2</c:v>
                </c:pt>
                <c:pt idx="26">
                  <c:v>0.10047790000317036</c:v>
                </c:pt>
                <c:pt idx="27">
                  <c:v>0.11358860000473214</c:v>
                </c:pt>
                <c:pt idx="28">
                  <c:v>4.3126100001245504E-2</c:v>
                </c:pt>
                <c:pt idx="29">
                  <c:v>9.1347500005213078E-2</c:v>
                </c:pt>
                <c:pt idx="30">
                  <c:v>8.6577500002022134E-2</c:v>
                </c:pt>
                <c:pt idx="31">
                  <c:v>0.16945940000368864</c:v>
                </c:pt>
                <c:pt idx="32">
                  <c:v>-2.1126099996763514E-2</c:v>
                </c:pt>
                <c:pt idx="33">
                  <c:v>-5.4793999996036291E-2</c:v>
                </c:pt>
                <c:pt idx="34">
                  <c:v>-5.3235599996696692E-2</c:v>
                </c:pt>
                <c:pt idx="35">
                  <c:v>-1.1276299999735784E-2</c:v>
                </c:pt>
                <c:pt idx="36">
                  <c:v>0.16241740000259597</c:v>
                </c:pt>
                <c:pt idx="37">
                  <c:v>5.162650000420399E-2</c:v>
                </c:pt>
                <c:pt idx="38">
                  <c:v>0.18816769999830285</c:v>
                </c:pt>
                <c:pt idx="39">
                  <c:v>8.5815900005400181E-2</c:v>
                </c:pt>
                <c:pt idx="40">
                  <c:v>9.7595700004603714E-2</c:v>
                </c:pt>
                <c:pt idx="41">
                  <c:v>7.0804800001496915E-2</c:v>
                </c:pt>
                <c:pt idx="42">
                  <c:v>0.15102480000496143</c:v>
                </c:pt>
                <c:pt idx="43">
                  <c:v>2.3182200005976483E-2</c:v>
                </c:pt>
                <c:pt idx="44">
                  <c:v>0.62910655000450788</c:v>
                </c:pt>
                <c:pt idx="46">
                  <c:v>3.9322399999946356E-2</c:v>
                </c:pt>
                <c:pt idx="4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F3-40A1-838F-6DD2EE65668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3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3">
                    <c:v>0</c:v>
                  </c:pt>
                  <c:pt idx="48">
                    <c:v>0</c:v>
                  </c:pt>
                  <c:pt idx="54">
                    <c:v>4.0000000000000001E-3</c:v>
                  </c:pt>
                  <c:pt idx="55">
                    <c:v>4.0000000000000001E-3</c:v>
                  </c:pt>
                  <c:pt idx="56">
                    <c:v>4.0000000000000001E-3</c:v>
                  </c:pt>
                  <c:pt idx="57">
                    <c:v>4.0000000000000001E-3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3">
                    <c:v>4.0000000000000001E-3</c:v>
                  </c:pt>
                  <c:pt idx="64">
                    <c:v>4.0000000000000001E-3</c:v>
                  </c:pt>
                  <c:pt idx="69">
                    <c:v>1.5E-3</c:v>
                  </c:pt>
                  <c:pt idx="70">
                    <c:v>1.5E-3</c:v>
                  </c:pt>
                  <c:pt idx="71">
                    <c:v>0</c:v>
                  </c:pt>
                  <c:pt idx="72">
                    <c:v>0</c:v>
                  </c:pt>
                  <c:pt idx="73">
                    <c:v>2.3E-3</c:v>
                  </c:pt>
                  <c:pt idx="74">
                    <c:v>1.6000000000000001E-3</c:v>
                  </c:pt>
                  <c:pt idx="75">
                    <c:v>1.6999999999999999E-3</c:v>
                  </c:pt>
                  <c:pt idx="76">
                    <c:v>1E-3</c:v>
                  </c:pt>
                  <c:pt idx="77">
                    <c:v>1.5E-3</c:v>
                  </c:pt>
                  <c:pt idx="78">
                    <c:v>1.1999999999999999E-3</c:v>
                  </c:pt>
                  <c:pt idx="79">
                    <c:v>1E-3</c:v>
                  </c:pt>
                  <c:pt idx="80">
                    <c:v>3.0000000000000001E-3</c:v>
                  </c:pt>
                  <c:pt idx="81">
                    <c:v>4.0000000000000002E-4</c:v>
                  </c:pt>
                  <c:pt idx="82">
                    <c:v>4.0000000000000002E-4</c:v>
                  </c:pt>
                  <c:pt idx="83">
                    <c:v>4.0000000000000002E-4</c:v>
                  </c:pt>
                  <c:pt idx="84">
                    <c:v>2.9999999999999997E-4</c:v>
                  </c:pt>
                  <c:pt idx="85">
                    <c:v>6.9999999999999999E-4</c:v>
                  </c:pt>
                  <c:pt idx="86">
                    <c:v>2.5000000000000001E-3</c:v>
                  </c:pt>
                  <c:pt idx="87">
                    <c:v>5.0000000000000001E-4</c:v>
                  </c:pt>
                  <c:pt idx="88">
                    <c:v>5.9999999999999995E-4</c:v>
                  </c:pt>
                  <c:pt idx="89">
                    <c:v>4.0000000000000002E-4</c:v>
                  </c:pt>
                  <c:pt idx="90">
                    <c:v>4.0000000000000002E-4</c:v>
                  </c:pt>
                  <c:pt idx="91">
                    <c:v>1.5E-3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3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3">
                    <c:v>0</c:v>
                  </c:pt>
                  <c:pt idx="48">
                    <c:v>0</c:v>
                  </c:pt>
                  <c:pt idx="54">
                    <c:v>4.0000000000000001E-3</c:v>
                  </c:pt>
                  <c:pt idx="55">
                    <c:v>4.0000000000000001E-3</c:v>
                  </c:pt>
                  <c:pt idx="56">
                    <c:v>4.0000000000000001E-3</c:v>
                  </c:pt>
                  <c:pt idx="57">
                    <c:v>4.0000000000000001E-3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3">
                    <c:v>4.0000000000000001E-3</c:v>
                  </c:pt>
                  <c:pt idx="64">
                    <c:v>4.0000000000000001E-3</c:v>
                  </c:pt>
                  <c:pt idx="69">
                    <c:v>1.5E-3</c:v>
                  </c:pt>
                  <c:pt idx="70">
                    <c:v>1.5E-3</c:v>
                  </c:pt>
                  <c:pt idx="71">
                    <c:v>0</c:v>
                  </c:pt>
                  <c:pt idx="72">
                    <c:v>0</c:v>
                  </c:pt>
                  <c:pt idx="73">
                    <c:v>2.3E-3</c:v>
                  </c:pt>
                  <c:pt idx="74">
                    <c:v>1.6000000000000001E-3</c:v>
                  </c:pt>
                  <c:pt idx="75">
                    <c:v>1.6999999999999999E-3</c:v>
                  </c:pt>
                  <c:pt idx="76">
                    <c:v>1E-3</c:v>
                  </c:pt>
                  <c:pt idx="77">
                    <c:v>1.5E-3</c:v>
                  </c:pt>
                  <c:pt idx="78">
                    <c:v>1.1999999999999999E-3</c:v>
                  </c:pt>
                  <c:pt idx="79">
                    <c:v>1E-3</c:v>
                  </c:pt>
                  <c:pt idx="80">
                    <c:v>3.0000000000000001E-3</c:v>
                  </c:pt>
                  <c:pt idx="81">
                    <c:v>4.0000000000000002E-4</c:v>
                  </c:pt>
                  <c:pt idx="82">
                    <c:v>4.0000000000000002E-4</c:v>
                  </c:pt>
                  <c:pt idx="83">
                    <c:v>4.0000000000000002E-4</c:v>
                  </c:pt>
                  <c:pt idx="84">
                    <c:v>2.9999999999999997E-4</c:v>
                  </c:pt>
                  <c:pt idx="85">
                    <c:v>6.9999999999999999E-4</c:v>
                  </c:pt>
                  <c:pt idx="86">
                    <c:v>2.5000000000000001E-3</c:v>
                  </c:pt>
                  <c:pt idx="87">
                    <c:v>5.0000000000000001E-4</c:v>
                  </c:pt>
                  <c:pt idx="88">
                    <c:v>5.9999999999999995E-4</c:v>
                  </c:pt>
                  <c:pt idx="89">
                    <c:v>4.0000000000000002E-4</c:v>
                  </c:pt>
                  <c:pt idx="90">
                    <c:v>4.0000000000000002E-4</c:v>
                  </c:pt>
                  <c:pt idx="9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-6234</c:v>
                </c:pt>
                <c:pt idx="1">
                  <c:v>-6192</c:v>
                </c:pt>
                <c:pt idx="2">
                  <c:v>-6183</c:v>
                </c:pt>
                <c:pt idx="3">
                  <c:v>-6065</c:v>
                </c:pt>
                <c:pt idx="4">
                  <c:v>-6058</c:v>
                </c:pt>
                <c:pt idx="5">
                  <c:v>-5866.5</c:v>
                </c:pt>
                <c:pt idx="6">
                  <c:v>-5823</c:v>
                </c:pt>
                <c:pt idx="7">
                  <c:v>-5740</c:v>
                </c:pt>
                <c:pt idx="8">
                  <c:v>-5740</c:v>
                </c:pt>
                <c:pt idx="9">
                  <c:v>-5689</c:v>
                </c:pt>
                <c:pt idx="10">
                  <c:v>-5688</c:v>
                </c:pt>
                <c:pt idx="11">
                  <c:v>-5679</c:v>
                </c:pt>
                <c:pt idx="12">
                  <c:v>-5678</c:v>
                </c:pt>
                <c:pt idx="13">
                  <c:v>-5554</c:v>
                </c:pt>
                <c:pt idx="14">
                  <c:v>-5545</c:v>
                </c:pt>
                <c:pt idx="15">
                  <c:v>-5536</c:v>
                </c:pt>
                <c:pt idx="16">
                  <c:v>-5526</c:v>
                </c:pt>
                <c:pt idx="17">
                  <c:v>-5463</c:v>
                </c:pt>
                <c:pt idx="18">
                  <c:v>-5463</c:v>
                </c:pt>
                <c:pt idx="19">
                  <c:v>-5420</c:v>
                </c:pt>
                <c:pt idx="20">
                  <c:v>-5420</c:v>
                </c:pt>
                <c:pt idx="21">
                  <c:v>-5411</c:v>
                </c:pt>
                <c:pt idx="22">
                  <c:v>-5411</c:v>
                </c:pt>
                <c:pt idx="23">
                  <c:v>-5353</c:v>
                </c:pt>
                <c:pt idx="24">
                  <c:v>-5327</c:v>
                </c:pt>
                <c:pt idx="25">
                  <c:v>-5327</c:v>
                </c:pt>
                <c:pt idx="26">
                  <c:v>-5327</c:v>
                </c:pt>
                <c:pt idx="27">
                  <c:v>-5318</c:v>
                </c:pt>
                <c:pt idx="28">
                  <c:v>-5193</c:v>
                </c:pt>
                <c:pt idx="29">
                  <c:v>-5175</c:v>
                </c:pt>
                <c:pt idx="30">
                  <c:v>-5075</c:v>
                </c:pt>
                <c:pt idx="31">
                  <c:v>-4922</c:v>
                </c:pt>
                <c:pt idx="32">
                  <c:v>-4807</c:v>
                </c:pt>
                <c:pt idx="33">
                  <c:v>-4780</c:v>
                </c:pt>
                <c:pt idx="34">
                  <c:v>-4572</c:v>
                </c:pt>
                <c:pt idx="35">
                  <c:v>-3681</c:v>
                </c:pt>
                <c:pt idx="36">
                  <c:v>-3462</c:v>
                </c:pt>
                <c:pt idx="37">
                  <c:v>-3445</c:v>
                </c:pt>
                <c:pt idx="38">
                  <c:v>-3401</c:v>
                </c:pt>
                <c:pt idx="39">
                  <c:v>-3267</c:v>
                </c:pt>
                <c:pt idx="40">
                  <c:v>-3041</c:v>
                </c:pt>
                <c:pt idx="41">
                  <c:v>-3024</c:v>
                </c:pt>
                <c:pt idx="42">
                  <c:v>-1624</c:v>
                </c:pt>
                <c:pt idx="43">
                  <c:v>-1286</c:v>
                </c:pt>
                <c:pt idx="44">
                  <c:v>-1251.5</c:v>
                </c:pt>
                <c:pt idx="45">
                  <c:v>-1160</c:v>
                </c:pt>
                <c:pt idx="46">
                  <c:v>-1112</c:v>
                </c:pt>
                <c:pt idx="47">
                  <c:v>-1100</c:v>
                </c:pt>
                <c:pt idx="48">
                  <c:v>0</c:v>
                </c:pt>
                <c:pt idx="49">
                  <c:v>152</c:v>
                </c:pt>
                <c:pt idx="50">
                  <c:v>345</c:v>
                </c:pt>
                <c:pt idx="51">
                  <c:v>883</c:v>
                </c:pt>
                <c:pt idx="52">
                  <c:v>1127</c:v>
                </c:pt>
                <c:pt idx="53">
                  <c:v>1177</c:v>
                </c:pt>
                <c:pt idx="54">
                  <c:v>1404</c:v>
                </c:pt>
                <c:pt idx="55">
                  <c:v>1404</c:v>
                </c:pt>
                <c:pt idx="56">
                  <c:v>1422</c:v>
                </c:pt>
                <c:pt idx="57">
                  <c:v>1422</c:v>
                </c:pt>
                <c:pt idx="58">
                  <c:v>1431</c:v>
                </c:pt>
                <c:pt idx="59">
                  <c:v>1431</c:v>
                </c:pt>
                <c:pt idx="60">
                  <c:v>1440</c:v>
                </c:pt>
                <c:pt idx="61">
                  <c:v>1440</c:v>
                </c:pt>
                <c:pt idx="62">
                  <c:v>1506</c:v>
                </c:pt>
                <c:pt idx="63">
                  <c:v>1507</c:v>
                </c:pt>
                <c:pt idx="64">
                  <c:v>1507</c:v>
                </c:pt>
                <c:pt idx="65">
                  <c:v>1658</c:v>
                </c:pt>
                <c:pt idx="66">
                  <c:v>1658</c:v>
                </c:pt>
                <c:pt idx="67">
                  <c:v>1775</c:v>
                </c:pt>
                <c:pt idx="68">
                  <c:v>1775</c:v>
                </c:pt>
                <c:pt idx="69">
                  <c:v>1919</c:v>
                </c:pt>
                <c:pt idx="70">
                  <c:v>1919</c:v>
                </c:pt>
                <c:pt idx="71">
                  <c:v>3334</c:v>
                </c:pt>
                <c:pt idx="72">
                  <c:v>3561</c:v>
                </c:pt>
                <c:pt idx="73">
                  <c:v>3561</c:v>
                </c:pt>
                <c:pt idx="74">
                  <c:v>3696</c:v>
                </c:pt>
                <c:pt idx="75">
                  <c:v>3696</c:v>
                </c:pt>
                <c:pt idx="76">
                  <c:v>3696</c:v>
                </c:pt>
                <c:pt idx="77">
                  <c:v>3790</c:v>
                </c:pt>
                <c:pt idx="78">
                  <c:v>3822</c:v>
                </c:pt>
                <c:pt idx="79">
                  <c:v>3822</c:v>
                </c:pt>
                <c:pt idx="80">
                  <c:v>3914</c:v>
                </c:pt>
                <c:pt idx="81">
                  <c:v>3948</c:v>
                </c:pt>
                <c:pt idx="82">
                  <c:v>4066</c:v>
                </c:pt>
                <c:pt idx="83">
                  <c:v>4066</c:v>
                </c:pt>
                <c:pt idx="84">
                  <c:v>4067</c:v>
                </c:pt>
                <c:pt idx="85">
                  <c:v>4067</c:v>
                </c:pt>
                <c:pt idx="86">
                  <c:v>4293</c:v>
                </c:pt>
                <c:pt idx="87">
                  <c:v>4326</c:v>
                </c:pt>
                <c:pt idx="88">
                  <c:v>4326</c:v>
                </c:pt>
                <c:pt idx="89">
                  <c:v>4326</c:v>
                </c:pt>
                <c:pt idx="90">
                  <c:v>4326</c:v>
                </c:pt>
                <c:pt idx="91">
                  <c:v>5067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45">
                  <c:v>3.1732000003103167E-2</c:v>
                </c:pt>
                <c:pt idx="47">
                  <c:v>-2.5529999991704244E-2</c:v>
                </c:pt>
                <c:pt idx="49">
                  <c:v>-1.1303999999654479E-3</c:v>
                </c:pt>
                <c:pt idx="51">
                  <c:v>0.16186089999973774</c:v>
                </c:pt>
                <c:pt idx="52">
                  <c:v>0.19186210000043502</c:v>
                </c:pt>
                <c:pt idx="53">
                  <c:v>5.047710000508232E-2</c:v>
                </c:pt>
                <c:pt idx="62">
                  <c:v>0.3511237999991863</c:v>
                </c:pt>
                <c:pt idx="65">
                  <c:v>0.39689340000040829</c:v>
                </c:pt>
                <c:pt idx="66">
                  <c:v>0.39749339999980293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F3-40A1-838F-6DD2EE65668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-6234</c:v>
                </c:pt>
                <c:pt idx="1">
                  <c:v>-6192</c:v>
                </c:pt>
                <c:pt idx="2">
                  <c:v>-6183</c:v>
                </c:pt>
                <c:pt idx="3">
                  <c:v>-6065</c:v>
                </c:pt>
                <c:pt idx="4">
                  <c:v>-6058</c:v>
                </c:pt>
                <c:pt idx="5">
                  <c:v>-5866.5</c:v>
                </c:pt>
                <c:pt idx="6">
                  <c:v>-5823</c:v>
                </c:pt>
                <c:pt idx="7">
                  <c:v>-5740</c:v>
                </c:pt>
                <c:pt idx="8">
                  <c:v>-5740</c:v>
                </c:pt>
                <c:pt idx="9">
                  <c:v>-5689</c:v>
                </c:pt>
                <c:pt idx="10">
                  <c:v>-5688</c:v>
                </c:pt>
                <c:pt idx="11">
                  <c:v>-5679</c:v>
                </c:pt>
                <c:pt idx="12">
                  <c:v>-5678</c:v>
                </c:pt>
                <c:pt idx="13">
                  <c:v>-5554</c:v>
                </c:pt>
                <c:pt idx="14">
                  <c:v>-5545</c:v>
                </c:pt>
                <c:pt idx="15">
                  <c:v>-5536</c:v>
                </c:pt>
                <c:pt idx="16">
                  <c:v>-5526</c:v>
                </c:pt>
                <c:pt idx="17">
                  <c:v>-5463</c:v>
                </c:pt>
                <c:pt idx="18">
                  <c:v>-5463</c:v>
                </c:pt>
                <c:pt idx="19">
                  <c:v>-5420</c:v>
                </c:pt>
                <c:pt idx="20">
                  <c:v>-5420</c:v>
                </c:pt>
                <c:pt idx="21">
                  <c:v>-5411</c:v>
                </c:pt>
                <c:pt idx="22">
                  <c:v>-5411</c:v>
                </c:pt>
                <c:pt idx="23">
                  <c:v>-5353</c:v>
                </c:pt>
                <c:pt idx="24">
                  <c:v>-5327</c:v>
                </c:pt>
                <c:pt idx="25">
                  <c:v>-5327</c:v>
                </c:pt>
                <c:pt idx="26">
                  <c:v>-5327</c:v>
                </c:pt>
                <c:pt idx="27">
                  <c:v>-5318</c:v>
                </c:pt>
                <c:pt idx="28">
                  <c:v>-5193</c:v>
                </c:pt>
                <c:pt idx="29">
                  <c:v>-5175</c:v>
                </c:pt>
                <c:pt idx="30">
                  <c:v>-5075</c:v>
                </c:pt>
                <c:pt idx="31">
                  <c:v>-4922</c:v>
                </c:pt>
                <c:pt idx="32">
                  <c:v>-4807</c:v>
                </c:pt>
                <c:pt idx="33">
                  <c:v>-4780</c:v>
                </c:pt>
                <c:pt idx="34">
                  <c:v>-4572</c:v>
                </c:pt>
                <c:pt idx="35">
                  <c:v>-3681</c:v>
                </c:pt>
                <c:pt idx="36">
                  <c:v>-3462</c:v>
                </c:pt>
                <c:pt idx="37">
                  <c:v>-3445</c:v>
                </c:pt>
                <c:pt idx="38">
                  <c:v>-3401</c:v>
                </c:pt>
                <c:pt idx="39">
                  <c:v>-3267</c:v>
                </c:pt>
                <c:pt idx="40">
                  <c:v>-3041</c:v>
                </c:pt>
                <c:pt idx="41">
                  <c:v>-3024</c:v>
                </c:pt>
                <c:pt idx="42">
                  <c:v>-1624</c:v>
                </c:pt>
                <c:pt idx="43">
                  <c:v>-1286</c:v>
                </c:pt>
                <c:pt idx="44">
                  <c:v>-1251.5</c:v>
                </c:pt>
                <c:pt idx="45">
                  <c:v>-1160</c:v>
                </c:pt>
                <c:pt idx="46">
                  <c:v>-1112</c:v>
                </c:pt>
                <c:pt idx="47">
                  <c:v>-1100</c:v>
                </c:pt>
                <c:pt idx="48">
                  <c:v>0</c:v>
                </c:pt>
                <c:pt idx="49">
                  <c:v>152</c:v>
                </c:pt>
                <c:pt idx="50">
                  <c:v>345</c:v>
                </c:pt>
                <c:pt idx="51">
                  <c:v>883</c:v>
                </c:pt>
                <c:pt idx="52">
                  <c:v>1127</c:v>
                </c:pt>
                <c:pt idx="53">
                  <c:v>1177</c:v>
                </c:pt>
                <c:pt idx="54">
                  <c:v>1404</c:v>
                </c:pt>
                <c:pt idx="55">
                  <c:v>1404</c:v>
                </c:pt>
                <c:pt idx="56">
                  <c:v>1422</c:v>
                </c:pt>
                <c:pt idx="57">
                  <c:v>1422</c:v>
                </c:pt>
                <c:pt idx="58">
                  <c:v>1431</c:v>
                </c:pt>
                <c:pt idx="59">
                  <c:v>1431</c:v>
                </c:pt>
                <c:pt idx="60">
                  <c:v>1440</c:v>
                </c:pt>
                <c:pt idx="61">
                  <c:v>1440</c:v>
                </c:pt>
                <c:pt idx="62">
                  <c:v>1506</c:v>
                </c:pt>
                <c:pt idx="63">
                  <c:v>1507</c:v>
                </c:pt>
                <c:pt idx="64">
                  <c:v>1507</c:v>
                </c:pt>
                <c:pt idx="65">
                  <c:v>1658</c:v>
                </c:pt>
                <c:pt idx="66">
                  <c:v>1658</c:v>
                </c:pt>
                <c:pt idx="67">
                  <c:v>1775</c:v>
                </c:pt>
                <c:pt idx="68">
                  <c:v>1775</c:v>
                </c:pt>
                <c:pt idx="69">
                  <c:v>1919</c:v>
                </c:pt>
                <c:pt idx="70">
                  <c:v>1919</c:v>
                </c:pt>
                <c:pt idx="71">
                  <c:v>3334</c:v>
                </c:pt>
                <c:pt idx="72">
                  <c:v>3561</c:v>
                </c:pt>
                <c:pt idx="73">
                  <c:v>3561</c:v>
                </c:pt>
                <c:pt idx="74">
                  <c:v>3696</c:v>
                </c:pt>
                <c:pt idx="75">
                  <c:v>3696</c:v>
                </c:pt>
                <c:pt idx="76">
                  <c:v>3696</c:v>
                </c:pt>
                <c:pt idx="77">
                  <c:v>3790</c:v>
                </c:pt>
                <c:pt idx="78">
                  <c:v>3822</c:v>
                </c:pt>
                <c:pt idx="79">
                  <c:v>3822</c:v>
                </c:pt>
                <c:pt idx="80">
                  <c:v>3914</c:v>
                </c:pt>
                <c:pt idx="81">
                  <c:v>3948</c:v>
                </c:pt>
                <c:pt idx="82">
                  <c:v>4066</c:v>
                </c:pt>
                <c:pt idx="83">
                  <c:v>4066</c:v>
                </c:pt>
                <c:pt idx="84">
                  <c:v>4067</c:v>
                </c:pt>
                <c:pt idx="85">
                  <c:v>4067</c:v>
                </c:pt>
                <c:pt idx="86">
                  <c:v>4293</c:v>
                </c:pt>
                <c:pt idx="87">
                  <c:v>4326</c:v>
                </c:pt>
                <c:pt idx="88">
                  <c:v>4326</c:v>
                </c:pt>
                <c:pt idx="89">
                  <c:v>4326</c:v>
                </c:pt>
                <c:pt idx="90">
                  <c:v>4326</c:v>
                </c:pt>
                <c:pt idx="91">
                  <c:v>5067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54">
                  <c:v>0.31026920000294922</c:v>
                </c:pt>
                <c:pt idx="55">
                  <c:v>0.31426920000376413</c:v>
                </c:pt>
                <c:pt idx="56">
                  <c:v>0.30949060000421014</c:v>
                </c:pt>
                <c:pt idx="57">
                  <c:v>0.3124906000084593</c:v>
                </c:pt>
                <c:pt idx="58">
                  <c:v>0.32160129999829223</c:v>
                </c:pt>
                <c:pt idx="59">
                  <c:v>0.32260130000213394</c:v>
                </c:pt>
                <c:pt idx="60">
                  <c:v>0.32271200000104727</c:v>
                </c:pt>
                <c:pt idx="61">
                  <c:v>0.32471200000145473</c:v>
                </c:pt>
                <c:pt idx="63">
                  <c:v>0.34953610000229673</c:v>
                </c:pt>
                <c:pt idx="64">
                  <c:v>0.35153610000270419</c:v>
                </c:pt>
                <c:pt idx="67">
                  <c:v>0.43593250000412809</c:v>
                </c:pt>
                <c:pt idx="68">
                  <c:v>0.43863250000140397</c:v>
                </c:pt>
                <c:pt idx="69">
                  <c:v>0.48310369999671821</c:v>
                </c:pt>
                <c:pt idx="70">
                  <c:v>0.48400369999581017</c:v>
                </c:pt>
                <c:pt idx="77">
                  <c:v>0.84241700000711717</c:v>
                </c:pt>
                <c:pt idx="80">
                  <c:v>0.83074219999980414</c:v>
                </c:pt>
                <c:pt idx="86">
                  <c:v>0.85180389999732142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F3-40A1-838F-6DD2EE65668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3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3">
                    <c:v>0</c:v>
                  </c:pt>
                  <c:pt idx="48">
                    <c:v>0</c:v>
                  </c:pt>
                  <c:pt idx="54">
                    <c:v>4.0000000000000001E-3</c:v>
                  </c:pt>
                  <c:pt idx="55">
                    <c:v>4.0000000000000001E-3</c:v>
                  </c:pt>
                  <c:pt idx="56">
                    <c:v>4.0000000000000001E-3</c:v>
                  </c:pt>
                  <c:pt idx="57">
                    <c:v>4.0000000000000001E-3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3">
                    <c:v>4.0000000000000001E-3</c:v>
                  </c:pt>
                  <c:pt idx="64">
                    <c:v>4.0000000000000001E-3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3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3">
                    <c:v>0</c:v>
                  </c:pt>
                  <c:pt idx="48">
                    <c:v>0</c:v>
                  </c:pt>
                  <c:pt idx="54">
                    <c:v>4.0000000000000001E-3</c:v>
                  </c:pt>
                  <c:pt idx="55">
                    <c:v>4.0000000000000001E-3</c:v>
                  </c:pt>
                  <c:pt idx="56">
                    <c:v>4.0000000000000001E-3</c:v>
                  </c:pt>
                  <c:pt idx="57">
                    <c:v>4.0000000000000001E-3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3">
                    <c:v>4.0000000000000001E-3</c:v>
                  </c:pt>
                  <c:pt idx="64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-6234</c:v>
                </c:pt>
                <c:pt idx="1">
                  <c:v>-6192</c:v>
                </c:pt>
                <c:pt idx="2">
                  <c:v>-6183</c:v>
                </c:pt>
                <c:pt idx="3">
                  <c:v>-6065</c:v>
                </c:pt>
                <c:pt idx="4">
                  <c:v>-6058</c:v>
                </c:pt>
                <c:pt idx="5">
                  <c:v>-5866.5</c:v>
                </c:pt>
                <c:pt idx="6">
                  <c:v>-5823</c:v>
                </c:pt>
                <c:pt idx="7">
                  <c:v>-5740</c:v>
                </c:pt>
                <c:pt idx="8">
                  <c:v>-5740</c:v>
                </c:pt>
                <c:pt idx="9">
                  <c:v>-5689</c:v>
                </c:pt>
                <c:pt idx="10">
                  <c:v>-5688</c:v>
                </c:pt>
                <c:pt idx="11">
                  <c:v>-5679</c:v>
                </c:pt>
                <c:pt idx="12">
                  <c:v>-5678</c:v>
                </c:pt>
                <c:pt idx="13">
                  <c:v>-5554</c:v>
                </c:pt>
                <c:pt idx="14">
                  <c:v>-5545</c:v>
                </c:pt>
                <c:pt idx="15">
                  <c:v>-5536</c:v>
                </c:pt>
                <c:pt idx="16">
                  <c:v>-5526</c:v>
                </c:pt>
                <c:pt idx="17">
                  <c:v>-5463</c:v>
                </c:pt>
                <c:pt idx="18">
                  <c:v>-5463</c:v>
                </c:pt>
                <c:pt idx="19">
                  <c:v>-5420</c:v>
                </c:pt>
                <c:pt idx="20">
                  <c:v>-5420</c:v>
                </c:pt>
                <c:pt idx="21">
                  <c:v>-5411</c:v>
                </c:pt>
                <c:pt idx="22">
                  <c:v>-5411</c:v>
                </c:pt>
                <c:pt idx="23">
                  <c:v>-5353</c:v>
                </c:pt>
                <c:pt idx="24">
                  <c:v>-5327</c:v>
                </c:pt>
                <c:pt idx="25">
                  <c:v>-5327</c:v>
                </c:pt>
                <c:pt idx="26">
                  <c:v>-5327</c:v>
                </c:pt>
                <c:pt idx="27">
                  <c:v>-5318</c:v>
                </c:pt>
                <c:pt idx="28">
                  <c:v>-5193</c:v>
                </c:pt>
                <c:pt idx="29">
                  <c:v>-5175</c:v>
                </c:pt>
                <c:pt idx="30">
                  <c:v>-5075</c:v>
                </c:pt>
                <c:pt idx="31">
                  <c:v>-4922</c:v>
                </c:pt>
                <c:pt idx="32">
                  <c:v>-4807</c:v>
                </c:pt>
                <c:pt idx="33">
                  <c:v>-4780</c:v>
                </c:pt>
                <c:pt idx="34">
                  <c:v>-4572</c:v>
                </c:pt>
                <c:pt idx="35">
                  <c:v>-3681</c:v>
                </c:pt>
                <c:pt idx="36">
                  <c:v>-3462</c:v>
                </c:pt>
                <c:pt idx="37">
                  <c:v>-3445</c:v>
                </c:pt>
                <c:pt idx="38">
                  <c:v>-3401</c:v>
                </c:pt>
                <c:pt idx="39">
                  <c:v>-3267</c:v>
                </c:pt>
                <c:pt idx="40">
                  <c:v>-3041</c:v>
                </c:pt>
                <c:pt idx="41">
                  <c:v>-3024</c:v>
                </c:pt>
                <c:pt idx="42">
                  <c:v>-1624</c:v>
                </c:pt>
                <c:pt idx="43">
                  <c:v>-1286</c:v>
                </c:pt>
                <c:pt idx="44">
                  <c:v>-1251.5</c:v>
                </c:pt>
                <c:pt idx="45">
                  <c:v>-1160</c:v>
                </c:pt>
                <c:pt idx="46">
                  <c:v>-1112</c:v>
                </c:pt>
                <c:pt idx="47">
                  <c:v>-1100</c:v>
                </c:pt>
                <c:pt idx="48">
                  <c:v>0</c:v>
                </c:pt>
                <c:pt idx="49">
                  <c:v>152</c:v>
                </c:pt>
                <c:pt idx="50">
                  <c:v>345</c:v>
                </c:pt>
                <c:pt idx="51">
                  <c:v>883</c:v>
                </c:pt>
                <c:pt idx="52">
                  <c:v>1127</c:v>
                </c:pt>
                <c:pt idx="53">
                  <c:v>1177</c:v>
                </c:pt>
                <c:pt idx="54">
                  <c:v>1404</c:v>
                </c:pt>
                <c:pt idx="55">
                  <c:v>1404</c:v>
                </c:pt>
                <c:pt idx="56">
                  <c:v>1422</c:v>
                </c:pt>
                <c:pt idx="57">
                  <c:v>1422</c:v>
                </c:pt>
                <c:pt idx="58">
                  <c:v>1431</c:v>
                </c:pt>
                <c:pt idx="59">
                  <c:v>1431</c:v>
                </c:pt>
                <c:pt idx="60">
                  <c:v>1440</c:v>
                </c:pt>
                <c:pt idx="61">
                  <c:v>1440</c:v>
                </c:pt>
                <c:pt idx="62">
                  <c:v>1506</c:v>
                </c:pt>
                <c:pt idx="63">
                  <c:v>1507</c:v>
                </c:pt>
                <c:pt idx="64">
                  <c:v>1507</c:v>
                </c:pt>
                <c:pt idx="65">
                  <c:v>1658</c:v>
                </c:pt>
                <c:pt idx="66">
                  <c:v>1658</c:v>
                </c:pt>
                <c:pt idx="67">
                  <c:v>1775</c:v>
                </c:pt>
                <c:pt idx="68">
                  <c:v>1775</c:v>
                </c:pt>
                <c:pt idx="69">
                  <c:v>1919</c:v>
                </c:pt>
                <c:pt idx="70">
                  <c:v>1919</c:v>
                </c:pt>
                <c:pt idx="71">
                  <c:v>3334</c:v>
                </c:pt>
                <c:pt idx="72">
                  <c:v>3561</c:v>
                </c:pt>
                <c:pt idx="73">
                  <c:v>3561</c:v>
                </c:pt>
                <c:pt idx="74">
                  <c:v>3696</c:v>
                </c:pt>
                <c:pt idx="75">
                  <c:v>3696</c:v>
                </c:pt>
                <c:pt idx="76">
                  <c:v>3696</c:v>
                </c:pt>
                <c:pt idx="77">
                  <c:v>3790</c:v>
                </c:pt>
                <c:pt idx="78">
                  <c:v>3822</c:v>
                </c:pt>
                <c:pt idx="79">
                  <c:v>3822</c:v>
                </c:pt>
                <c:pt idx="80">
                  <c:v>3914</c:v>
                </c:pt>
                <c:pt idx="81">
                  <c:v>3948</c:v>
                </c:pt>
                <c:pt idx="82">
                  <c:v>4066</c:v>
                </c:pt>
                <c:pt idx="83">
                  <c:v>4066</c:v>
                </c:pt>
                <c:pt idx="84">
                  <c:v>4067</c:v>
                </c:pt>
                <c:pt idx="85">
                  <c:v>4067</c:v>
                </c:pt>
                <c:pt idx="86">
                  <c:v>4293</c:v>
                </c:pt>
                <c:pt idx="87">
                  <c:v>4326</c:v>
                </c:pt>
                <c:pt idx="88">
                  <c:v>4326</c:v>
                </c:pt>
                <c:pt idx="89">
                  <c:v>4326</c:v>
                </c:pt>
                <c:pt idx="90">
                  <c:v>4326</c:v>
                </c:pt>
                <c:pt idx="91">
                  <c:v>5067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71">
                  <c:v>0.77240820000588428</c:v>
                </c:pt>
                <c:pt idx="72">
                  <c:v>0.82080030000361148</c:v>
                </c:pt>
                <c:pt idx="73">
                  <c:v>0.82081029999972088</c:v>
                </c:pt>
                <c:pt idx="74">
                  <c:v>0.83396080000238726</c:v>
                </c:pt>
                <c:pt idx="75">
                  <c:v>0.83436080000683432</c:v>
                </c:pt>
                <c:pt idx="76">
                  <c:v>0.83646080000471557</c:v>
                </c:pt>
                <c:pt idx="78">
                  <c:v>0.8447706000006292</c:v>
                </c:pt>
                <c:pt idx="79">
                  <c:v>0.84867060000397032</c:v>
                </c:pt>
                <c:pt idx="81">
                  <c:v>0.85112040000240086</c:v>
                </c:pt>
                <c:pt idx="82">
                  <c:v>0.85493180000776192</c:v>
                </c:pt>
                <c:pt idx="83">
                  <c:v>0.8572318000078667</c:v>
                </c:pt>
                <c:pt idx="84">
                  <c:v>0.85004410000692587</c:v>
                </c:pt>
                <c:pt idx="85">
                  <c:v>0.85830410000198754</c:v>
                </c:pt>
                <c:pt idx="87">
                  <c:v>0.85787980000168318</c:v>
                </c:pt>
                <c:pt idx="88">
                  <c:v>0.85798980000254232</c:v>
                </c:pt>
                <c:pt idx="89">
                  <c:v>0.85848980000446318</c:v>
                </c:pt>
                <c:pt idx="90">
                  <c:v>0.86047980000148527</c:v>
                </c:pt>
                <c:pt idx="91">
                  <c:v>0.99792410001100507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F3-40A1-838F-6DD2EE65668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3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3">
                    <c:v>0</c:v>
                  </c:pt>
                  <c:pt idx="48">
                    <c:v>0</c:v>
                  </c:pt>
                  <c:pt idx="54">
                    <c:v>4.0000000000000001E-3</c:v>
                  </c:pt>
                  <c:pt idx="55">
                    <c:v>4.0000000000000001E-3</c:v>
                  </c:pt>
                  <c:pt idx="56">
                    <c:v>4.0000000000000001E-3</c:v>
                  </c:pt>
                  <c:pt idx="57">
                    <c:v>4.0000000000000001E-3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3">
                    <c:v>4.0000000000000001E-3</c:v>
                  </c:pt>
                  <c:pt idx="64">
                    <c:v>4.0000000000000001E-3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3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3">
                    <c:v>0</c:v>
                  </c:pt>
                  <c:pt idx="48">
                    <c:v>0</c:v>
                  </c:pt>
                  <c:pt idx="54">
                    <c:v>4.0000000000000001E-3</c:v>
                  </c:pt>
                  <c:pt idx="55">
                    <c:v>4.0000000000000001E-3</c:v>
                  </c:pt>
                  <c:pt idx="56">
                    <c:v>4.0000000000000001E-3</c:v>
                  </c:pt>
                  <c:pt idx="57">
                    <c:v>4.0000000000000001E-3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3">
                    <c:v>4.0000000000000001E-3</c:v>
                  </c:pt>
                  <c:pt idx="64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-6234</c:v>
                </c:pt>
                <c:pt idx="1">
                  <c:v>-6192</c:v>
                </c:pt>
                <c:pt idx="2">
                  <c:v>-6183</c:v>
                </c:pt>
                <c:pt idx="3">
                  <c:v>-6065</c:v>
                </c:pt>
                <c:pt idx="4">
                  <c:v>-6058</c:v>
                </c:pt>
                <c:pt idx="5">
                  <c:v>-5866.5</c:v>
                </c:pt>
                <c:pt idx="6">
                  <c:v>-5823</c:v>
                </c:pt>
                <c:pt idx="7">
                  <c:v>-5740</c:v>
                </c:pt>
                <c:pt idx="8">
                  <c:v>-5740</c:v>
                </c:pt>
                <c:pt idx="9">
                  <c:v>-5689</c:v>
                </c:pt>
                <c:pt idx="10">
                  <c:v>-5688</c:v>
                </c:pt>
                <c:pt idx="11">
                  <c:v>-5679</c:v>
                </c:pt>
                <c:pt idx="12">
                  <c:v>-5678</c:v>
                </c:pt>
                <c:pt idx="13">
                  <c:v>-5554</c:v>
                </c:pt>
                <c:pt idx="14">
                  <c:v>-5545</c:v>
                </c:pt>
                <c:pt idx="15">
                  <c:v>-5536</c:v>
                </c:pt>
                <c:pt idx="16">
                  <c:v>-5526</c:v>
                </c:pt>
                <c:pt idx="17">
                  <c:v>-5463</c:v>
                </c:pt>
                <c:pt idx="18">
                  <c:v>-5463</c:v>
                </c:pt>
                <c:pt idx="19">
                  <c:v>-5420</c:v>
                </c:pt>
                <c:pt idx="20">
                  <c:v>-5420</c:v>
                </c:pt>
                <c:pt idx="21">
                  <c:v>-5411</c:v>
                </c:pt>
                <c:pt idx="22">
                  <c:v>-5411</c:v>
                </c:pt>
                <c:pt idx="23">
                  <c:v>-5353</c:v>
                </c:pt>
                <c:pt idx="24">
                  <c:v>-5327</c:v>
                </c:pt>
                <c:pt idx="25">
                  <c:v>-5327</c:v>
                </c:pt>
                <c:pt idx="26">
                  <c:v>-5327</c:v>
                </c:pt>
                <c:pt idx="27">
                  <c:v>-5318</c:v>
                </c:pt>
                <c:pt idx="28">
                  <c:v>-5193</c:v>
                </c:pt>
                <c:pt idx="29">
                  <c:v>-5175</c:v>
                </c:pt>
                <c:pt idx="30">
                  <c:v>-5075</c:v>
                </c:pt>
                <c:pt idx="31">
                  <c:v>-4922</c:v>
                </c:pt>
                <c:pt idx="32">
                  <c:v>-4807</c:v>
                </c:pt>
                <c:pt idx="33">
                  <c:v>-4780</c:v>
                </c:pt>
                <c:pt idx="34">
                  <c:v>-4572</c:v>
                </c:pt>
                <c:pt idx="35">
                  <c:v>-3681</c:v>
                </c:pt>
                <c:pt idx="36">
                  <c:v>-3462</c:v>
                </c:pt>
                <c:pt idx="37">
                  <c:v>-3445</c:v>
                </c:pt>
                <c:pt idx="38">
                  <c:v>-3401</c:v>
                </c:pt>
                <c:pt idx="39">
                  <c:v>-3267</c:v>
                </c:pt>
                <c:pt idx="40">
                  <c:v>-3041</c:v>
                </c:pt>
                <c:pt idx="41">
                  <c:v>-3024</c:v>
                </c:pt>
                <c:pt idx="42">
                  <c:v>-1624</c:v>
                </c:pt>
                <c:pt idx="43">
                  <c:v>-1286</c:v>
                </c:pt>
                <c:pt idx="44">
                  <c:v>-1251.5</c:v>
                </c:pt>
                <c:pt idx="45">
                  <c:v>-1160</c:v>
                </c:pt>
                <c:pt idx="46">
                  <c:v>-1112</c:v>
                </c:pt>
                <c:pt idx="47">
                  <c:v>-1100</c:v>
                </c:pt>
                <c:pt idx="48">
                  <c:v>0</c:v>
                </c:pt>
                <c:pt idx="49">
                  <c:v>152</c:v>
                </c:pt>
                <c:pt idx="50">
                  <c:v>345</c:v>
                </c:pt>
                <c:pt idx="51">
                  <c:v>883</c:v>
                </c:pt>
                <c:pt idx="52">
                  <c:v>1127</c:v>
                </c:pt>
                <c:pt idx="53">
                  <c:v>1177</c:v>
                </c:pt>
                <c:pt idx="54">
                  <c:v>1404</c:v>
                </c:pt>
                <c:pt idx="55">
                  <c:v>1404</c:v>
                </c:pt>
                <c:pt idx="56">
                  <c:v>1422</c:v>
                </c:pt>
                <c:pt idx="57">
                  <c:v>1422</c:v>
                </c:pt>
                <c:pt idx="58">
                  <c:v>1431</c:v>
                </c:pt>
                <c:pt idx="59">
                  <c:v>1431</c:v>
                </c:pt>
                <c:pt idx="60">
                  <c:v>1440</c:v>
                </c:pt>
                <c:pt idx="61">
                  <c:v>1440</c:v>
                </c:pt>
                <c:pt idx="62">
                  <c:v>1506</c:v>
                </c:pt>
                <c:pt idx="63">
                  <c:v>1507</c:v>
                </c:pt>
                <c:pt idx="64">
                  <c:v>1507</c:v>
                </c:pt>
                <c:pt idx="65">
                  <c:v>1658</c:v>
                </c:pt>
                <c:pt idx="66">
                  <c:v>1658</c:v>
                </c:pt>
                <c:pt idx="67">
                  <c:v>1775</c:v>
                </c:pt>
                <c:pt idx="68">
                  <c:v>1775</c:v>
                </c:pt>
                <c:pt idx="69">
                  <c:v>1919</c:v>
                </c:pt>
                <c:pt idx="70">
                  <c:v>1919</c:v>
                </c:pt>
                <c:pt idx="71">
                  <c:v>3334</c:v>
                </c:pt>
                <c:pt idx="72">
                  <c:v>3561</c:v>
                </c:pt>
                <c:pt idx="73">
                  <c:v>3561</c:v>
                </c:pt>
                <c:pt idx="74">
                  <c:v>3696</c:v>
                </c:pt>
                <c:pt idx="75">
                  <c:v>3696</c:v>
                </c:pt>
                <c:pt idx="76">
                  <c:v>3696</c:v>
                </c:pt>
                <c:pt idx="77">
                  <c:v>3790</c:v>
                </c:pt>
                <c:pt idx="78">
                  <c:v>3822</c:v>
                </c:pt>
                <c:pt idx="79">
                  <c:v>3822</c:v>
                </c:pt>
                <c:pt idx="80">
                  <c:v>3914</c:v>
                </c:pt>
                <c:pt idx="81">
                  <c:v>3948</c:v>
                </c:pt>
                <c:pt idx="82">
                  <c:v>4066</c:v>
                </c:pt>
                <c:pt idx="83">
                  <c:v>4066</c:v>
                </c:pt>
                <c:pt idx="84">
                  <c:v>4067</c:v>
                </c:pt>
                <c:pt idx="85">
                  <c:v>4067</c:v>
                </c:pt>
                <c:pt idx="86">
                  <c:v>4293</c:v>
                </c:pt>
                <c:pt idx="87">
                  <c:v>4326</c:v>
                </c:pt>
                <c:pt idx="88">
                  <c:v>4326</c:v>
                </c:pt>
                <c:pt idx="89">
                  <c:v>4326</c:v>
                </c:pt>
                <c:pt idx="90">
                  <c:v>4326</c:v>
                </c:pt>
                <c:pt idx="91">
                  <c:v>5067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2F3-40A1-838F-6DD2EE65668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3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3">
                    <c:v>0</c:v>
                  </c:pt>
                  <c:pt idx="48">
                    <c:v>0</c:v>
                  </c:pt>
                  <c:pt idx="54">
                    <c:v>4.0000000000000001E-3</c:v>
                  </c:pt>
                  <c:pt idx="55">
                    <c:v>4.0000000000000001E-3</c:v>
                  </c:pt>
                  <c:pt idx="56">
                    <c:v>4.0000000000000001E-3</c:v>
                  </c:pt>
                  <c:pt idx="57">
                    <c:v>4.0000000000000001E-3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3">
                    <c:v>4.0000000000000001E-3</c:v>
                  </c:pt>
                  <c:pt idx="64">
                    <c:v>4.0000000000000001E-3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3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3">
                    <c:v>0</c:v>
                  </c:pt>
                  <c:pt idx="48">
                    <c:v>0</c:v>
                  </c:pt>
                  <c:pt idx="54">
                    <c:v>4.0000000000000001E-3</c:v>
                  </c:pt>
                  <c:pt idx="55">
                    <c:v>4.0000000000000001E-3</c:v>
                  </c:pt>
                  <c:pt idx="56">
                    <c:v>4.0000000000000001E-3</c:v>
                  </c:pt>
                  <c:pt idx="57">
                    <c:v>4.0000000000000001E-3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3">
                    <c:v>4.0000000000000001E-3</c:v>
                  </c:pt>
                  <c:pt idx="64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-6234</c:v>
                </c:pt>
                <c:pt idx="1">
                  <c:v>-6192</c:v>
                </c:pt>
                <c:pt idx="2">
                  <c:v>-6183</c:v>
                </c:pt>
                <c:pt idx="3">
                  <c:v>-6065</c:v>
                </c:pt>
                <c:pt idx="4">
                  <c:v>-6058</c:v>
                </c:pt>
                <c:pt idx="5">
                  <c:v>-5866.5</c:v>
                </c:pt>
                <c:pt idx="6">
                  <c:v>-5823</c:v>
                </c:pt>
                <c:pt idx="7">
                  <c:v>-5740</c:v>
                </c:pt>
                <c:pt idx="8">
                  <c:v>-5740</c:v>
                </c:pt>
                <c:pt idx="9">
                  <c:v>-5689</c:v>
                </c:pt>
                <c:pt idx="10">
                  <c:v>-5688</c:v>
                </c:pt>
                <c:pt idx="11">
                  <c:v>-5679</c:v>
                </c:pt>
                <c:pt idx="12">
                  <c:v>-5678</c:v>
                </c:pt>
                <c:pt idx="13">
                  <c:v>-5554</c:v>
                </c:pt>
                <c:pt idx="14">
                  <c:v>-5545</c:v>
                </c:pt>
                <c:pt idx="15">
                  <c:v>-5536</c:v>
                </c:pt>
                <c:pt idx="16">
                  <c:v>-5526</c:v>
                </c:pt>
                <c:pt idx="17">
                  <c:v>-5463</c:v>
                </c:pt>
                <c:pt idx="18">
                  <c:v>-5463</c:v>
                </c:pt>
                <c:pt idx="19">
                  <c:v>-5420</c:v>
                </c:pt>
                <c:pt idx="20">
                  <c:v>-5420</c:v>
                </c:pt>
                <c:pt idx="21">
                  <c:v>-5411</c:v>
                </c:pt>
                <c:pt idx="22">
                  <c:v>-5411</c:v>
                </c:pt>
                <c:pt idx="23">
                  <c:v>-5353</c:v>
                </c:pt>
                <c:pt idx="24">
                  <c:v>-5327</c:v>
                </c:pt>
                <c:pt idx="25">
                  <c:v>-5327</c:v>
                </c:pt>
                <c:pt idx="26">
                  <c:v>-5327</c:v>
                </c:pt>
                <c:pt idx="27">
                  <c:v>-5318</c:v>
                </c:pt>
                <c:pt idx="28">
                  <c:v>-5193</c:v>
                </c:pt>
                <c:pt idx="29">
                  <c:v>-5175</c:v>
                </c:pt>
                <c:pt idx="30">
                  <c:v>-5075</c:v>
                </c:pt>
                <c:pt idx="31">
                  <c:v>-4922</c:v>
                </c:pt>
                <c:pt idx="32">
                  <c:v>-4807</c:v>
                </c:pt>
                <c:pt idx="33">
                  <c:v>-4780</c:v>
                </c:pt>
                <c:pt idx="34">
                  <c:v>-4572</c:v>
                </c:pt>
                <c:pt idx="35">
                  <c:v>-3681</c:v>
                </c:pt>
                <c:pt idx="36">
                  <c:v>-3462</c:v>
                </c:pt>
                <c:pt idx="37">
                  <c:v>-3445</c:v>
                </c:pt>
                <c:pt idx="38">
                  <c:v>-3401</c:v>
                </c:pt>
                <c:pt idx="39">
                  <c:v>-3267</c:v>
                </c:pt>
                <c:pt idx="40">
                  <c:v>-3041</c:v>
                </c:pt>
                <c:pt idx="41">
                  <c:v>-3024</c:v>
                </c:pt>
                <c:pt idx="42">
                  <c:v>-1624</c:v>
                </c:pt>
                <c:pt idx="43">
                  <c:v>-1286</c:v>
                </c:pt>
                <c:pt idx="44">
                  <c:v>-1251.5</c:v>
                </c:pt>
                <c:pt idx="45">
                  <c:v>-1160</c:v>
                </c:pt>
                <c:pt idx="46">
                  <c:v>-1112</c:v>
                </c:pt>
                <c:pt idx="47">
                  <c:v>-1100</c:v>
                </c:pt>
                <c:pt idx="48">
                  <c:v>0</c:v>
                </c:pt>
                <c:pt idx="49">
                  <c:v>152</c:v>
                </c:pt>
                <c:pt idx="50">
                  <c:v>345</c:v>
                </c:pt>
                <c:pt idx="51">
                  <c:v>883</c:v>
                </c:pt>
                <c:pt idx="52">
                  <c:v>1127</c:v>
                </c:pt>
                <c:pt idx="53">
                  <c:v>1177</c:v>
                </c:pt>
                <c:pt idx="54">
                  <c:v>1404</c:v>
                </c:pt>
                <c:pt idx="55">
                  <c:v>1404</c:v>
                </c:pt>
                <c:pt idx="56">
                  <c:v>1422</c:v>
                </c:pt>
                <c:pt idx="57">
                  <c:v>1422</c:v>
                </c:pt>
                <c:pt idx="58">
                  <c:v>1431</c:v>
                </c:pt>
                <c:pt idx="59">
                  <c:v>1431</c:v>
                </c:pt>
                <c:pt idx="60">
                  <c:v>1440</c:v>
                </c:pt>
                <c:pt idx="61">
                  <c:v>1440</c:v>
                </c:pt>
                <c:pt idx="62">
                  <c:v>1506</c:v>
                </c:pt>
                <c:pt idx="63">
                  <c:v>1507</c:v>
                </c:pt>
                <c:pt idx="64">
                  <c:v>1507</c:v>
                </c:pt>
                <c:pt idx="65">
                  <c:v>1658</c:v>
                </c:pt>
                <c:pt idx="66">
                  <c:v>1658</c:v>
                </c:pt>
                <c:pt idx="67">
                  <c:v>1775</c:v>
                </c:pt>
                <c:pt idx="68">
                  <c:v>1775</c:v>
                </c:pt>
                <c:pt idx="69">
                  <c:v>1919</c:v>
                </c:pt>
                <c:pt idx="70">
                  <c:v>1919</c:v>
                </c:pt>
                <c:pt idx="71">
                  <c:v>3334</c:v>
                </c:pt>
                <c:pt idx="72">
                  <c:v>3561</c:v>
                </c:pt>
                <c:pt idx="73">
                  <c:v>3561</c:v>
                </c:pt>
                <c:pt idx="74">
                  <c:v>3696</c:v>
                </c:pt>
                <c:pt idx="75">
                  <c:v>3696</c:v>
                </c:pt>
                <c:pt idx="76">
                  <c:v>3696</c:v>
                </c:pt>
                <c:pt idx="77">
                  <c:v>3790</c:v>
                </c:pt>
                <c:pt idx="78">
                  <c:v>3822</c:v>
                </c:pt>
                <c:pt idx="79">
                  <c:v>3822</c:v>
                </c:pt>
                <c:pt idx="80">
                  <c:v>3914</c:v>
                </c:pt>
                <c:pt idx="81">
                  <c:v>3948</c:v>
                </c:pt>
                <c:pt idx="82">
                  <c:v>4066</c:v>
                </c:pt>
                <c:pt idx="83">
                  <c:v>4066</c:v>
                </c:pt>
                <c:pt idx="84">
                  <c:v>4067</c:v>
                </c:pt>
                <c:pt idx="85">
                  <c:v>4067</c:v>
                </c:pt>
                <c:pt idx="86">
                  <c:v>4293</c:v>
                </c:pt>
                <c:pt idx="87">
                  <c:v>4326</c:v>
                </c:pt>
                <c:pt idx="88">
                  <c:v>4326</c:v>
                </c:pt>
                <c:pt idx="89">
                  <c:v>4326</c:v>
                </c:pt>
                <c:pt idx="90">
                  <c:v>4326</c:v>
                </c:pt>
                <c:pt idx="91">
                  <c:v>5067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2F3-40A1-838F-6DD2EE65668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3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3">
                    <c:v>0</c:v>
                  </c:pt>
                  <c:pt idx="48">
                    <c:v>0</c:v>
                  </c:pt>
                  <c:pt idx="54">
                    <c:v>4.0000000000000001E-3</c:v>
                  </c:pt>
                  <c:pt idx="55">
                    <c:v>4.0000000000000001E-3</c:v>
                  </c:pt>
                  <c:pt idx="56">
                    <c:v>4.0000000000000001E-3</c:v>
                  </c:pt>
                  <c:pt idx="57">
                    <c:v>4.0000000000000001E-3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3">
                    <c:v>4.0000000000000001E-3</c:v>
                  </c:pt>
                  <c:pt idx="64">
                    <c:v>4.0000000000000001E-3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3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3">
                    <c:v>0</c:v>
                  </c:pt>
                  <c:pt idx="48">
                    <c:v>0</c:v>
                  </c:pt>
                  <c:pt idx="54">
                    <c:v>4.0000000000000001E-3</c:v>
                  </c:pt>
                  <c:pt idx="55">
                    <c:v>4.0000000000000001E-3</c:v>
                  </c:pt>
                  <c:pt idx="56">
                    <c:v>4.0000000000000001E-3</c:v>
                  </c:pt>
                  <c:pt idx="57">
                    <c:v>4.0000000000000001E-3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3">
                    <c:v>4.0000000000000001E-3</c:v>
                  </c:pt>
                  <c:pt idx="64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-6234</c:v>
                </c:pt>
                <c:pt idx="1">
                  <c:v>-6192</c:v>
                </c:pt>
                <c:pt idx="2">
                  <c:v>-6183</c:v>
                </c:pt>
                <c:pt idx="3">
                  <c:v>-6065</c:v>
                </c:pt>
                <c:pt idx="4">
                  <c:v>-6058</c:v>
                </c:pt>
                <c:pt idx="5">
                  <c:v>-5866.5</c:v>
                </c:pt>
                <c:pt idx="6">
                  <c:v>-5823</c:v>
                </c:pt>
                <c:pt idx="7">
                  <c:v>-5740</c:v>
                </c:pt>
                <c:pt idx="8">
                  <c:v>-5740</c:v>
                </c:pt>
                <c:pt idx="9">
                  <c:v>-5689</c:v>
                </c:pt>
                <c:pt idx="10">
                  <c:v>-5688</c:v>
                </c:pt>
                <c:pt idx="11">
                  <c:v>-5679</c:v>
                </c:pt>
                <c:pt idx="12">
                  <c:v>-5678</c:v>
                </c:pt>
                <c:pt idx="13">
                  <c:v>-5554</c:v>
                </c:pt>
                <c:pt idx="14">
                  <c:v>-5545</c:v>
                </c:pt>
                <c:pt idx="15">
                  <c:v>-5536</c:v>
                </c:pt>
                <c:pt idx="16">
                  <c:v>-5526</c:v>
                </c:pt>
                <c:pt idx="17">
                  <c:v>-5463</c:v>
                </c:pt>
                <c:pt idx="18">
                  <c:v>-5463</c:v>
                </c:pt>
                <c:pt idx="19">
                  <c:v>-5420</c:v>
                </c:pt>
                <c:pt idx="20">
                  <c:v>-5420</c:v>
                </c:pt>
                <c:pt idx="21">
                  <c:v>-5411</c:v>
                </c:pt>
                <c:pt idx="22">
                  <c:v>-5411</c:v>
                </c:pt>
                <c:pt idx="23">
                  <c:v>-5353</c:v>
                </c:pt>
                <c:pt idx="24">
                  <c:v>-5327</c:v>
                </c:pt>
                <c:pt idx="25">
                  <c:v>-5327</c:v>
                </c:pt>
                <c:pt idx="26">
                  <c:v>-5327</c:v>
                </c:pt>
                <c:pt idx="27">
                  <c:v>-5318</c:v>
                </c:pt>
                <c:pt idx="28">
                  <c:v>-5193</c:v>
                </c:pt>
                <c:pt idx="29">
                  <c:v>-5175</c:v>
                </c:pt>
                <c:pt idx="30">
                  <c:v>-5075</c:v>
                </c:pt>
                <c:pt idx="31">
                  <c:v>-4922</c:v>
                </c:pt>
                <c:pt idx="32">
                  <c:v>-4807</c:v>
                </c:pt>
                <c:pt idx="33">
                  <c:v>-4780</c:v>
                </c:pt>
                <c:pt idx="34">
                  <c:v>-4572</c:v>
                </c:pt>
                <c:pt idx="35">
                  <c:v>-3681</c:v>
                </c:pt>
                <c:pt idx="36">
                  <c:v>-3462</c:v>
                </c:pt>
                <c:pt idx="37">
                  <c:v>-3445</c:v>
                </c:pt>
                <c:pt idx="38">
                  <c:v>-3401</c:v>
                </c:pt>
                <c:pt idx="39">
                  <c:v>-3267</c:v>
                </c:pt>
                <c:pt idx="40">
                  <c:v>-3041</c:v>
                </c:pt>
                <c:pt idx="41">
                  <c:v>-3024</c:v>
                </c:pt>
                <c:pt idx="42">
                  <c:v>-1624</c:v>
                </c:pt>
                <c:pt idx="43">
                  <c:v>-1286</c:v>
                </c:pt>
                <c:pt idx="44">
                  <c:v>-1251.5</c:v>
                </c:pt>
                <c:pt idx="45">
                  <c:v>-1160</c:v>
                </c:pt>
                <c:pt idx="46">
                  <c:v>-1112</c:v>
                </c:pt>
                <c:pt idx="47">
                  <c:v>-1100</c:v>
                </c:pt>
                <c:pt idx="48">
                  <c:v>0</c:v>
                </c:pt>
                <c:pt idx="49">
                  <c:v>152</c:v>
                </c:pt>
                <c:pt idx="50">
                  <c:v>345</c:v>
                </c:pt>
                <c:pt idx="51">
                  <c:v>883</c:v>
                </c:pt>
                <c:pt idx="52">
                  <c:v>1127</c:v>
                </c:pt>
                <c:pt idx="53">
                  <c:v>1177</c:v>
                </c:pt>
                <c:pt idx="54">
                  <c:v>1404</c:v>
                </c:pt>
                <c:pt idx="55">
                  <c:v>1404</c:v>
                </c:pt>
                <c:pt idx="56">
                  <c:v>1422</c:v>
                </c:pt>
                <c:pt idx="57">
                  <c:v>1422</c:v>
                </c:pt>
                <c:pt idx="58">
                  <c:v>1431</c:v>
                </c:pt>
                <c:pt idx="59">
                  <c:v>1431</c:v>
                </c:pt>
                <c:pt idx="60">
                  <c:v>1440</c:v>
                </c:pt>
                <c:pt idx="61">
                  <c:v>1440</c:v>
                </c:pt>
                <c:pt idx="62">
                  <c:v>1506</c:v>
                </c:pt>
                <c:pt idx="63">
                  <c:v>1507</c:v>
                </c:pt>
                <c:pt idx="64">
                  <c:v>1507</c:v>
                </c:pt>
                <c:pt idx="65">
                  <c:v>1658</c:v>
                </c:pt>
                <c:pt idx="66">
                  <c:v>1658</c:v>
                </c:pt>
                <c:pt idx="67">
                  <c:v>1775</c:v>
                </c:pt>
                <c:pt idx="68">
                  <c:v>1775</c:v>
                </c:pt>
                <c:pt idx="69">
                  <c:v>1919</c:v>
                </c:pt>
                <c:pt idx="70">
                  <c:v>1919</c:v>
                </c:pt>
                <c:pt idx="71">
                  <c:v>3334</c:v>
                </c:pt>
                <c:pt idx="72">
                  <c:v>3561</c:v>
                </c:pt>
                <c:pt idx="73">
                  <c:v>3561</c:v>
                </c:pt>
                <c:pt idx="74">
                  <c:v>3696</c:v>
                </c:pt>
                <c:pt idx="75">
                  <c:v>3696</c:v>
                </c:pt>
                <c:pt idx="76">
                  <c:v>3696</c:v>
                </c:pt>
                <c:pt idx="77">
                  <c:v>3790</c:v>
                </c:pt>
                <c:pt idx="78">
                  <c:v>3822</c:v>
                </c:pt>
                <c:pt idx="79">
                  <c:v>3822</c:v>
                </c:pt>
                <c:pt idx="80">
                  <c:v>3914</c:v>
                </c:pt>
                <c:pt idx="81">
                  <c:v>3948</c:v>
                </c:pt>
                <c:pt idx="82">
                  <c:v>4066</c:v>
                </c:pt>
                <c:pt idx="83">
                  <c:v>4066</c:v>
                </c:pt>
                <c:pt idx="84">
                  <c:v>4067</c:v>
                </c:pt>
                <c:pt idx="85">
                  <c:v>4067</c:v>
                </c:pt>
                <c:pt idx="86">
                  <c:v>4293</c:v>
                </c:pt>
                <c:pt idx="87">
                  <c:v>4326</c:v>
                </c:pt>
                <c:pt idx="88">
                  <c:v>4326</c:v>
                </c:pt>
                <c:pt idx="89">
                  <c:v>4326</c:v>
                </c:pt>
                <c:pt idx="90">
                  <c:v>4326</c:v>
                </c:pt>
                <c:pt idx="91">
                  <c:v>5067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2F3-40A1-838F-6DD2EE65668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-6234</c:v>
                </c:pt>
                <c:pt idx="1">
                  <c:v>-6192</c:v>
                </c:pt>
                <c:pt idx="2">
                  <c:v>-6183</c:v>
                </c:pt>
                <c:pt idx="3">
                  <c:v>-6065</c:v>
                </c:pt>
                <c:pt idx="4">
                  <c:v>-6058</c:v>
                </c:pt>
                <c:pt idx="5">
                  <c:v>-5866.5</c:v>
                </c:pt>
                <c:pt idx="6">
                  <c:v>-5823</c:v>
                </c:pt>
                <c:pt idx="7">
                  <c:v>-5740</c:v>
                </c:pt>
                <c:pt idx="8">
                  <c:v>-5740</c:v>
                </c:pt>
                <c:pt idx="9">
                  <c:v>-5689</c:v>
                </c:pt>
                <c:pt idx="10">
                  <c:v>-5688</c:v>
                </c:pt>
                <c:pt idx="11">
                  <c:v>-5679</c:v>
                </c:pt>
                <c:pt idx="12">
                  <c:v>-5678</c:v>
                </c:pt>
                <c:pt idx="13">
                  <c:v>-5554</c:v>
                </c:pt>
                <c:pt idx="14">
                  <c:v>-5545</c:v>
                </c:pt>
                <c:pt idx="15">
                  <c:v>-5536</c:v>
                </c:pt>
                <c:pt idx="16">
                  <c:v>-5526</c:v>
                </c:pt>
                <c:pt idx="17">
                  <c:v>-5463</c:v>
                </c:pt>
                <c:pt idx="18">
                  <c:v>-5463</c:v>
                </c:pt>
                <c:pt idx="19">
                  <c:v>-5420</c:v>
                </c:pt>
                <c:pt idx="20">
                  <c:v>-5420</c:v>
                </c:pt>
                <c:pt idx="21">
                  <c:v>-5411</c:v>
                </c:pt>
                <c:pt idx="22">
                  <c:v>-5411</c:v>
                </c:pt>
                <c:pt idx="23">
                  <c:v>-5353</c:v>
                </c:pt>
                <c:pt idx="24">
                  <c:v>-5327</c:v>
                </c:pt>
                <c:pt idx="25">
                  <c:v>-5327</c:v>
                </c:pt>
                <c:pt idx="26">
                  <c:v>-5327</c:v>
                </c:pt>
                <c:pt idx="27">
                  <c:v>-5318</c:v>
                </c:pt>
                <c:pt idx="28">
                  <c:v>-5193</c:v>
                </c:pt>
                <c:pt idx="29">
                  <c:v>-5175</c:v>
                </c:pt>
                <c:pt idx="30">
                  <c:v>-5075</c:v>
                </c:pt>
                <c:pt idx="31">
                  <c:v>-4922</c:v>
                </c:pt>
                <c:pt idx="32">
                  <c:v>-4807</c:v>
                </c:pt>
                <c:pt idx="33">
                  <c:v>-4780</c:v>
                </c:pt>
                <c:pt idx="34">
                  <c:v>-4572</c:v>
                </c:pt>
                <c:pt idx="35">
                  <c:v>-3681</c:v>
                </c:pt>
                <c:pt idx="36">
                  <c:v>-3462</c:v>
                </c:pt>
                <c:pt idx="37">
                  <c:v>-3445</c:v>
                </c:pt>
                <c:pt idx="38">
                  <c:v>-3401</c:v>
                </c:pt>
                <c:pt idx="39">
                  <c:v>-3267</c:v>
                </c:pt>
                <c:pt idx="40">
                  <c:v>-3041</c:v>
                </c:pt>
                <c:pt idx="41">
                  <c:v>-3024</c:v>
                </c:pt>
                <c:pt idx="42">
                  <c:v>-1624</c:v>
                </c:pt>
                <c:pt idx="43">
                  <c:v>-1286</c:v>
                </c:pt>
                <c:pt idx="44">
                  <c:v>-1251.5</c:v>
                </c:pt>
                <c:pt idx="45">
                  <c:v>-1160</c:v>
                </c:pt>
                <c:pt idx="46">
                  <c:v>-1112</c:v>
                </c:pt>
                <c:pt idx="47">
                  <c:v>-1100</c:v>
                </c:pt>
                <c:pt idx="48">
                  <c:v>0</c:v>
                </c:pt>
                <c:pt idx="49">
                  <c:v>152</c:v>
                </c:pt>
                <c:pt idx="50">
                  <c:v>345</c:v>
                </c:pt>
                <c:pt idx="51">
                  <c:v>883</c:v>
                </c:pt>
                <c:pt idx="52">
                  <c:v>1127</c:v>
                </c:pt>
                <c:pt idx="53">
                  <c:v>1177</c:v>
                </c:pt>
                <c:pt idx="54">
                  <c:v>1404</c:v>
                </c:pt>
                <c:pt idx="55">
                  <c:v>1404</c:v>
                </c:pt>
                <c:pt idx="56">
                  <c:v>1422</c:v>
                </c:pt>
                <c:pt idx="57">
                  <c:v>1422</c:v>
                </c:pt>
                <c:pt idx="58">
                  <c:v>1431</c:v>
                </c:pt>
                <c:pt idx="59">
                  <c:v>1431</c:v>
                </c:pt>
                <c:pt idx="60">
                  <c:v>1440</c:v>
                </c:pt>
                <c:pt idx="61">
                  <c:v>1440</c:v>
                </c:pt>
                <c:pt idx="62">
                  <c:v>1506</c:v>
                </c:pt>
                <c:pt idx="63">
                  <c:v>1507</c:v>
                </c:pt>
                <c:pt idx="64">
                  <c:v>1507</c:v>
                </c:pt>
                <c:pt idx="65">
                  <c:v>1658</c:v>
                </c:pt>
                <c:pt idx="66">
                  <c:v>1658</c:v>
                </c:pt>
                <c:pt idx="67">
                  <c:v>1775</c:v>
                </c:pt>
                <c:pt idx="68">
                  <c:v>1775</c:v>
                </c:pt>
                <c:pt idx="69">
                  <c:v>1919</c:v>
                </c:pt>
                <c:pt idx="70">
                  <c:v>1919</c:v>
                </c:pt>
                <c:pt idx="71">
                  <c:v>3334</c:v>
                </c:pt>
                <c:pt idx="72">
                  <c:v>3561</c:v>
                </c:pt>
                <c:pt idx="73">
                  <c:v>3561</c:v>
                </c:pt>
                <c:pt idx="74">
                  <c:v>3696</c:v>
                </c:pt>
                <c:pt idx="75">
                  <c:v>3696</c:v>
                </c:pt>
                <c:pt idx="76">
                  <c:v>3696</c:v>
                </c:pt>
                <c:pt idx="77">
                  <c:v>3790</c:v>
                </c:pt>
                <c:pt idx="78">
                  <c:v>3822</c:v>
                </c:pt>
                <c:pt idx="79">
                  <c:v>3822</c:v>
                </c:pt>
                <c:pt idx="80">
                  <c:v>3914</c:v>
                </c:pt>
                <c:pt idx="81">
                  <c:v>3948</c:v>
                </c:pt>
                <c:pt idx="82">
                  <c:v>4066</c:v>
                </c:pt>
                <c:pt idx="83">
                  <c:v>4066</c:v>
                </c:pt>
                <c:pt idx="84">
                  <c:v>4067</c:v>
                </c:pt>
                <c:pt idx="85">
                  <c:v>4067</c:v>
                </c:pt>
                <c:pt idx="86">
                  <c:v>4293</c:v>
                </c:pt>
                <c:pt idx="87">
                  <c:v>4326</c:v>
                </c:pt>
                <c:pt idx="88">
                  <c:v>4326</c:v>
                </c:pt>
                <c:pt idx="89">
                  <c:v>4326</c:v>
                </c:pt>
                <c:pt idx="90">
                  <c:v>4326</c:v>
                </c:pt>
                <c:pt idx="91">
                  <c:v>5067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51">
                  <c:v>0.55653646550700364</c:v>
                </c:pt>
                <c:pt idx="52">
                  <c:v>0.57946997884217433</c:v>
                </c:pt>
                <c:pt idx="53">
                  <c:v>0.58416946927970936</c:v>
                </c:pt>
                <c:pt idx="54">
                  <c:v>0.60550515586611819</c:v>
                </c:pt>
                <c:pt idx="55">
                  <c:v>0.60550515586611819</c:v>
                </c:pt>
                <c:pt idx="56">
                  <c:v>0.60719697242363069</c:v>
                </c:pt>
                <c:pt idx="57">
                  <c:v>0.60719697242363069</c:v>
                </c:pt>
                <c:pt idx="58">
                  <c:v>0.60804288070238699</c:v>
                </c:pt>
                <c:pt idx="59">
                  <c:v>0.60804288070238699</c:v>
                </c:pt>
                <c:pt idx="60">
                  <c:v>0.60888878898114329</c:v>
                </c:pt>
                <c:pt idx="61">
                  <c:v>0.60888878898114329</c:v>
                </c:pt>
                <c:pt idx="62">
                  <c:v>0.61509211635868954</c:v>
                </c:pt>
                <c:pt idx="63">
                  <c:v>0.61518610616744018</c:v>
                </c:pt>
                <c:pt idx="64">
                  <c:v>0.61518610616744018</c:v>
                </c:pt>
                <c:pt idx="65">
                  <c:v>0.62937856728879582</c:v>
                </c:pt>
                <c:pt idx="66">
                  <c:v>0.62937856728879582</c:v>
                </c:pt>
                <c:pt idx="67">
                  <c:v>0.64037537491262775</c:v>
                </c:pt>
                <c:pt idx="68">
                  <c:v>0.64037537491262775</c:v>
                </c:pt>
                <c:pt idx="69">
                  <c:v>0.65390990737272836</c:v>
                </c:pt>
                <c:pt idx="70">
                  <c:v>0.65390990737272836</c:v>
                </c:pt>
                <c:pt idx="71">
                  <c:v>0.7869054867549683</c:v>
                </c:pt>
                <c:pt idx="72">
                  <c:v>0.80824117334137724</c:v>
                </c:pt>
                <c:pt idx="73">
                  <c:v>0.80824117334137724</c:v>
                </c:pt>
                <c:pt idx="74">
                  <c:v>0.82092979752272166</c:v>
                </c:pt>
                <c:pt idx="75">
                  <c:v>0.82092979752272166</c:v>
                </c:pt>
                <c:pt idx="76">
                  <c:v>0.82092979752272166</c:v>
                </c:pt>
                <c:pt idx="77">
                  <c:v>0.82976483954528746</c:v>
                </c:pt>
                <c:pt idx="78">
                  <c:v>0.83277251342530978</c:v>
                </c:pt>
                <c:pt idx="79">
                  <c:v>0.83277251342530978</c:v>
                </c:pt>
                <c:pt idx="80">
                  <c:v>0.84141957583037419</c:v>
                </c:pt>
                <c:pt idx="81">
                  <c:v>0.8446152293278979</c:v>
                </c:pt>
                <c:pt idx="82">
                  <c:v>0.85570602676048046</c:v>
                </c:pt>
                <c:pt idx="83">
                  <c:v>0.85570602676048046</c:v>
                </c:pt>
                <c:pt idx="84">
                  <c:v>0.85580001656923121</c:v>
                </c:pt>
                <c:pt idx="85">
                  <c:v>0.85580001656923121</c:v>
                </c:pt>
                <c:pt idx="86">
                  <c:v>0.8770417133468893</c:v>
                </c:pt>
                <c:pt idx="87">
                  <c:v>0.88014337703566237</c:v>
                </c:pt>
                <c:pt idx="88">
                  <c:v>0.88014337703566237</c:v>
                </c:pt>
                <c:pt idx="89">
                  <c:v>0.88014337703566237</c:v>
                </c:pt>
                <c:pt idx="90">
                  <c:v>0.88014337703566237</c:v>
                </c:pt>
                <c:pt idx="91">
                  <c:v>0.94978982531993084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2F3-40A1-838F-6DD2EE65668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-6234</c:v>
                </c:pt>
                <c:pt idx="1">
                  <c:v>-6192</c:v>
                </c:pt>
                <c:pt idx="2">
                  <c:v>-6183</c:v>
                </c:pt>
                <c:pt idx="3">
                  <c:v>-6065</c:v>
                </c:pt>
                <c:pt idx="4">
                  <c:v>-6058</c:v>
                </c:pt>
                <c:pt idx="5">
                  <c:v>-5866.5</c:v>
                </c:pt>
                <c:pt idx="6">
                  <c:v>-5823</c:v>
                </c:pt>
                <c:pt idx="7">
                  <c:v>-5740</c:v>
                </c:pt>
                <c:pt idx="8">
                  <c:v>-5740</c:v>
                </c:pt>
                <c:pt idx="9">
                  <c:v>-5689</c:v>
                </c:pt>
                <c:pt idx="10">
                  <c:v>-5688</c:v>
                </c:pt>
                <c:pt idx="11">
                  <c:v>-5679</c:v>
                </c:pt>
                <c:pt idx="12">
                  <c:v>-5678</c:v>
                </c:pt>
                <c:pt idx="13">
                  <c:v>-5554</c:v>
                </c:pt>
                <c:pt idx="14">
                  <c:v>-5545</c:v>
                </c:pt>
                <c:pt idx="15">
                  <c:v>-5536</c:v>
                </c:pt>
                <c:pt idx="16">
                  <c:v>-5526</c:v>
                </c:pt>
                <c:pt idx="17">
                  <c:v>-5463</c:v>
                </c:pt>
                <c:pt idx="18">
                  <c:v>-5463</c:v>
                </c:pt>
                <c:pt idx="19">
                  <c:v>-5420</c:v>
                </c:pt>
                <c:pt idx="20">
                  <c:v>-5420</c:v>
                </c:pt>
                <c:pt idx="21">
                  <c:v>-5411</c:v>
                </c:pt>
                <c:pt idx="22">
                  <c:v>-5411</c:v>
                </c:pt>
                <c:pt idx="23">
                  <c:v>-5353</c:v>
                </c:pt>
                <c:pt idx="24">
                  <c:v>-5327</c:v>
                </c:pt>
                <c:pt idx="25">
                  <c:v>-5327</c:v>
                </c:pt>
                <c:pt idx="26">
                  <c:v>-5327</c:v>
                </c:pt>
                <c:pt idx="27">
                  <c:v>-5318</c:v>
                </c:pt>
                <c:pt idx="28">
                  <c:v>-5193</c:v>
                </c:pt>
                <c:pt idx="29">
                  <c:v>-5175</c:v>
                </c:pt>
                <c:pt idx="30">
                  <c:v>-5075</c:v>
                </c:pt>
                <c:pt idx="31">
                  <c:v>-4922</c:v>
                </c:pt>
                <c:pt idx="32">
                  <c:v>-4807</c:v>
                </c:pt>
                <c:pt idx="33">
                  <c:v>-4780</c:v>
                </c:pt>
                <c:pt idx="34">
                  <c:v>-4572</c:v>
                </c:pt>
                <c:pt idx="35">
                  <c:v>-3681</c:v>
                </c:pt>
                <c:pt idx="36">
                  <c:v>-3462</c:v>
                </c:pt>
                <c:pt idx="37">
                  <c:v>-3445</c:v>
                </c:pt>
                <c:pt idx="38">
                  <c:v>-3401</c:v>
                </c:pt>
                <c:pt idx="39">
                  <c:v>-3267</c:v>
                </c:pt>
                <c:pt idx="40">
                  <c:v>-3041</c:v>
                </c:pt>
                <c:pt idx="41">
                  <c:v>-3024</c:v>
                </c:pt>
                <c:pt idx="42">
                  <c:v>-1624</c:v>
                </c:pt>
                <c:pt idx="43">
                  <c:v>-1286</c:v>
                </c:pt>
                <c:pt idx="44">
                  <c:v>-1251.5</c:v>
                </c:pt>
                <c:pt idx="45">
                  <c:v>-1160</c:v>
                </c:pt>
                <c:pt idx="46">
                  <c:v>-1112</c:v>
                </c:pt>
                <c:pt idx="47">
                  <c:v>-1100</c:v>
                </c:pt>
                <c:pt idx="48">
                  <c:v>0</c:v>
                </c:pt>
                <c:pt idx="49">
                  <c:v>152</c:v>
                </c:pt>
                <c:pt idx="50">
                  <c:v>345</c:v>
                </c:pt>
                <c:pt idx="51">
                  <c:v>883</c:v>
                </c:pt>
                <c:pt idx="52">
                  <c:v>1127</c:v>
                </c:pt>
                <c:pt idx="53">
                  <c:v>1177</c:v>
                </c:pt>
                <c:pt idx="54">
                  <c:v>1404</c:v>
                </c:pt>
                <c:pt idx="55">
                  <c:v>1404</c:v>
                </c:pt>
                <c:pt idx="56">
                  <c:v>1422</c:v>
                </c:pt>
                <c:pt idx="57">
                  <c:v>1422</c:v>
                </c:pt>
                <c:pt idx="58">
                  <c:v>1431</c:v>
                </c:pt>
                <c:pt idx="59">
                  <c:v>1431</c:v>
                </c:pt>
                <c:pt idx="60">
                  <c:v>1440</c:v>
                </c:pt>
                <c:pt idx="61">
                  <c:v>1440</c:v>
                </c:pt>
                <c:pt idx="62">
                  <c:v>1506</c:v>
                </c:pt>
                <c:pt idx="63">
                  <c:v>1507</c:v>
                </c:pt>
                <c:pt idx="64">
                  <c:v>1507</c:v>
                </c:pt>
                <c:pt idx="65">
                  <c:v>1658</c:v>
                </c:pt>
                <c:pt idx="66">
                  <c:v>1658</c:v>
                </c:pt>
                <c:pt idx="67">
                  <c:v>1775</c:v>
                </c:pt>
                <c:pt idx="68">
                  <c:v>1775</c:v>
                </c:pt>
                <c:pt idx="69">
                  <c:v>1919</c:v>
                </c:pt>
                <c:pt idx="70">
                  <c:v>1919</c:v>
                </c:pt>
                <c:pt idx="71">
                  <c:v>3334</c:v>
                </c:pt>
                <c:pt idx="72">
                  <c:v>3561</c:v>
                </c:pt>
                <c:pt idx="73">
                  <c:v>3561</c:v>
                </c:pt>
                <c:pt idx="74">
                  <c:v>3696</c:v>
                </c:pt>
                <c:pt idx="75">
                  <c:v>3696</c:v>
                </c:pt>
                <c:pt idx="76">
                  <c:v>3696</c:v>
                </c:pt>
                <c:pt idx="77">
                  <c:v>3790</c:v>
                </c:pt>
                <c:pt idx="78">
                  <c:v>3822</c:v>
                </c:pt>
                <c:pt idx="79">
                  <c:v>3822</c:v>
                </c:pt>
                <c:pt idx="80">
                  <c:v>3914</c:v>
                </c:pt>
                <c:pt idx="81">
                  <c:v>3948</c:v>
                </c:pt>
                <c:pt idx="82">
                  <c:v>4066</c:v>
                </c:pt>
                <c:pt idx="83">
                  <c:v>4066</c:v>
                </c:pt>
                <c:pt idx="84">
                  <c:v>4067</c:v>
                </c:pt>
                <c:pt idx="85">
                  <c:v>4067</c:v>
                </c:pt>
                <c:pt idx="86">
                  <c:v>4293</c:v>
                </c:pt>
                <c:pt idx="87">
                  <c:v>4326</c:v>
                </c:pt>
                <c:pt idx="88">
                  <c:v>4326</c:v>
                </c:pt>
                <c:pt idx="89">
                  <c:v>4326</c:v>
                </c:pt>
                <c:pt idx="90">
                  <c:v>4326</c:v>
                </c:pt>
                <c:pt idx="91">
                  <c:v>5067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2F3-40A1-838F-6DD2EE656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117592"/>
        <c:axId val="1"/>
      </c:scatterChart>
      <c:valAx>
        <c:axId val="690117592"/>
        <c:scaling>
          <c:orientation val="minMax"/>
          <c:min val="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64406779661021"/>
              <c:y val="0.869699514833373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847457627118647E-2"/>
              <c:y val="0.384849757416686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117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881355932203389"/>
          <c:y val="0.92121498449057504"/>
          <c:w val="0.83898305084745761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PW Her - O-C Diagr.</a:t>
            </a:r>
          </a:p>
        </c:rich>
      </c:tx>
      <c:layout>
        <c:manualLayout>
          <c:xMode val="edge"/>
          <c:yMode val="edge"/>
          <c:x val="0.37055890856282558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05606403352374"/>
          <c:y val="0.1458966565349544"/>
          <c:w val="0.81218408316162216"/>
          <c:h val="0.6626139817629179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-6234</c:v>
                </c:pt>
                <c:pt idx="1">
                  <c:v>-6192</c:v>
                </c:pt>
                <c:pt idx="2">
                  <c:v>-6183</c:v>
                </c:pt>
                <c:pt idx="3">
                  <c:v>-6065</c:v>
                </c:pt>
                <c:pt idx="4">
                  <c:v>-6058</c:v>
                </c:pt>
                <c:pt idx="5">
                  <c:v>-5866.5</c:v>
                </c:pt>
                <c:pt idx="6">
                  <c:v>-5823</c:v>
                </c:pt>
                <c:pt idx="7">
                  <c:v>-5740</c:v>
                </c:pt>
                <c:pt idx="8">
                  <c:v>-5740</c:v>
                </c:pt>
                <c:pt idx="9">
                  <c:v>-5689</c:v>
                </c:pt>
                <c:pt idx="10">
                  <c:v>-5688</c:v>
                </c:pt>
                <c:pt idx="11">
                  <c:v>-5679</c:v>
                </c:pt>
                <c:pt idx="12">
                  <c:v>-5678</c:v>
                </c:pt>
                <c:pt idx="13">
                  <c:v>-5554</c:v>
                </c:pt>
                <c:pt idx="14">
                  <c:v>-5545</c:v>
                </c:pt>
                <c:pt idx="15">
                  <c:v>-5536</c:v>
                </c:pt>
                <c:pt idx="16">
                  <c:v>-5526</c:v>
                </c:pt>
                <c:pt idx="17">
                  <c:v>-5463</c:v>
                </c:pt>
                <c:pt idx="18">
                  <c:v>-5463</c:v>
                </c:pt>
                <c:pt idx="19">
                  <c:v>-5420</c:v>
                </c:pt>
                <c:pt idx="20">
                  <c:v>-5420</c:v>
                </c:pt>
                <c:pt idx="21">
                  <c:v>-5411</c:v>
                </c:pt>
                <c:pt idx="22">
                  <c:v>-5411</c:v>
                </c:pt>
                <c:pt idx="23">
                  <c:v>-5353</c:v>
                </c:pt>
                <c:pt idx="24">
                  <c:v>-5327</c:v>
                </c:pt>
                <c:pt idx="25">
                  <c:v>-5327</c:v>
                </c:pt>
                <c:pt idx="26">
                  <c:v>-5327</c:v>
                </c:pt>
                <c:pt idx="27">
                  <c:v>-5318</c:v>
                </c:pt>
                <c:pt idx="28">
                  <c:v>-5193</c:v>
                </c:pt>
                <c:pt idx="29">
                  <c:v>-5175</c:v>
                </c:pt>
                <c:pt idx="30">
                  <c:v>-5075</c:v>
                </c:pt>
                <c:pt idx="31">
                  <c:v>-4922</c:v>
                </c:pt>
                <c:pt idx="32">
                  <c:v>-4807</c:v>
                </c:pt>
                <c:pt idx="33">
                  <c:v>-4780</c:v>
                </c:pt>
                <c:pt idx="34">
                  <c:v>-4572</c:v>
                </c:pt>
                <c:pt idx="35">
                  <c:v>-3681</c:v>
                </c:pt>
                <c:pt idx="36">
                  <c:v>-3462</c:v>
                </c:pt>
                <c:pt idx="37">
                  <c:v>-3445</c:v>
                </c:pt>
                <c:pt idx="38">
                  <c:v>-3401</c:v>
                </c:pt>
                <c:pt idx="39">
                  <c:v>-3267</c:v>
                </c:pt>
                <c:pt idx="40">
                  <c:v>-3041</c:v>
                </c:pt>
                <c:pt idx="41">
                  <c:v>-3024</c:v>
                </c:pt>
                <c:pt idx="42">
                  <c:v>-1624</c:v>
                </c:pt>
                <c:pt idx="43">
                  <c:v>-1286</c:v>
                </c:pt>
                <c:pt idx="44">
                  <c:v>-1251.5</c:v>
                </c:pt>
                <c:pt idx="45">
                  <c:v>-1160</c:v>
                </c:pt>
                <c:pt idx="46">
                  <c:v>-1112</c:v>
                </c:pt>
                <c:pt idx="47">
                  <c:v>-1100</c:v>
                </c:pt>
                <c:pt idx="48">
                  <c:v>0</c:v>
                </c:pt>
                <c:pt idx="49">
                  <c:v>152</c:v>
                </c:pt>
                <c:pt idx="50">
                  <c:v>345</c:v>
                </c:pt>
                <c:pt idx="51">
                  <c:v>883</c:v>
                </c:pt>
                <c:pt idx="52">
                  <c:v>1127</c:v>
                </c:pt>
                <c:pt idx="53">
                  <c:v>1177</c:v>
                </c:pt>
                <c:pt idx="54">
                  <c:v>1404</c:v>
                </c:pt>
                <c:pt idx="55">
                  <c:v>1404</c:v>
                </c:pt>
                <c:pt idx="56">
                  <c:v>1422</c:v>
                </c:pt>
                <c:pt idx="57">
                  <c:v>1422</c:v>
                </c:pt>
                <c:pt idx="58">
                  <c:v>1431</c:v>
                </c:pt>
                <c:pt idx="59">
                  <c:v>1431</c:v>
                </c:pt>
                <c:pt idx="60">
                  <c:v>1440</c:v>
                </c:pt>
                <c:pt idx="61">
                  <c:v>1440</c:v>
                </c:pt>
                <c:pt idx="62">
                  <c:v>1506</c:v>
                </c:pt>
                <c:pt idx="63">
                  <c:v>1507</c:v>
                </c:pt>
                <c:pt idx="64">
                  <c:v>1507</c:v>
                </c:pt>
                <c:pt idx="65">
                  <c:v>1658</c:v>
                </c:pt>
                <c:pt idx="66">
                  <c:v>1658</c:v>
                </c:pt>
                <c:pt idx="67">
                  <c:v>1775</c:v>
                </c:pt>
                <c:pt idx="68">
                  <c:v>1775</c:v>
                </c:pt>
                <c:pt idx="69">
                  <c:v>1919</c:v>
                </c:pt>
                <c:pt idx="70">
                  <c:v>1919</c:v>
                </c:pt>
                <c:pt idx="71">
                  <c:v>3334</c:v>
                </c:pt>
                <c:pt idx="72">
                  <c:v>3561</c:v>
                </c:pt>
                <c:pt idx="73">
                  <c:v>3561</c:v>
                </c:pt>
                <c:pt idx="74">
                  <c:v>3696</c:v>
                </c:pt>
                <c:pt idx="75">
                  <c:v>3696</c:v>
                </c:pt>
                <c:pt idx="76">
                  <c:v>3696</c:v>
                </c:pt>
                <c:pt idx="77">
                  <c:v>3790</c:v>
                </c:pt>
                <c:pt idx="78">
                  <c:v>3822</c:v>
                </c:pt>
                <c:pt idx="79">
                  <c:v>3822</c:v>
                </c:pt>
                <c:pt idx="80">
                  <c:v>3914</c:v>
                </c:pt>
                <c:pt idx="81">
                  <c:v>3948</c:v>
                </c:pt>
                <c:pt idx="82">
                  <c:v>4066</c:v>
                </c:pt>
                <c:pt idx="83">
                  <c:v>4066</c:v>
                </c:pt>
                <c:pt idx="84">
                  <c:v>4067</c:v>
                </c:pt>
                <c:pt idx="85">
                  <c:v>4067</c:v>
                </c:pt>
                <c:pt idx="86">
                  <c:v>4293</c:v>
                </c:pt>
                <c:pt idx="87">
                  <c:v>4326</c:v>
                </c:pt>
                <c:pt idx="88">
                  <c:v>4326</c:v>
                </c:pt>
                <c:pt idx="89">
                  <c:v>4326</c:v>
                </c:pt>
                <c:pt idx="90">
                  <c:v>4326</c:v>
                </c:pt>
                <c:pt idx="91">
                  <c:v>5067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0">
                  <c:v>0.21132180000131484</c:v>
                </c:pt>
                <c:pt idx="1">
                  <c:v>-1.6161599996848963E-2</c:v>
                </c:pt>
                <c:pt idx="2">
                  <c:v>1.0949100000289036E-2</c:v>
                </c:pt>
                <c:pt idx="3">
                  <c:v>0.16440050000164774</c:v>
                </c:pt>
                <c:pt idx="4">
                  <c:v>-9.0513399998599198E-2</c:v>
                </c:pt>
                <c:pt idx="5">
                  <c:v>-0.68765794999853824</c:v>
                </c:pt>
                <c:pt idx="6">
                  <c:v>7.3771000024862587E-3</c:v>
                </c:pt>
                <c:pt idx="7">
                  <c:v>5.4398000003857305E-2</c:v>
                </c:pt>
                <c:pt idx="8">
                  <c:v>6.8398000003071502E-2</c:v>
                </c:pt>
                <c:pt idx="9">
                  <c:v>-0.10797470000034082</c:v>
                </c:pt>
                <c:pt idx="10">
                  <c:v>4.6037600001000101E-2</c:v>
                </c:pt>
                <c:pt idx="11">
                  <c:v>5.4148300005181227E-2</c:v>
                </c:pt>
                <c:pt idx="12">
                  <c:v>0.12716060000457219</c:v>
                </c:pt>
                <c:pt idx="13">
                  <c:v>-3.8314199999149423E-2</c:v>
                </c:pt>
                <c:pt idx="14">
                  <c:v>-6.6203499998664483E-2</c:v>
                </c:pt>
                <c:pt idx="15">
                  <c:v>-4.0927999980340246E-3</c:v>
                </c:pt>
                <c:pt idx="16">
                  <c:v>0.12103020000358811</c:v>
                </c:pt>
                <c:pt idx="17">
                  <c:v>-0.10919489999650978</c:v>
                </c:pt>
                <c:pt idx="18">
                  <c:v>-6.7194899998867186E-2</c:v>
                </c:pt>
                <c:pt idx="19">
                  <c:v>-0.16266600000017206</c:v>
                </c:pt>
                <c:pt idx="20">
                  <c:v>-0.11966599999868777</c:v>
                </c:pt>
                <c:pt idx="21">
                  <c:v>-0.14155529999698047</c:v>
                </c:pt>
                <c:pt idx="22">
                  <c:v>-0.10955529999773717</c:v>
                </c:pt>
                <c:pt idx="23">
                  <c:v>-7.841899998311419E-3</c:v>
                </c:pt>
                <c:pt idx="24">
                  <c:v>7.6477900001918897E-2</c:v>
                </c:pt>
                <c:pt idx="25">
                  <c:v>7.6477900005556876E-2</c:v>
                </c:pt>
                <c:pt idx="26">
                  <c:v>0.10047790000317036</c:v>
                </c:pt>
                <c:pt idx="27">
                  <c:v>0.11358860000473214</c:v>
                </c:pt>
                <c:pt idx="28">
                  <c:v>4.3126100001245504E-2</c:v>
                </c:pt>
                <c:pt idx="29">
                  <c:v>9.1347500005213078E-2</c:v>
                </c:pt>
                <c:pt idx="30">
                  <c:v>8.6577500002022134E-2</c:v>
                </c:pt>
                <c:pt idx="31">
                  <c:v>0.16945940000368864</c:v>
                </c:pt>
                <c:pt idx="32">
                  <c:v>-2.1126099996763514E-2</c:v>
                </c:pt>
                <c:pt idx="33">
                  <c:v>-5.4793999996036291E-2</c:v>
                </c:pt>
                <c:pt idx="34">
                  <c:v>-5.3235599996696692E-2</c:v>
                </c:pt>
                <c:pt idx="35">
                  <c:v>-1.1276299999735784E-2</c:v>
                </c:pt>
                <c:pt idx="36">
                  <c:v>0.16241740000259597</c:v>
                </c:pt>
                <c:pt idx="37">
                  <c:v>5.162650000420399E-2</c:v>
                </c:pt>
                <c:pt idx="38">
                  <c:v>0.18816769999830285</c:v>
                </c:pt>
                <c:pt idx="39">
                  <c:v>8.5815900005400181E-2</c:v>
                </c:pt>
                <c:pt idx="40">
                  <c:v>9.7595700004603714E-2</c:v>
                </c:pt>
                <c:pt idx="41">
                  <c:v>7.0804800001496915E-2</c:v>
                </c:pt>
                <c:pt idx="42">
                  <c:v>0.15102480000496143</c:v>
                </c:pt>
                <c:pt idx="43">
                  <c:v>2.3182200005976483E-2</c:v>
                </c:pt>
                <c:pt idx="44">
                  <c:v>0.62910655000450788</c:v>
                </c:pt>
                <c:pt idx="46">
                  <c:v>3.9322399999946356E-2</c:v>
                </c:pt>
                <c:pt idx="4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37-4CE0-9457-A75866D26A9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3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3">
                    <c:v>0</c:v>
                  </c:pt>
                  <c:pt idx="48">
                    <c:v>0</c:v>
                  </c:pt>
                  <c:pt idx="54">
                    <c:v>4.0000000000000001E-3</c:v>
                  </c:pt>
                  <c:pt idx="55">
                    <c:v>4.0000000000000001E-3</c:v>
                  </c:pt>
                  <c:pt idx="56">
                    <c:v>4.0000000000000001E-3</c:v>
                  </c:pt>
                  <c:pt idx="57">
                    <c:v>4.0000000000000001E-3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3">
                    <c:v>4.0000000000000001E-3</c:v>
                  </c:pt>
                  <c:pt idx="64">
                    <c:v>4.0000000000000001E-3</c:v>
                  </c:pt>
                  <c:pt idx="69">
                    <c:v>1.5E-3</c:v>
                  </c:pt>
                  <c:pt idx="70">
                    <c:v>1.5E-3</c:v>
                  </c:pt>
                  <c:pt idx="71">
                    <c:v>0</c:v>
                  </c:pt>
                  <c:pt idx="72">
                    <c:v>0</c:v>
                  </c:pt>
                  <c:pt idx="73">
                    <c:v>2.3E-3</c:v>
                  </c:pt>
                  <c:pt idx="74">
                    <c:v>1.6000000000000001E-3</c:v>
                  </c:pt>
                  <c:pt idx="75">
                    <c:v>1.6999999999999999E-3</c:v>
                  </c:pt>
                  <c:pt idx="76">
                    <c:v>1E-3</c:v>
                  </c:pt>
                  <c:pt idx="77">
                    <c:v>1.5E-3</c:v>
                  </c:pt>
                  <c:pt idx="78">
                    <c:v>1.1999999999999999E-3</c:v>
                  </c:pt>
                  <c:pt idx="79">
                    <c:v>1E-3</c:v>
                  </c:pt>
                  <c:pt idx="80">
                    <c:v>3.0000000000000001E-3</c:v>
                  </c:pt>
                  <c:pt idx="81">
                    <c:v>4.0000000000000002E-4</c:v>
                  </c:pt>
                  <c:pt idx="82">
                    <c:v>4.0000000000000002E-4</c:v>
                  </c:pt>
                  <c:pt idx="83">
                    <c:v>4.0000000000000002E-4</c:v>
                  </c:pt>
                  <c:pt idx="84">
                    <c:v>2.9999999999999997E-4</c:v>
                  </c:pt>
                  <c:pt idx="85">
                    <c:v>6.9999999999999999E-4</c:v>
                  </c:pt>
                  <c:pt idx="86">
                    <c:v>2.5000000000000001E-3</c:v>
                  </c:pt>
                  <c:pt idx="87">
                    <c:v>5.0000000000000001E-4</c:v>
                  </c:pt>
                  <c:pt idx="88">
                    <c:v>5.9999999999999995E-4</c:v>
                  </c:pt>
                  <c:pt idx="89">
                    <c:v>4.0000000000000002E-4</c:v>
                  </c:pt>
                  <c:pt idx="90">
                    <c:v>4.0000000000000002E-4</c:v>
                  </c:pt>
                  <c:pt idx="91">
                    <c:v>1.5E-3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3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3">
                    <c:v>0</c:v>
                  </c:pt>
                  <c:pt idx="48">
                    <c:v>0</c:v>
                  </c:pt>
                  <c:pt idx="54">
                    <c:v>4.0000000000000001E-3</c:v>
                  </c:pt>
                  <c:pt idx="55">
                    <c:v>4.0000000000000001E-3</c:v>
                  </c:pt>
                  <c:pt idx="56">
                    <c:v>4.0000000000000001E-3</c:v>
                  </c:pt>
                  <c:pt idx="57">
                    <c:v>4.0000000000000001E-3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3">
                    <c:v>4.0000000000000001E-3</c:v>
                  </c:pt>
                  <c:pt idx="64">
                    <c:v>4.0000000000000001E-3</c:v>
                  </c:pt>
                  <c:pt idx="69">
                    <c:v>1.5E-3</c:v>
                  </c:pt>
                  <c:pt idx="70">
                    <c:v>1.5E-3</c:v>
                  </c:pt>
                  <c:pt idx="71">
                    <c:v>0</c:v>
                  </c:pt>
                  <c:pt idx="72">
                    <c:v>0</c:v>
                  </c:pt>
                  <c:pt idx="73">
                    <c:v>2.3E-3</c:v>
                  </c:pt>
                  <c:pt idx="74">
                    <c:v>1.6000000000000001E-3</c:v>
                  </c:pt>
                  <c:pt idx="75">
                    <c:v>1.6999999999999999E-3</c:v>
                  </c:pt>
                  <c:pt idx="76">
                    <c:v>1E-3</c:v>
                  </c:pt>
                  <c:pt idx="77">
                    <c:v>1.5E-3</c:v>
                  </c:pt>
                  <c:pt idx="78">
                    <c:v>1.1999999999999999E-3</c:v>
                  </c:pt>
                  <c:pt idx="79">
                    <c:v>1E-3</c:v>
                  </c:pt>
                  <c:pt idx="80">
                    <c:v>3.0000000000000001E-3</c:v>
                  </c:pt>
                  <c:pt idx="81">
                    <c:v>4.0000000000000002E-4</c:v>
                  </c:pt>
                  <c:pt idx="82">
                    <c:v>4.0000000000000002E-4</c:v>
                  </c:pt>
                  <c:pt idx="83">
                    <c:v>4.0000000000000002E-4</c:v>
                  </c:pt>
                  <c:pt idx="84">
                    <c:v>2.9999999999999997E-4</c:v>
                  </c:pt>
                  <c:pt idx="85">
                    <c:v>6.9999999999999999E-4</c:v>
                  </c:pt>
                  <c:pt idx="86">
                    <c:v>2.5000000000000001E-3</c:v>
                  </c:pt>
                  <c:pt idx="87">
                    <c:v>5.0000000000000001E-4</c:v>
                  </c:pt>
                  <c:pt idx="88">
                    <c:v>5.9999999999999995E-4</c:v>
                  </c:pt>
                  <c:pt idx="89">
                    <c:v>4.0000000000000002E-4</c:v>
                  </c:pt>
                  <c:pt idx="90">
                    <c:v>4.0000000000000002E-4</c:v>
                  </c:pt>
                  <c:pt idx="9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-6234</c:v>
                </c:pt>
                <c:pt idx="1">
                  <c:v>-6192</c:v>
                </c:pt>
                <c:pt idx="2">
                  <c:v>-6183</c:v>
                </c:pt>
                <c:pt idx="3">
                  <c:v>-6065</c:v>
                </c:pt>
                <c:pt idx="4">
                  <c:v>-6058</c:v>
                </c:pt>
                <c:pt idx="5">
                  <c:v>-5866.5</c:v>
                </c:pt>
                <c:pt idx="6">
                  <c:v>-5823</c:v>
                </c:pt>
                <c:pt idx="7">
                  <c:v>-5740</c:v>
                </c:pt>
                <c:pt idx="8">
                  <c:v>-5740</c:v>
                </c:pt>
                <c:pt idx="9">
                  <c:v>-5689</c:v>
                </c:pt>
                <c:pt idx="10">
                  <c:v>-5688</c:v>
                </c:pt>
                <c:pt idx="11">
                  <c:v>-5679</c:v>
                </c:pt>
                <c:pt idx="12">
                  <c:v>-5678</c:v>
                </c:pt>
                <c:pt idx="13">
                  <c:v>-5554</c:v>
                </c:pt>
                <c:pt idx="14">
                  <c:v>-5545</c:v>
                </c:pt>
                <c:pt idx="15">
                  <c:v>-5536</c:v>
                </c:pt>
                <c:pt idx="16">
                  <c:v>-5526</c:v>
                </c:pt>
                <c:pt idx="17">
                  <c:v>-5463</c:v>
                </c:pt>
                <c:pt idx="18">
                  <c:v>-5463</c:v>
                </c:pt>
                <c:pt idx="19">
                  <c:v>-5420</c:v>
                </c:pt>
                <c:pt idx="20">
                  <c:v>-5420</c:v>
                </c:pt>
                <c:pt idx="21">
                  <c:v>-5411</c:v>
                </c:pt>
                <c:pt idx="22">
                  <c:v>-5411</c:v>
                </c:pt>
                <c:pt idx="23">
                  <c:v>-5353</c:v>
                </c:pt>
                <c:pt idx="24">
                  <c:v>-5327</c:v>
                </c:pt>
                <c:pt idx="25">
                  <c:v>-5327</c:v>
                </c:pt>
                <c:pt idx="26">
                  <c:v>-5327</c:v>
                </c:pt>
                <c:pt idx="27">
                  <c:v>-5318</c:v>
                </c:pt>
                <c:pt idx="28">
                  <c:v>-5193</c:v>
                </c:pt>
                <c:pt idx="29">
                  <c:v>-5175</c:v>
                </c:pt>
                <c:pt idx="30">
                  <c:v>-5075</c:v>
                </c:pt>
                <c:pt idx="31">
                  <c:v>-4922</c:v>
                </c:pt>
                <c:pt idx="32">
                  <c:v>-4807</c:v>
                </c:pt>
                <c:pt idx="33">
                  <c:v>-4780</c:v>
                </c:pt>
                <c:pt idx="34">
                  <c:v>-4572</c:v>
                </c:pt>
                <c:pt idx="35">
                  <c:v>-3681</c:v>
                </c:pt>
                <c:pt idx="36">
                  <c:v>-3462</c:v>
                </c:pt>
                <c:pt idx="37">
                  <c:v>-3445</c:v>
                </c:pt>
                <c:pt idx="38">
                  <c:v>-3401</c:v>
                </c:pt>
                <c:pt idx="39">
                  <c:v>-3267</c:v>
                </c:pt>
                <c:pt idx="40">
                  <c:v>-3041</c:v>
                </c:pt>
                <c:pt idx="41">
                  <c:v>-3024</c:v>
                </c:pt>
                <c:pt idx="42">
                  <c:v>-1624</c:v>
                </c:pt>
                <c:pt idx="43">
                  <c:v>-1286</c:v>
                </c:pt>
                <c:pt idx="44">
                  <c:v>-1251.5</c:v>
                </c:pt>
                <c:pt idx="45">
                  <c:v>-1160</c:v>
                </c:pt>
                <c:pt idx="46">
                  <c:v>-1112</c:v>
                </c:pt>
                <c:pt idx="47">
                  <c:v>-1100</c:v>
                </c:pt>
                <c:pt idx="48">
                  <c:v>0</c:v>
                </c:pt>
                <c:pt idx="49">
                  <c:v>152</c:v>
                </c:pt>
                <c:pt idx="50">
                  <c:v>345</c:v>
                </c:pt>
                <c:pt idx="51">
                  <c:v>883</c:v>
                </c:pt>
                <c:pt idx="52">
                  <c:v>1127</c:v>
                </c:pt>
                <c:pt idx="53">
                  <c:v>1177</c:v>
                </c:pt>
                <c:pt idx="54">
                  <c:v>1404</c:v>
                </c:pt>
                <c:pt idx="55">
                  <c:v>1404</c:v>
                </c:pt>
                <c:pt idx="56">
                  <c:v>1422</c:v>
                </c:pt>
                <c:pt idx="57">
                  <c:v>1422</c:v>
                </c:pt>
                <c:pt idx="58">
                  <c:v>1431</c:v>
                </c:pt>
                <c:pt idx="59">
                  <c:v>1431</c:v>
                </c:pt>
                <c:pt idx="60">
                  <c:v>1440</c:v>
                </c:pt>
                <c:pt idx="61">
                  <c:v>1440</c:v>
                </c:pt>
                <c:pt idx="62">
                  <c:v>1506</c:v>
                </c:pt>
                <c:pt idx="63">
                  <c:v>1507</c:v>
                </c:pt>
                <c:pt idx="64">
                  <c:v>1507</c:v>
                </c:pt>
                <c:pt idx="65">
                  <c:v>1658</c:v>
                </c:pt>
                <c:pt idx="66">
                  <c:v>1658</c:v>
                </c:pt>
                <c:pt idx="67">
                  <c:v>1775</c:v>
                </c:pt>
                <c:pt idx="68">
                  <c:v>1775</c:v>
                </c:pt>
                <c:pt idx="69">
                  <c:v>1919</c:v>
                </c:pt>
                <c:pt idx="70">
                  <c:v>1919</c:v>
                </c:pt>
                <c:pt idx="71">
                  <c:v>3334</c:v>
                </c:pt>
                <c:pt idx="72">
                  <c:v>3561</c:v>
                </c:pt>
                <c:pt idx="73">
                  <c:v>3561</c:v>
                </c:pt>
                <c:pt idx="74">
                  <c:v>3696</c:v>
                </c:pt>
                <c:pt idx="75">
                  <c:v>3696</c:v>
                </c:pt>
                <c:pt idx="76">
                  <c:v>3696</c:v>
                </c:pt>
                <c:pt idx="77">
                  <c:v>3790</c:v>
                </c:pt>
                <c:pt idx="78">
                  <c:v>3822</c:v>
                </c:pt>
                <c:pt idx="79">
                  <c:v>3822</c:v>
                </c:pt>
                <c:pt idx="80">
                  <c:v>3914</c:v>
                </c:pt>
                <c:pt idx="81">
                  <c:v>3948</c:v>
                </c:pt>
                <c:pt idx="82">
                  <c:v>4066</c:v>
                </c:pt>
                <c:pt idx="83">
                  <c:v>4066</c:v>
                </c:pt>
                <c:pt idx="84">
                  <c:v>4067</c:v>
                </c:pt>
                <c:pt idx="85">
                  <c:v>4067</c:v>
                </c:pt>
                <c:pt idx="86">
                  <c:v>4293</c:v>
                </c:pt>
                <c:pt idx="87">
                  <c:v>4326</c:v>
                </c:pt>
                <c:pt idx="88">
                  <c:v>4326</c:v>
                </c:pt>
                <c:pt idx="89">
                  <c:v>4326</c:v>
                </c:pt>
                <c:pt idx="90">
                  <c:v>4326</c:v>
                </c:pt>
                <c:pt idx="91">
                  <c:v>5067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45">
                  <c:v>3.1732000003103167E-2</c:v>
                </c:pt>
                <c:pt idx="47">
                  <c:v>-2.5529999991704244E-2</c:v>
                </c:pt>
                <c:pt idx="49">
                  <c:v>-1.1303999999654479E-3</c:v>
                </c:pt>
                <c:pt idx="51">
                  <c:v>0.16186089999973774</c:v>
                </c:pt>
                <c:pt idx="52">
                  <c:v>0.19186210000043502</c:v>
                </c:pt>
                <c:pt idx="53">
                  <c:v>5.047710000508232E-2</c:v>
                </c:pt>
                <c:pt idx="62">
                  <c:v>0.3511237999991863</c:v>
                </c:pt>
                <c:pt idx="65">
                  <c:v>0.39689340000040829</c:v>
                </c:pt>
                <c:pt idx="66">
                  <c:v>0.39749339999980293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37-4CE0-9457-A75866D26A9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-6234</c:v>
                </c:pt>
                <c:pt idx="1">
                  <c:v>-6192</c:v>
                </c:pt>
                <c:pt idx="2">
                  <c:v>-6183</c:v>
                </c:pt>
                <c:pt idx="3">
                  <c:v>-6065</c:v>
                </c:pt>
                <c:pt idx="4">
                  <c:v>-6058</c:v>
                </c:pt>
                <c:pt idx="5">
                  <c:v>-5866.5</c:v>
                </c:pt>
                <c:pt idx="6">
                  <c:v>-5823</c:v>
                </c:pt>
                <c:pt idx="7">
                  <c:v>-5740</c:v>
                </c:pt>
                <c:pt idx="8">
                  <c:v>-5740</c:v>
                </c:pt>
                <c:pt idx="9">
                  <c:v>-5689</c:v>
                </c:pt>
                <c:pt idx="10">
                  <c:v>-5688</c:v>
                </c:pt>
                <c:pt idx="11">
                  <c:v>-5679</c:v>
                </c:pt>
                <c:pt idx="12">
                  <c:v>-5678</c:v>
                </c:pt>
                <c:pt idx="13">
                  <c:v>-5554</c:v>
                </c:pt>
                <c:pt idx="14">
                  <c:v>-5545</c:v>
                </c:pt>
                <c:pt idx="15">
                  <c:v>-5536</c:v>
                </c:pt>
                <c:pt idx="16">
                  <c:v>-5526</c:v>
                </c:pt>
                <c:pt idx="17">
                  <c:v>-5463</c:v>
                </c:pt>
                <c:pt idx="18">
                  <c:v>-5463</c:v>
                </c:pt>
                <c:pt idx="19">
                  <c:v>-5420</c:v>
                </c:pt>
                <c:pt idx="20">
                  <c:v>-5420</c:v>
                </c:pt>
                <c:pt idx="21">
                  <c:v>-5411</c:v>
                </c:pt>
                <c:pt idx="22">
                  <c:v>-5411</c:v>
                </c:pt>
                <c:pt idx="23">
                  <c:v>-5353</c:v>
                </c:pt>
                <c:pt idx="24">
                  <c:v>-5327</c:v>
                </c:pt>
                <c:pt idx="25">
                  <c:v>-5327</c:v>
                </c:pt>
                <c:pt idx="26">
                  <c:v>-5327</c:v>
                </c:pt>
                <c:pt idx="27">
                  <c:v>-5318</c:v>
                </c:pt>
                <c:pt idx="28">
                  <c:v>-5193</c:v>
                </c:pt>
                <c:pt idx="29">
                  <c:v>-5175</c:v>
                </c:pt>
                <c:pt idx="30">
                  <c:v>-5075</c:v>
                </c:pt>
                <c:pt idx="31">
                  <c:v>-4922</c:v>
                </c:pt>
                <c:pt idx="32">
                  <c:v>-4807</c:v>
                </c:pt>
                <c:pt idx="33">
                  <c:v>-4780</c:v>
                </c:pt>
                <c:pt idx="34">
                  <c:v>-4572</c:v>
                </c:pt>
                <c:pt idx="35">
                  <c:v>-3681</c:v>
                </c:pt>
                <c:pt idx="36">
                  <c:v>-3462</c:v>
                </c:pt>
                <c:pt idx="37">
                  <c:v>-3445</c:v>
                </c:pt>
                <c:pt idx="38">
                  <c:v>-3401</c:v>
                </c:pt>
                <c:pt idx="39">
                  <c:v>-3267</c:v>
                </c:pt>
                <c:pt idx="40">
                  <c:v>-3041</c:v>
                </c:pt>
                <c:pt idx="41">
                  <c:v>-3024</c:v>
                </c:pt>
                <c:pt idx="42">
                  <c:v>-1624</c:v>
                </c:pt>
                <c:pt idx="43">
                  <c:v>-1286</c:v>
                </c:pt>
                <c:pt idx="44">
                  <c:v>-1251.5</c:v>
                </c:pt>
                <c:pt idx="45">
                  <c:v>-1160</c:v>
                </c:pt>
                <c:pt idx="46">
                  <c:v>-1112</c:v>
                </c:pt>
                <c:pt idx="47">
                  <c:v>-1100</c:v>
                </c:pt>
                <c:pt idx="48">
                  <c:v>0</c:v>
                </c:pt>
                <c:pt idx="49">
                  <c:v>152</c:v>
                </c:pt>
                <c:pt idx="50">
                  <c:v>345</c:v>
                </c:pt>
                <c:pt idx="51">
                  <c:v>883</c:v>
                </c:pt>
                <c:pt idx="52">
                  <c:v>1127</c:v>
                </c:pt>
                <c:pt idx="53">
                  <c:v>1177</c:v>
                </c:pt>
                <c:pt idx="54">
                  <c:v>1404</c:v>
                </c:pt>
                <c:pt idx="55">
                  <c:v>1404</c:v>
                </c:pt>
                <c:pt idx="56">
                  <c:v>1422</c:v>
                </c:pt>
                <c:pt idx="57">
                  <c:v>1422</c:v>
                </c:pt>
                <c:pt idx="58">
                  <c:v>1431</c:v>
                </c:pt>
                <c:pt idx="59">
                  <c:v>1431</c:v>
                </c:pt>
                <c:pt idx="60">
                  <c:v>1440</c:v>
                </c:pt>
                <c:pt idx="61">
                  <c:v>1440</c:v>
                </c:pt>
                <c:pt idx="62">
                  <c:v>1506</c:v>
                </c:pt>
                <c:pt idx="63">
                  <c:v>1507</c:v>
                </c:pt>
                <c:pt idx="64">
                  <c:v>1507</c:v>
                </c:pt>
                <c:pt idx="65">
                  <c:v>1658</c:v>
                </c:pt>
                <c:pt idx="66">
                  <c:v>1658</c:v>
                </c:pt>
                <c:pt idx="67">
                  <c:v>1775</c:v>
                </c:pt>
                <c:pt idx="68">
                  <c:v>1775</c:v>
                </c:pt>
                <c:pt idx="69">
                  <c:v>1919</c:v>
                </c:pt>
                <c:pt idx="70">
                  <c:v>1919</c:v>
                </c:pt>
                <c:pt idx="71">
                  <c:v>3334</c:v>
                </c:pt>
                <c:pt idx="72">
                  <c:v>3561</c:v>
                </c:pt>
                <c:pt idx="73">
                  <c:v>3561</c:v>
                </c:pt>
                <c:pt idx="74">
                  <c:v>3696</c:v>
                </c:pt>
                <c:pt idx="75">
                  <c:v>3696</c:v>
                </c:pt>
                <c:pt idx="76">
                  <c:v>3696</c:v>
                </c:pt>
                <c:pt idx="77">
                  <c:v>3790</c:v>
                </c:pt>
                <c:pt idx="78">
                  <c:v>3822</c:v>
                </c:pt>
                <c:pt idx="79">
                  <c:v>3822</c:v>
                </c:pt>
                <c:pt idx="80">
                  <c:v>3914</c:v>
                </c:pt>
                <c:pt idx="81">
                  <c:v>3948</c:v>
                </c:pt>
                <c:pt idx="82">
                  <c:v>4066</c:v>
                </c:pt>
                <c:pt idx="83">
                  <c:v>4066</c:v>
                </c:pt>
                <c:pt idx="84">
                  <c:v>4067</c:v>
                </c:pt>
                <c:pt idx="85">
                  <c:v>4067</c:v>
                </c:pt>
                <c:pt idx="86">
                  <c:v>4293</c:v>
                </c:pt>
                <c:pt idx="87">
                  <c:v>4326</c:v>
                </c:pt>
                <c:pt idx="88">
                  <c:v>4326</c:v>
                </c:pt>
                <c:pt idx="89">
                  <c:v>4326</c:v>
                </c:pt>
                <c:pt idx="90">
                  <c:v>4326</c:v>
                </c:pt>
                <c:pt idx="91">
                  <c:v>5067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54">
                  <c:v>0.31026920000294922</c:v>
                </c:pt>
                <c:pt idx="55">
                  <c:v>0.31426920000376413</c:v>
                </c:pt>
                <c:pt idx="56">
                  <c:v>0.30949060000421014</c:v>
                </c:pt>
                <c:pt idx="57">
                  <c:v>0.3124906000084593</c:v>
                </c:pt>
                <c:pt idx="58">
                  <c:v>0.32160129999829223</c:v>
                </c:pt>
                <c:pt idx="59">
                  <c:v>0.32260130000213394</c:v>
                </c:pt>
                <c:pt idx="60">
                  <c:v>0.32271200000104727</c:v>
                </c:pt>
                <c:pt idx="61">
                  <c:v>0.32471200000145473</c:v>
                </c:pt>
                <c:pt idx="63">
                  <c:v>0.34953610000229673</c:v>
                </c:pt>
                <c:pt idx="64">
                  <c:v>0.35153610000270419</c:v>
                </c:pt>
                <c:pt idx="67">
                  <c:v>0.43593250000412809</c:v>
                </c:pt>
                <c:pt idx="68">
                  <c:v>0.43863250000140397</c:v>
                </c:pt>
                <c:pt idx="69">
                  <c:v>0.48310369999671821</c:v>
                </c:pt>
                <c:pt idx="70">
                  <c:v>0.48400369999581017</c:v>
                </c:pt>
                <c:pt idx="77">
                  <c:v>0.84241700000711717</c:v>
                </c:pt>
                <c:pt idx="80">
                  <c:v>0.83074219999980414</c:v>
                </c:pt>
                <c:pt idx="86">
                  <c:v>0.85180389999732142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C37-4CE0-9457-A75866D26A9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3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3">
                    <c:v>0</c:v>
                  </c:pt>
                  <c:pt idx="48">
                    <c:v>0</c:v>
                  </c:pt>
                  <c:pt idx="54">
                    <c:v>4.0000000000000001E-3</c:v>
                  </c:pt>
                  <c:pt idx="55">
                    <c:v>4.0000000000000001E-3</c:v>
                  </c:pt>
                  <c:pt idx="56">
                    <c:v>4.0000000000000001E-3</c:v>
                  </c:pt>
                  <c:pt idx="57">
                    <c:v>4.0000000000000001E-3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3">
                    <c:v>4.0000000000000001E-3</c:v>
                  </c:pt>
                  <c:pt idx="64">
                    <c:v>4.0000000000000001E-3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3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3">
                    <c:v>0</c:v>
                  </c:pt>
                  <c:pt idx="48">
                    <c:v>0</c:v>
                  </c:pt>
                  <c:pt idx="54">
                    <c:v>4.0000000000000001E-3</c:v>
                  </c:pt>
                  <c:pt idx="55">
                    <c:v>4.0000000000000001E-3</c:v>
                  </c:pt>
                  <c:pt idx="56">
                    <c:v>4.0000000000000001E-3</c:v>
                  </c:pt>
                  <c:pt idx="57">
                    <c:v>4.0000000000000001E-3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3">
                    <c:v>4.0000000000000001E-3</c:v>
                  </c:pt>
                  <c:pt idx="64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-6234</c:v>
                </c:pt>
                <c:pt idx="1">
                  <c:v>-6192</c:v>
                </c:pt>
                <c:pt idx="2">
                  <c:v>-6183</c:v>
                </c:pt>
                <c:pt idx="3">
                  <c:v>-6065</c:v>
                </c:pt>
                <c:pt idx="4">
                  <c:v>-6058</c:v>
                </c:pt>
                <c:pt idx="5">
                  <c:v>-5866.5</c:v>
                </c:pt>
                <c:pt idx="6">
                  <c:v>-5823</c:v>
                </c:pt>
                <c:pt idx="7">
                  <c:v>-5740</c:v>
                </c:pt>
                <c:pt idx="8">
                  <c:v>-5740</c:v>
                </c:pt>
                <c:pt idx="9">
                  <c:v>-5689</c:v>
                </c:pt>
                <c:pt idx="10">
                  <c:v>-5688</c:v>
                </c:pt>
                <c:pt idx="11">
                  <c:v>-5679</c:v>
                </c:pt>
                <c:pt idx="12">
                  <c:v>-5678</c:v>
                </c:pt>
                <c:pt idx="13">
                  <c:v>-5554</c:v>
                </c:pt>
                <c:pt idx="14">
                  <c:v>-5545</c:v>
                </c:pt>
                <c:pt idx="15">
                  <c:v>-5536</c:v>
                </c:pt>
                <c:pt idx="16">
                  <c:v>-5526</c:v>
                </c:pt>
                <c:pt idx="17">
                  <c:v>-5463</c:v>
                </c:pt>
                <c:pt idx="18">
                  <c:v>-5463</c:v>
                </c:pt>
                <c:pt idx="19">
                  <c:v>-5420</c:v>
                </c:pt>
                <c:pt idx="20">
                  <c:v>-5420</c:v>
                </c:pt>
                <c:pt idx="21">
                  <c:v>-5411</c:v>
                </c:pt>
                <c:pt idx="22">
                  <c:v>-5411</c:v>
                </c:pt>
                <c:pt idx="23">
                  <c:v>-5353</c:v>
                </c:pt>
                <c:pt idx="24">
                  <c:v>-5327</c:v>
                </c:pt>
                <c:pt idx="25">
                  <c:v>-5327</c:v>
                </c:pt>
                <c:pt idx="26">
                  <c:v>-5327</c:v>
                </c:pt>
                <c:pt idx="27">
                  <c:v>-5318</c:v>
                </c:pt>
                <c:pt idx="28">
                  <c:v>-5193</c:v>
                </c:pt>
                <c:pt idx="29">
                  <c:v>-5175</c:v>
                </c:pt>
                <c:pt idx="30">
                  <c:v>-5075</c:v>
                </c:pt>
                <c:pt idx="31">
                  <c:v>-4922</c:v>
                </c:pt>
                <c:pt idx="32">
                  <c:v>-4807</c:v>
                </c:pt>
                <c:pt idx="33">
                  <c:v>-4780</c:v>
                </c:pt>
                <c:pt idx="34">
                  <c:v>-4572</c:v>
                </c:pt>
                <c:pt idx="35">
                  <c:v>-3681</c:v>
                </c:pt>
                <c:pt idx="36">
                  <c:v>-3462</c:v>
                </c:pt>
                <c:pt idx="37">
                  <c:v>-3445</c:v>
                </c:pt>
                <c:pt idx="38">
                  <c:v>-3401</c:v>
                </c:pt>
                <c:pt idx="39">
                  <c:v>-3267</c:v>
                </c:pt>
                <c:pt idx="40">
                  <c:v>-3041</c:v>
                </c:pt>
                <c:pt idx="41">
                  <c:v>-3024</c:v>
                </c:pt>
                <c:pt idx="42">
                  <c:v>-1624</c:v>
                </c:pt>
                <c:pt idx="43">
                  <c:v>-1286</c:v>
                </c:pt>
                <c:pt idx="44">
                  <c:v>-1251.5</c:v>
                </c:pt>
                <c:pt idx="45">
                  <c:v>-1160</c:v>
                </c:pt>
                <c:pt idx="46">
                  <c:v>-1112</c:v>
                </c:pt>
                <c:pt idx="47">
                  <c:v>-1100</c:v>
                </c:pt>
                <c:pt idx="48">
                  <c:v>0</c:v>
                </c:pt>
                <c:pt idx="49">
                  <c:v>152</c:v>
                </c:pt>
                <c:pt idx="50">
                  <c:v>345</c:v>
                </c:pt>
                <c:pt idx="51">
                  <c:v>883</c:v>
                </c:pt>
                <c:pt idx="52">
                  <c:v>1127</c:v>
                </c:pt>
                <c:pt idx="53">
                  <c:v>1177</c:v>
                </c:pt>
                <c:pt idx="54">
                  <c:v>1404</c:v>
                </c:pt>
                <c:pt idx="55">
                  <c:v>1404</c:v>
                </c:pt>
                <c:pt idx="56">
                  <c:v>1422</c:v>
                </c:pt>
                <c:pt idx="57">
                  <c:v>1422</c:v>
                </c:pt>
                <c:pt idx="58">
                  <c:v>1431</c:v>
                </c:pt>
                <c:pt idx="59">
                  <c:v>1431</c:v>
                </c:pt>
                <c:pt idx="60">
                  <c:v>1440</c:v>
                </c:pt>
                <c:pt idx="61">
                  <c:v>1440</c:v>
                </c:pt>
                <c:pt idx="62">
                  <c:v>1506</c:v>
                </c:pt>
                <c:pt idx="63">
                  <c:v>1507</c:v>
                </c:pt>
                <c:pt idx="64">
                  <c:v>1507</c:v>
                </c:pt>
                <c:pt idx="65">
                  <c:v>1658</c:v>
                </c:pt>
                <c:pt idx="66">
                  <c:v>1658</c:v>
                </c:pt>
                <c:pt idx="67">
                  <c:v>1775</c:v>
                </c:pt>
                <c:pt idx="68">
                  <c:v>1775</c:v>
                </c:pt>
                <c:pt idx="69">
                  <c:v>1919</c:v>
                </c:pt>
                <c:pt idx="70">
                  <c:v>1919</c:v>
                </c:pt>
                <c:pt idx="71">
                  <c:v>3334</c:v>
                </c:pt>
                <c:pt idx="72">
                  <c:v>3561</c:v>
                </c:pt>
                <c:pt idx="73">
                  <c:v>3561</c:v>
                </c:pt>
                <c:pt idx="74">
                  <c:v>3696</c:v>
                </c:pt>
                <c:pt idx="75">
                  <c:v>3696</c:v>
                </c:pt>
                <c:pt idx="76">
                  <c:v>3696</c:v>
                </c:pt>
                <c:pt idx="77">
                  <c:v>3790</c:v>
                </c:pt>
                <c:pt idx="78">
                  <c:v>3822</c:v>
                </c:pt>
                <c:pt idx="79">
                  <c:v>3822</c:v>
                </c:pt>
                <c:pt idx="80">
                  <c:v>3914</c:v>
                </c:pt>
                <c:pt idx="81">
                  <c:v>3948</c:v>
                </c:pt>
                <c:pt idx="82">
                  <c:v>4066</c:v>
                </c:pt>
                <c:pt idx="83">
                  <c:v>4066</c:v>
                </c:pt>
                <c:pt idx="84">
                  <c:v>4067</c:v>
                </c:pt>
                <c:pt idx="85">
                  <c:v>4067</c:v>
                </c:pt>
                <c:pt idx="86">
                  <c:v>4293</c:v>
                </c:pt>
                <c:pt idx="87">
                  <c:v>4326</c:v>
                </c:pt>
                <c:pt idx="88">
                  <c:v>4326</c:v>
                </c:pt>
                <c:pt idx="89">
                  <c:v>4326</c:v>
                </c:pt>
                <c:pt idx="90">
                  <c:v>4326</c:v>
                </c:pt>
                <c:pt idx="91">
                  <c:v>5067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71">
                  <c:v>0.77240820000588428</c:v>
                </c:pt>
                <c:pt idx="72">
                  <c:v>0.82080030000361148</c:v>
                </c:pt>
                <c:pt idx="73">
                  <c:v>0.82081029999972088</c:v>
                </c:pt>
                <c:pt idx="74">
                  <c:v>0.83396080000238726</c:v>
                </c:pt>
                <c:pt idx="75">
                  <c:v>0.83436080000683432</c:v>
                </c:pt>
                <c:pt idx="76">
                  <c:v>0.83646080000471557</c:v>
                </c:pt>
                <c:pt idx="78">
                  <c:v>0.8447706000006292</c:v>
                </c:pt>
                <c:pt idx="79">
                  <c:v>0.84867060000397032</c:v>
                </c:pt>
                <c:pt idx="81">
                  <c:v>0.85112040000240086</c:v>
                </c:pt>
                <c:pt idx="82">
                  <c:v>0.85493180000776192</c:v>
                </c:pt>
                <c:pt idx="83">
                  <c:v>0.8572318000078667</c:v>
                </c:pt>
                <c:pt idx="84">
                  <c:v>0.85004410000692587</c:v>
                </c:pt>
                <c:pt idx="85">
                  <c:v>0.85830410000198754</c:v>
                </c:pt>
                <c:pt idx="87">
                  <c:v>0.85787980000168318</c:v>
                </c:pt>
                <c:pt idx="88">
                  <c:v>0.85798980000254232</c:v>
                </c:pt>
                <c:pt idx="89">
                  <c:v>0.85848980000446318</c:v>
                </c:pt>
                <c:pt idx="90">
                  <c:v>0.86047980000148527</c:v>
                </c:pt>
                <c:pt idx="91">
                  <c:v>0.99792410001100507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C37-4CE0-9457-A75866D26A9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3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3">
                    <c:v>0</c:v>
                  </c:pt>
                  <c:pt idx="48">
                    <c:v>0</c:v>
                  </c:pt>
                  <c:pt idx="54">
                    <c:v>4.0000000000000001E-3</c:v>
                  </c:pt>
                  <c:pt idx="55">
                    <c:v>4.0000000000000001E-3</c:v>
                  </c:pt>
                  <c:pt idx="56">
                    <c:v>4.0000000000000001E-3</c:v>
                  </c:pt>
                  <c:pt idx="57">
                    <c:v>4.0000000000000001E-3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3">
                    <c:v>4.0000000000000001E-3</c:v>
                  </c:pt>
                  <c:pt idx="64">
                    <c:v>4.0000000000000001E-3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3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3">
                    <c:v>0</c:v>
                  </c:pt>
                  <c:pt idx="48">
                    <c:v>0</c:v>
                  </c:pt>
                  <c:pt idx="54">
                    <c:v>4.0000000000000001E-3</c:v>
                  </c:pt>
                  <c:pt idx="55">
                    <c:v>4.0000000000000001E-3</c:v>
                  </c:pt>
                  <c:pt idx="56">
                    <c:v>4.0000000000000001E-3</c:v>
                  </c:pt>
                  <c:pt idx="57">
                    <c:v>4.0000000000000001E-3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3">
                    <c:v>4.0000000000000001E-3</c:v>
                  </c:pt>
                  <c:pt idx="64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-6234</c:v>
                </c:pt>
                <c:pt idx="1">
                  <c:v>-6192</c:v>
                </c:pt>
                <c:pt idx="2">
                  <c:v>-6183</c:v>
                </c:pt>
                <c:pt idx="3">
                  <c:v>-6065</c:v>
                </c:pt>
                <c:pt idx="4">
                  <c:v>-6058</c:v>
                </c:pt>
                <c:pt idx="5">
                  <c:v>-5866.5</c:v>
                </c:pt>
                <c:pt idx="6">
                  <c:v>-5823</c:v>
                </c:pt>
                <c:pt idx="7">
                  <c:v>-5740</c:v>
                </c:pt>
                <c:pt idx="8">
                  <c:v>-5740</c:v>
                </c:pt>
                <c:pt idx="9">
                  <c:v>-5689</c:v>
                </c:pt>
                <c:pt idx="10">
                  <c:v>-5688</c:v>
                </c:pt>
                <c:pt idx="11">
                  <c:v>-5679</c:v>
                </c:pt>
                <c:pt idx="12">
                  <c:v>-5678</c:v>
                </c:pt>
                <c:pt idx="13">
                  <c:v>-5554</c:v>
                </c:pt>
                <c:pt idx="14">
                  <c:v>-5545</c:v>
                </c:pt>
                <c:pt idx="15">
                  <c:v>-5536</c:v>
                </c:pt>
                <c:pt idx="16">
                  <c:v>-5526</c:v>
                </c:pt>
                <c:pt idx="17">
                  <c:v>-5463</c:v>
                </c:pt>
                <c:pt idx="18">
                  <c:v>-5463</c:v>
                </c:pt>
                <c:pt idx="19">
                  <c:v>-5420</c:v>
                </c:pt>
                <c:pt idx="20">
                  <c:v>-5420</c:v>
                </c:pt>
                <c:pt idx="21">
                  <c:v>-5411</c:v>
                </c:pt>
                <c:pt idx="22">
                  <c:v>-5411</c:v>
                </c:pt>
                <c:pt idx="23">
                  <c:v>-5353</c:v>
                </c:pt>
                <c:pt idx="24">
                  <c:v>-5327</c:v>
                </c:pt>
                <c:pt idx="25">
                  <c:v>-5327</c:v>
                </c:pt>
                <c:pt idx="26">
                  <c:v>-5327</c:v>
                </c:pt>
                <c:pt idx="27">
                  <c:v>-5318</c:v>
                </c:pt>
                <c:pt idx="28">
                  <c:v>-5193</c:v>
                </c:pt>
                <c:pt idx="29">
                  <c:v>-5175</c:v>
                </c:pt>
                <c:pt idx="30">
                  <c:v>-5075</c:v>
                </c:pt>
                <c:pt idx="31">
                  <c:v>-4922</c:v>
                </c:pt>
                <c:pt idx="32">
                  <c:v>-4807</c:v>
                </c:pt>
                <c:pt idx="33">
                  <c:v>-4780</c:v>
                </c:pt>
                <c:pt idx="34">
                  <c:v>-4572</c:v>
                </c:pt>
                <c:pt idx="35">
                  <c:v>-3681</c:v>
                </c:pt>
                <c:pt idx="36">
                  <c:v>-3462</c:v>
                </c:pt>
                <c:pt idx="37">
                  <c:v>-3445</c:v>
                </c:pt>
                <c:pt idx="38">
                  <c:v>-3401</c:v>
                </c:pt>
                <c:pt idx="39">
                  <c:v>-3267</c:v>
                </c:pt>
                <c:pt idx="40">
                  <c:v>-3041</c:v>
                </c:pt>
                <c:pt idx="41">
                  <c:v>-3024</c:v>
                </c:pt>
                <c:pt idx="42">
                  <c:v>-1624</c:v>
                </c:pt>
                <c:pt idx="43">
                  <c:v>-1286</c:v>
                </c:pt>
                <c:pt idx="44">
                  <c:v>-1251.5</c:v>
                </c:pt>
                <c:pt idx="45">
                  <c:v>-1160</c:v>
                </c:pt>
                <c:pt idx="46">
                  <c:v>-1112</c:v>
                </c:pt>
                <c:pt idx="47">
                  <c:v>-1100</c:v>
                </c:pt>
                <c:pt idx="48">
                  <c:v>0</c:v>
                </c:pt>
                <c:pt idx="49">
                  <c:v>152</c:v>
                </c:pt>
                <c:pt idx="50">
                  <c:v>345</c:v>
                </c:pt>
                <c:pt idx="51">
                  <c:v>883</c:v>
                </c:pt>
                <c:pt idx="52">
                  <c:v>1127</c:v>
                </c:pt>
                <c:pt idx="53">
                  <c:v>1177</c:v>
                </c:pt>
                <c:pt idx="54">
                  <c:v>1404</c:v>
                </c:pt>
                <c:pt idx="55">
                  <c:v>1404</c:v>
                </c:pt>
                <c:pt idx="56">
                  <c:v>1422</c:v>
                </c:pt>
                <c:pt idx="57">
                  <c:v>1422</c:v>
                </c:pt>
                <c:pt idx="58">
                  <c:v>1431</c:v>
                </c:pt>
                <c:pt idx="59">
                  <c:v>1431</c:v>
                </c:pt>
                <c:pt idx="60">
                  <c:v>1440</c:v>
                </c:pt>
                <c:pt idx="61">
                  <c:v>1440</c:v>
                </c:pt>
                <c:pt idx="62">
                  <c:v>1506</c:v>
                </c:pt>
                <c:pt idx="63">
                  <c:v>1507</c:v>
                </c:pt>
                <c:pt idx="64">
                  <c:v>1507</c:v>
                </c:pt>
                <c:pt idx="65">
                  <c:v>1658</c:v>
                </c:pt>
                <c:pt idx="66">
                  <c:v>1658</c:v>
                </c:pt>
                <c:pt idx="67">
                  <c:v>1775</c:v>
                </c:pt>
                <c:pt idx="68">
                  <c:v>1775</c:v>
                </c:pt>
                <c:pt idx="69">
                  <c:v>1919</c:v>
                </c:pt>
                <c:pt idx="70">
                  <c:v>1919</c:v>
                </c:pt>
                <c:pt idx="71">
                  <c:v>3334</c:v>
                </c:pt>
                <c:pt idx="72">
                  <c:v>3561</c:v>
                </c:pt>
                <c:pt idx="73">
                  <c:v>3561</c:v>
                </c:pt>
                <c:pt idx="74">
                  <c:v>3696</c:v>
                </c:pt>
                <c:pt idx="75">
                  <c:v>3696</c:v>
                </c:pt>
                <c:pt idx="76">
                  <c:v>3696</c:v>
                </c:pt>
                <c:pt idx="77">
                  <c:v>3790</c:v>
                </c:pt>
                <c:pt idx="78">
                  <c:v>3822</c:v>
                </c:pt>
                <c:pt idx="79">
                  <c:v>3822</c:v>
                </c:pt>
                <c:pt idx="80">
                  <c:v>3914</c:v>
                </c:pt>
                <c:pt idx="81">
                  <c:v>3948</c:v>
                </c:pt>
                <c:pt idx="82">
                  <c:v>4066</c:v>
                </c:pt>
                <c:pt idx="83">
                  <c:v>4066</c:v>
                </c:pt>
                <c:pt idx="84">
                  <c:v>4067</c:v>
                </c:pt>
                <c:pt idx="85">
                  <c:v>4067</c:v>
                </c:pt>
                <c:pt idx="86">
                  <c:v>4293</c:v>
                </c:pt>
                <c:pt idx="87">
                  <c:v>4326</c:v>
                </c:pt>
                <c:pt idx="88">
                  <c:v>4326</c:v>
                </c:pt>
                <c:pt idx="89">
                  <c:v>4326</c:v>
                </c:pt>
                <c:pt idx="90">
                  <c:v>4326</c:v>
                </c:pt>
                <c:pt idx="91">
                  <c:v>5067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C37-4CE0-9457-A75866D26A9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3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3">
                    <c:v>0</c:v>
                  </c:pt>
                  <c:pt idx="48">
                    <c:v>0</c:v>
                  </c:pt>
                  <c:pt idx="54">
                    <c:v>4.0000000000000001E-3</c:v>
                  </c:pt>
                  <c:pt idx="55">
                    <c:v>4.0000000000000001E-3</c:v>
                  </c:pt>
                  <c:pt idx="56">
                    <c:v>4.0000000000000001E-3</c:v>
                  </c:pt>
                  <c:pt idx="57">
                    <c:v>4.0000000000000001E-3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3">
                    <c:v>4.0000000000000001E-3</c:v>
                  </c:pt>
                  <c:pt idx="64">
                    <c:v>4.0000000000000001E-3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3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3">
                    <c:v>0</c:v>
                  </c:pt>
                  <c:pt idx="48">
                    <c:v>0</c:v>
                  </c:pt>
                  <c:pt idx="54">
                    <c:v>4.0000000000000001E-3</c:v>
                  </c:pt>
                  <c:pt idx="55">
                    <c:v>4.0000000000000001E-3</c:v>
                  </c:pt>
                  <c:pt idx="56">
                    <c:v>4.0000000000000001E-3</c:v>
                  </c:pt>
                  <c:pt idx="57">
                    <c:v>4.0000000000000001E-3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3">
                    <c:v>4.0000000000000001E-3</c:v>
                  </c:pt>
                  <c:pt idx="64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-6234</c:v>
                </c:pt>
                <c:pt idx="1">
                  <c:v>-6192</c:v>
                </c:pt>
                <c:pt idx="2">
                  <c:v>-6183</c:v>
                </c:pt>
                <c:pt idx="3">
                  <c:v>-6065</c:v>
                </c:pt>
                <c:pt idx="4">
                  <c:v>-6058</c:v>
                </c:pt>
                <c:pt idx="5">
                  <c:v>-5866.5</c:v>
                </c:pt>
                <c:pt idx="6">
                  <c:v>-5823</c:v>
                </c:pt>
                <c:pt idx="7">
                  <c:v>-5740</c:v>
                </c:pt>
                <c:pt idx="8">
                  <c:v>-5740</c:v>
                </c:pt>
                <c:pt idx="9">
                  <c:v>-5689</c:v>
                </c:pt>
                <c:pt idx="10">
                  <c:v>-5688</c:v>
                </c:pt>
                <c:pt idx="11">
                  <c:v>-5679</c:v>
                </c:pt>
                <c:pt idx="12">
                  <c:v>-5678</c:v>
                </c:pt>
                <c:pt idx="13">
                  <c:v>-5554</c:v>
                </c:pt>
                <c:pt idx="14">
                  <c:v>-5545</c:v>
                </c:pt>
                <c:pt idx="15">
                  <c:v>-5536</c:v>
                </c:pt>
                <c:pt idx="16">
                  <c:v>-5526</c:v>
                </c:pt>
                <c:pt idx="17">
                  <c:v>-5463</c:v>
                </c:pt>
                <c:pt idx="18">
                  <c:v>-5463</c:v>
                </c:pt>
                <c:pt idx="19">
                  <c:v>-5420</c:v>
                </c:pt>
                <c:pt idx="20">
                  <c:v>-5420</c:v>
                </c:pt>
                <c:pt idx="21">
                  <c:v>-5411</c:v>
                </c:pt>
                <c:pt idx="22">
                  <c:v>-5411</c:v>
                </c:pt>
                <c:pt idx="23">
                  <c:v>-5353</c:v>
                </c:pt>
                <c:pt idx="24">
                  <c:v>-5327</c:v>
                </c:pt>
                <c:pt idx="25">
                  <c:v>-5327</c:v>
                </c:pt>
                <c:pt idx="26">
                  <c:v>-5327</c:v>
                </c:pt>
                <c:pt idx="27">
                  <c:v>-5318</c:v>
                </c:pt>
                <c:pt idx="28">
                  <c:v>-5193</c:v>
                </c:pt>
                <c:pt idx="29">
                  <c:v>-5175</c:v>
                </c:pt>
                <c:pt idx="30">
                  <c:v>-5075</c:v>
                </c:pt>
                <c:pt idx="31">
                  <c:v>-4922</c:v>
                </c:pt>
                <c:pt idx="32">
                  <c:v>-4807</c:v>
                </c:pt>
                <c:pt idx="33">
                  <c:v>-4780</c:v>
                </c:pt>
                <c:pt idx="34">
                  <c:v>-4572</c:v>
                </c:pt>
                <c:pt idx="35">
                  <c:v>-3681</c:v>
                </c:pt>
                <c:pt idx="36">
                  <c:v>-3462</c:v>
                </c:pt>
                <c:pt idx="37">
                  <c:v>-3445</c:v>
                </c:pt>
                <c:pt idx="38">
                  <c:v>-3401</c:v>
                </c:pt>
                <c:pt idx="39">
                  <c:v>-3267</c:v>
                </c:pt>
                <c:pt idx="40">
                  <c:v>-3041</c:v>
                </c:pt>
                <c:pt idx="41">
                  <c:v>-3024</c:v>
                </c:pt>
                <c:pt idx="42">
                  <c:v>-1624</c:v>
                </c:pt>
                <c:pt idx="43">
                  <c:v>-1286</c:v>
                </c:pt>
                <c:pt idx="44">
                  <c:v>-1251.5</c:v>
                </c:pt>
                <c:pt idx="45">
                  <c:v>-1160</c:v>
                </c:pt>
                <c:pt idx="46">
                  <c:v>-1112</c:v>
                </c:pt>
                <c:pt idx="47">
                  <c:v>-1100</c:v>
                </c:pt>
                <c:pt idx="48">
                  <c:v>0</c:v>
                </c:pt>
                <c:pt idx="49">
                  <c:v>152</c:v>
                </c:pt>
                <c:pt idx="50">
                  <c:v>345</c:v>
                </c:pt>
                <c:pt idx="51">
                  <c:v>883</c:v>
                </c:pt>
                <c:pt idx="52">
                  <c:v>1127</c:v>
                </c:pt>
                <c:pt idx="53">
                  <c:v>1177</c:v>
                </c:pt>
                <c:pt idx="54">
                  <c:v>1404</c:v>
                </c:pt>
                <c:pt idx="55">
                  <c:v>1404</c:v>
                </c:pt>
                <c:pt idx="56">
                  <c:v>1422</c:v>
                </c:pt>
                <c:pt idx="57">
                  <c:v>1422</c:v>
                </c:pt>
                <c:pt idx="58">
                  <c:v>1431</c:v>
                </c:pt>
                <c:pt idx="59">
                  <c:v>1431</c:v>
                </c:pt>
                <c:pt idx="60">
                  <c:v>1440</c:v>
                </c:pt>
                <c:pt idx="61">
                  <c:v>1440</c:v>
                </c:pt>
                <c:pt idx="62">
                  <c:v>1506</c:v>
                </c:pt>
                <c:pt idx="63">
                  <c:v>1507</c:v>
                </c:pt>
                <c:pt idx="64">
                  <c:v>1507</c:v>
                </c:pt>
                <c:pt idx="65">
                  <c:v>1658</c:v>
                </c:pt>
                <c:pt idx="66">
                  <c:v>1658</c:v>
                </c:pt>
                <c:pt idx="67">
                  <c:v>1775</c:v>
                </c:pt>
                <c:pt idx="68">
                  <c:v>1775</c:v>
                </c:pt>
                <c:pt idx="69">
                  <c:v>1919</c:v>
                </c:pt>
                <c:pt idx="70">
                  <c:v>1919</c:v>
                </c:pt>
                <c:pt idx="71">
                  <c:v>3334</c:v>
                </c:pt>
                <c:pt idx="72">
                  <c:v>3561</c:v>
                </c:pt>
                <c:pt idx="73">
                  <c:v>3561</c:v>
                </c:pt>
                <c:pt idx="74">
                  <c:v>3696</c:v>
                </c:pt>
                <c:pt idx="75">
                  <c:v>3696</c:v>
                </c:pt>
                <c:pt idx="76">
                  <c:v>3696</c:v>
                </c:pt>
                <c:pt idx="77">
                  <c:v>3790</c:v>
                </c:pt>
                <c:pt idx="78">
                  <c:v>3822</c:v>
                </c:pt>
                <c:pt idx="79">
                  <c:v>3822</c:v>
                </c:pt>
                <c:pt idx="80">
                  <c:v>3914</c:v>
                </c:pt>
                <c:pt idx="81">
                  <c:v>3948</c:v>
                </c:pt>
                <c:pt idx="82">
                  <c:v>4066</c:v>
                </c:pt>
                <c:pt idx="83">
                  <c:v>4066</c:v>
                </c:pt>
                <c:pt idx="84">
                  <c:v>4067</c:v>
                </c:pt>
                <c:pt idx="85">
                  <c:v>4067</c:v>
                </c:pt>
                <c:pt idx="86">
                  <c:v>4293</c:v>
                </c:pt>
                <c:pt idx="87">
                  <c:v>4326</c:v>
                </c:pt>
                <c:pt idx="88">
                  <c:v>4326</c:v>
                </c:pt>
                <c:pt idx="89">
                  <c:v>4326</c:v>
                </c:pt>
                <c:pt idx="90">
                  <c:v>4326</c:v>
                </c:pt>
                <c:pt idx="91">
                  <c:v>5067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C37-4CE0-9457-A75866D26A9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3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3">
                    <c:v>0</c:v>
                  </c:pt>
                  <c:pt idx="48">
                    <c:v>0</c:v>
                  </c:pt>
                  <c:pt idx="54">
                    <c:v>4.0000000000000001E-3</c:v>
                  </c:pt>
                  <c:pt idx="55">
                    <c:v>4.0000000000000001E-3</c:v>
                  </c:pt>
                  <c:pt idx="56">
                    <c:v>4.0000000000000001E-3</c:v>
                  </c:pt>
                  <c:pt idx="57">
                    <c:v>4.0000000000000001E-3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3">
                    <c:v>4.0000000000000001E-3</c:v>
                  </c:pt>
                  <c:pt idx="64">
                    <c:v>4.0000000000000001E-3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3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3">
                    <c:v>0</c:v>
                  </c:pt>
                  <c:pt idx="48">
                    <c:v>0</c:v>
                  </c:pt>
                  <c:pt idx="54">
                    <c:v>4.0000000000000001E-3</c:v>
                  </c:pt>
                  <c:pt idx="55">
                    <c:v>4.0000000000000001E-3</c:v>
                  </c:pt>
                  <c:pt idx="56">
                    <c:v>4.0000000000000001E-3</c:v>
                  </c:pt>
                  <c:pt idx="57">
                    <c:v>4.0000000000000001E-3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3">
                    <c:v>4.0000000000000001E-3</c:v>
                  </c:pt>
                  <c:pt idx="64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-6234</c:v>
                </c:pt>
                <c:pt idx="1">
                  <c:v>-6192</c:v>
                </c:pt>
                <c:pt idx="2">
                  <c:v>-6183</c:v>
                </c:pt>
                <c:pt idx="3">
                  <c:v>-6065</c:v>
                </c:pt>
                <c:pt idx="4">
                  <c:v>-6058</c:v>
                </c:pt>
                <c:pt idx="5">
                  <c:v>-5866.5</c:v>
                </c:pt>
                <c:pt idx="6">
                  <c:v>-5823</c:v>
                </c:pt>
                <c:pt idx="7">
                  <c:v>-5740</c:v>
                </c:pt>
                <c:pt idx="8">
                  <c:v>-5740</c:v>
                </c:pt>
                <c:pt idx="9">
                  <c:v>-5689</c:v>
                </c:pt>
                <c:pt idx="10">
                  <c:v>-5688</c:v>
                </c:pt>
                <c:pt idx="11">
                  <c:v>-5679</c:v>
                </c:pt>
                <c:pt idx="12">
                  <c:v>-5678</c:v>
                </c:pt>
                <c:pt idx="13">
                  <c:v>-5554</c:v>
                </c:pt>
                <c:pt idx="14">
                  <c:v>-5545</c:v>
                </c:pt>
                <c:pt idx="15">
                  <c:v>-5536</c:v>
                </c:pt>
                <c:pt idx="16">
                  <c:v>-5526</c:v>
                </c:pt>
                <c:pt idx="17">
                  <c:v>-5463</c:v>
                </c:pt>
                <c:pt idx="18">
                  <c:v>-5463</c:v>
                </c:pt>
                <c:pt idx="19">
                  <c:v>-5420</c:v>
                </c:pt>
                <c:pt idx="20">
                  <c:v>-5420</c:v>
                </c:pt>
                <c:pt idx="21">
                  <c:v>-5411</c:v>
                </c:pt>
                <c:pt idx="22">
                  <c:v>-5411</c:v>
                </c:pt>
                <c:pt idx="23">
                  <c:v>-5353</c:v>
                </c:pt>
                <c:pt idx="24">
                  <c:v>-5327</c:v>
                </c:pt>
                <c:pt idx="25">
                  <c:v>-5327</c:v>
                </c:pt>
                <c:pt idx="26">
                  <c:v>-5327</c:v>
                </c:pt>
                <c:pt idx="27">
                  <c:v>-5318</c:v>
                </c:pt>
                <c:pt idx="28">
                  <c:v>-5193</c:v>
                </c:pt>
                <c:pt idx="29">
                  <c:v>-5175</c:v>
                </c:pt>
                <c:pt idx="30">
                  <c:v>-5075</c:v>
                </c:pt>
                <c:pt idx="31">
                  <c:v>-4922</c:v>
                </c:pt>
                <c:pt idx="32">
                  <c:v>-4807</c:v>
                </c:pt>
                <c:pt idx="33">
                  <c:v>-4780</c:v>
                </c:pt>
                <c:pt idx="34">
                  <c:v>-4572</c:v>
                </c:pt>
                <c:pt idx="35">
                  <c:v>-3681</c:v>
                </c:pt>
                <c:pt idx="36">
                  <c:v>-3462</c:v>
                </c:pt>
                <c:pt idx="37">
                  <c:v>-3445</c:v>
                </c:pt>
                <c:pt idx="38">
                  <c:v>-3401</c:v>
                </c:pt>
                <c:pt idx="39">
                  <c:v>-3267</c:v>
                </c:pt>
                <c:pt idx="40">
                  <c:v>-3041</c:v>
                </c:pt>
                <c:pt idx="41">
                  <c:v>-3024</c:v>
                </c:pt>
                <c:pt idx="42">
                  <c:v>-1624</c:v>
                </c:pt>
                <c:pt idx="43">
                  <c:v>-1286</c:v>
                </c:pt>
                <c:pt idx="44">
                  <c:v>-1251.5</c:v>
                </c:pt>
                <c:pt idx="45">
                  <c:v>-1160</c:v>
                </c:pt>
                <c:pt idx="46">
                  <c:v>-1112</c:v>
                </c:pt>
                <c:pt idx="47">
                  <c:v>-1100</c:v>
                </c:pt>
                <c:pt idx="48">
                  <c:v>0</c:v>
                </c:pt>
                <c:pt idx="49">
                  <c:v>152</c:v>
                </c:pt>
                <c:pt idx="50">
                  <c:v>345</c:v>
                </c:pt>
                <c:pt idx="51">
                  <c:v>883</c:v>
                </c:pt>
                <c:pt idx="52">
                  <c:v>1127</c:v>
                </c:pt>
                <c:pt idx="53">
                  <c:v>1177</c:v>
                </c:pt>
                <c:pt idx="54">
                  <c:v>1404</c:v>
                </c:pt>
                <c:pt idx="55">
                  <c:v>1404</c:v>
                </c:pt>
                <c:pt idx="56">
                  <c:v>1422</c:v>
                </c:pt>
                <c:pt idx="57">
                  <c:v>1422</c:v>
                </c:pt>
                <c:pt idx="58">
                  <c:v>1431</c:v>
                </c:pt>
                <c:pt idx="59">
                  <c:v>1431</c:v>
                </c:pt>
                <c:pt idx="60">
                  <c:v>1440</c:v>
                </c:pt>
                <c:pt idx="61">
                  <c:v>1440</c:v>
                </c:pt>
                <c:pt idx="62">
                  <c:v>1506</c:v>
                </c:pt>
                <c:pt idx="63">
                  <c:v>1507</c:v>
                </c:pt>
                <c:pt idx="64">
                  <c:v>1507</c:v>
                </c:pt>
                <c:pt idx="65">
                  <c:v>1658</c:v>
                </c:pt>
                <c:pt idx="66">
                  <c:v>1658</c:v>
                </c:pt>
                <c:pt idx="67">
                  <c:v>1775</c:v>
                </c:pt>
                <c:pt idx="68">
                  <c:v>1775</c:v>
                </c:pt>
                <c:pt idx="69">
                  <c:v>1919</c:v>
                </c:pt>
                <c:pt idx="70">
                  <c:v>1919</c:v>
                </c:pt>
                <c:pt idx="71">
                  <c:v>3334</c:v>
                </c:pt>
                <c:pt idx="72">
                  <c:v>3561</c:v>
                </c:pt>
                <c:pt idx="73">
                  <c:v>3561</c:v>
                </c:pt>
                <c:pt idx="74">
                  <c:v>3696</c:v>
                </c:pt>
                <c:pt idx="75">
                  <c:v>3696</c:v>
                </c:pt>
                <c:pt idx="76">
                  <c:v>3696</c:v>
                </c:pt>
                <c:pt idx="77">
                  <c:v>3790</c:v>
                </c:pt>
                <c:pt idx="78">
                  <c:v>3822</c:v>
                </c:pt>
                <c:pt idx="79">
                  <c:v>3822</c:v>
                </c:pt>
                <c:pt idx="80">
                  <c:v>3914</c:v>
                </c:pt>
                <c:pt idx="81">
                  <c:v>3948</c:v>
                </c:pt>
                <c:pt idx="82">
                  <c:v>4066</c:v>
                </c:pt>
                <c:pt idx="83">
                  <c:v>4066</c:v>
                </c:pt>
                <c:pt idx="84">
                  <c:v>4067</c:v>
                </c:pt>
                <c:pt idx="85">
                  <c:v>4067</c:v>
                </c:pt>
                <c:pt idx="86">
                  <c:v>4293</c:v>
                </c:pt>
                <c:pt idx="87">
                  <c:v>4326</c:v>
                </c:pt>
                <c:pt idx="88">
                  <c:v>4326</c:v>
                </c:pt>
                <c:pt idx="89">
                  <c:v>4326</c:v>
                </c:pt>
                <c:pt idx="90">
                  <c:v>4326</c:v>
                </c:pt>
                <c:pt idx="91">
                  <c:v>5067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C37-4CE0-9457-A75866D26A9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-6234</c:v>
                </c:pt>
                <c:pt idx="1">
                  <c:v>-6192</c:v>
                </c:pt>
                <c:pt idx="2">
                  <c:v>-6183</c:v>
                </c:pt>
                <c:pt idx="3">
                  <c:v>-6065</c:v>
                </c:pt>
                <c:pt idx="4">
                  <c:v>-6058</c:v>
                </c:pt>
                <c:pt idx="5">
                  <c:v>-5866.5</c:v>
                </c:pt>
                <c:pt idx="6">
                  <c:v>-5823</c:v>
                </c:pt>
                <c:pt idx="7">
                  <c:v>-5740</c:v>
                </c:pt>
                <c:pt idx="8">
                  <c:v>-5740</c:v>
                </c:pt>
                <c:pt idx="9">
                  <c:v>-5689</c:v>
                </c:pt>
                <c:pt idx="10">
                  <c:v>-5688</c:v>
                </c:pt>
                <c:pt idx="11">
                  <c:v>-5679</c:v>
                </c:pt>
                <c:pt idx="12">
                  <c:v>-5678</c:v>
                </c:pt>
                <c:pt idx="13">
                  <c:v>-5554</c:v>
                </c:pt>
                <c:pt idx="14">
                  <c:v>-5545</c:v>
                </c:pt>
                <c:pt idx="15">
                  <c:v>-5536</c:v>
                </c:pt>
                <c:pt idx="16">
                  <c:v>-5526</c:v>
                </c:pt>
                <c:pt idx="17">
                  <c:v>-5463</c:v>
                </c:pt>
                <c:pt idx="18">
                  <c:v>-5463</c:v>
                </c:pt>
                <c:pt idx="19">
                  <c:v>-5420</c:v>
                </c:pt>
                <c:pt idx="20">
                  <c:v>-5420</c:v>
                </c:pt>
                <c:pt idx="21">
                  <c:v>-5411</c:v>
                </c:pt>
                <c:pt idx="22">
                  <c:v>-5411</c:v>
                </c:pt>
                <c:pt idx="23">
                  <c:v>-5353</c:v>
                </c:pt>
                <c:pt idx="24">
                  <c:v>-5327</c:v>
                </c:pt>
                <c:pt idx="25">
                  <c:v>-5327</c:v>
                </c:pt>
                <c:pt idx="26">
                  <c:v>-5327</c:v>
                </c:pt>
                <c:pt idx="27">
                  <c:v>-5318</c:v>
                </c:pt>
                <c:pt idx="28">
                  <c:v>-5193</c:v>
                </c:pt>
                <c:pt idx="29">
                  <c:v>-5175</c:v>
                </c:pt>
                <c:pt idx="30">
                  <c:v>-5075</c:v>
                </c:pt>
                <c:pt idx="31">
                  <c:v>-4922</c:v>
                </c:pt>
                <c:pt idx="32">
                  <c:v>-4807</c:v>
                </c:pt>
                <c:pt idx="33">
                  <c:v>-4780</c:v>
                </c:pt>
                <c:pt idx="34">
                  <c:v>-4572</c:v>
                </c:pt>
                <c:pt idx="35">
                  <c:v>-3681</c:v>
                </c:pt>
                <c:pt idx="36">
                  <c:v>-3462</c:v>
                </c:pt>
                <c:pt idx="37">
                  <c:v>-3445</c:v>
                </c:pt>
                <c:pt idx="38">
                  <c:v>-3401</c:v>
                </c:pt>
                <c:pt idx="39">
                  <c:v>-3267</c:v>
                </c:pt>
                <c:pt idx="40">
                  <c:v>-3041</c:v>
                </c:pt>
                <c:pt idx="41">
                  <c:v>-3024</c:v>
                </c:pt>
                <c:pt idx="42">
                  <c:v>-1624</c:v>
                </c:pt>
                <c:pt idx="43">
                  <c:v>-1286</c:v>
                </c:pt>
                <c:pt idx="44">
                  <c:v>-1251.5</c:v>
                </c:pt>
                <c:pt idx="45">
                  <c:v>-1160</c:v>
                </c:pt>
                <c:pt idx="46">
                  <c:v>-1112</c:v>
                </c:pt>
                <c:pt idx="47">
                  <c:v>-1100</c:v>
                </c:pt>
                <c:pt idx="48">
                  <c:v>0</c:v>
                </c:pt>
                <c:pt idx="49">
                  <c:v>152</c:v>
                </c:pt>
                <c:pt idx="50">
                  <c:v>345</c:v>
                </c:pt>
                <c:pt idx="51">
                  <c:v>883</c:v>
                </c:pt>
                <c:pt idx="52">
                  <c:v>1127</c:v>
                </c:pt>
                <c:pt idx="53">
                  <c:v>1177</c:v>
                </c:pt>
                <c:pt idx="54">
                  <c:v>1404</c:v>
                </c:pt>
                <c:pt idx="55">
                  <c:v>1404</c:v>
                </c:pt>
                <c:pt idx="56">
                  <c:v>1422</c:v>
                </c:pt>
                <c:pt idx="57">
                  <c:v>1422</c:v>
                </c:pt>
                <c:pt idx="58">
                  <c:v>1431</c:v>
                </c:pt>
                <c:pt idx="59">
                  <c:v>1431</c:v>
                </c:pt>
                <c:pt idx="60">
                  <c:v>1440</c:v>
                </c:pt>
                <c:pt idx="61">
                  <c:v>1440</c:v>
                </c:pt>
                <c:pt idx="62">
                  <c:v>1506</c:v>
                </c:pt>
                <c:pt idx="63">
                  <c:v>1507</c:v>
                </c:pt>
                <c:pt idx="64">
                  <c:v>1507</c:v>
                </c:pt>
                <c:pt idx="65">
                  <c:v>1658</c:v>
                </c:pt>
                <c:pt idx="66">
                  <c:v>1658</c:v>
                </c:pt>
                <c:pt idx="67">
                  <c:v>1775</c:v>
                </c:pt>
                <c:pt idx="68">
                  <c:v>1775</c:v>
                </c:pt>
                <c:pt idx="69">
                  <c:v>1919</c:v>
                </c:pt>
                <c:pt idx="70">
                  <c:v>1919</c:v>
                </c:pt>
                <c:pt idx="71">
                  <c:v>3334</c:v>
                </c:pt>
                <c:pt idx="72">
                  <c:v>3561</c:v>
                </c:pt>
                <c:pt idx="73">
                  <c:v>3561</c:v>
                </c:pt>
                <c:pt idx="74">
                  <c:v>3696</c:v>
                </c:pt>
                <c:pt idx="75">
                  <c:v>3696</c:v>
                </c:pt>
                <c:pt idx="76">
                  <c:v>3696</c:v>
                </c:pt>
                <c:pt idx="77">
                  <c:v>3790</c:v>
                </c:pt>
                <c:pt idx="78">
                  <c:v>3822</c:v>
                </c:pt>
                <c:pt idx="79">
                  <c:v>3822</c:v>
                </c:pt>
                <c:pt idx="80">
                  <c:v>3914</c:v>
                </c:pt>
                <c:pt idx="81">
                  <c:v>3948</c:v>
                </c:pt>
                <c:pt idx="82">
                  <c:v>4066</c:v>
                </c:pt>
                <c:pt idx="83">
                  <c:v>4066</c:v>
                </c:pt>
                <c:pt idx="84">
                  <c:v>4067</c:v>
                </c:pt>
                <c:pt idx="85">
                  <c:v>4067</c:v>
                </c:pt>
                <c:pt idx="86">
                  <c:v>4293</c:v>
                </c:pt>
                <c:pt idx="87">
                  <c:v>4326</c:v>
                </c:pt>
                <c:pt idx="88">
                  <c:v>4326</c:v>
                </c:pt>
                <c:pt idx="89">
                  <c:v>4326</c:v>
                </c:pt>
                <c:pt idx="90">
                  <c:v>4326</c:v>
                </c:pt>
                <c:pt idx="91">
                  <c:v>5067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51">
                  <c:v>0.55653646550700364</c:v>
                </c:pt>
                <c:pt idx="52">
                  <c:v>0.57946997884217433</c:v>
                </c:pt>
                <c:pt idx="53">
                  <c:v>0.58416946927970936</c:v>
                </c:pt>
                <c:pt idx="54">
                  <c:v>0.60550515586611819</c:v>
                </c:pt>
                <c:pt idx="55">
                  <c:v>0.60550515586611819</c:v>
                </c:pt>
                <c:pt idx="56">
                  <c:v>0.60719697242363069</c:v>
                </c:pt>
                <c:pt idx="57">
                  <c:v>0.60719697242363069</c:v>
                </c:pt>
                <c:pt idx="58">
                  <c:v>0.60804288070238699</c:v>
                </c:pt>
                <c:pt idx="59">
                  <c:v>0.60804288070238699</c:v>
                </c:pt>
                <c:pt idx="60">
                  <c:v>0.60888878898114329</c:v>
                </c:pt>
                <c:pt idx="61">
                  <c:v>0.60888878898114329</c:v>
                </c:pt>
                <c:pt idx="62">
                  <c:v>0.61509211635868954</c:v>
                </c:pt>
                <c:pt idx="63">
                  <c:v>0.61518610616744018</c:v>
                </c:pt>
                <c:pt idx="64">
                  <c:v>0.61518610616744018</c:v>
                </c:pt>
                <c:pt idx="65">
                  <c:v>0.62937856728879582</c:v>
                </c:pt>
                <c:pt idx="66">
                  <c:v>0.62937856728879582</c:v>
                </c:pt>
                <c:pt idx="67">
                  <c:v>0.64037537491262775</c:v>
                </c:pt>
                <c:pt idx="68">
                  <c:v>0.64037537491262775</c:v>
                </c:pt>
                <c:pt idx="69">
                  <c:v>0.65390990737272836</c:v>
                </c:pt>
                <c:pt idx="70">
                  <c:v>0.65390990737272836</c:v>
                </c:pt>
                <c:pt idx="71">
                  <c:v>0.7869054867549683</c:v>
                </c:pt>
                <c:pt idx="72">
                  <c:v>0.80824117334137724</c:v>
                </c:pt>
                <c:pt idx="73">
                  <c:v>0.80824117334137724</c:v>
                </c:pt>
                <c:pt idx="74">
                  <c:v>0.82092979752272166</c:v>
                </c:pt>
                <c:pt idx="75">
                  <c:v>0.82092979752272166</c:v>
                </c:pt>
                <c:pt idx="76">
                  <c:v>0.82092979752272166</c:v>
                </c:pt>
                <c:pt idx="77">
                  <c:v>0.82976483954528746</c:v>
                </c:pt>
                <c:pt idx="78">
                  <c:v>0.83277251342530978</c:v>
                </c:pt>
                <c:pt idx="79">
                  <c:v>0.83277251342530978</c:v>
                </c:pt>
                <c:pt idx="80">
                  <c:v>0.84141957583037419</c:v>
                </c:pt>
                <c:pt idx="81">
                  <c:v>0.8446152293278979</c:v>
                </c:pt>
                <c:pt idx="82">
                  <c:v>0.85570602676048046</c:v>
                </c:pt>
                <c:pt idx="83">
                  <c:v>0.85570602676048046</c:v>
                </c:pt>
                <c:pt idx="84">
                  <c:v>0.85580001656923121</c:v>
                </c:pt>
                <c:pt idx="85">
                  <c:v>0.85580001656923121</c:v>
                </c:pt>
                <c:pt idx="86">
                  <c:v>0.8770417133468893</c:v>
                </c:pt>
                <c:pt idx="87">
                  <c:v>0.88014337703566237</c:v>
                </c:pt>
                <c:pt idx="88">
                  <c:v>0.88014337703566237</c:v>
                </c:pt>
                <c:pt idx="89">
                  <c:v>0.88014337703566237</c:v>
                </c:pt>
                <c:pt idx="90">
                  <c:v>0.88014337703566237</c:v>
                </c:pt>
                <c:pt idx="91">
                  <c:v>0.94978982531993084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C37-4CE0-9457-A75866D26A93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Active!$V$2:$V$17</c:f>
              <c:numCache>
                <c:formatCode>General</c:formatCode>
                <c:ptCount val="16"/>
                <c:pt idx="0">
                  <c:v>1000</c:v>
                </c:pt>
                <c:pt idx="1">
                  <c:v>1200</c:v>
                </c:pt>
                <c:pt idx="2">
                  <c:v>1400</c:v>
                </c:pt>
                <c:pt idx="3">
                  <c:v>1600</c:v>
                </c:pt>
                <c:pt idx="4">
                  <c:v>1800</c:v>
                </c:pt>
                <c:pt idx="5">
                  <c:v>2000</c:v>
                </c:pt>
                <c:pt idx="6">
                  <c:v>2200</c:v>
                </c:pt>
                <c:pt idx="7">
                  <c:v>2400</c:v>
                </c:pt>
                <c:pt idx="8">
                  <c:v>2600</c:v>
                </c:pt>
                <c:pt idx="9">
                  <c:v>2800</c:v>
                </c:pt>
                <c:pt idx="10">
                  <c:v>3000</c:v>
                </c:pt>
                <c:pt idx="11">
                  <c:v>3200</c:v>
                </c:pt>
                <c:pt idx="12">
                  <c:v>3400</c:v>
                </c:pt>
                <c:pt idx="13">
                  <c:v>3600</c:v>
                </c:pt>
                <c:pt idx="14">
                  <c:v>3800</c:v>
                </c:pt>
                <c:pt idx="15">
                  <c:v>4000</c:v>
                </c:pt>
              </c:numCache>
            </c:numRef>
          </c:xVal>
          <c:yVal>
            <c:numRef>
              <c:f>Active!$W$2:$W$17</c:f>
              <c:numCache>
                <c:formatCode>General</c:formatCode>
                <c:ptCount val="16"/>
                <c:pt idx="0">
                  <c:v>8.9070207842018842E-2</c:v>
                </c:pt>
                <c:pt idx="1">
                  <c:v>0.19336399832001128</c:v>
                </c:pt>
                <c:pt idx="2">
                  <c:v>0.28979891550818404</c:v>
                </c:pt>
                <c:pt idx="3">
                  <c:v>0.37837495940653754</c:v>
                </c:pt>
                <c:pt idx="4">
                  <c:v>0.45909213001507154</c:v>
                </c:pt>
                <c:pt idx="5">
                  <c:v>0.53195042733378584</c:v>
                </c:pt>
                <c:pt idx="6">
                  <c:v>0.59694985136268097</c:v>
                </c:pt>
                <c:pt idx="7">
                  <c:v>0.65409040210175684</c:v>
                </c:pt>
                <c:pt idx="8">
                  <c:v>0.70337207955101277</c:v>
                </c:pt>
                <c:pt idx="9">
                  <c:v>0.74479488371044933</c:v>
                </c:pt>
                <c:pt idx="10">
                  <c:v>0.77835881458006684</c:v>
                </c:pt>
                <c:pt idx="11">
                  <c:v>0.80406387215986452</c:v>
                </c:pt>
                <c:pt idx="12">
                  <c:v>0.8219100564498425</c:v>
                </c:pt>
                <c:pt idx="13">
                  <c:v>0.83189736745000165</c:v>
                </c:pt>
                <c:pt idx="14">
                  <c:v>0.83402580516034086</c:v>
                </c:pt>
                <c:pt idx="15">
                  <c:v>0.82829536958086059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C37-4CE0-9457-A75866D26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115296"/>
        <c:axId val="1"/>
      </c:scatterChart>
      <c:valAx>
        <c:axId val="690115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15148043042847"/>
              <c:y val="0.8693009118541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53468697123522E-2"/>
              <c:y val="0.38601823708206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115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367192045156792"/>
          <c:y val="0.92097264437689974"/>
          <c:w val="0.83248873078682417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PW Her -- O-C Diagr</a:t>
            </a:r>
          </a:p>
        </c:rich>
      </c:tx>
      <c:layout>
        <c:manualLayout>
          <c:xMode val="edge"/>
          <c:yMode val="edge"/>
          <c:x val="0.40659391934982486"/>
          <c:y val="3.1674208144796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271136522169424E-2"/>
          <c:y val="0.11085985097463033"/>
          <c:w val="0.90354198090990934"/>
          <c:h val="0.76244428119286578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Q_fit!$D$21:$D$237</c:f>
              <c:numCache>
                <c:formatCode>General</c:formatCode>
                <c:ptCount val="217"/>
                <c:pt idx="0">
                  <c:v>0.11269999999999999</c:v>
                </c:pt>
                <c:pt idx="1">
                  <c:v>0.1177</c:v>
                </c:pt>
                <c:pt idx="2">
                  <c:v>0.1404</c:v>
                </c:pt>
                <c:pt idx="3">
                  <c:v>0.1404</c:v>
                </c:pt>
                <c:pt idx="4">
                  <c:v>0.14219999999999999</c:v>
                </c:pt>
                <c:pt idx="5">
                  <c:v>0.14219999999999999</c:v>
                </c:pt>
                <c:pt idx="6">
                  <c:v>0.1431</c:v>
                </c:pt>
                <c:pt idx="7">
                  <c:v>0.1431</c:v>
                </c:pt>
                <c:pt idx="8">
                  <c:v>0.14399999999999999</c:v>
                </c:pt>
                <c:pt idx="9">
                  <c:v>0.14399999999999999</c:v>
                </c:pt>
                <c:pt idx="10">
                  <c:v>0.15060000000000001</c:v>
                </c:pt>
                <c:pt idx="11">
                  <c:v>0.1507</c:v>
                </c:pt>
                <c:pt idx="12">
                  <c:v>0.1507</c:v>
                </c:pt>
                <c:pt idx="13">
                  <c:v>0.1658</c:v>
                </c:pt>
                <c:pt idx="14">
                  <c:v>0.1658</c:v>
                </c:pt>
                <c:pt idx="15">
                  <c:v>0.17749999999999999</c:v>
                </c:pt>
                <c:pt idx="16">
                  <c:v>0.17749999999999999</c:v>
                </c:pt>
                <c:pt idx="17">
                  <c:v>0.19189999999999999</c:v>
                </c:pt>
                <c:pt idx="18">
                  <c:v>0.19189999999999999</c:v>
                </c:pt>
                <c:pt idx="19">
                  <c:v>0.35610000000000003</c:v>
                </c:pt>
                <c:pt idx="20">
                  <c:v>0.36959999999999998</c:v>
                </c:pt>
                <c:pt idx="21">
                  <c:v>0.36959999999999998</c:v>
                </c:pt>
                <c:pt idx="22">
                  <c:v>0.36959999999999998</c:v>
                </c:pt>
                <c:pt idx="23">
                  <c:v>0.379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</c:numCache>
            </c:numRef>
          </c:xVal>
          <c:yVal>
            <c:numRef>
              <c:f>Q_fit!$E$21:$E$237</c:f>
              <c:numCache>
                <c:formatCode>General</c:formatCode>
                <c:ptCount val="217"/>
                <c:pt idx="0">
                  <c:v>0.19186210000043502</c:v>
                </c:pt>
                <c:pt idx="1">
                  <c:v>5.047710000508232E-2</c:v>
                </c:pt>
                <c:pt idx="2">
                  <c:v>0.31026920000294922</c:v>
                </c:pt>
                <c:pt idx="3">
                  <c:v>0.31426920000376413</c:v>
                </c:pt>
                <c:pt idx="4">
                  <c:v>0.30949060000421014</c:v>
                </c:pt>
                <c:pt idx="5">
                  <c:v>0.3124906000084593</c:v>
                </c:pt>
                <c:pt idx="6">
                  <c:v>0.32160129999829223</c:v>
                </c:pt>
                <c:pt idx="7">
                  <c:v>0.32260130000213394</c:v>
                </c:pt>
                <c:pt idx="8">
                  <c:v>0.32271200000104727</c:v>
                </c:pt>
                <c:pt idx="9">
                  <c:v>0.32471200000145473</c:v>
                </c:pt>
                <c:pt idx="10">
                  <c:v>0.3511237999991863</c:v>
                </c:pt>
                <c:pt idx="11">
                  <c:v>0.34953610000229673</c:v>
                </c:pt>
                <c:pt idx="12">
                  <c:v>0.35153610000270419</c:v>
                </c:pt>
                <c:pt idx="13">
                  <c:v>0.39689340000040829</c:v>
                </c:pt>
                <c:pt idx="14">
                  <c:v>0.39749339999980293</c:v>
                </c:pt>
                <c:pt idx="15">
                  <c:v>0.43593250000412809</c:v>
                </c:pt>
                <c:pt idx="16">
                  <c:v>0.43863250000140397</c:v>
                </c:pt>
                <c:pt idx="17">
                  <c:v>0.48310369999671821</c:v>
                </c:pt>
                <c:pt idx="18">
                  <c:v>0.48400369999581017</c:v>
                </c:pt>
                <c:pt idx="19">
                  <c:v>0.82081029999972088</c:v>
                </c:pt>
                <c:pt idx="20">
                  <c:v>0.83396080000238726</c:v>
                </c:pt>
                <c:pt idx="21">
                  <c:v>0.83436080000683432</c:v>
                </c:pt>
                <c:pt idx="22">
                  <c:v>0.83646080000471557</c:v>
                </c:pt>
                <c:pt idx="23">
                  <c:v>0.84241700000711717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D0-419A-B656-37AB374B78E2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Q_fit!$U$2:$U$27</c:f>
              <c:numCache>
                <c:formatCode>General</c:formatCode>
                <c:ptCount val="26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</c:numCache>
            </c:numRef>
          </c:xVal>
          <c:yVal>
            <c:numRef>
              <c:f>Q_fit!$V$2:$V$27</c:f>
              <c:numCache>
                <c:formatCode>General</c:formatCode>
                <c:ptCount val="26"/>
                <c:pt idx="0">
                  <c:v>-0.55028184389523471</c:v>
                </c:pt>
                <c:pt idx="1">
                  <c:v>-0.20604683899592208</c:v>
                </c:pt>
                <c:pt idx="2">
                  <c:v>8.9070207842018939E-2</c:v>
                </c:pt>
                <c:pt idx="3">
                  <c:v>0.33506929661858831</c:v>
                </c:pt>
                <c:pt idx="4">
                  <c:v>0.53195042733378606</c:v>
                </c:pt>
                <c:pt idx="5">
                  <c:v>0.67971359998761227</c:v>
                </c:pt>
                <c:pt idx="6">
                  <c:v>0.77835881458006695</c:v>
                </c:pt>
                <c:pt idx="7">
                  <c:v>0.82788607111114954</c:v>
                </c:pt>
                <c:pt idx="8">
                  <c:v>0.82829536958086081</c:v>
                </c:pt>
                <c:pt idx="9">
                  <c:v>0.77958670998920043</c:v>
                </c:pt>
                <c:pt idx="10">
                  <c:v>0.68176009233616863</c:v>
                </c:pt>
                <c:pt idx="11">
                  <c:v>0.53481551662176496</c:v>
                </c:pt>
                <c:pt idx="12">
                  <c:v>0.33875298284599031</c:v>
                </c:pt>
                <c:pt idx="13">
                  <c:v>9.3572491008842462E-2</c:v>
                </c:pt>
                <c:pt idx="14">
                  <c:v>-0.20072595888967548</c:v>
                </c:pt>
                <c:pt idx="15">
                  <c:v>-0.54414236684956574</c:v>
                </c:pt>
                <c:pt idx="16">
                  <c:v>-0.93667673287082831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D0-419A-B656-37AB374B7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125136"/>
        <c:axId val="1"/>
      </c:scatterChart>
      <c:valAx>
        <c:axId val="690125136"/>
        <c:scaling>
          <c:orientation val="minMax"/>
          <c:max val="0.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7643544556930379"/>
              <c:y val="0.936652533817888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6153893659220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12513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402968859661772"/>
          <c:y val="0.93891497725680217"/>
          <c:w val="0.44200295475886026"/>
          <c:h val="0.9886887329129108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PW Her - O-C Diagr.</a:t>
            </a:r>
          </a:p>
        </c:rich>
      </c:tx>
      <c:layout>
        <c:manualLayout>
          <c:xMode val="edge"/>
          <c:yMode val="edge"/>
          <c:x val="0.36949152542372882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81355932203389"/>
          <c:y val="0.14545497589659059"/>
          <c:w val="0.82372881355932204"/>
          <c:h val="0.663638327528194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(2)'!$F$21:$F$990</c:f>
              <c:numCache>
                <c:formatCode>General</c:formatCode>
                <c:ptCount val="970"/>
                <c:pt idx="0">
                  <c:v>-283</c:v>
                </c:pt>
                <c:pt idx="1">
                  <c:v>-259.5</c:v>
                </c:pt>
                <c:pt idx="2">
                  <c:v>-254</c:v>
                </c:pt>
                <c:pt idx="3">
                  <c:v>-188</c:v>
                </c:pt>
                <c:pt idx="4">
                  <c:v>-184</c:v>
                </c:pt>
                <c:pt idx="5">
                  <c:v>-76</c:v>
                </c:pt>
                <c:pt idx="6">
                  <c:v>-51.5</c:v>
                </c:pt>
                <c:pt idx="7">
                  <c:v>-5</c:v>
                </c:pt>
                <c:pt idx="8">
                  <c:v>24</c:v>
                </c:pt>
                <c:pt idx="9">
                  <c:v>105</c:v>
                </c:pt>
                <c:pt idx="10">
                  <c:v>151</c:v>
                </c:pt>
                <c:pt idx="11">
                  <c:v>175.5</c:v>
                </c:pt>
                <c:pt idx="12">
                  <c:v>175.5</c:v>
                </c:pt>
                <c:pt idx="13">
                  <c:v>180.5</c:v>
                </c:pt>
                <c:pt idx="14">
                  <c:v>227.5</c:v>
                </c:pt>
                <c:pt idx="15">
                  <c:v>1514.5</c:v>
                </c:pt>
                <c:pt idx="16">
                  <c:v>1524.5</c:v>
                </c:pt>
                <c:pt idx="17">
                  <c:v>2312.5</c:v>
                </c:pt>
                <c:pt idx="18">
                  <c:v>2522.5</c:v>
                </c:pt>
                <c:pt idx="19">
                  <c:v>2573.5</c:v>
                </c:pt>
                <c:pt idx="20">
                  <c:v>2601</c:v>
                </c:pt>
                <c:pt idx="21">
                  <c:v>2607.5</c:v>
                </c:pt>
                <c:pt idx="22">
                  <c:v>3227</c:v>
                </c:pt>
                <c:pt idx="23">
                  <c:v>3312.5</c:v>
                </c:pt>
                <c:pt idx="24">
                  <c:v>3421</c:v>
                </c:pt>
                <c:pt idx="25">
                  <c:v>3724</c:v>
                </c:pt>
                <c:pt idx="26">
                  <c:v>3861.5</c:v>
                </c:pt>
                <c:pt idx="27">
                  <c:v>3889.5</c:v>
                </c:pt>
                <c:pt idx="28">
                  <c:v>4017.5</c:v>
                </c:pt>
                <c:pt idx="29">
                  <c:v>4017.5</c:v>
                </c:pt>
                <c:pt idx="30">
                  <c:v>4027.5</c:v>
                </c:pt>
                <c:pt idx="31">
                  <c:v>4027.5</c:v>
                </c:pt>
                <c:pt idx="32">
                  <c:v>4032.5</c:v>
                </c:pt>
                <c:pt idx="33">
                  <c:v>4032.5</c:v>
                </c:pt>
                <c:pt idx="34">
                  <c:v>4037.5</c:v>
                </c:pt>
                <c:pt idx="35">
                  <c:v>4037.5</c:v>
                </c:pt>
                <c:pt idx="36">
                  <c:v>4075</c:v>
                </c:pt>
                <c:pt idx="37">
                  <c:v>4075.5</c:v>
                </c:pt>
                <c:pt idx="38">
                  <c:v>4075.5</c:v>
                </c:pt>
                <c:pt idx="39">
                  <c:v>4160.5</c:v>
                </c:pt>
                <c:pt idx="40">
                  <c:v>4160.5</c:v>
                </c:pt>
                <c:pt idx="41">
                  <c:v>4226</c:v>
                </c:pt>
                <c:pt idx="42">
                  <c:v>4226</c:v>
                </c:pt>
                <c:pt idx="43">
                  <c:v>4307.5</c:v>
                </c:pt>
                <c:pt idx="44">
                  <c:v>4307.5</c:v>
                </c:pt>
                <c:pt idx="45">
                  <c:v>5231.5</c:v>
                </c:pt>
                <c:pt idx="46">
                  <c:v>5307.5</c:v>
                </c:pt>
                <c:pt idx="47">
                  <c:v>5307.5</c:v>
                </c:pt>
                <c:pt idx="48">
                  <c:v>5307.5</c:v>
                </c:pt>
                <c:pt idx="49">
                  <c:v>5360.5</c:v>
                </c:pt>
                <c:pt idx="50">
                  <c:v>5378.5</c:v>
                </c:pt>
                <c:pt idx="51">
                  <c:v>5378.5</c:v>
                </c:pt>
                <c:pt idx="52">
                  <c:v>5430</c:v>
                </c:pt>
                <c:pt idx="53">
                  <c:v>5449</c:v>
                </c:pt>
                <c:pt idx="54">
                  <c:v>5515.5</c:v>
                </c:pt>
                <c:pt idx="55">
                  <c:v>5515.5</c:v>
                </c:pt>
                <c:pt idx="56">
                  <c:v>5516</c:v>
                </c:pt>
                <c:pt idx="57">
                  <c:v>5516</c:v>
                </c:pt>
              </c:numCache>
            </c:numRef>
          </c:xVal>
          <c:yVal>
            <c:numRef>
              <c:f>'A (2)'!$H$21:$H$990</c:f>
              <c:numCache>
                <c:formatCode>General</c:formatCode>
                <c:ptCount val="970"/>
                <c:pt idx="22">
                  <c:v>-0.8820930000001681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E0-4D9F-B8BF-CF9E935C8BF0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BAV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(2)'!$D$21:$D$990</c:f>
                <c:numCache>
                  <c:formatCode>General</c:formatCode>
                  <c:ptCount val="970"/>
                  <c:pt idx="22">
                    <c:v>0</c:v>
                  </c:pt>
                  <c:pt idx="28">
                    <c:v>4.0000000000000001E-3</c:v>
                  </c:pt>
                  <c:pt idx="29">
                    <c:v>4.0000000000000001E-3</c:v>
                  </c:pt>
                  <c:pt idx="30">
                    <c:v>4.0000000000000001E-3</c:v>
                  </c:pt>
                  <c:pt idx="31">
                    <c:v>4.0000000000000001E-3</c:v>
                  </c:pt>
                  <c:pt idx="32">
                    <c:v>4.0000000000000001E-3</c:v>
                  </c:pt>
                  <c:pt idx="33">
                    <c:v>4.0000000000000001E-3</c:v>
                  </c:pt>
                  <c:pt idx="34">
                    <c:v>4.0000000000000001E-3</c:v>
                  </c:pt>
                  <c:pt idx="35">
                    <c:v>4.0000000000000001E-3</c:v>
                  </c:pt>
                  <c:pt idx="37">
                    <c:v>4.0000000000000001E-3</c:v>
                  </c:pt>
                  <c:pt idx="38">
                    <c:v>4.0000000000000001E-3</c:v>
                  </c:pt>
                  <c:pt idx="43">
                    <c:v>1.5E-3</c:v>
                  </c:pt>
                  <c:pt idx="44">
                    <c:v>1.5E-3</c:v>
                  </c:pt>
                  <c:pt idx="45">
                    <c:v>2.3E-3</c:v>
                  </c:pt>
                  <c:pt idx="46">
                    <c:v>1.6000000000000001E-3</c:v>
                  </c:pt>
                  <c:pt idx="47">
                    <c:v>1.6999999999999999E-3</c:v>
                  </c:pt>
                  <c:pt idx="48">
                    <c:v>1E-3</c:v>
                  </c:pt>
                  <c:pt idx="49">
                    <c:v>1.5E-3</c:v>
                  </c:pt>
                  <c:pt idx="50">
                    <c:v>1.1999999999999999E-3</c:v>
                  </c:pt>
                  <c:pt idx="51">
                    <c:v>1E-3</c:v>
                  </c:pt>
                  <c:pt idx="52">
                    <c:v>3.0000000000000001E-3</c:v>
                  </c:pt>
                  <c:pt idx="53">
                    <c:v>4.0000000000000002E-4</c:v>
                  </c:pt>
                  <c:pt idx="54">
                    <c:v>4.0000000000000002E-4</c:v>
                  </c:pt>
                  <c:pt idx="55">
                    <c:v>4.0000000000000002E-4</c:v>
                  </c:pt>
                  <c:pt idx="56">
                    <c:v>2.9999999999999997E-4</c:v>
                  </c:pt>
                  <c:pt idx="57">
                    <c:v>6.9999999999999999E-4</c:v>
                  </c:pt>
                </c:numCache>
              </c:numRef>
            </c:plus>
            <c:minus>
              <c:numRef>
                <c:f>'A (2)'!$D$21:$D$990</c:f>
                <c:numCache>
                  <c:formatCode>General</c:formatCode>
                  <c:ptCount val="970"/>
                  <c:pt idx="22">
                    <c:v>0</c:v>
                  </c:pt>
                  <c:pt idx="28">
                    <c:v>4.0000000000000001E-3</c:v>
                  </c:pt>
                  <c:pt idx="29">
                    <c:v>4.0000000000000001E-3</c:v>
                  </c:pt>
                  <c:pt idx="30">
                    <c:v>4.0000000000000001E-3</c:v>
                  </c:pt>
                  <c:pt idx="31">
                    <c:v>4.0000000000000001E-3</c:v>
                  </c:pt>
                  <c:pt idx="32">
                    <c:v>4.0000000000000001E-3</c:v>
                  </c:pt>
                  <c:pt idx="33">
                    <c:v>4.0000000000000001E-3</c:v>
                  </c:pt>
                  <c:pt idx="34">
                    <c:v>4.0000000000000001E-3</c:v>
                  </c:pt>
                  <c:pt idx="35">
                    <c:v>4.0000000000000001E-3</c:v>
                  </c:pt>
                  <c:pt idx="37">
                    <c:v>4.0000000000000001E-3</c:v>
                  </c:pt>
                  <c:pt idx="38">
                    <c:v>4.0000000000000001E-3</c:v>
                  </c:pt>
                  <c:pt idx="43">
                    <c:v>1.5E-3</c:v>
                  </c:pt>
                  <c:pt idx="44">
                    <c:v>1.5E-3</c:v>
                  </c:pt>
                  <c:pt idx="45">
                    <c:v>2.3E-3</c:v>
                  </c:pt>
                  <c:pt idx="46">
                    <c:v>1.6000000000000001E-3</c:v>
                  </c:pt>
                  <c:pt idx="47">
                    <c:v>1.6999999999999999E-3</c:v>
                  </c:pt>
                  <c:pt idx="48">
                    <c:v>1E-3</c:v>
                  </c:pt>
                  <c:pt idx="49">
                    <c:v>1.5E-3</c:v>
                  </c:pt>
                  <c:pt idx="50">
                    <c:v>1.1999999999999999E-3</c:v>
                  </c:pt>
                  <c:pt idx="51">
                    <c:v>1E-3</c:v>
                  </c:pt>
                  <c:pt idx="52">
                    <c:v>3.0000000000000001E-3</c:v>
                  </c:pt>
                  <c:pt idx="53">
                    <c:v>4.0000000000000002E-4</c:v>
                  </c:pt>
                  <c:pt idx="54">
                    <c:v>4.0000000000000002E-4</c:v>
                  </c:pt>
                  <c:pt idx="55">
                    <c:v>4.0000000000000002E-4</c:v>
                  </c:pt>
                  <c:pt idx="56">
                    <c:v>2.9999999999999997E-4</c:v>
                  </c:pt>
                  <c:pt idx="5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(2)'!$F$21:$F$990</c:f>
              <c:numCache>
                <c:formatCode>General</c:formatCode>
                <c:ptCount val="970"/>
                <c:pt idx="0">
                  <c:v>-283</c:v>
                </c:pt>
                <c:pt idx="1">
                  <c:v>-259.5</c:v>
                </c:pt>
                <c:pt idx="2">
                  <c:v>-254</c:v>
                </c:pt>
                <c:pt idx="3">
                  <c:v>-188</c:v>
                </c:pt>
                <c:pt idx="4">
                  <c:v>-184</c:v>
                </c:pt>
                <c:pt idx="5">
                  <c:v>-76</c:v>
                </c:pt>
                <c:pt idx="6">
                  <c:v>-51.5</c:v>
                </c:pt>
                <c:pt idx="7">
                  <c:v>-5</c:v>
                </c:pt>
                <c:pt idx="8">
                  <c:v>24</c:v>
                </c:pt>
                <c:pt idx="9">
                  <c:v>105</c:v>
                </c:pt>
                <c:pt idx="10">
                  <c:v>151</c:v>
                </c:pt>
                <c:pt idx="11">
                  <c:v>175.5</c:v>
                </c:pt>
                <c:pt idx="12">
                  <c:v>175.5</c:v>
                </c:pt>
                <c:pt idx="13">
                  <c:v>180.5</c:v>
                </c:pt>
                <c:pt idx="14">
                  <c:v>227.5</c:v>
                </c:pt>
                <c:pt idx="15">
                  <c:v>1514.5</c:v>
                </c:pt>
                <c:pt idx="16">
                  <c:v>1524.5</c:v>
                </c:pt>
                <c:pt idx="17">
                  <c:v>2312.5</c:v>
                </c:pt>
                <c:pt idx="18">
                  <c:v>2522.5</c:v>
                </c:pt>
                <c:pt idx="19">
                  <c:v>2573.5</c:v>
                </c:pt>
                <c:pt idx="20">
                  <c:v>2601</c:v>
                </c:pt>
                <c:pt idx="21">
                  <c:v>2607.5</c:v>
                </c:pt>
                <c:pt idx="22">
                  <c:v>3227</c:v>
                </c:pt>
                <c:pt idx="23">
                  <c:v>3312.5</c:v>
                </c:pt>
                <c:pt idx="24">
                  <c:v>3421</c:v>
                </c:pt>
                <c:pt idx="25">
                  <c:v>3724</c:v>
                </c:pt>
                <c:pt idx="26">
                  <c:v>3861.5</c:v>
                </c:pt>
                <c:pt idx="27">
                  <c:v>3889.5</c:v>
                </c:pt>
                <c:pt idx="28">
                  <c:v>4017.5</c:v>
                </c:pt>
                <c:pt idx="29">
                  <c:v>4017.5</c:v>
                </c:pt>
                <c:pt idx="30">
                  <c:v>4027.5</c:v>
                </c:pt>
                <c:pt idx="31">
                  <c:v>4027.5</c:v>
                </c:pt>
                <c:pt idx="32">
                  <c:v>4032.5</c:v>
                </c:pt>
                <c:pt idx="33">
                  <c:v>4032.5</c:v>
                </c:pt>
                <c:pt idx="34">
                  <c:v>4037.5</c:v>
                </c:pt>
                <c:pt idx="35">
                  <c:v>4037.5</c:v>
                </c:pt>
                <c:pt idx="36">
                  <c:v>4075</c:v>
                </c:pt>
                <c:pt idx="37">
                  <c:v>4075.5</c:v>
                </c:pt>
                <c:pt idx="38">
                  <c:v>4075.5</c:v>
                </c:pt>
                <c:pt idx="39">
                  <c:v>4160.5</c:v>
                </c:pt>
                <c:pt idx="40">
                  <c:v>4160.5</c:v>
                </c:pt>
                <c:pt idx="41">
                  <c:v>4226</c:v>
                </c:pt>
                <c:pt idx="42">
                  <c:v>4226</c:v>
                </c:pt>
                <c:pt idx="43">
                  <c:v>4307.5</c:v>
                </c:pt>
                <c:pt idx="44">
                  <c:v>4307.5</c:v>
                </c:pt>
                <c:pt idx="45">
                  <c:v>5231.5</c:v>
                </c:pt>
                <c:pt idx="46">
                  <c:v>5307.5</c:v>
                </c:pt>
                <c:pt idx="47">
                  <c:v>5307.5</c:v>
                </c:pt>
                <c:pt idx="48">
                  <c:v>5307.5</c:v>
                </c:pt>
                <c:pt idx="49">
                  <c:v>5360.5</c:v>
                </c:pt>
                <c:pt idx="50">
                  <c:v>5378.5</c:v>
                </c:pt>
                <c:pt idx="51">
                  <c:v>5378.5</c:v>
                </c:pt>
                <c:pt idx="52">
                  <c:v>5430</c:v>
                </c:pt>
                <c:pt idx="53">
                  <c:v>5449</c:v>
                </c:pt>
                <c:pt idx="54">
                  <c:v>5515.5</c:v>
                </c:pt>
                <c:pt idx="55">
                  <c:v>5515.5</c:v>
                </c:pt>
                <c:pt idx="56">
                  <c:v>5516</c:v>
                </c:pt>
                <c:pt idx="57">
                  <c:v>5516</c:v>
                </c:pt>
              </c:numCache>
            </c:numRef>
          </c:xVal>
          <c:yVal>
            <c:numRef>
              <c:f>'A (2)'!$I$21:$I$990</c:f>
              <c:numCache>
                <c:formatCode>General</c:formatCode>
                <c:ptCount val="970"/>
                <c:pt idx="25">
                  <c:v>-3.6116000002948567E-2</c:v>
                </c:pt>
                <c:pt idx="26">
                  <c:v>-0.65447850000055041</c:v>
                </c:pt>
                <c:pt idx="36">
                  <c:v>-1.1143249999950058</c:v>
                </c:pt>
                <c:pt idx="39">
                  <c:v>-0.67551950000051875</c:v>
                </c:pt>
                <c:pt idx="40">
                  <c:v>-0.67491950000112411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E0-4D9F-B8BF-CF9E935C8BF0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(2)'!$D$21:$D$44</c:f>
                <c:numCache>
                  <c:formatCode>General</c:formatCode>
                  <c:ptCount val="24"/>
                  <c:pt idx="22">
                    <c:v>0</c:v>
                  </c:pt>
                </c:numCache>
              </c:numRef>
            </c:plus>
            <c:minus>
              <c:numRef>
                <c:f>'A (2)'!$D$21:$D$44</c:f>
                <c:numCache>
                  <c:formatCode>General</c:formatCode>
                  <c:ptCount val="24"/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(2)'!$F$21:$F$990</c:f>
              <c:numCache>
                <c:formatCode>General</c:formatCode>
                <c:ptCount val="970"/>
                <c:pt idx="0">
                  <c:v>-283</c:v>
                </c:pt>
                <c:pt idx="1">
                  <c:v>-259.5</c:v>
                </c:pt>
                <c:pt idx="2">
                  <c:v>-254</c:v>
                </c:pt>
                <c:pt idx="3">
                  <c:v>-188</c:v>
                </c:pt>
                <c:pt idx="4">
                  <c:v>-184</c:v>
                </c:pt>
                <c:pt idx="5">
                  <c:v>-76</c:v>
                </c:pt>
                <c:pt idx="6">
                  <c:v>-51.5</c:v>
                </c:pt>
                <c:pt idx="7">
                  <c:v>-5</c:v>
                </c:pt>
                <c:pt idx="8">
                  <c:v>24</c:v>
                </c:pt>
                <c:pt idx="9">
                  <c:v>105</c:v>
                </c:pt>
                <c:pt idx="10">
                  <c:v>151</c:v>
                </c:pt>
                <c:pt idx="11">
                  <c:v>175.5</c:v>
                </c:pt>
                <c:pt idx="12">
                  <c:v>175.5</c:v>
                </c:pt>
                <c:pt idx="13">
                  <c:v>180.5</c:v>
                </c:pt>
                <c:pt idx="14">
                  <c:v>227.5</c:v>
                </c:pt>
                <c:pt idx="15">
                  <c:v>1514.5</c:v>
                </c:pt>
                <c:pt idx="16">
                  <c:v>1524.5</c:v>
                </c:pt>
                <c:pt idx="17">
                  <c:v>2312.5</c:v>
                </c:pt>
                <c:pt idx="18">
                  <c:v>2522.5</c:v>
                </c:pt>
                <c:pt idx="19">
                  <c:v>2573.5</c:v>
                </c:pt>
                <c:pt idx="20">
                  <c:v>2601</c:v>
                </c:pt>
                <c:pt idx="21">
                  <c:v>2607.5</c:v>
                </c:pt>
                <c:pt idx="22">
                  <c:v>3227</c:v>
                </c:pt>
                <c:pt idx="23">
                  <c:v>3312.5</c:v>
                </c:pt>
                <c:pt idx="24">
                  <c:v>3421</c:v>
                </c:pt>
                <c:pt idx="25">
                  <c:v>3724</c:v>
                </c:pt>
                <c:pt idx="26">
                  <c:v>3861.5</c:v>
                </c:pt>
                <c:pt idx="27">
                  <c:v>3889.5</c:v>
                </c:pt>
                <c:pt idx="28">
                  <c:v>4017.5</c:v>
                </c:pt>
                <c:pt idx="29">
                  <c:v>4017.5</c:v>
                </c:pt>
                <c:pt idx="30">
                  <c:v>4027.5</c:v>
                </c:pt>
                <c:pt idx="31">
                  <c:v>4027.5</c:v>
                </c:pt>
                <c:pt idx="32">
                  <c:v>4032.5</c:v>
                </c:pt>
                <c:pt idx="33">
                  <c:v>4032.5</c:v>
                </c:pt>
                <c:pt idx="34">
                  <c:v>4037.5</c:v>
                </c:pt>
                <c:pt idx="35">
                  <c:v>4037.5</c:v>
                </c:pt>
                <c:pt idx="36">
                  <c:v>4075</c:v>
                </c:pt>
                <c:pt idx="37">
                  <c:v>4075.5</c:v>
                </c:pt>
                <c:pt idx="38">
                  <c:v>4075.5</c:v>
                </c:pt>
                <c:pt idx="39">
                  <c:v>4160.5</c:v>
                </c:pt>
                <c:pt idx="40">
                  <c:v>4160.5</c:v>
                </c:pt>
                <c:pt idx="41">
                  <c:v>4226</c:v>
                </c:pt>
                <c:pt idx="42">
                  <c:v>4226</c:v>
                </c:pt>
                <c:pt idx="43">
                  <c:v>4307.5</c:v>
                </c:pt>
                <c:pt idx="44">
                  <c:v>4307.5</c:v>
                </c:pt>
                <c:pt idx="45">
                  <c:v>5231.5</c:v>
                </c:pt>
                <c:pt idx="46">
                  <c:v>5307.5</c:v>
                </c:pt>
                <c:pt idx="47">
                  <c:v>5307.5</c:v>
                </c:pt>
                <c:pt idx="48">
                  <c:v>5307.5</c:v>
                </c:pt>
                <c:pt idx="49">
                  <c:v>5360.5</c:v>
                </c:pt>
                <c:pt idx="50">
                  <c:v>5378.5</c:v>
                </c:pt>
                <c:pt idx="51">
                  <c:v>5378.5</c:v>
                </c:pt>
                <c:pt idx="52">
                  <c:v>5430</c:v>
                </c:pt>
                <c:pt idx="53">
                  <c:v>5449</c:v>
                </c:pt>
                <c:pt idx="54">
                  <c:v>5515.5</c:v>
                </c:pt>
                <c:pt idx="55">
                  <c:v>5515.5</c:v>
                </c:pt>
                <c:pt idx="56">
                  <c:v>5516</c:v>
                </c:pt>
                <c:pt idx="57">
                  <c:v>5516</c:v>
                </c:pt>
              </c:numCache>
            </c:numRef>
          </c:xVal>
          <c:yVal>
            <c:numRef>
              <c:f>'A (2)'!$J$21:$J$990</c:f>
              <c:numCache>
                <c:formatCode>General</c:formatCode>
                <c:ptCount val="970"/>
                <c:pt idx="19">
                  <c:v>1.267313500000455</c:v>
                </c:pt>
                <c:pt idx="21">
                  <c:v>8.5907500004395843E-2</c:v>
                </c:pt>
                <c:pt idx="23">
                  <c:v>-0.49018749999959255</c:v>
                </c:pt>
                <c:pt idx="27">
                  <c:v>-2.6930499996524304E-2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E0-4D9F-B8BF-CF9E935C8BF0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(2)'!$D$21:$D$90</c:f>
                <c:numCache>
                  <c:formatCode>General</c:formatCode>
                  <c:ptCount val="70"/>
                  <c:pt idx="22">
                    <c:v>0</c:v>
                  </c:pt>
                  <c:pt idx="28">
                    <c:v>4.0000000000000001E-3</c:v>
                  </c:pt>
                  <c:pt idx="29">
                    <c:v>4.0000000000000001E-3</c:v>
                  </c:pt>
                  <c:pt idx="30">
                    <c:v>4.0000000000000001E-3</c:v>
                  </c:pt>
                  <c:pt idx="31">
                    <c:v>4.0000000000000001E-3</c:v>
                  </c:pt>
                  <c:pt idx="32">
                    <c:v>4.0000000000000001E-3</c:v>
                  </c:pt>
                  <c:pt idx="33">
                    <c:v>4.0000000000000001E-3</c:v>
                  </c:pt>
                  <c:pt idx="34">
                    <c:v>4.0000000000000001E-3</c:v>
                  </c:pt>
                  <c:pt idx="35">
                    <c:v>4.0000000000000001E-3</c:v>
                  </c:pt>
                  <c:pt idx="37">
                    <c:v>4.0000000000000001E-3</c:v>
                  </c:pt>
                  <c:pt idx="38">
                    <c:v>4.0000000000000001E-3</c:v>
                  </c:pt>
                  <c:pt idx="43">
                    <c:v>1.5E-3</c:v>
                  </c:pt>
                  <c:pt idx="44">
                    <c:v>1.5E-3</c:v>
                  </c:pt>
                  <c:pt idx="45">
                    <c:v>2.3E-3</c:v>
                  </c:pt>
                  <c:pt idx="46">
                    <c:v>1.6000000000000001E-3</c:v>
                  </c:pt>
                  <c:pt idx="47">
                    <c:v>1.6999999999999999E-3</c:v>
                  </c:pt>
                  <c:pt idx="48">
                    <c:v>1E-3</c:v>
                  </c:pt>
                  <c:pt idx="49">
                    <c:v>1.5E-3</c:v>
                  </c:pt>
                  <c:pt idx="50">
                    <c:v>1.1999999999999999E-3</c:v>
                  </c:pt>
                  <c:pt idx="51">
                    <c:v>1E-3</c:v>
                  </c:pt>
                  <c:pt idx="52">
                    <c:v>3.0000000000000001E-3</c:v>
                  </c:pt>
                  <c:pt idx="53">
                    <c:v>4.0000000000000002E-4</c:v>
                  </c:pt>
                  <c:pt idx="54">
                    <c:v>4.0000000000000002E-4</c:v>
                  </c:pt>
                  <c:pt idx="55">
                    <c:v>4.0000000000000002E-4</c:v>
                  </c:pt>
                  <c:pt idx="56">
                    <c:v>2.9999999999999997E-4</c:v>
                  </c:pt>
                  <c:pt idx="57">
                    <c:v>6.9999999999999999E-4</c:v>
                  </c:pt>
                </c:numCache>
              </c:numRef>
            </c:plus>
            <c:minus>
              <c:numRef>
                <c:f>'A (2)'!$D$21:$D$90</c:f>
                <c:numCache>
                  <c:formatCode>General</c:formatCode>
                  <c:ptCount val="70"/>
                  <c:pt idx="22">
                    <c:v>0</c:v>
                  </c:pt>
                  <c:pt idx="28">
                    <c:v>4.0000000000000001E-3</c:v>
                  </c:pt>
                  <c:pt idx="29">
                    <c:v>4.0000000000000001E-3</c:v>
                  </c:pt>
                  <c:pt idx="30">
                    <c:v>4.0000000000000001E-3</c:v>
                  </c:pt>
                  <c:pt idx="31">
                    <c:v>4.0000000000000001E-3</c:v>
                  </c:pt>
                  <c:pt idx="32">
                    <c:v>4.0000000000000001E-3</c:v>
                  </c:pt>
                  <c:pt idx="33">
                    <c:v>4.0000000000000001E-3</c:v>
                  </c:pt>
                  <c:pt idx="34">
                    <c:v>4.0000000000000001E-3</c:v>
                  </c:pt>
                  <c:pt idx="35">
                    <c:v>4.0000000000000001E-3</c:v>
                  </c:pt>
                  <c:pt idx="37">
                    <c:v>4.0000000000000001E-3</c:v>
                  </c:pt>
                  <c:pt idx="38">
                    <c:v>4.0000000000000001E-3</c:v>
                  </c:pt>
                  <c:pt idx="43">
                    <c:v>1.5E-3</c:v>
                  </c:pt>
                  <c:pt idx="44">
                    <c:v>1.5E-3</c:v>
                  </c:pt>
                  <c:pt idx="45">
                    <c:v>2.3E-3</c:v>
                  </c:pt>
                  <c:pt idx="46">
                    <c:v>1.6000000000000001E-3</c:v>
                  </c:pt>
                  <c:pt idx="47">
                    <c:v>1.6999999999999999E-3</c:v>
                  </c:pt>
                  <c:pt idx="48">
                    <c:v>1E-3</c:v>
                  </c:pt>
                  <c:pt idx="49">
                    <c:v>1.5E-3</c:v>
                  </c:pt>
                  <c:pt idx="50">
                    <c:v>1.1999999999999999E-3</c:v>
                  </c:pt>
                  <c:pt idx="51">
                    <c:v>1E-3</c:v>
                  </c:pt>
                  <c:pt idx="52">
                    <c:v>3.0000000000000001E-3</c:v>
                  </c:pt>
                  <c:pt idx="53">
                    <c:v>4.0000000000000002E-4</c:v>
                  </c:pt>
                  <c:pt idx="54">
                    <c:v>4.0000000000000002E-4</c:v>
                  </c:pt>
                  <c:pt idx="55">
                    <c:v>4.0000000000000002E-4</c:v>
                  </c:pt>
                  <c:pt idx="56">
                    <c:v>2.9999999999999997E-4</c:v>
                  </c:pt>
                  <c:pt idx="5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(2)'!$F$21:$F$990</c:f>
              <c:numCache>
                <c:formatCode>General</c:formatCode>
                <c:ptCount val="970"/>
                <c:pt idx="0">
                  <c:v>-283</c:v>
                </c:pt>
                <c:pt idx="1">
                  <c:v>-259.5</c:v>
                </c:pt>
                <c:pt idx="2">
                  <c:v>-254</c:v>
                </c:pt>
                <c:pt idx="3">
                  <c:v>-188</c:v>
                </c:pt>
                <c:pt idx="4">
                  <c:v>-184</c:v>
                </c:pt>
                <c:pt idx="5">
                  <c:v>-76</c:v>
                </c:pt>
                <c:pt idx="6">
                  <c:v>-51.5</c:v>
                </c:pt>
                <c:pt idx="7">
                  <c:v>-5</c:v>
                </c:pt>
                <c:pt idx="8">
                  <c:v>24</c:v>
                </c:pt>
                <c:pt idx="9">
                  <c:v>105</c:v>
                </c:pt>
                <c:pt idx="10">
                  <c:v>151</c:v>
                </c:pt>
                <c:pt idx="11">
                  <c:v>175.5</c:v>
                </c:pt>
                <c:pt idx="12">
                  <c:v>175.5</c:v>
                </c:pt>
                <c:pt idx="13">
                  <c:v>180.5</c:v>
                </c:pt>
                <c:pt idx="14">
                  <c:v>227.5</c:v>
                </c:pt>
                <c:pt idx="15">
                  <c:v>1514.5</c:v>
                </c:pt>
                <c:pt idx="16">
                  <c:v>1524.5</c:v>
                </c:pt>
                <c:pt idx="17">
                  <c:v>2312.5</c:v>
                </c:pt>
                <c:pt idx="18">
                  <c:v>2522.5</c:v>
                </c:pt>
                <c:pt idx="19">
                  <c:v>2573.5</c:v>
                </c:pt>
                <c:pt idx="20">
                  <c:v>2601</c:v>
                </c:pt>
                <c:pt idx="21">
                  <c:v>2607.5</c:v>
                </c:pt>
                <c:pt idx="22">
                  <c:v>3227</c:v>
                </c:pt>
                <c:pt idx="23">
                  <c:v>3312.5</c:v>
                </c:pt>
                <c:pt idx="24">
                  <c:v>3421</c:v>
                </c:pt>
                <c:pt idx="25">
                  <c:v>3724</c:v>
                </c:pt>
                <c:pt idx="26">
                  <c:v>3861.5</c:v>
                </c:pt>
                <c:pt idx="27">
                  <c:v>3889.5</c:v>
                </c:pt>
                <c:pt idx="28">
                  <c:v>4017.5</c:v>
                </c:pt>
                <c:pt idx="29">
                  <c:v>4017.5</c:v>
                </c:pt>
                <c:pt idx="30">
                  <c:v>4027.5</c:v>
                </c:pt>
                <c:pt idx="31">
                  <c:v>4027.5</c:v>
                </c:pt>
                <c:pt idx="32">
                  <c:v>4032.5</c:v>
                </c:pt>
                <c:pt idx="33">
                  <c:v>4032.5</c:v>
                </c:pt>
                <c:pt idx="34">
                  <c:v>4037.5</c:v>
                </c:pt>
                <c:pt idx="35">
                  <c:v>4037.5</c:v>
                </c:pt>
                <c:pt idx="36">
                  <c:v>4075</c:v>
                </c:pt>
                <c:pt idx="37">
                  <c:v>4075.5</c:v>
                </c:pt>
                <c:pt idx="38">
                  <c:v>4075.5</c:v>
                </c:pt>
                <c:pt idx="39">
                  <c:v>4160.5</c:v>
                </c:pt>
                <c:pt idx="40">
                  <c:v>4160.5</c:v>
                </c:pt>
                <c:pt idx="41">
                  <c:v>4226</c:v>
                </c:pt>
                <c:pt idx="42">
                  <c:v>4226</c:v>
                </c:pt>
                <c:pt idx="43">
                  <c:v>4307.5</c:v>
                </c:pt>
                <c:pt idx="44">
                  <c:v>4307.5</c:v>
                </c:pt>
                <c:pt idx="45">
                  <c:v>5231.5</c:v>
                </c:pt>
                <c:pt idx="46">
                  <c:v>5307.5</c:v>
                </c:pt>
                <c:pt idx="47">
                  <c:v>5307.5</c:v>
                </c:pt>
                <c:pt idx="48">
                  <c:v>5307.5</c:v>
                </c:pt>
                <c:pt idx="49">
                  <c:v>5360.5</c:v>
                </c:pt>
                <c:pt idx="50">
                  <c:v>5378.5</c:v>
                </c:pt>
                <c:pt idx="51">
                  <c:v>5378.5</c:v>
                </c:pt>
                <c:pt idx="52">
                  <c:v>5430</c:v>
                </c:pt>
                <c:pt idx="53">
                  <c:v>5449</c:v>
                </c:pt>
                <c:pt idx="54">
                  <c:v>5515.5</c:v>
                </c:pt>
                <c:pt idx="55">
                  <c:v>5515.5</c:v>
                </c:pt>
                <c:pt idx="56">
                  <c:v>5516</c:v>
                </c:pt>
                <c:pt idx="57">
                  <c:v>5516</c:v>
                </c:pt>
              </c:numCache>
            </c:numRef>
          </c:xVal>
          <c:yVal>
            <c:numRef>
              <c:f>'A (2)'!$K$21:$K$990</c:f>
              <c:numCache>
                <c:formatCode>General</c:formatCode>
                <c:ptCount val="970"/>
                <c:pt idx="28">
                  <c:v>-0.77928249999968102</c:v>
                </c:pt>
                <c:pt idx="29">
                  <c:v>-0.77528249999886611</c:v>
                </c:pt>
                <c:pt idx="30">
                  <c:v>-9.3872500001452863E-2</c:v>
                </c:pt>
                <c:pt idx="31">
                  <c:v>-9.0872499997203704E-2</c:v>
                </c:pt>
                <c:pt idx="32">
                  <c:v>0.26133249999838881</c:v>
                </c:pt>
                <c:pt idx="33">
                  <c:v>0.26233250000223052</c:v>
                </c:pt>
                <c:pt idx="34">
                  <c:v>0.60553749999962747</c:v>
                </c:pt>
                <c:pt idx="35">
                  <c:v>0.60753750000003492</c:v>
                </c:pt>
                <c:pt idx="37">
                  <c:v>-0.79350450000492856</c:v>
                </c:pt>
                <c:pt idx="38">
                  <c:v>-0.79150450000452111</c:v>
                </c:pt>
                <c:pt idx="41">
                  <c:v>1.2651660000046832</c:v>
                </c:pt>
                <c:pt idx="42">
                  <c:v>1.267866000001959</c:v>
                </c:pt>
                <c:pt idx="43">
                  <c:v>-0.87389249999978347</c:v>
                </c:pt>
                <c:pt idx="44">
                  <c:v>-0.87299250000069151</c:v>
                </c:pt>
                <c:pt idx="49">
                  <c:v>1.4449805000040215</c:v>
                </c:pt>
                <c:pt idx="52">
                  <c:v>3.0332300000009127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E0-4D9F-B8BF-CF9E935C8BF0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(2)'!$D$21:$D$90</c:f>
                <c:numCache>
                  <c:formatCode>General</c:formatCode>
                  <c:ptCount val="70"/>
                  <c:pt idx="22">
                    <c:v>0</c:v>
                  </c:pt>
                  <c:pt idx="28">
                    <c:v>4.0000000000000001E-3</c:v>
                  </c:pt>
                  <c:pt idx="29">
                    <c:v>4.0000000000000001E-3</c:v>
                  </c:pt>
                  <c:pt idx="30">
                    <c:v>4.0000000000000001E-3</c:v>
                  </c:pt>
                  <c:pt idx="31">
                    <c:v>4.0000000000000001E-3</c:v>
                  </c:pt>
                  <c:pt idx="32">
                    <c:v>4.0000000000000001E-3</c:v>
                  </c:pt>
                  <c:pt idx="33">
                    <c:v>4.0000000000000001E-3</c:v>
                  </c:pt>
                  <c:pt idx="34">
                    <c:v>4.0000000000000001E-3</c:v>
                  </c:pt>
                  <c:pt idx="35">
                    <c:v>4.0000000000000001E-3</c:v>
                  </c:pt>
                  <c:pt idx="37">
                    <c:v>4.0000000000000001E-3</c:v>
                  </c:pt>
                  <c:pt idx="38">
                    <c:v>4.0000000000000001E-3</c:v>
                  </c:pt>
                  <c:pt idx="43">
                    <c:v>1.5E-3</c:v>
                  </c:pt>
                  <c:pt idx="44">
                    <c:v>1.5E-3</c:v>
                  </c:pt>
                  <c:pt idx="45">
                    <c:v>2.3E-3</c:v>
                  </c:pt>
                  <c:pt idx="46">
                    <c:v>1.6000000000000001E-3</c:v>
                  </c:pt>
                  <c:pt idx="47">
                    <c:v>1.6999999999999999E-3</c:v>
                  </c:pt>
                  <c:pt idx="48">
                    <c:v>1E-3</c:v>
                  </c:pt>
                  <c:pt idx="49">
                    <c:v>1.5E-3</c:v>
                  </c:pt>
                  <c:pt idx="50">
                    <c:v>1.1999999999999999E-3</c:v>
                  </c:pt>
                  <c:pt idx="51">
                    <c:v>1E-3</c:v>
                  </c:pt>
                  <c:pt idx="52">
                    <c:v>3.0000000000000001E-3</c:v>
                  </c:pt>
                  <c:pt idx="53">
                    <c:v>4.0000000000000002E-4</c:v>
                  </c:pt>
                  <c:pt idx="54">
                    <c:v>4.0000000000000002E-4</c:v>
                  </c:pt>
                  <c:pt idx="55">
                    <c:v>4.0000000000000002E-4</c:v>
                  </c:pt>
                  <c:pt idx="56">
                    <c:v>2.9999999999999997E-4</c:v>
                  </c:pt>
                  <c:pt idx="57">
                    <c:v>6.9999999999999999E-4</c:v>
                  </c:pt>
                </c:numCache>
              </c:numRef>
            </c:plus>
            <c:minus>
              <c:numRef>
                <c:f>'A (2)'!$D$21:$D$90</c:f>
                <c:numCache>
                  <c:formatCode>General</c:formatCode>
                  <c:ptCount val="70"/>
                  <c:pt idx="22">
                    <c:v>0</c:v>
                  </c:pt>
                  <c:pt idx="28">
                    <c:v>4.0000000000000001E-3</c:v>
                  </c:pt>
                  <c:pt idx="29">
                    <c:v>4.0000000000000001E-3</c:v>
                  </c:pt>
                  <c:pt idx="30">
                    <c:v>4.0000000000000001E-3</c:v>
                  </c:pt>
                  <c:pt idx="31">
                    <c:v>4.0000000000000001E-3</c:v>
                  </c:pt>
                  <c:pt idx="32">
                    <c:v>4.0000000000000001E-3</c:v>
                  </c:pt>
                  <c:pt idx="33">
                    <c:v>4.0000000000000001E-3</c:v>
                  </c:pt>
                  <c:pt idx="34">
                    <c:v>4.0000000000000001E-3</c:v>
                  </c:pt>
                  <c:pt idx="35">
                    <c:v>4.0000000000000001E-3</c:v>
                  </c:pt>
                  <c:pt idx="37">
                    <c:v>4.0000000000000001E-3</c:v>
                  </c:pt>
                  <c:pt idx="38">
                    <c:v>4.0000000000000001E-3</c:v>
                  </c:pt>
                  <c:pt idx="43">
                    <c:v>1.5E-3</c:v>
                  </c:pt>
                  <c:pt idx="44">
                    <c:v>1.5E-3</c:v>
                  </c:pt>
                  <c:pt idx="45">
                    <c:v>2.3E-3</c:v>
                  </c:pt>
                  <c:pt idx="46">
                    <c:v>1.6000000000000001E-3</c:v>
                  </c:pt>
                  <c:pt idx="47">
                    <c:v>1.6999999999999999E-3</c:v>
                  </c:pt>
                  <c:pt idx="48">
                    <c:v>1E-3</c:v>
                  </c:pt>
                  <c:pt idx="49">
                    <c:v>1.5E-3</c:v>
                  </c:pt>
                  <c:pt idx="50">
                    <c:v>1.1999999999999999E-3</c:v>
                  </c:pt>
                  <c:pt idx="51">
                    <c:v>1E-3</c:v>
                  </c:pt>
                  <c:pt idx="52">
                    <c:v>3.0000000000000001E-3</c:v>
                  </c:pt>
                  <c:pt idx="53">
                    <c:v>4.0000000000000002E-4</c:v>
                  </c:pt>
                  <c:pt idx="54">
                    <c:v>4.0000000000000002E-4</c:v>
                  </c:pt>
                  <c:pt idx="55">
                    <c:v>4.0000000000000002E-4</c:v>
                  </c:pt>
                  <c:pt idx="56">
                    <c:v>2.9999999999999997E-4</c:v>
                  </c:pt>
                  <c:pt idx="5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(2)'!$F$21:$F$990</c:f>
              <c:numCache>
                <c:formatCode>General</c:formatCode>
                <c:ptCount val="970"/>
                <c:pt idx="0">
                  <c:v>-283</c:v>
                </c:pt>
                <c:pt idx="1">
                  <c:v>-259.5</c:v>
                </c:pt>
                <c:pt idx="2">
                  <c:v>-254</c:v>
                </c:pt>
                <c:pt idx="3">
                  <c:v>-188</c:v>
                </c:pt>
                <c:pt idx="4">
                  <c:v>-184</c:v>
                </c:pt>
                <c:pt idx="5">
                  <c:v>-76</c:v>
                </c:pt>
                <c:pt idx="6">
                  <c:v>-51.5</c:v>
                </c:pt>
                <c:pt idx="7">
                  <c:v>-5</c:v>
                </c:pt>
                <c:pt idx="8">
                  <c:v>24</c:v>
                </c:pt>
                <c:pt idx="9">
                  <c:v>105</c:v>
                </c:pt>
                <c:pt idx="10">
                  <c:v>151</c:v>
                </c:pt>
                <c:pt idx="11">
                  <c:v>175.5</c:v>
                </c:pt>
                <c:pt idx="12">
                  <c:v>175.5</c:v>
                </c:pt>
                <c:pt idx="13">
                  <c:v>180.5</c:v>
                </c:pt>
                <c:pt idx="14">
                  <c:v>227.5</c:v>
                </c:pt>
                <c:pt idx="15">
                  <c:v>1514.5</c:v>
                </c:pt>
                <c:pt idx="16">
                  <c:v>1524.5</c:v>
                </c:pt>
                <c:pt idx="17">
                  <c:v>2312.5</c:v>
                </c:pt>
                <c:pt idx="18">
                  <c:v>2522.5</c:v>
                </c:pt>
                <c:pt idx="19">
                  <c:v>2573.5</c:v>
                </c:pt>
                <c:pt idx="20">
                  <c:v>2601</c:v>
                </c:pt>
                <c:pt idx="21">
                  <c:v>2607.5</c:v>
                </c:pt>
                <c:pt idx="22">
                  <c:v>3227</c:v>
                </c:pt>
                <c:pt idx="23">
                  <c:v>3312.5</c:v>
                </c:pt>
                <c:pt idx="24">
                  <c:v>3421</c:v>
                </c:pt>
                <c:pt idx="25">
                  <c:v>3724</c:v>
                </c:pt>
                <c:pt idx="26">
                  <c:v>3861.5</c:v>
                </c:pt>
                <c:pt idx="27">
                  <c:v>3889.5</c:v>
                </c:pt>
                <c:pt idx="28">
                  <c:v>4017.5</c:v>
                </c:pt>
                <c:pt idx="29">
                  <c:v>4017.5</c:v>
                </c:pt>
                <c:pt idx="30">
                  <c:v>4027.5</c:v>
                </c:pt>
                <c:pt idx="31">
                  <c:v>4027.5</c:v>
                </c:pt>
                <c:pt idx="32">
                  <c:v>4032.5</c:v>
                </c:pt>
                <c:pt idx="33">
                  <c:v>4032.5</c:v>
                </c:pt>
                <c:pt idx="34">
                  <c:v>4037.5</c:v>
                </c:pt>
                <c:pt idx="35">
                  <c:v>4037.5</c:v>
                </c:pt>
                <c:pt idx="36">
                  <c:v>4075</c:v>
                </c:pt>
                <c:pt idx="37">
                  <c:v>4075.5</c:v>
                </c:pt>
                <c:pt idx="38">
                  <c:v>4075.5</c:v>
                </c:pt>
                <c:pt idx="39">
                  <c:v>4160.5</c:v>
                </c:pt>
                <c:pt idx="40">
                  <c:v>4160.5</c:v>
                </c:pt>
                <c:pt idx="41">
                  <c:v>4226</c:v>
                </c:pt>
                <c:pt idx="42">
                  <c:v>4226</c:v>
                </c:pt>
                <c:pt idx="43">
                  <c:v>4307.5</c:v>
                </c:pt>
                <c:pt idx="44">
                  <c:v>4307.5</c:v>
                </c:pt>
                <c:pt idx="45">
                  <c:v>5231.5</c:v>
                </c:pt>
                <c:pt idx="46">
                  <c:v>5307.5</c:v>
                </c:pt>
                <c:pt idx="47">
                  <c:v>5307.5</c:v>
                </c:pt>
                <c:pt idx="48">
                  <c:v>5307.5</c:v>
                </c:pt>
                <c:pt idx="49">
                  <c:v>5360.5</c:v>
                </c:pt>
                <c:pt idx="50">
                  <c:v>5378.5</c:v>
                </c:pt>
                <c:pt idx="51">
                  <c:v>5378.5</c:v>
                </c:pt>
                <c:pt idx="52">
                  <c:v>5430</c:v>
                </c:pt>
                <c:pt idx="53">
                  <c:v>5449</c:v>
                </c:pt>
                <c:pt idx="54">
                  <c:v>5515.5</c:v>
                </c:pt>
                <c:pt idx="55">
                  <c:v>5515.5</c:v>
                </c:pt>
                <c:pt idx="56">
                  <c:v>5516</c:v>
                </c:pt>
                <c:pt idx="57">
                  <c:v>5516</c:v>
                </c:pt>
              </c:numCache>
            </c:numRef>
          </c:xVal>
          <c:yVal>
            <c:numRef>
              <c:f>'A (2)'!$L$21:$L$990</c:f>
              <c:numCache>
                <c:formatCode>General</c:formatCode>
                <c:ptCount val="970"/>
                <c:pt idx="45">
                  <c:v>1.7907015000018873</c:v>
                </c:pt>
                <c:pt idx="46">
                  <c:v>1.8331074999950943</c:v>
                </c:pt>
                <c:pt idx="47">
                  <c:v>1.8335074999995413</c:v>
                </c:pt>
                <c:pt idx="48">
                  <c:v>1.8356074999974226</c:v>
                </c:pt>
                <c:pt idx="50">
                  <c:v>1.5300784999999451</c:v>
                </c:pt>
                <c:pt idx="51">
                  <c:v>1.5339785000032862</c:v>
                </c:pt>
                <c:pt idx="53">
                  <c:v>3.7811690000016824</c:v>
                </c:pt>
                <c:pt idx="54">
                  <c:v>3.4504555000021355</c:v>
                </c:pt>
                <c:pt idx="55">
                  <c:v>3.4527555000022403</c:v>
                </c:pt>
                <c:pt idx="56">
                  <c:v>3.7679760000028182</c:v>
                </c:pt>
                <c:pt idx="57">
                  <c:v>3.7762359999978798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E0-4D9F-B8BF-CF9E935C8BF0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(2)'!$D$21:$D$90</c:f>
                <c:numCache>
                  <c:formatCode>General</c:formatCode>
                  <c:ptCount val="70"/>
                  <c:pt idx="22">
                    <c:v>0</c:v>
                  </c:pt>
                  <c:pt idx="28">
                    <c:v>4.0000000000000001E-3</c:v>
                  </c:pt>
                  <c:pt idx="29">
                    <c:v>4.0000000000000001E-3</c:v>
                  </c:pt>
                  <c:pt idx="30">
                    <c:v>4.0000000000000001E-3</c:v>
                  </c:pt>
                  <c:pt idx="31">
                    <c:v>4.0000000000000001E-3</c:v>
                  </c:pt>
                  <c:pt idx="32">
                    <c:v>4.0000000000000001E-3</c:v>
                  </c:pt>
                  <c:pt idx="33">
                    <c:v>4.0000000000000001E-3</c:v>
                  </c:pt>
                  <c:pt idx="34">
                    <c:v>4.0000000000000001E-3</c:v>
                  </c:pt>
                  <c:pt idx="35">
                    <c:v>4.0000000000000001E-3</c:v>
                  </c:pt>
                  <c:pt idx="37">
                    <c:v>4.0000000000000001E-3</c:v>
                  </c:pt>
                  <c:pt idx="38">
                    <c:v>4.0000000000000001E-3</c:v>
                  </c:pt>
                  <c:pt idx="43">
                    <c:v>1.5E-3</c:v>
                  </c:pt>
                  <c:pt idx="44">
                    <c:v>1.5E-3</c:v>
                  </c:pt>
                  <c:pt idx="45">
                    <c:v>2.3E-3</c:v>
                  </c:pt>
                  <c:pt idx="46">
                    <c:v>1.6000000000000001E-3</c:v>
                  </c:pt>
                  <c:pt idx="47">
                    <c:v>1.6999999999999999E-3</c:v>
                  </c:pt>
                  <c:pt idx="48">
                    <c:v>1E-3</c:v>
                  </c:pt>
                  <c:pt idx="49">
                    <c:v>1.5E-3</c:v>
                  </c:pt>
                  <c:pt idx="50">
                    <c:v>1.1999999999999999E-3</c:v>
                  </c:pt>
                  <c:pt idx="51">
                    <c:v>1E-3</c:v>
                  </c:pt>
                  <c:pt idx="52">
                    <c:v>3.0000000000000001E-3</c:v>
                  </c:pt>
                  <c:pt idx="53">
                    <c:v>4.0000000000000002E-4</c:v>
                  </c:pt>
                  <c:pt idx="54">
                    <c:v>4.0000000000000002E-4</c:v>
                  </c:pt>
                  <c:pt idx="55">
                    <c:v>4.0000000000000002E-4</c:v>
                  </c:pt>
                  <c:pt idx="56">
                    <c:v>2.9999999999999997E-4</c:v>
                  </c:pt>
                  <c:pt idx="57">
                    <c:v>6.9999999999999999E-4</c:v>
                  </c:pt>
                </c:numCache>
              </c:numRef>
            </c:plus>
            <c:minus>
              <c:numRef>
                <c:f>'A (2)'!$D$21:$D$90</c:f>
                <c:numCache>
                  <c:formatCode>General</c:formatCode>
                  <c:ptCount val="70"/>
                  <c:pt idx="22">
                    <c:v>0</c:v>
                  </c:pt>
                  <c:pt idx="28">
                    <c:v>4.0000000000000001E-3</c:v>
                  </c:pt>
                  <c:pt idx="29">
                    <c:v>4.0000000000000001E-3</c:v>
                  </c:pt>
                  <c:pt idx="30">
                    <c:v>4.0000000000000001E-3</c:v>
                  </c:pt>
                  <c:pt idx="31">
                    <c:v>4.0000000000000001E-3</c:v>
                  </c:pt>
                  <c:pt idx="32">
                    <c:v>4.0000000000000001E-3</c:v>
                  </c:pt>
                  <c:pt idx="33">
                    <c:v>4.0000000000000001E-3</c:v>
                  </c:pt>
                  <c:pt idx="34">
                    <c:v>4.0000000000000001E-3</c:v>
                  </c:pt>
                  <c:pt idx="35">
                    <c:v>4.0000000000000001E-3</c:v>
                  </c:pt>
                  <c:pt idx="37">
                    <c:v>4.0000000000000001E-3</c:v>
                  </c:pt>
                  <c:pt idx="38">
                    <c:v>4.0000000000000001E-3</c:v>
                  </c:pt>
                  <c:pt idx="43">
                    <c:v>1.5E-3</c:v>
                  </c:pt>
                  <c:pt idx="44">
                    <c:v>1.5E-3</c:v>
                  </c:pt>
                  <c:pt idx="45">
                    <c:v>2.3E-3</c:v>
                  </c:pt>
                  <c:pt idx="46">
                    <c:v>1.6000000000000001E-3</c:v>
                  </c:pt>
                  <c:pt idx="47">
                    <c:v>1.6999999999999999E-3</c:v>
                  </c:pt>
                  <c:pt idx="48">
                    <c:v>1E-3</c:v>
                  </c:pt>
                  <c:pt idx="49">
                    <c:v>1.5E-3</c:v>
                  </c:pt>
                  <c:pt idx="50">
                    <c:v>1.1999999999999999E-3</c:v>
                  </c:pt>
                  <c:pt idx="51">
                    <c:v>1E-3</c:v>
                  </c:pt>
                  <c:pt idx="52">
                    <c:v>3.0000000000000001E-3</c:v>
                  </c:pt>
                  <c:pt idx="53">
                    <c:v>4.0000000000000002E-4</c:v>
                  </c:pt>
                  <c:pt idx="54">
                    <c:v>4.0000000000000002E-4</c:v>
                  </c:pt>
                  <c:pt idx="55">
                    <c:v>4.0000000000000002E-4</c:v>
                  </c:pt>
                  <c:pt idx="56">
                    <c:v>2.9999999999999997E-4</c:v>
                  </c:pt>
                  <c:pt idx="5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(2)'!$F$21:$F$990</c:f>
              <c:numCache>
                <c:formatCode>General</c:formatCode>
                <c:ptCount val="970"/>
                <c:pt idx="0">
                  <c:v>-283</c:v>
                </c:pt>
                <c:pt idx="1">
                  <c:v>-259.5</c:v>
                </c:pt>
                <c:pt idx="2">
                  <c:v>-254</c:v>
                </c:pt>
                <c:pt idx="3">
                  <c:v>-188</c:v>
                </c:pt>
                <c:pt idx="4">
                  <c:v>-184</c:v>
                </c:pt>
                <c:pt idx="5">
                  <c:v>-76</c:v>
                </c:pt>
                <c:pt idx="6">
                  <c:v>-51.5</c:v>
                </c:pt>
                <c:pt idx="7">
                  <c:v>-5</c:v>
                </c:pt>
                <c:pt idx="8">
                  <c:v>24</c:v>
                </c:pt>
                <c:pt idx="9">
                  <c:v>105</c:v>
                </c:pt>
                <c:pt idx="10">
                  <c:v>151</c:v>
                </c:pt>
                <c:pt idx="11">
                  <c:v>175.5</c:v>
                </c:pt>
                <c:pt idx="12">
                  <c:v>175.5</c:v>
                </c:pt>
                <c:pt idx="13">
                  <c:v>180.5</c:v>
                </c:pt>
                <c:pt idx="14">
                  <c:v>227.5</c:v>
                </c:pt>
                <c:pt idx="15">
                  <c:v>1514.5</c:v>
                </c:pt>
                <c:pt idx="16">
                  <c:v>1524.5</c:v>
                </c:pt>
                <c:pt idx="17">
                  <c:v>2312.5</c:v>
                </c:pt>
                <c:pt idx="18">
                  <c:v>2522.5</c:v>
                </c:pt>
                <c:pt idx="19">
                  <c:v>2573.5</c:v>
                </c:pt>
                <c:pt idx="20">
                  <c:v>2601</c:v>
                </c:pt>
                <c:pt idx="21">
                  <c:v>2607.5</c:v>
                </c:pt>
                <c:pt idx="22">
                  <c:v>3227</c:v>
                </c:pt>
                <c:pt idx="23">
                  <c:v>3312.5</c:v>
                </c:pt>
                <c:pt idx="24">
                  <c:v>3421</c:v>
                </c:pt>
                <c:pt idx="25">
                  <c:v>3724</c:v>
                </c:pt>
                <c:pt idx="26">
                  <c:v>3861.5</c:v>
                </c:pt>
                <c:pt idx="27">
                  <c:v>3889.5</c:v>
                </c:pt>
                <c:pt idx="28">
                  <c:v>4017.5</c:v>
                </c:pt>
                <c:pt idx="29">
                  <c:v>4017.5</c:v>
                </c:pt>
                <c:pt idx="30">
                  <c:v>4027.5</c:v>
                </c:pt>
                <c:pt idx="31">
                  <c:v>4027.5</c:v>
                </c:pt>
                <c:pt idx="32">
                  <c:v>4032.5</c:v>
                </c:pt>
                <c:pt idx="33">
                  <c:v>4032.5</c:v>
                </c:pt>
                <c:pt idx="34">
                  <c:v>4037.5</c:v>
                </c:pt>
                <c:pt idx="35">
                  <c:v>4037.5</c:v>
                </c:pt>
                <c:pt idx="36">
                  <c:v>4075</c:v>
                </c:pt>
                <c:pt idx="37">
                  <c:v>4075.5</c:v>
                </c:pt>
                <c:pt idx="38">
                  <c:v>4075.5</c:v>
                </c:pt>
                <c:pt idx="39">
                  <c:v>4160.5</c:v>
                </c:pt>
                <c:pt idx="40">
                  <c:v>4160.5</c:v>
                </c:pt>
                <c:pt idx="41">
                  <c:v>4226</c:v>
                </c:pt>
                <c:pt idx="42">
                  <c:v>4226</c:v>
                </c:pt>
                <c:pt idx="43">
                  <c:v>4307.5</c:v>
                </c:pt>
                <c:pt idx="44">
                  <c:v>4307.5</c:v>
                </c:pt>
                <c:pt idx="45">
                  <c:v>5231.5</c:v>
                </c:pt>
                <c:pt idx="46">
                  <c:v>5307.5</c:v>
                </c:pt>
                <c:pt idx="47">
                  <c:v>5307.5</c:v>
                </c:pt>
                <c:pt idx="48">
                  <c:v>5307.5</c:v>
                </c:pt>
                <c:pt idx="49">
                  <c:v>5360.5</c:v>
                </c:pt>
                <c:pt idx="50">
                  <c:v>5378.5</c:v>
                </c:pt>
                <c:pt idx="51">
                  <c:v>5378.5</c:v>
                </c:pt>
                <c:pt idx="52">
                  <c:v>5430</c:v>
                </c:pt>
                <c:pt idx="53">
                  <c:v>5449</c:v>
                </c:pt>
                <c:pt idx="54">
                  <c:v>5515.5</c:v>
                </c:pt>
                <c:pt idx="55">
                  <c:v>5515.5</c:v>
                </c:pt>
                <c:pt idx="56">
                  <c:v>5516</c:v>
                </c:pt>
                <c:pt idx="57">
                  <c:v>5516</c:v>
                </c:pt>
              </c:numCache>
            </c:numRef>
          </c:xVal>
          <c:yVal>
            <c:numRef>
              <c:f>'A (2)'!$M$21:$M$990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E0-4D9F-B8BF-CF9E935C8BF0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(2)'!$D$21:$D$90</c:f>
                <c:numCache>
                  <c:formatCode>General</c:formatCode>
                  <c:ptCount val="70"/>
                  <c:pt idx="22">
                    <c:v>0</c:v>
                  </c:pt>
                  <c:pt idx="28">
                    <c:v>4.0000000000000001E-3</c:v>
                  </c:pt>
                  <c:pt idx="29">
                    <c:v>4.0000000000000001E-3</c:v>
                  </c:pt>
                  <c:pt idx="30">
                    <c:v>4.0000000000000001E-3</c:v>
                  </c:pt>
                  <c:pt idx="31">
                    <c:v>4.0000000000000001E-3</c:v>
                  </c:pt>
                  <c:pt idx="32">
                    <c:v>4.0000000000000001E-3</c:v>
                  </c:pt>
                  <c:pt idx="33">
                    <c:v>4.0000000000000001E-3</c:v>
                  </c:pt>
                  <c:pt idx="34">
                    <c:v>4.0000000000000001E-3</c:v>
                  </c:pt>
                  <c:pt idx="35">
                    <c:v>4.0000000000000001E-3</c:v>
                  </c:pt>
                  <c:pt idx="37">
                    <c:v>4.0000000000000001E-3</c:v>
                  </c:pt>
                  <c:pt idx="38">
                    <c:v>4.0000000000000001E-3</c:v>
                  </c:pt>
                  <c:pt idx="43">
                    <c:v>1.5E-3</c:v>
                  </c:pt>
                  <c:pt idx="44">
                    <c:v>1.5E-3</c:v>
                  </c:pt>
                  <c:pt idx="45">
                    <c:v>2.3E-3</c:v>
                  </c:pt>
                  <c:pt idx="46">
                    <c:v>1.6000000000000001E-3</c:v>
                  </c:pt>
                  <c:pt idx="47">
                    <c:v>1.6999999999999999E-3</c:v>
                  </c:pt>
                  <c:pt idx="48">
                    <c:v>1E-3</c:v>
                  </c:pt>
                  <c:pt idx="49">
                    <c:v>1.5E-3</c:v>
                  </c:pt>
                  <c:pt idx="50">
                    <c:v>1.1999999999999999E-3</c:v>
                  </c:pt>
                  <c:pt idx="51">
                    <c:v>1E-3</c:v>
                  </c:pt>
                  <c:pt idx="52">
                    <c:v>3.0000000000000001E-3</c:v>
                  </c:pt>
                  <c:pt idx="53">
                    <c:v>4.0000000000000002E-4</c:v>
                  </c:pt>
                  <c:pt idx="54">
                    <c:v>4.0000000000000002E-4</c:v>
                  </c:pt>
                  <c:pt idx="55">
                    <c:v>4.0000000000000002E-4</c:v>
                  </c:pt>
                  <c:pt idx="56">
                    <c:v>2.9999999999999997E-4</c:v>
                  </c:pt>
                  <c:pt idx="57">
                    <c:v>6.9999999999999999E-4</c:v>
                  </c:pt>
                </c:numCache>
              </c:numRef>
            </c:plus>
            <c:minus>
              <c:numRef>
                <c:f>'A (2)'!$D$21:$D$90</c:f>
                <c:numCache>
                  <c:formatCode>General</c:formatCode>
                  <c:ptCount val="70"/>
                  <c:pt idx="22">
                    <c:v>0</c:v>
                  </c:pt>
                  <c:pt idx="28">
                    <c:v>4.0000000000000001E-3</c:v>
                  </c:pt>
                  <c:pt idx="29">
                    <c:v>4.0000000000000001E-3</c:v>
                  </c:pt>
                  <c:pt idx="30">
                    <c:v>4.0000000000000001E-3</c:v>
                  </c:pt>
                  <c:pt idx="31">
                    <c:v>4.0000000000000001E-3</c:v>
                  </c:pt>
                  <c:pt idx="32">
                    <c:v>4.0000000000000001E-3</c:v>
                  </c:pt>
                  <c:pt idx="33">
                    <c:v>4.0000000000000001E-3</c:v>
                  </c:pt>
                  <c:pt idx="34">
                    <c:v>4.0000000000000001E-3</c:v>
                  </c:pt>
                  <c:pt idx="35">
                    <c:v>4.0000000000000001E-3</c:v>
                  </c:pt>
                  <c:pt idx="37">
                    <c:v>4.0000000000000001E-3</c:v>
                  </c:pt>
                  <c:pt idx="38">
                    <c:v>4.0000000000000001E-3</c:v>
                  </c:pt>
                  <c:pt idx="43">
                    <c:v>1.5E-3</c:v>
                  </c:pt>
                  <c:pt idx="44">
                    <c:v>1.5E-3</c:v>
                  </c:pt>
                  <c:pt idx="45">
                    <c:v>2.3E-3</c:v>
                  </c:pt>
                  <c:pt idx="46">
                    <c:v>1.6000000000000001E-3</c:v>
                  </c:pt>
                  <c:pt idx="47">
                    <c:v>1.6999999999999999E-3</c:v>
                  </c:pt>
                  <c:pt idx="48">
                    <c:v>1E-3</c:v>
                  </c:pt>
                  <c:pt idx="49">
                    <c:v>1.5E-3</c:v>
                  </c:pt>
                  <c:pt idx="50">
                    <c:v>1.1999999999999999E-3</c:v>
                  </c:pt>
                  <c:pt idx="51">
                    <c:v>1E-3</c:v>
                  </c:pt>
                  <c:pt idx="52">
                    <c:v>3.0000000000000001E-3</c:v>
                  </c:pt>
                  <c:pt idx="53">
                    <c:v>4.0000000000000002E-4</c:v>
                  </c:pt>
                  <c:pt idx="54">
                    <c:v>4.0000000000000002E-4</c:v>
                  </c:pt>
                  <c:pt idx="55">
                    <c:v>4.0000000000000002E-4</c:v>
                  </c:pt>
                  <c:pt idx="56">
                    <c:v>2.9999999999999997E-4</c:v>
                  </c:pt>
                  <c:pt idx="5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(2)'!$F$21:$F$990</c:f>
              <c:numCache>
                <c:formatCode>General</c:formatCode>
                <c:ptCount val="970"/>
                <c:pt idx="0">
                  <c:v>-283</c:v>
                </c:pt>
                <c:pt idx="1">
                  <c:v>-259.5</c:v>
                </c:pt>
                <c:pt idx="2">
                  <c:v>-254</c:v>
                </c:pt>
                <c:pt idx="3">
                  <c:v>-188</c:v>
                </c:pt>
                <c:pt idx="4">
                  <c:v>-184</c:v>
                </c:pt>
                <c:pt idx="5">
                  <c:v>-76</c:v>
                </c:pt>
                <c:pt idx="6">
                  <c:v>-51.5</c:v>
                </c:pt>
                <c:pt idx="7">
                  <c:v>-5</c:v>
                </c:pt>
                <c:pt idx="8">
                  <c:v>24</c:v>
                </c:pt>
                <c:pt idx="9">
                  <c:v>105</c:v>
                </c:pt>
                <c:pt idx="10">
                  <c:v>151</c:v>
                </c:pt>
                <c:pt idx="11">
                  <c:v>175.5</c:v>
                </c:pt>
                <c:pt idx="12">
                  <c:v>175.5</c:v>
                </c:pt>
                <c:pt idx="13">
                  <c:v>180.5</c:v>
                </c:pt>
                <c:pt idx="14">
                  <c:v>227.5</c:v>
                </c:pt>
                <c:pt idx="15">
                  <c:v>1514.5</c:v>
                </c:pt>
                <c:pt idx="16">
                  <c:v>1524.5</c:v>
                </c:pt>
                <c:pt idx="17">
                  <c:v>2312.5</c:v>
                </c:pt>
                <c:pt idx="18">
                  <c:v>2522.5</c:v>
                </c:pt>
                <c:pt idx="19">
                  <c:v>2573.5</c:v>
                </c:pt>
                <c:pt idx="20">
                  <c:v>2601</c:v>
                </c:pt>
                <c:pt idx="21">
                  <c:v>2607.5</c:v>
                </c:pt>
                <c:pt idx="22">
                  <c:v>3227</c:v>
                </c:pt>
                <c:pt idx="23">
                  <c:v>3312.5</c:v>
                </c:pt>
                <c:pt idx="24">
                  <c:v>3421</c:v>
                </c:pt>
                <c:pt idx="25">
                  <c:v>3724</c:v>
                </c:pt>
                <c:pt idx="26">
                  <c:v>3861.5</c:v>
                </c:pt>
                <c:pt idx="27">
                  <c:v>3889.5</c:v>
                </c:pt>
                <c:pt idx="28">
                  <c:v>4017.5</c:v>
                </c:pt>
                <c:pt idx="29">
                  <c:v>4017.5</c:v>
                </c:pt>
                <c:pt idx="30">
                  <c:v>4027.5</c:v>
                </c:pt>
                <c:pt idx="31">
                  <c:v>4027.5</c:v>
                </c:pt>
                <c:pt idx="32">
                  <c:v>4032.5</c:v>
                </c:pt>
                <c:pt idx="33">
                  <c:v>4032.5</c:v>
                </c:pt>
                <c:pt idx="34">
                  <c:v>4037.5</c:v>
                </c:pt>
                <c:pt idx="35">
                  <c:v>4037.5</c:v>
                </c:pt>
                <c:pt idx="36">
                  <c:v>4075</c:v>
                </c:pt>
                <c:pt idx="37">
                  <c:v>4075.5</c:v>
                </c:pt>
                <c:pt idx="38">
                  <c:v>4075.5</c:v>
                </c:pt>
                <c:pt idx="39">
                  <c:v>4160.5</c:v>
                </c:pt>
                <c:pt idx="40">
                  <c:v>4160.5</c:v>
                </c:pt>
                <c:pt idx="41">
                  <c:v>4226</c:v>
                </c:pt>
                <c:pt idx="42">
                  <c:v>4226</c:v>
                </c:pt>
                <c:pt idx="43">
                  <c:v>4307.5</c:v>
                </c:pt>
                <c:pt idx="44">
                  <c:v>4307.5</c:v>
                </c:pt>
                <c:pt idx="45">
                  <c:v>5231.5</c:v>
                </c:pt>
                <c:pt idx="46">
                  <c:v>5307.5</c:v>
                </c:pt>
                <c:pt idx="47">
                  <c:v>5307.5</c:v>
                </c:pt>
                <c:pt idx="48">
                  <c:v>5307.5</c:v>
                </c:pt>
                <c:pt idx="49">
                  <c:v>5360.5</c:v>
                </c:pt>
                <c:pt idx="50">
                  <c:v>5378.5</c:v>
                </c:pt>
                <c:pt idx="51">
                  <c:v>5378.5</c:v>
                </c:pt>
                <c:pt idx="52">
                  <c:v>5430</c:v>
                </c:pt>
                <c:pt idx="53">
                  <c:v>5449</c:v>
                </c:pt>
                <c:pt idx="54">
                  <c:v>5515.5</c:v>
                </c:pt>
                <c:pt idx="55">
                  <c:v>5515.5</c:v>
                </c:pt>
                <c:pt idx="56">
                  <c:v>5516</c:v>
                </c:pt>
                <c:pt idx="57">
                  <c:v>5516</c:v>
                </c:pt>
              </c:numCache>
            </c:numRef>
          </c:xVal>
          <c:yVal>
            <c:numRef>
              <c:f>'A (2)'!$N$21:$N$990</c:f>
              <c:numCache>
                <c:formatCode>General</c:formatCode>
                <c:ptCount val="970"/>
                <c:pt idx="0">
                  <c:v>0.47999700000218581</c:v>
                </c:pt>
                <c:pt idx="1">
                  <c:v>1.0007605000027979</c:v>
                </c:pt>
                <c:pt idx="2">
                  <c:v>-1.1876139999985753</c:v>
                </c:pt>
                <c:pt idx="3">
                  <c:v>1.1898920000021462</c:v>
                </c:pt>
                <c:pt idx="4">
                  <c:v>0.63325600000098348</c:v>
                </c:pt>
                <c:pt idx="5">
                  <c:v>-0.90791599999647588</c:v>
                </c:pt>
                <c:pt idx="6">
                  <c:v>-0.26031149999835179</c:v>
                </c:pt>
                <c:pt idx="7">
                  <c:v>0.96079500000269036</c:v>
                </c:pt>
                <c:pt idx="8">
                  <c:v>-0.66881600000124308</c:v>
                </c:pt>
                <c:pt idx="9">
                  <c:v>-0.25469499999599066</c:v>
                </c:pt>
                <c:pt idx="10">
                  <c:v>0.59599100000195904</c:v>
                </c:pt>
                <c:pt idx="11">
                  <c:v>-0.98740449999968405</c:v>
                </c:pt>
                <c:pt idx="12">
                  <c:v>-0.94440449999819975</c:v>
                </c:pt>
                <c:pt idx="13">
                  <c:v>-0.59119949999876553</c:v>
                </c:pt>
                <c:pt idx="14">
                  <c:v>1.0913274999984424</c:v>
                </c:pt>
                <c:pt idx="15">
                  <c:v>1.2666945000019041</c:v>
                </c:pt>
                <c:pt idx="16">
                  <c:v>-0.95489549999911105</c:v>
                </c:pt>
                <c:pt idx="17">
                  <c:v>0.18681250000372529</c:v>
                </c:pt>
                <c:pt idx="18">
                  <c:v>-0.7705774999994901</c:v>
                </c:pt>
                <c:pt idx="20">
                  <c:v>-1.1595589999997173</c:v>
                </c:pt>
                <c:pt idx="24">
                  <c:v>0.47606100000120932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E0-4D9F-B8BF-CF9E935C8BF0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(2)'!$F$21:$F$990</c:f>
              <c:numCache>
                <c:formatCode>General</c:formatCode>
                <c:ptCount val="970"/>
                <c:pt idx="0">
                  <c:v>-283</c:v>
                </c:pt>
                <c:pt idx="1">
                  <c:v>-259.5</c:v>
                </c:pt>
                <c:pt idx="2">
                  <c:v>-254</c:v>
                </c:pt>
                <c:pt idx="3">
                  <c:v>-188</c:v>
                </c:pt>
                <c:pt idx="4">
                  <c:v>-184</c:v>
                </c:pt>
                <c:pt idx="5">
                  <c:v>-76</c:v>
                </c:pt>
                <c:pt idx="6">
                  <c:v>-51.5</c:v>
                </c:pt>
                <c:pt idx="7">
                  <c:v>-5</c:v>
                </c:pt>
                <c:pt idx="8">
                  <c:v>24</c:v>
                </c:pt>
                <c:pt idx="9">
                  <c:v>105</c:v>
                </c:pt>
                <c:pt idx="10">
                  <c:v>151</c:v>
                </c:pt>
                <c:pt idx="11">
                  <c:v>175.5</c:v>
                </c:pt>
                <c:pt idx="12">
                  <c:v>175.5</c:v>
                </c:pt>
                <c:pt idx="13">
                  <c:v>180.5</c:v>
                </c:pt>
                <c:pt idx="14">
                  <c:v>227.5</c:v>
                </c:pt>
                <c:pt idx="15">
                  <c:v>1514.5</c:v>
                </c:pt>
                <c:pt idx="16">
                  <c:v>1524.5</c:v>
                </c:pt>
                <c:pt idx="17">
                  <c:v>2312.5</c:v>
                </c:pt>
                <c:pt idx="18">
                  <c:v>2522.5</c:v>
                </c:pt>
                <c:pt idx="19">
                  <c:v>2573.5</c:v>
                </c:pt>
                <c:pt idx="20">
                  <c:v>2601</c:v>
                </c:pt>
                <c:pt idx="21">
                  <c:v>2607.5</c:v>
                </c:pt>
                <c:pt idx="22">
                  <c:v>3227</c:v>
                </c:pt>
                <c:pt idx="23">
                  <c:v>3312.5</c:v>
                </c:pt>
                <c:pt idx="24">
                  <c:v>3421</c:v>
                </c:pt>
                <c:pt idx="25">
                  <c:v>3724</c:v>
                </c:pt>
                <c:pt idx="26">
                  <c:v>3861.5</c:v>
                </c:pt>
                <c:pt idx="27">
                  <c:v>3889.5</c:v>
                </c:pt>
                <c:pt idx="28">
                  <c:v>4017.5</c:v>
                </c:pt>
                <c:pt idx="29">
                  <c:v>4017.5</c:v>
                </c:pt>
                <c:pt idx="30">
                  <c:v>4027.5</c:v>
                </c:pt>
                <c:pt idx="31">
                  <c:v>4027.5</c:v>
                </c:pt>
                <c:pt idx="32">
                  <c:v>4032.5</c:v>
                </c:pt>
                <c:pt idx="33">
                  <c:v>4032.5</c:v>
                </c:pt>
                <c:pt idx="34">
                  <c:v>4037.5</c:v>
                </c:pt>
                <c:pt idx="35">
                  <c:v>4037.5</c:v>
                </c:pt>
                <c:pt idx="36">
                  <c:v>4075</c:v>
                </c:pt>
                <c:pt idx="37">
                  <c:v>4075.5</c:v>
                </c:pt>
                <c:pt idx="38">
                  <c:v>4075.5</c:v>
                </c:pt>
                <c:pt idx="39">
                  <c:v>4160.5</c:v>
                </c:pt>
                <c:pt idx="40">
                  <c:v>4160.5</c:v>
                </c:pt>
                <c:pt idx="41">
                  <c:v>4226</c:v>
                </c:pt>
                <c:pt idx="42">
                  <c:v>4226</c:v>
                </c:pt>
                <c:pt idx="43">
                  <c:v>4307.5</c:v>
                </c:pt>
                <c:pt idx="44">
                  <c:v>4307.5</c:v>
                </c:pt>
                <c:pt idx="45">
                  <c:v>5231.5</c:v>
                </c:pt>
                <c:pt idx="46">
                  <c:v>5307.5</c:v>
                </c:pt>
                <c:pt idx="47">
                  <c:v>5307.5</c:v>
                </c:pt>
                <c:pt idx="48">
                  <c:v>5307.5</c:v>
                </c:pt>
                <c:pt idx="49">
                  <c:v>5360.5</c:v>
                </c:pt>
                <c:pt idx="50">
                  <c:v>5378.5</c:v>
                </c:pt>
                <c:pt idx="51">
                  <c:v>5378.5</c:v>
                </c:pt>
                <c:pt idx="52">
                  <c:v>5430</c:v>
                </c:pt>
                <c:pt idx="53">
                  <c:v>5449</c:v>
                </c:pt>
                <c:pt idx="54">
                  <c:v>5515.5</c:v>
                </c:pt>
                <c:pt idx="55">
                  <c:v>5515.5</c:v>
                </c:pt>
                <c:pt idx="56">
                  <c:v>5516</c:v>
                </c:pt>
                <c:pt idx="57">
                  <c:v>5516</c:v>
                </c:pt>
              </c:numCache>
            </c:numRef>
          </c:xVal>
          <c:yVal>
            <c:numRef>
              <c:f>'A (2)'!$O$21:$O$990</c:f>
              <c:numCache>
                <c:formatCode>General</c:formatCode>
                <c:ptCount val="970"/>
                <c:pt idx="25">
                  <c:v>-11.957354737347195</c:v>
                </c:pt>
                <c:pt idx="26">
                  <c:v>-10.76844379891363</c:v>
                </c:pt>
                <c:pt idx="27">
                  <c:v>-10.526338298723523</c:v>
                </c:pt>
                <c:pt idx="28">
                  <c:v>-9.4195702978544631</c:v>
                </c:pt>
                <c:pt idx="29">
                  <c:v>-9.4195702978544631</c:v>
                </c:pt>
                <c:pt idx="30">
                  <c:v>-9.3331040477865628</c:v>
                </c:pt>
                <c:pt idx="31">
                  <c:v>-9.3331040477865628</c:v>
                </c:pt>
                <c:pt idx="32">
                  <c:v>-9.2898709227526197</c:v>
                </c:pt>
                <c:pt idx="33">
                  <c:v>-9.2898709227526197</c:v>
                </c:pt>
                <c:pt idx="34">
                  <c:v>-9.2466377977186696</c:v>
                </c:pt>
                <c:pt idx="35">
                  <c:v>-9.2466377977186696</c:v>
                </c:pt>
                <c:pt idx="36">
                  <c:v>-8.9223893599640647</c:v>
                </c:pt>
                <c:pt idx="37">
                  <c:v>-8.9180660474606697</c:v>
                </c:pt>
                <c:pt idx="38">
                  <c:v>-8.9180660474606697</c:v>
                </c:pt>
                <c:pt idx="39">
                  <c:v>-8.1831029218835525</c:v>
                </c:pt>
                <c:pt idx="40">
                  <c:v>-8.1831029218835525</c:v>
                </c:pt>
                <c:pt idx="41">
                  <c:v>-7.6167489839388409</c:v>
                </c:pt>
                <c:pt idx="42">
                  <c:v>-7.6167489839388409</c:v>
                </c:pt>
                <c:pt idx="43">
                  <c:v>-6.9120490458854889</c:v>
                </c:pt>
                <c:pt idx="44">
                  <c:v>-6.9120490458854889</c:v>
                </c:pt>
                <c:pt idx="45">
                  <c:v>1.077432460388053</c:v>
                </c:pt>
                <c:pt idx="46">
                  <c:v>1.7345759609040599</c:v>
                </c:pt>
                <c:pt idx="47">
                  <c:v>1.7345759609040599</c:v>
                </c:pt>
                <c:pt idx="48">
                  <c:v>1.7345759609040599</c:v>
                </c:pt>
                <c:pt idx="49">
                  <c:v>2.1928470862639031</c:v>
                </c:pt>
                <c:pt idx="50">
                  <c:v>2.3484863363861166</c:v>
                </c:pt>
                <c:pt idx="51">
                  <c:v>2.3484863363861166</c:v>
                </c:pt>
                <c:pt idx="52">
                  <c:v>2.7937875242357748</c:v>
                </c:pt>
                <c:pt idx="53">
                  <c:v>2.9580733993647783</c:v>
                </c:pt>
                <c:pt idx="54">
                  <c:v>3.533073962316287</c:v>
                </c:pt>
                <c:pt idx="55">
                  <c:v>3.533073962316287</c:v>
                </c:pt>
                <c:pt idx="56">
                  <c:v>3.537397274819682</c:v>
                </c:pt>
                <c:pt idx="57">
                  <c:v>3.537397274819682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E0-4D9F-B8BF-CF9E935C8BF0}"/>
            </c:ext>
          </c:extLst>
        </c:ser>
        <c:ser>
          <c:idx val="8"/>
          <c:order val="8"/>
          <c:tx>
            <c:strRef>
              <c:f>'A (2)'!$W$1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(2)'!$V$2:$V$19</c:f>
              <c:numCache>
                <c:formatCode>General</c:formatCode>
                <c:ptCount val="18"/>
                <c:pt idx="0">
                  <c:v>1000</c:v>
                </c:pt>
                <c:pt idx="1">
                  <c:v>1200</c:v>
                </c:pt>
                <c:pt idx="2">
                  <c:v>1400</c:v>
                </c:pt>
                <c:pt idx="3">
                  <c:v>1600</c:v>
                </c:pt>
                <c:pt idx="4">
                  <c:v>1800</c:v>
                </c:pt>
                <c:pt idx="5">
                  <c:v>2000</c:v>
                </c:pt>
                <c:pt idx="6">
                  <c:v>2200</c:v>
                </c:pt>
                <c:pt idx="7">
                  <c:v>2400</c:v>
                </c:pt>
                <c:pt idx="8">
                  <c:v>2600</c:v>
                </c:pt>
                <c:pt idx="9">
                  <c:v>2800</c:v>
                </c:pt>
                <c:pt idx="10">
                  <c:v>3000</c:v>
                </c:pt>
                <c:pt idx="11">
                  <c:v>3200</c:v>
                </c:pt>
                <c:pt idx="12">
                  <c:v>3400</c:v>
                </c:pt>
                <c:pt idx="13">
                  <c:v>3600</c:v>
                </c:pt>
                <c:pt idx="14">
                  <c:v>3800</c:v>
                </c:pt>
                <c:pt idx="15">
                  <c:v>4000</c:v>
                </c:pt>
              </c:numCache>
            </c:numRef>
          </c:xVal>
          <c:yVal>
            <c:numRef>
              <c:f>'A (2)'!$W$2:$W$19</c:f>
              <c:numCache>
                <c:formatCode>General</c:formatCode>
                <c:ptCount val="18"/>
                <c:pt idx="0">
                  <c:v>8.9070207842018842E-2</c:v>
                </c:pt>
                <c:pt idx="1">
                  <c:v>0.19336399832001128</c:v>
                </c:pt>
                <c:pt idx="2">
                  <c:v>0.28979891550818404</c:v>
                </c:pt>
                <c:pt idx="3">
                  <c:v>0.37837495940653754</c:v>
                </c:pt>
                <c:pt idx="4">
                  <c:v>0.45909213001507154</c:v>
                </c:pt>
                <c:pt idx="5">
                  <c:v>0.53195042733378584</c:v>
                </c:pt>
                <c:pt idx="6">
                  <c:v>0.59694985136268097</c:v>
                </c:pt>
                <c:pt idx="7">
                  <c:v>0.65409040210175684</c:v>
                </c:pt>
                <c:pt idx="8">
                  <c:v>0.70337207955101277</c:v>
                </c:pt>
                <c:pt idx="9">
                  <c:v>0.74479488371044933</c:v>
                </c:pt>
                <c:pt idx="10">
                  <c:v>0.77835881458006684</c:v>
                </c:pt>
                <c:pt idx="11">
                  <c:v>0.80406387215986452</c:v>
                </c:pt>
                <c:pt idx="12">
                  <c:v>0.8219100564498425</c:v>
                </c:pt>
                <c:pt idx="13">
                  <c:v>0.83189736745000165</c:v>
                </c:pt>
                <c:pt idx="14">
                  <c:v>0.83402580516034086</c:v>
                </c:pt>
                <c:pt idx="15">
                  <c:v>0.82829536958086059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1E0-4D9F-B8BF-CF9E935C8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56000"/>
        <c:axId val="1"/>
      </c:scatterChart>
      <c:valAx>
        <c:axId val="671956000"/>
        <c:scaling>
          <c:orientation val="minMax"/>
          <c:min val="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64406779661021"/>
              <c:y val="0.869699514833373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847457627118647E-2"/>
              <c:y val="0.384849757416686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56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847457627118647E-2"/>
          <c:y val="0.92121498449057504"/>
          <c:w val="0.94237288135593222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PW Her - O-C Diagr.</a:t>
            </a:r>
          </a:p>
        </c:rich>
      </c:tx>
      <c:layout>
        <c:manualLayout>
          <c:xMode val="edge"/>
          <c:yMode val="edge"/>
          <c:x val="0.37055890856282558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97991351376362"/>
          <c:y val="0.1458966565349544"/>
          <c:w val="0.81726023368138234"/>
          <c:h val="0.6626139817629179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(2)'!$F$21:$F$990</c:f>
              <c:numCache>
                <c:formatCode>General</c:formatCode>
                <c:ptCount val="970"/>
                <c:pt idx="0">
                  <c:v>-283</c:v>
                </c:pt>
                <c:pt idx="1">
                  <c:v>-259.5</c:v>
                </c:pt>
                <c:pt idx="2">
                  <c:v>-254</c:v>
                </c:pt>
                <c:pt idx="3">
                  <c:v>-188</c:v>
                </c:pt>
                <c:pt idx="4">
                  <c:v>-184</c:v>
                </c:pt>
                <c:pt idx="5">
                  <c:v>-76</c:v>
                </c:pt>
                <c:pt idx="6">
                  <c:v>-51.5</c:v>
                </c:pt>
                <c:pt idx="7">
                  <c:v>-5</c:v>
                </c:pt>
                <c:pt idx="8">
                  <c:v>24</c:v>
                </c:pt>
                <c:pt idx="9">
                  <c:v>105</c:v>
                </c:pt>
                <c:pt idx="10">
                  <c:v>151</c:v>
                </c:pt>
                <c:pt idx="11">
                  <c:v>175.5</c:v>
                </c:pt>
                <c:pt idx="12">
                  <c:v>175.5</c:v>
                </c:pt>
                <c:pt idx="13">
                  <c:v>180.5</c:v>
                </c:pt>
                <c:pt idx="14">
                  <c:v>227.5</c:v>
                </c:pt>
                <c:pt idx="15">
                  <c:v>1514.5</c:v>
                </c:pt>
                <c:pt idx="16">
                  <c:v>1524.5</c:v>
                </c:pt>
                <c:pt idx="17">
                  <c:v>2312.5</c:v>
                </c:pt>
                <c:pt idx="18">
                  <c:v>2522.5</c:v>
                </c:pt>
                <c:pt idx="19">
                  <c:v>2573.5</c:v>
                </c:pt>
                <c:pt idx="20">
                  <c:v>2601</c:v>
                </c:pt>
                <c:pt idx="21">
                  <c:v>2607.5</c:v>
                </c:pt>
                <c:pt idx="22">
                  <c:v>3227</c:v>
                </c:pt>
                <c:pt idx="23">
                  <c:v>3312.5</c:v>
                </c:pt>
                <c:pt idx="24">
                  <c:v>3421</c:v>
                </c:pt>
                <c:pt idx="25">
                  <c:v>3724</c:v>
                </c:pt>
                <c:pt idx="26">
                  <c:v>3861.5</c:v>
                </c:pt>
                <c:pt idx="27">
                  <c:v>3889.5</c:v>
                </c:pt>
                <c:pt idx="28">
                  <c:v>4017.5</c:v>
                </c:pt>
                <c:pt idx="29">
                  <c:v>4017.5</c:v>
                </c:pt>
                <c:pt idx="30">
                  <c:v>4027.5</c:v>
                </c:pt>
                <c:pt idx="31">
                  <c:v>4027.5</c:v>
                </c:pt>
                <c:pt idx="32">
                  <c:v>4032.5</c:v>
                </c:pt>
                <c:pt idx="33">
                  <c:v>4032.5</c:v>
                </c:pt>
                <c:pt idx="34">
                  <c:v>4037.5</c:v>
                </c:pt>
                <c:pt idx="35">
                  <c:v>4037.5</c:v>
                </c:pt>
                <c:pt idx="36">
                  <c:v>4075</c:v>
                </c:pt>
                <c:pt idx="37">
                  <c:v>4075.5</c:v>
                </c:pt>
                <c:pt idx="38">
                  <c:v>4075.5</c:v>
                </c:pt>
                <c:pt idx="39">
                  <c:v>4160.5</c:v>
                </c:pt>
                <c:pt idx="40">
                  <c:v>4160.5</c:v>
                </c:pt>
                <c:pt idx="41">
                  <c:v>4226</c:v>
                </c:pt>
                <c:pt idx="42">
                  <c:v>4226</c:v>
                </c:pt>
                <c:pt idx="43">
                  <c:v>4307.5</c:v>
                </c:pt>
                <c:pt idx="44">
                  <c:v>4307.5</c:v>
                </c:pt>
                <c:pt idx="45">
                  <c:v>5231.5</c:v>
                </c:pt>
                <c:pt idx="46">
                  <c:v>5307.5</c:v>
                </c:pt>
                <c:pt idx="47">
                  <c:v>5307.5</c:v>
                </c:pt>
                <c:pt idx="48">
                  <c:v>5307.5</c:v>
                </c:pt>
                <c:pt idx="49">
                  <c:v>5360.5</c:v>
                </c:pt>
                <c:pt idx="50">
                  <c:v>5378.5</c:v>
                </c:pt>
                <c:pt idx="51">
                  <c:v>5378.5</c:v>
                </c:pt>
                <c:pt idx="52">
                  <c:v>5430</c:v>
                </c:pt>
                <c:pt idx="53">
                  <c:v>5449</c:v>
                </c:pt>
                <c:pt idx="54">
                  <c:v>5515.5</c:v>
                </c:pt>
                <c:pt idx="55">
                  <c:v>5515.5</c:v>
                </c:pt>
                <c:pt idx="56">
                  <c:v>5516</c:v>
                </c:pt>
                <c:pt idx="57">
                  <c:v>5516</c:v>
                </c:pt>
              </c:numCache>
            </c:numRef>
          </c:xVal>
          <c:yVal>
            <c:numRef>
              <c:f>'A (2)'!$H$21:$H$990</c:f>
              <c:numCache>
                <c:formatCode>General</c:formatCode>
                <c:ptCount val="970"/>
                <c:pt idx="22">
                  <c:v>-0.8820930000001681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50-4441-93B4-989347B91B66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BAV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(2)'!$D$21:$D$990</c:f>
                <c:numCache>
                  <c:formatCode>General</c:formatCode>
                  <c:ptCount val="970"/>
                  <c:pt idx="22">
                    <c:v>0</c:v>
                  </c:pt>
                  <c:pt idx="28">
                    <c:v>4.0000000000000001E-3</c:v>
                  </c:pt>
                  <c:pt idx="29">
                    <c:v>4.0000000000000001E-3</c:v>
                  </c:pt>
                  <c:pt idx="30">
                    <c:v>4.0000000000000001E-3</c:v>
                  </c:pt>
                  <c:pt idx="31">
                    <c:v>4.0000000000000001E-3</c:v>
                  </c:pt>
                  <c:pt idx="32">
                    <c:v>4.0000000000000001E-3</c:v>
                  </c:pt>
                  <c:pt idx="33">
                    <c:v>4.0000000000000001E-3</c:v>
                  </c:pt>
                  <c:pt idx="34">
                    <c:v>4.0000000000000001E-3</c:v>
                  </c:pt>
                  <c:pt idx="35">
                    <c:v>4.0000000000000001E-3</c:v>
                  </c:pt>
                  <c:pt idx="37">
                    <c:v>4.0000000000000001E-3</c:v>
                  </c:pt>
                  <c:pt idx="38">
                    <c:v>4.0000000000000001E-3</c:v>
                  </c:pt>
                  <c:pt idx="43">
                    <c:v>1.5E-3</c:v>
                  </c:pt>
                  <c:pt idx="44">
                    <c:v>1.5E-3</c:v>
                  </c:pt>
                  <c:pt idx="45">
                    <c:v>2.3E-3</c:v>
                  </c:pt>
                  <c:pt idx="46">
                    <c:v>1.6000000000000001E-3</c:v>
                  </c:pt>
                  <c:pt idx="47">
                    <c:v>1.6999999999999999E-3</c:v>
                  </c:pt>
                  <c:pt idx="48">
                    <c:v>1E-3</c:v>
                  </c:pt>
                  <c:pt idx="49">
                    <c:v>1.5E-3</c:v>
                  </c:pt>
                  <c:pt idx="50">
                    <c:v>1.1999999999999999E-3</c:v>
                  </c:pt>
                  <c:pt idx="51">
                    <c:v>1E-3</c:v>
                  </c:pt>
                  <c:pt idx="52">
                    <c:v>3.0000000000000001E-3</c:v>
                  </c:pt>
                  <c:pt idx="53">
                    <c:v>4.0000000000000002E-4</c:v>
                  </c:pt>
                  <c:pt idx="54">
                    <c:v>4.0000000000000002E-4</c:v>
                  </c:pt>
                  <c:pt idx="55">
                    <c:v>4.0000000000000002E-4</c:v>
                  </c:pt>
                  <c:pt idx="56">
                    <c:v>2.9999999999999997E-4</c:v>
                  </c:pt>
                  <c:pt idx="57">
                    <c:v>6.9999999999999999E-4</c:v>
                  </c:pt>
                </c:numCache>
              </c:numRef>
            </c:plus>
            <c:minus>
              <c:numRef>
                <c:f>'A (2)'!$D$21:$D$990</c:f>
                <c:numCache>
                  <c:formatCode>General</c:formatCode>
                  <c:ptCount val="970"/>
                  <c:pt idx="22">
                    <c:v>0</c:v>
                  </c:pt>
                  <c:pt idx="28">
                    <c:v>4.0000000000000001E-3</c:v>
                  </c:pt>
                  <c:pt idx="29">
                    <c:v>4.0000000000000001E-3</c:v>
                  </c:pt>
                  <c:pt idx="30">
                    <c:v>4.0000000000000001E-3</c:v>
                  </c:pt>
                  <c:pt idx="31">
                    <c:v>4.0000000000000001E-3</c:v>
                  </c:pt>
                  <c:pt idx="32">
                    <c:v>4.0000000000000001E-3</c:v>
                  </c:pt>
                  <c:pt idx="33">
                    <c:v>4.0000000000000001E-3</c:v>
                  </c:pt>
                  <c:pt idx="34">
                    <c:v>4.0000000000000001E-3</c:v>
                  </c:pt>
                  <c:pt idx="35">
                    <c:v>4.0000000000000001E-3</c:v>
                  </c:pt>
                  <c:pt idx="37">
                    <c:v>4.0000000000000001E-3</c:v>
                  </c:pt>
                  <c:pt idx="38">
                    <c:v>4.0000000000000001E-3</c:v>
                  </c:pt>
                  <c:pt idx="43">
                    <c:v>1.5E-3</c:v>
                  </c:pt>
                  <c:pt idx="44">
                    <c:v>1.5E-3</c:v>
                  </c:pt>
                  <c:pt idx="45">
                    <c:v>2.3E-3</c:v>
                  </c:pt>
                  <c:pt idx="46">
                    <c:v>1.6000000000000001E-3</c:v>
                  </c:pt>
                  <c:pt idx="47">
                    <c:v>1.6999999999999999E-3</c:v>
                  </c:pt>
                  <c:pt idx="48">
                    <c:v>1E-3</c:v>
                  </c:pt>
                  <c:pt idx="49">
                    <c:v>1.5E-3</c:v>
                  </c:pt>
                  <c:pt idx="50">
                    <c:v>1.1999999999999999E-3</c:v>
                  </c:pt>
                  <c:pt idx="51">
                    <c:v>1E-3</c:v>
                  </c:pt>
                  <c:pt idx="52">
                    <c:v>3.0000000000000001E-3</c:v>
                  </c:pt>
                  <c:pt idx="53">
                    <c:v>4.0000000000000002E-4</c:v>
                  </c:pt>
                  <c:pt idx="54">
                    <c:v>4.0000000000000002E-4</c:v>
                  </c:pt>
                  <c:pt idx="55">
                    <c:v>4.0000000000000002E-4</c:v>
                  </c:pt>
                  <c:pt idx="56">
                    <c:v>2.9999999999999997E-4</c:v>
                  </c:pt>
                  <c:pt idx="5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(2)'!$F$21:$F$990</c:f>
              <c:numCache>
                <c:formatCode>General</c:formatCode>
                <c:ptCount val="970"/>
                <c:pt idx="0">
                  <c:v>-283</c:v>
                </c:pt>
                <c:pt idx="1">
                  <c:v>-259.5</c:v>
                </c:pt>
                <c:pt idx="2">
                  <c:v>-254</c:v>
                </c:pt>
                <c:pt idx="3">
                  <c:v>-188</c:v>
                </c:pt>
                <c:pt idx="4">
                  <c:v>-184</c:v>
                </c:pt>
                <c:pt idx="5">
                  <c:v>-76</c:v>
                </c:pt>
                <c:pt idx="6">
                  <c:v>-51.5</c:v>
                </c:pt>
                <c:pt idx="7">
                  <c:v>-5</c:v>
                </c:pt>
                <c:pt idx="8">
                  <c:v>24</c:v>
                </c:pt>
                <c:pt idx="9">
                  <c:v>105</c:v>
                </c:pt>
                <c:pt idx="10">
                  <c:v>151</c:v>
                </c:pt>
                <c:pt idx="11">
                  <c:v>175.5</c:v>
                </c:pt>
                <c:pt idx="12">
                  <c:v>175.5</c:v>
                </c:pt>
                <c:pt idx="13">
                  <c:v>180.5</c:v>
                </c:pt>
                <c:pt idx="14">
                  <c:v>227.5</c:v>
                </c:pt>
                <c:pt idx="15">
                  <c:v>1514.5</c:v>
                </c:pt>
                <c:pt idx="16">
                  <c:v>1524.5</c:v>
                </c:pt>
                <c:pt idx="17">
                  <c:v>2312.5</c:v>
                </c:pt>
                <c:pt idx="18">
                  <c:v>2522.5</c:v>
                </c:pt>
                <c:pt idx="19">
                  <c:v>2573.5</c:v>
                </c:pt>
                <c:pt idx="20">
                  <c:v>2601</c:v>
                </c:pt>
                <c:pt idx="21">
                  <c:v>2607.5</c:v>
                </c:pt>
                <c:pt idx="22">
                  <c:v>3227</c:v>
                </c:pt>
                <c:pt idx="23">
                  <c:v>3312.5</c:v>
                </c:pt>
                <c:pt idx="24">
                  <c:v>3421</c:v>
                </c:pt>
                <c:pt idx="25">
                  <c:v>3724</c:v>
                </c:pt>
                <c:pt idx="26">
                  <c:v>3861.5</c:v>
                </c:pt>
                <c:pt idx="27">
                  <c:v>3889.5</c:v>
                </c:pt>
                <c:pt idx="28">
                  <c:v>4017.5</c:v>
                </c:pt>
                <c:pt idx="29">
                  <c:v>4017.5</c:v>
                </c:pt>
                <c:pt idx="30">
                  <c:v>4027.5</c:v>
                </c:pt>
                <c:pt idx="31">
                  <c:v>4027.5</c:v>
                </c:pt>
                <c:pt idx="32">
                  <c:v>4032.5</c:v>
                </c:pt>
                <c:pt idx="33">
                  <c:v>4032.5</c:v>
                </c:pt>
                <c:pt idx="34">
                  <c:v>4037.5</c:v>
                </c:pt>
                <c:pt idx="35">
                  <c:v>4037.5</c:v>
                </c:pt>
                <c:pt idx="36">
                  <c:v>4075</c:v>
                </c:pt>
                <c:pt idx="37">
                  <c:v>4075.5</c:v>
                </c:pt>
                <c:pt idx="38">
                  <c:v>4075.5</c:v>
                </c:pt>
                <c:pt idx="39">
                  <c:v>4160.5</c:v>
                </c:pt>
                <c:pt idx="40">
                  <c:v>4160.5</c:v>
                </c:pt>
                <c:pt idx="41">
                  <c:v>4226</c:v>
                </c:pt>
                <c:pt idx="42">
                  <c:v>4226</c:v>
                </c:pt>
                <c:pt idx="43">
                  <c:v>4307.5</c:v>
                </c:pt>
                <c:pt idx="44">
                  <c:v>4307.5</c:v>
                </c:pt>
                <c:pt idx="45">
                  <c:v>5231.5</c:v>
                </c:pt>
                <c:pt idx="46">
                  <c:v>5307.5</c:v>
                </c:pt>
                <c:pt idx="47">
                  <c:v>5307.5</c:v>
                </c:pt>
                <c:pt idx="48">
                  <c:v>5307.5</c:v>
                </c:pt>
                <c:pt idx="49">
                  <c:v>5360.5</c:v>
                </c:pt>
                <c:pt idx="50">
                  <c:v>5378.5</c:v>
                </c:pt>
                <c:pt idx="51">
                  <c:v>5378.5</c:v>
                </c:pt>
                <c:pt idx="52">
                  <c:v>5430</c:v>
                </c:pt>
                <c:pt idx="53">
                  <c:v>5449</c:v>
                </c:pt>
                <c:pt idx="54">
                  <c:v>5515.5</c:v>
                </c:pt>
                <c:pt idx="55">
                  <c:v>5515.5</c:v>
                </c:pt>
                <c:pt idx="56">
                  <c:v>5516</c:v>
                </c:pt>
                <c:pt idx="57">
                  <c:v>5516</c:v>
                </c:pt>
              </c:numCache>
            </c:numRef>
          </c:xVal>
          <c:yVal>
            <c:numRef>
              <c:f>'A (2)'!$I$21:$I$990</c:f>
              <c:numCache>
                <c:formatCode>General</c:formatCode>
                <c:ptCount val="970"/>
                <c:pt idx="25">
                  <c:v>-3.6116000002948567E-2</c:v>
                </c:pt>
                <c:pt idx="26">
                  <c:v>-0.65447850000055041</c:v>
                </c:pt>
                <c:pt idx="36">
                  <c:v>-1.1143249999950058</c:v>
                </c:pt>
                <c:pt idx="39">
                  <c:v>-0.67551950000051875</c:v>
                </c:pt>
                <c:pt idx="40">
                  <c:v>-0.67491950000112411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50-4441-93B4-989347B91B66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(2)'!$D$21:$D$44</c:f>
                <c:numCache>
                  <c:formatCode>General</c:formatCode>
                  <c:ptCount val="24"/>
                  <c:pt idx="22">
                    <c:v>0</c:v>
                  </c:pt>
                </c:numCache>
              </c:numRef>
            </c:plus>
            <c:minus>
              <c:numRef>
                <c:f>'A (2)'!$D$21:$D$44</c:f>
                <c:numCache>
                  <c:formatCode>General</c:formatCode>
                  <c:ptCount val="24"/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(2)'!$F$21:$F$990</c:f>
              <c:numCache>
                <c:formatCode>General</c:formatCode>
                <c:ptCount val="970"/>
                <c:pt idx="0">
                  <c:v>-283</c:v>
                </c:pt>
                <c:pt idx="1">
                  <c:v>-259.5</c:v>
                </c:pt>
                <c:pt idx="2">
                  <c:v>-254</c:v>
                </c:pt>
                <c:pt idx="3">
                  <c:v>-188</c:v>
                </c:pt>
                <c:pt idx="4">
                  <c:v>-184</c:v>
                </c:pt>
                <c:pt idx="5">
                  <c:v>-76</c:v>
                </c:pt>
                <c:pt idx="6">
                  <c:v>-51.5</c:v>
                </c:pt>
                <c:pt idx="7">
                  <c:v>-5</c:v>
                </c:pt>
                <c:pt idx="8">
                  <c:v>24</c:v>
                </c:pt>
                <c:pt idx="9">
                  <c:v>105</c:v>
                </c:pt>
                <c:pt idx="10">
                  <c:v>151</c:v>
                </c:pt>
                <c:pt idx="11">
                  <c:v>175.5</c:v>
                </c:pt>
                <c:pt idx="12">
                  <c:v>175.5</c:v>
                </c:pt>
                <c:pt idx="13">
                  <c:v>180.5</c:v>
                </c:pt>
                <c:pt idx="14">
                  <c:v>227.5</c:v>
                </c:pt>
                <c:pt idx="15">
                  <c:v>1514.5</c:v>
                </c:pt>
                <c:pt idx="16">
                  <c:v>1524.5</c:v>
                </c:pt>
                <c:pt idx="17">
                  <c:v>2312.5</c:v>
                </c:pt>
                <c:pt idx="18">
                  <c:v>2522.5</c:v>
                </c:pt>
                <c:pt idx="19">
                  <c:v>2573.5</c:v>
                </c:pt>
                <c:pt idx="20">
                  <c:v>2601</c:v>
                </c:pt>
                <c:pt idx="21">
                  <c:v>2607.5</c:v>
                </c:pt>
                <c:pt idx="22">
                  <c:v>3227</c:v>
                </c:pt>
                <c:pt idx="23">
                  <c:v>3312.5</c:v>
                </c:pt>
                <c:pt idx="24">
                  <c:v>3421</c:v>
                </c:pt>
                <c:pt idx="25">
                  <c:v>3724</c:v>
                </c:pt>
                <c:pt idx="26">
                  <c:v>3861.5</c:v>
                </c:pt>
                <c:pt idx="27">
                  <c:v>3889.5</c:v>
                </c:pt>
                <c:pt idx="28">
                  <c:v>4017.5</c:v>
                </c:pt>
                <c:pt idx="29">
                  <c:v>4017.5</c:v>
                </c:pt>
                <c:pt idx="30">
                  <c:v>4027.5</c:v>
                </c:pt>
                <c:pt idx="31">
                  <c:v>4027.5</c:v>
                </c:pt>
                <c:pt idx="32">
                  <c:v>4032.5</c:v>
                </c:pt>
                <c:pt idx="33">
                  <c:v>4032.5</c:v>
                </c:pt>
                <c:pt idx="34">
                  <c:v>4037.5</c:v>
                </c:pt>
                <c:pt idx="35">
                  <c:v>4037.5</c:v>
                </c:pt>
                <c:pt idx="36">
                  <c:v>4075</c:v>
                </c:pt>
                <c:pt idx="37">
                  <c:v>4075.5</c:v>
                </c:pt>
                <c:pt idx="38">
                  <c:v>4075.5</c:v>
                </c:pt>
                <c:pt idx="39">
                  <c:v>4160.5</c:v>
                </c:pt>
                <c:pt idx="40">
                  <c:v>4160.5</c:v>
                </c:pt>
                <c:pt idx="41">
                  <c:v>4226</c:v>
                </c:pt>
                <c:pt idx="42">
                  <c:v>4226</c:v>
                </c:pt>
                <c:pt idx="43">
                  <c:v>4307.5</c:v>
                </c:pt>
                <c:pt idx="44">
                  <c:v>4307.5</c:v>
                </c:pt>
                <c:pt idx="45">
                  <c:v>5231.5</c:v>
                </c:pt>
                <c:pt idx="46">
                  <c:v>5307.5</c:v>
                </c:pt>
                <c:pt idx="47">
                  <c:v>5307.5</c:v>
                </c:pt>
                <c:pt idx="48">
                  <c:v>5307.5</c:v>
                </c:pt>
                <c:pt idx="49">
                  <c:v>5360.5</c:v>
                </c:pt>
                <c:pt idx="50">
                  <c:v>5378.5</c:v>
                </c:pt>
                <c:pt idx="51">
                  <c:v>5378.5</c:v>
                </c:pt>
                <c:pt idx="52">
                  <c:v>5430</c:v>
                </c:pt>
                <c:pt idx="53">
                  <c:v>5449</c:v>
                </c:pt>
                <c:pt idx="54">
                  <c:v>5515.5</c:v>
                </c:pt>
                <c:pt idx="55">
                  <c:v>5515.5</c:v>
                </c:pt>
                <c:pt idx="56">
                  <c:v>5516</c:v>
                </c:pt>
                <c:pt idx="57">
                  <c:v>5516</c:v>
                </c:pt>
              </c:numCache>
            </c:numRef>
          </c:xVal>
          <c:yVal>
            <c:numRef>
              <c:f>'A (2)'!$J$21:$J$990</c:f>
              <c:numCache>
                <c:formatCode>General</c:formatCode>
                <c:ptCount val="970"/>
                <c:pt idx="19">
                  <c:v>1.267313500000455</c:v>
                </c:pt>
                <c:pt idx="21">
                  <c:v>8.5907500004395843E-2</c:v>
                </c:pt>
                <c:pt idx="23">
                  <c:v>-0.49018749999959255</c:v>
                </c:pt>
                <c:pt idx="27">
                  <c:v>-2.6930499996524304E-2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D50-4441-93B4-989347B91B66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(2)'!$D$21:$D$90</c:f>
                <c:numCache>
                  <c:formatCode>General</c:formatCode>
                  <c:ptCount val="70"/>
                  <c:pt idx="22">
                    <c:v>0</c:v>
                  </c:pt>
                  <c:pt idx="28">
                    <c:v>4.0000000000000001E-3</c:v>
                  </c:pt>
                  <c:pt idx="29">
                    <c:v>4.0000000000000001E-3</c:v>
                  </c:pt>
                  <c:pt idx="30">
                    <c:v>4.0000000000000001E-3</c:v>
                  </c:pt>
                  <c:pt idx="31">
                    <c:v>4.0000000000000001E-3</c:v>
                  </c:pt>
                  <c:pt idx="32">
                    <c:v>4.0000000000000001E-3</c:v>
                  </c:pt>
                  <c:pt idx="33">
                    <c:v>4.0000000000000001E-3</c:v>
                  </c:pt>
                  <c:pt idx="34">
                    <c:v>4.0000000000000001E-3</c:v>
                  </c:pt>
                  <c:pt idx="35">
                    <c:v>4.0000000000000001E-3</c:v>
                  </c:pt>
                  <c:pt idx="37">
                    <c:v>4.0000000000000001E-3</c:v>
                  </c:pt>
                  <c:pt idx="38">
                    <c:v>4.0000000000000001E-3</c:v>
                  </c:pt>
                  <c:pt idx="43">
                    <c:v>1.5E-3</c:v>
                  </c:pt>
                  <c:pt idx="44">
                    <c:v>1.5E-3</c:v>
                  </c:pt>
                  <c:pt idx="45">
                    <c:v>2.3E-3</c:v>
                  </c:pt>
                  <c:pt idx="46">
                    <c:v>1.6000000000000001E-3</c:v>
                  </c:pt>
                  <c:pt idx="47">
                    <c:v>1.6999999999999999E-3</c:v>
                  </c:pt>
                  <c:pt idx="48">
                    <c:v>1E-3</c:v>
                  </c:pt>
                  <c:pt idx="49">
                    <c:v>1.5E-3</c:v>
                  </c:pt>
                  <c:pt idx="50">
                    <c:v>1.1999999999999999E-3</c:v>
                  </c:pt>
                  <c:pt idx="51">
                    <c:v>1E-3</c:v>
                  </c:pt>
                  <c:pt idx="52">
                    <c:v>3.0000000000000001E-3</c:v>
                  </c:pt>
                  <c:pt idx="53">
                    <c:v>4.0000000000000002E-4</c:v>
                  </c:pt>
                  <c:pt idx="54">
                    <c:v>4.0000000000000002E-4</c:v>
                  </c:pt>
                  <c:pt idx="55">
                    <c:v>4.0000000000000002E-4</c:v>
                  </c:pt>
                  <c:pt idx="56">
                    <c:v>2.9999999999999997E-4</c:v>
                  </c:pt>
                  <c:pt idx="57">
                    <c:v>6.9999999999999999E-4</c:v>
                  </c:pt>
                </c:numCache>
              </c:numRef>
            </c:plus>
            <c:minus>
              <c:numRef>
                <c:f>'A (2)'!$D$21:$D$90</c:f>
                <c:numCache>
                  <c:formatCode>General</c:formatCode>
                  <c:ptCount val="70"/>
                  <c:pt idx="22">
                    <c:v>0</c:v>
                  </c:pt>
                  <c:pt idx="28">
                    <c:v>4.0000000000000001E-3</c:v>
                  </c:pt>
                  <c:pt idx="29">
                    <c:v>4.0000000000000001E-3</c:v>
                  </c:pt>
                  <c:pt idx="30">
                    <c:v>4.0000000000000001E-3</c:v>
                  </c:pt>
                  <c:pt idx="31">
                    <c:v>4.0000000000000001E-3</c:v>
                  </c:pt>
                  <c:pt idx="32">
                    <c:v>4.0000000000000001E-3</c:v>
                  </c:pt>
                  <c:pt idx="33">
                    <c:v>4.0000000000000001E-3</c:v>
                  </c:pt>
                  <c:pt idx="34">
                    <c:v>4.0000000000000001E-3</c:v>
                  </c:pt>
                  <c:pt idx="35">
                    <c:v>4.0000000000000001E-3</c:v>
                  </c:pt>
                  <c:pt idx="37">
                    <c:v>4.0000000000000001E-3</c:v>
                  </c:pt>
                  <c:pt idx="38">
                    <c:v>4.0000000000000001E-3</c:v>
                  </c:pt>
                  <c:pt idx="43">
                    <c:v>1.5E-3</c:v>
                  </c:pt>
                  <c:pt idx="44">
                    <c:v>1.5E-3</c:v>
                  </c:pt>
                  <c:pt idx="45">
                    <c:v>2.3E-3</c:v>
                  </c:pt>
                  <c:pt idx="46">
                    <c:v>1.6000000000000001E-3</c:v>
                  </c:pt>
                  <c:pt idx="47">
                    <c:v>1.6999999999999999E-3</c:v>
                  </c:pt>
                  <c:pt idx="48">
                    <c:v>1E-3</c:v>
                  </c:pt>
                  <c:pt idx="49">
                    <c:v>1.5E-3</c:v>
                  </c:pt>
                  <c:pt idx="50">
                    <c:v>1.1999999999999999E-3</c:v>
                  </c:pt>
                  <c:pt idx="51">
                    <c:v>1E-3</c:v>
                  </c:pt>
                  <c:pt idx="52">
                    <c:v>3.0000000000000001E-3</c:v>
                  </c:pt>
                  <c:pt idx="53">
                    <c:v>4.0000000000000002E-4</c:v>
                  </c:pt>
                  <c:pt idx="54">
                    <c:v>4.0000000000000002E-4</c:v>
                  </c:pt>
                  <c:pt idx="55">
                    <c:v>4.0000000000000002E-4</c:v>
                  </c:pt>
                  <c:pt idx="56">
                    <c:v>2.9999999999999997E-4</c:v>
                  </c:pt>
                  <c:pt idx="5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(2)'!$F$21:$F$990</c:f>
              <c:numCache>
                <c:formatCode>General</c:formatCode>
                <c:ptCount val="970"/>
                <c:pt idx="0">
                  <c:v>-283</c:v>
                </c:pt>
                <c:pt idx="1">
                  <c:v>-259.5</c:v>
                </c:pt>
                <c:pt idx="2">
                  <c:v>-254</c:v>
                </c:pt>
                <c:pt idx="3">
                  <c:v>-188</c:v>
                </c:pt>
                <c:pt idx="4">
                  <c:v>-184</c:v>
                </c:pt>
                <c:pt idx="5">
                  <c:v>-76</c:v>
                </c:pt>
                <c:pt idx="6">
                  <c:v>-51.5</c:v>
                </c:pt>
                <c:pt idx="7">
                  <c:v>-5</c:v>
                </c:pt>
                <c:pt idx="8">
                  <c:v>24</c:v>
                </c:pt>
                <c:pt idx="9">
                  <c:v>105</c:v>
                </c:pt>
                <c:pt idx="10">
                  <c:v>151</c:v>
                </c:pt>
                <c:pt idx="11">
                  <c:v>175.5</c:v>
                </c:pt>
                <c:pt idx="12">
                  <c:v>175.5</c:v>
                </c:pt>
                <c:pt idx="13">
                  <c:v>180.5</c:v>
                </c:pt>
                <c:pt idx="14">
                  <c:v>227.5</c:v>
                </c:pt>
                <c:pt idx="15">
                  <c:v>1514.5</c:v>
                </c:pt>
                <c:pt idx="16">
                  <c:v>1524.5</c:v>
                </c:pt>
                <c:pt idx="17">
                  <c:v>2312.5</c:v>
                </c:pt>
                <c:pt idx="18">
                  <c:v>2522.5</c:v>
                </c:pt>
                <c:pt idx="19">
                  <c:v>2573.5</c:v>
                </c:pt>
                <c:pt idx="20">
                  <c:v>2601</c:v>
                </c:pt>
                <c:pt idx="21">
                  <c:v>2607.5</c:v>
                </c:pt>
                <c:pt idx="22">
                  <c:v>3227</c:v>
                </c:pt>
                <c:pt idx="23">
                  <c:v>3312.5</c:v>
                </c:pt>
                <c:pt idx="24">
                  <c:v>3421</c:v>
                </c:pt>
                <c:pt idx="25">
                  <c:v>3724</c:v>
                </c:pt>
                <c:pt idx="26">
                  <c:v>3861.5</c:v>
                </c:pt>
                <c:pt idx="27">
                  <c:v>3889.5</c:v>
                </c:pt>
                <c:pt idx="28">
                  <c:v>4017.5</c:v>
                </c:pt>
                <c:pt idx="29">
                  <c:v>4017.5</c:v>
                </c:pt>
                <c:pt idx="30">
                  <c:v>4027.5</c:v>
                </c:pt>
                <c:pt idx="31">
                  <c:v>4027.5</c:v>
                </c:pt>
                <c:pt idx="32">
                  <c:v>4032.5</c:v>
                </c:pt>
                <c:pt idx="33">
                  <c:v>4032.5</c:v>
                </c:pt>
                <c:pt idx="34">
                  <c:v>4037.5</c:v>
                </c:pt>
                <c:pt idx="35">
                  <c:v>4037.5</c:v>
                </c:pt>
                <c:pt idx="36">
                  <c:v>4075</c:v>
                </c:pt>
                <c:pt idx="37">
                  <c:v>4075.5</c:v>
                </c:pt>
                <c:pt idx="38">
                  <c:v>4075.5</c:v>
                </c:pt>
                <c:pt idx="39">
                  <c:v>4160.5</c:v>
                </c:pt>
                <c:pt idx="40">
                  <c:v>4160.5</c:v>
                </c:pt>
                <c:pt idx="41">
                  <c:v>4226</c:v>
                </c:pt>
                <c:pt idx="42">
                  <c:v>4226</c:v>
                </c:pt>
                <c:pt idx="43">
                  <c:v>4307.5</c:v>
                </c:pt>
                <c:pt idx="44">
                  <c:v>4307.5</c:v>
                </c:pt>
                <c:pt idx="45">
                  <c:v>5231.5</c:v>
                </c:pt>
                <c:pt idx="46">
                  <c:v>5307.5</c:v>
                </c:pt>
                <c:pt idx="47">
                  <c:v>5307.5</c:v>
                </c:pt>
                <c:pt idx="48">
                  <c:v>5307.5</c:v>
                </c:pt>
                <c:pt idx="49">
                  <c:v>5360.5</c:v>
                </c:pt>
                <c:pt idx="50">
                  <c:v>5378.5</c:v>
                </c:pt>
                <c:pt idx="51">
                  <c:v>5378.5</c:v>
                </c:pt>
                <c:pt idx="52">
                  <c:v>5430</c:v>
                </c:pt>
                <c:pt idx="53">
                  <c:v>5449</c:v>
                </c:pt>
                <c:pt idx="54">
                  <c:v>5515.5</c:v>
                </c:pt>
                <c:pt idx="55">
                  <c:v>5515.5</c:v>
                </c:pt>
                <c:pt idx="56">
                  <c:v>5516</c:v>
                </c:pt>
                <c:pt idx="57">
                  <c:v>5516</c:v>
                </c:pt>
              </c:numCache>
            </c:numRef>
          </c:xVal>
          <c:yVal>
            <c:numRef>
              <c:f>'A (2)'!$K$21:$K$990</c:f>
              <c:numCache>
                <c:formatCode>General</c:formatCode>
                <c:ptCount val="970"/>
                <c:pt idx="28">
                  <c:v>-0.77928249999968102</c:v>
                </c:pt>
                <c:pt idx="29">
                  <c:v>-0.77528249999886611</c:v>
                </c:pt>
                <c:pt idx="30">
                  <c:v>-9.3872500001452863E-2</c:v>
                </c:pt>
                <c:pt idx="31">
                  <c:v>-9.0872499997203704E-2</c:v>
                </c:pt>
                <c:pt idx="32">
                  <c:v>0.26133249999838881</c:v>
                </c:pt>
                <c:pt idx="33">
                  <c:v>0.26233250000223052</c:v>
                </c:pt>
                <c:pt idx="34">
                  <c:v>0.60553749999962747</c:v>
                </c:pt>
                <c:pt idx="35">
                  <c:v>0.60753750000003492</c:v>
                </c:pt>
                <c:pt idx="37">
                  <c:v>-0.79350450000492856</c:v>
                </c:pt>
                <c:pt idx="38">
                  <c:v>-0.79150450000452111</c:v>
                </c:pt>
                <c:pt idx="41">
                  <c:v>1.2651660000046832</c:v>
                </c:pt>
                <c:pt idx="42">
                  <c:v>1.267866000001959</c:v>
                </c:pt>
                <c:pt idx="43">
                  <c:v>-0.87389249999978347</c:v>
                </c:pt>
                <c:pt idx="44">
                  <c:v>-0.87299250000069151</c:v>
                </c:pt>
                <c:pt idx="49">
                  <c:v>1.4449805000040215</c:v>
                </c:pt>
                <c:pt idx="52">
                  <c:v>3.0332300000009127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D50-4441-93B4-989347B91B66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(2)'!$D$21:$D$90</c:f>
                <c:numCache>
                  <c:formatCode>General</c:formatCode>
                  <c:ptCount val="70"/>
                  <c:pt idx="22">
                    <c:v>0</c:v>
                  </c:pt>
                  <c:pt idx="28">
                    <c:v>4.0000000000000001E-3</c:v>
                  </c:pt>
                  <c:pt idx="29">
                    <c:v>4.0000000000000001E-3</c:v>
                  </c:pt>
                  <c:pt idx="30">
                    <c:v>4.0000000000000001E-3</c:v>
                  </c:pt>
                  <c:pt idx="31">
                    <c:v>4.0000000000000001E-3</c:v>
                  </c:pt>
                  <c:pt idx="32">
                    <c:v>4.0000000000000001E-3</c:v>
                  </c:pt>
                  <c:pt idx="33">
                    <c:v>4.0000000000000001E-3</c:v>
                  </c:pt>
                  <c:pt idx="34">
                    <c:v>4.0000000000000001E-3</c:v>
                  </c:pt>
                  <c:pt idx="35">
                    <c:v>4.0000000000000001E-3</c:v>
                  </c:pt>
                  <c:pt idx="37">
                    <c:v>4.0000000000000001E-3</c:v>
                  </c:pt>
                  <c:pt idx="38">
                    <c:v>4.0000000000000001E-3</c:v>
                  </c:pt>
                  <c:pt idx="43">
                    <c:v>1.5E-3</c:v>
                  </c:pt>
                  <c:pt idx="44">
                    <c:v>1.5E-3</c:v>
                  </c:pt>
                  <c:pt idx="45">
                    <c:v>2.3E-3</c:v>
                  </c:pt>
                  <c:pt idx="46">
                    <c:v>1.6000000000000001E-3</c:v>
                  </c:pt>
                  <c:pt idx="47">
                    <c:v>1.6999999999999999E-3</c:v>
                  </c:pt>
                  <c:pt idx="48">
                    <c:v>1E-3</c:v>
                  </c:pt>
                  <c:pt idx="49">
                    <c:v>1.5E-3</c:v>
                  </c:pt>
                  <c:pt idx="50">
                    <c:v>1.1999999999999999E-3</c:v>
                  </c:pt>
                  <c:pt idx="51">
                    <c:v>1E-3</c:v>
                  </c:pt>
                  <c:pt idx="52">
                    <c:v>3.0000000000000001E-3</c:v>
                  </c:pt>
                  <c:pt idx="53">
                    <c:v>4.0000000000000002E-4</c:v>
                  </c:pt>
                  <c:pt idx="54">
                    <c:v>4.0000000000000002E-4</c:v>
                  </c:pt>
                  <c:pt idx="55">
                    <c:v>4.0000000000000002E-4</c:v>
                  </c:pt>
                  <c:pt idx="56">
                    <c:v>2.9999999999999997E-4</c:v>
                  </c:pt>
                  <c:pt idx="57">
                    <c:v>6.9999999999999999E-4</c:v>
                  </c:pt>
                </c:numCache>
              </c:numRef>
            </c:plus>
            <c:minus>
              <c:numRef>
                <c:f>'A (2)'!$D$21:$D$90</c:f>
                <c:numCache>
                  <c:formatCode>General</c:formatCode>
                  <c:ptCount val="70"/>
                  <c:pt idx="22">
                    <c:v>0</c:v>
                  </c:pt>
                  <c:pt idx="28">
                    <c:v>4.0000000000000001E-3</c:v>
                  </c:pt>
                  <c:pt idx="29">
                    <c:v>4.0000000000000001E-3</c:v>
                  </c:pt>
                  <c:pt idx="30">
                    <c:v>4.0000000000000001E-3</c:v>
                  </c:pt>
                  <c:pt idx="31">
                    <c:v>4.0000000000000001E-3</c:v>
                  </c:pt>
                  <c:pt idx="32">
                    <c:v>4.0000000000000001E-3</c:v>
                  </c:pt>
                  <c:pt idx="33">
                    <c:v>4.0000000000000001E-3</c:v>
                  </c:pt>
                  <c:pt idx="34">
                    <c:v>4.0000000000000001E-3</c:v>
                  </c:pt>
                  <c:pt idx="35">
                    <c:v>4.0000000000000001E-3</c:v>
                  </c:pt>
                  <c:pt idx="37">
                    <c:v>4.0000000000000001E-3</c:v>
                  </c:pt>
                  <c:pt idx="38">
                    <c:v>4.0000000000000001E-3</c:v>
                  </c:pt>
                  <c:pt idx="43">
                    <c:v>1.5E-3</c:v>
                  </c:pt>
                  <c:pt idx="44">
                    <c:v>1.5E-3</c:v>
                  </c:pt>
                  <c:pt idx="45">
                    <c:v>2.3E-3</c:v>
                  </c:pt>
                  <c:pt idx="46">
                    <c:v>1.6000000000000001E-3</c:v>
                  </c:pt>
                  <c:pt idx="47">
                    <c:v>1.6999999999999999E-3</c:v>
                  </c:pt>
                  <c:pt idx="48">
                    <c:v>1E-3</c:v>
                  </c:pt>
                  <c:pt idx="49">
                    <c:v>1.5E-3</c:v>
                  </c:pt>
                  <c:pt idx="50">
                    <c:v>1.1999999999999999E-3</c:v>
                  </c:pt>
                  <c:pt idx="51">
                    <c:v>1E-3</c:v>
                  </c:pt>
                  <c:pt idx="52">
                    <c:v>3.0000000000000001E-3</c:v>
                  </c:pt>
                  <c:pt idx="53">
                    <c:v>4.0000000000000002E-4</c:v>
                  </c:pt>
                  <c:pt idx="54">
                    <c:v>4.0000000000000002E-4</c:v>
                  </c:pt>
                  <c:pt idx="55">
                    <c:v>4.0000000000000002E-4</c:v>
                  </c:pt>
                  <c:pt idx="56">
                    <c:v>2.9999999999999997E-4</c:v>
                  </c:pt>
                  <c:pt idx="5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(2)'!$F$21:$F$990</c:f>
              <c:numCache>
                <c:formatCode>General</c:formatCode>
                <c:ptCount val="970"/>
                <c:pt idx="0">
                  <c:v>-283</c:v>
                </c:pt>
                <c:pt idx="1">
                  <c:v>-259.5</c:v>
                </c:pt>
                <c:pt idx="2">
                  <c:v>-254</c:v>
                </c:pt>
                <c:pt idx="3">
                  <c:v>-188</c:v>
                </c:pt>
                <c:pt idx="4">
                  <c:v>-184</c:v>
                </c:pt>
                <c:pt idx="5">
                  <c:v>-76</c:v>
                </c:pt>
                <c:pt idx="6">
                  <c:v>-51.5</c:v>
                </c:pt>
                <c:pt idx="7">
                  <c:v>-5</c:v>
                </c:pt>
                <c:pt idx="8">
                  <c:v>24</c:v>
                </c:pt>
                <c:pt idx="9">
                  <c:v>105</c:v>
                </c:pt>
                <c:pt idx="10">
                  <c:v>151</c:v>
                </c:pt>
                <c:pt idx="11">
                  <c:v>175.5</c:v>
                </c:pt>
                <c:pt idx="12">
                  <c:v>175.5</c:v>
                </c:pt>
                <c:pt idx="13">
                  <c:v>180.5</c:v>
                </c:pt>
                <c:pt idx="14">
                  <c:v>227.5</c:v>
                </c:pt>
                <c:pt idx="15">
                  <c:v>1514.5</c:v>
                </c:pt>
                <c:pt idx="16">
                  <c:v>1524.5</c:v>
                </c:pt>
                <c:pt idx="17">
                  <c:v>2312.5</c:v>
                </c:pt>
                <c:pt idx="18">
                  <c:v>2522.5</c:v>
                </c:pt>
                <c:pt idx="19">
                  <c:v>2573.5</c:v>
                </c:pt>
                <c:pt idx="20">
                  <c:v>2601</c:v>
                </c:pt>
                <c:pt idx="21">
                  <c:v>2607.5</c:v>
                </c:pt>
                <c:pt idx="22">
                  <c:v>3227</c:v>
                </c:pt>
                <c:pt idx="23">
                  <c:v>3312.5</c:v>
                </c:pt>
                <c:pt idx="24">
                  <c:v>3421</c:v>
                </c:pt>
                <c:pt idx="25">
                  <c:v>3724</c:v>
                </c:pt>
                <c:pt idx="26">
                  <c:v>3861.5</c:v>
                </c:pt>
                <c:pt idx="27">
                  <c:v>3889.5</c:v>
                </c:pt>
                <c:pt idx="28">
                  <c:v>4017.5</c:v>
                </c:pt>
                <c:pt idx="29">
                  <c:v>4017.5</c:v>
                </c:pt>
                <c:pt idx="30">
                  <c:v>4027.5</c:v>
                </c:pt>
                <c:pt idx="31">
                  <c:v>4027.5</c:v>
                </c:pt>
                <c:pt idx="32">
                  <c:v>4032.5</c:v>
                </c:pt>
                <c:pt idx="33">
                  <c:v>4032.5</c:v>
                </c:pt>
                <c:pt idx="34">
                  <c:v>4037.5</c:v>
                </c:pt>
                <c:pt idx="35">
                  <c:v>4037.5</c:v>
                </c:pt>
                <c:pt idx="36">
                  <c:v>4075</c:v>
                </c:pt>
                <c:pt idx="37">
                  <c:v>4075.5</c:v>
                </c:pt>
                <c:pt idx="38">
                  <c:v>4075.5</c:v>
                </c:pt>
                <c:pt idx="39">
                  <c:v>4160.5</c:v>
                </c:pt>
                <c:pt idx="40">
                  <c:v>4160.5</c:v>
                </c:pt>
                <c:pt idx="41">
                  <c:v>4226</c:v>
                </c:pt>
                <c:pt idx="42">
                  <c:v>4226</c:v>
                </c:pt>
                <c:pt idx="43">
                  <c:v>4307.5</c:v>
                </c:pt>
                <c:pt idx="44">
                  <c:v>4307.5</c:v>
                </c:pt>
                <c:pt idx="45">
                  <c:v>5231.5</c:v>
                </c:pt>
                <c:pt idx="46">
                  <c:v>5307.5</c:v>
                </c:pt>
                <c:pt idx="47">
                  <c:v>5307.5</c:v>
                </c:pt>
                <c:pt idx="48">
                  <c:v>5307.5</c:v>
                </c:pt>
                <c:pt idx="49">
                  <c:v>5360.5</c:v>
                </c:pt>
                <c:pt idx="50">
                  <c:v>5378.5</c:v>
                </c:pt>
                <c:pt idx="51">
                  <c:v>5378.5</c:v>
                </c:pt>
                <c:pt idx="52">
                  <c:v>5430</c:v>
                </c:pt>
                <c:pt idx="53">
                  <c:v>5449</c:v>
                </c:pt>
                <c:pt idx="54">
                  <c:v>5515.5</c:v>
                </c:pt>
                <c:pt idx="55">
                  <c:v>5515.5</c:v>
                </c:pt>
                <c:pt idx="56">
                  <c:v>5516</c:v>
                </c:pt>
                <c:pt idx="57">
                  <c:v>5516</c:v>
                </c:pt>
              </c:numCache>
            </c:numRef>
          </c:xVal>
          <c:yVal>
            <c:numRef>
              <c:f>'A (2)'!$L$21:$L$990</c:f>
              <c:numCache>
                <c:formatCode>General</c:formatCode>
                <c:ptCount val="970"/>
                <c:pt idx="45">
                  <c:v>1.7907015000018873</c:v>
                </c:pt>
                <c:pt idx="46">
                  <c:v>1.8331074999950943</c:v>
                </c:pt>
                <c:pt idx="47">
                  <c:v>1.8335074999995413</c:v>
                </c:pt>
                <c:pt idx="48">
                  <c:v>1.8356074999974226</c:v>
                </c:pt>
                <c:pt idx="50">
                  <c:v>1.5300784999999451</c:v>
                </c:pt>
                <c:pt idx="51">
                  <c:v>1.5339785000032862</c:v>
                </c:pt>
                <c:pt idx="53">
                  <c:v>3.7811690000016824</c:v>
                </c:pt>
                <c:pt idx="54">
                  <c:v>3.4504555000021355</c:v>
                </c:pt>
                <c:pt idx="55">
                  <c:v>3.4527555000022403</c:v>
                </c:pt>
                <c:pt idx="56">
                  <c:v>3.7679760000028182</c:v>
                </c:pt>
                <c:pt idx="57">
                  <c:v>3.7762359999978798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D50-4441-93B4-989347B91B66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(2)'!$D$21:$D$90</c:f>
                <c:numCache>
                  <c:formatCode>General</c:formatCode>
                  <c:ptCount val="70"/>
                  <c:pt idx="22">
                    <c:v>0</c:v>
                  </c:pt>
                  <c:pt idx="28">
                    <c:v>4.0000000000000001E-3</c:v>
                  </c:pt>
                  <c:pt idx="29">
                    <c:v>4.0000000000000001E-3</c:v>
                  </c:pt>
                  <c:pt idx="30">
                    <c:v>4.0000000000000001E-3</c:v>
                  </c:pt>
                  <c:pt idx="31">
                    <c:v>4.0000000000000001E-3</c:v>
                  </c:pt>
                  <c:pt idx="32">
                    <c:v>4.0000000000000001E-3</c:v>
                  </c:pt>
                  <c:pt idx="33">
                    <c:v>4.0000000000000001E-3</c:v>
                  </c:pt>
                  <c:pt idx="34">
                    <c:v>4.0000000000000001E-3</c:v>
                  </c:pt>
                  <c:pt idx="35">
                    <c:v>4.0000000000000001E-3</c:v>
                  </c:pt>
                  <c:pt idx="37">
                    <c:v>4.0000000000000001E-3</c:v>
                  </c:pt>
                  <c:pt idx="38">
                    <c:v>4.0000000000000001E-3</c:v>
                  </c:pt>
                  <c:pt idx="43">
                    <c:v>1.5E-3</c:v>
                  </c:pt>
                  <c:pt idx="44">
                    <c:v>1.5E-3</c:v>
                  </c:pt>
                  <c:pt idx="45">
                    <c:v>2.3E-3</c:v>
                  </c:pt>
                  <c:pt idx="46">
                    <c:v>1.6000000000000001E-3</c:v>
                  </c:pt>
                  <c:pt idx="47">
                    <c:v>1.6999999999999999E-3</c:v>
                  </c:pt>
                  <c:pt idx="48">
                    <c:v>1E-3</c:v>
                  </c:pt>
                  <c:pt idx="49">
                    <c:v>1.5E-3</c:v>
                  </c:pt>
                  <c:pt idx="50">
                    <c:v>1.1999999999999999E-3</c:v>
                  </c:pt>
                  <c:pt idx="51">
                    <c:v>1E-3</c:v>
                  </c:pt>
                  <c:pt idx="52">
                    <c:v>3.0000000000000001E-3</c:v>
                  </c:pt>
                  <c:pt idx="53">
                    <c:v>4.0000000000000002E-4</c:v>
                  </c:pt>
                  <c:pt idx="54">
                    <c:v>4.0000000000000002E-4</c:v>
                  </c:pt>
                  <c:pt idx="55">
                    <c:v>4.0000000000000002E-4</c:v>
                  </c:pt>
                  <c:pt idx="56">
                    <c:v>2.9999999999999997E-4</c:v>
                  </c:pt>
                  <c:pt idx="57">
                    <c:v>6.9999999999999999E-4</c:v>
                  </c:pt>
                </c:numCache>
              </c:numRef>
            </c:plus>
            <c:minus>
              <c:numRef>
                <c:f>'A (2)'!$D$21:$D$90</c:f>
                <c:numCache>
                  <c:formatCode>General</c:formatCode>
                  <c:ptCount val="70"/>
                  <c:pt idx="22">
                    <c:v>0</c:v>
                  </c:pt>
                  <c:pt idx="28">
                    <c:v>4.0000000000000001E-3</c:v>
                  </c:pt>
                  <c:pt idx="29">
                    <c:v>4.0000000000000001E-3</c:v>
                  </c:pt>
                  <c:pt idx="30">
                    <c:v>4.0000000000000001E-3</c:v>
                  </c:pt>
                  <c:pt idx="31">
                    <c:v>4.0000000000000001E-3</c:v>
                  </c:pt>
                  <c:pt idx="32">
                    <c:v>4.0000000000000001E-3</c:v>
                  </c:pt>
                  <c:pt idx="33">
                    <c:v>4.0000000000000001E-3</c:v>
                  </c:pt>
                  <c:pt idx="34">
                    <c:v>4.0000000000000001E-3</c:v>
                  </c:pt>
                  <c:pt idx="35">
                    <c:v>4.0000000000000001E-3</c:v>
                  </c:pt>
                  <c:pt idx="37">
                    <c:v>4.0000000000000001E-3</c:v>
                  </c:pt>
                  <c:pt idx="38">
                    <c:v>4.0000000000000001E-3</c:v>
                  </c:pt>
                  <c:pt idx="43">
                    <c:v>1.5E-3</c:v>
                  </c:pt>
                  <c:pt idx="44">
                    <c:v>1.5E-3</c:v>
                  </c:pt>
                  <c:pt idx="45">
                    <c:v>2.3E-3</c:v>
                  </c:pt>
                  <c:pt idx="46">
                    <c:v>1.6000000000000001E-3</c:v>
                  </c:pt>
                  <c:pt idx="47">
                    <c:v>1.6999999999999999E-3</c:v>
                  </c:pt>
                  <c:pt idx="48">
                    <c:v>1E-3</c:v>
                  </c:pt>
                  <c:pt idx="49">
                    <c:v>1.5E-3</c:v>
                  </c:pt>
                  <c:pt idx="50">
                    <c:v>1.1999999999999999E-3</c:v>
                  </c:pt>
                  <c:pt idx="51">
                    <c:v>1E-3</c:v>
                  </c:pt>
                  <c:pt idx="52">
                    <c:v>3.0000000000000001E-3</c:v>
                  </c:pt>
                  <c:pt idx="53">
                    <c:v>4.0000000000000002E-4</c:v>
                  </c:pt>
                  <c:pt idx="54">
                    <c:v>4.0000000000000002E-4</c:v>
                  </c:pt>
                  <c:pt idx="55">
                    <c:v>4.0000000000000002E-4</c:v>
                  </c:pt>
                  <c:pt idx="56">
                    <c:v>2.9999999999999997E-4</c:v>
                  </c:pt>
                  <c:pt idx="5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(2)'!$F$21:$F$990</c:f>
              <c:numCache>
                <c:formatCode>General</c:formatCode>
                <c:ptCount val="970"/>
                <c:pt idx="0">
                  <c:v>-283</c:v>
                </c:pt>
                <c:pt idx="1">
                  <c:v>-259.5</c:v>
                </c:pt>
                <c:pt idx="2">
                  <c:v>-254</c:v>
                </c:pt>
                <c:pt idx="3">
                  <c:v>-188</c:v>
                </c:pt>
                <c:pt idx="4">
                  <c:v>-184</c:v>
                </c:pt>
                <c:pt idx="5">
                  <c:v>-76</c:v>
                </c:pt>
                <c:pt idx="6">
                  <c:v>-51.5</c:v>
                </c:pt>
                <c:pt idx="7">
                  <c:v>-5</c:v>
                </c:pt>
                <c:pt idx="8">
                  <c:v>24</c:v>
                </c:pt>
                <c:pt idx="9">
                  <c:v>105</c:v>
                </c:pt>
                <c:pt idx="10">
                  <c:v>151</c:v>
                </c:pt>
                <c:pt idx="11">
                  <c:v>175.5</c:v>
                </c:pt>
                <c:pt idx="12">
                  <c:v>175.5</c:v>
                </c:pt>
                <c:pt idx="13">
                  <c:v>180.5</c:v>
                </c:pt>
                <c:pt idx="14">
                  <c:v>227.5</c:v>
                </c:pt>
                <c:pt idx="15">
                  <c:v>1514.5</c:v>
                </c:pt>
                <c:pt idx="16">
                  <c:v>1524.5</c:v>
                </c:pt>
                <c:pt idx="17">
                  <c:v>2312.5</c:v>
                </c:pt>
                <c:pt idx="18">
                  <c:v>2522.5</c:v>
                </c:pt>
                <c:pt idx="19">
                  <c:v>2573.5</c:v>
                </c:pt>
                <c:pt idx="20">
                  <c:v>2601</c:v>
                </c:pt>
                <c:pt idx="21">
                  <c:v>2607.5</c:v>
                </c:pt>
                <c:pt idx="22">
                  <c:v>3227</c:v>
                </c:pt>
                <c:pt idx="23">
                  <c:v>3312.5</c:v>
                </c:pt>
                <c:pt idx="24">
                  <c:v>3421</c:v>
                </c:pt>
                <c:pt idx="25">
                  <c:v>3724</c:v>
                </c:pt>
                <c:pt idx="26">
                  <c:v>3861.5</c:v>
                </c:pt>
                <c:pt idx="27">
                  <c:v>3889.5</c:v>
                </c:pt>
                <c:pt idx="28">
                  <c:v>4017.5</c:v>
                </c:pt>
                <c:pt idx="29">
                  <c:v>4017.5</c:v>
                </c:pt>
                <c:pt idx="30">
                  <c:v>4027.5</c:v>
                </c:pt>
                <c:pt idx="31">
                  <c:v>4027.5</c:v>
                </c:pt>
                <c:pt idx="32">
                  <c:v>4032.5</c:v>
                </c:pt>
                <c:pt idx="33">
                  <c:v>4032.5</c:v>
                </c:pt>
                <c:pt idx="34">
                  <c:v>4037.5</c:v>
                </c:pt>
                <c:pt idx="35">
                  <c:v>4037.5</c:v>
                </c:pt>
                <c:pt idx="36">
                  <c:v>4075</c:v>
                </c:pt>
                <c:pt idx="37">
                  <c:v>4075.5</c:v>
                </c:pt>
                <c:pt idx="38">
                  <c:v>4075.5</c:v>
                </c:pt>
                <c:pt idx="39">
                  <c:v>4160.5</c:v>
                </c:pt>
                <c:pt idx="40">
                  <c:v>4160.5</c:v>
                </c:pt>
                <c:pt idx="41">
                  <c:v>4226</c:v>
                </c:pt>
                <c:pt idx="42">
                  <c:v>4226</c:v>
                </c:pt>
                <c:pt idx="43">
                  <c:v>4307.5</c:v>
                </c:pt>
                <c:pt idx="44">
                  <c:v>4307.5</c:v>
                </c:pt>
                <c:pt idx="45">
                  <c:v>5231.5</c:v>
                </c:pt>
                <c:pt idx="46">
                  <c:v>5307.5</c:v>
                </c:pt>
                <c:pt idx="47">
                  <c:v>5307.5</c:v>
                </c:pt>
                <c:pt idx="48">
                  <c:v>5307.5</c:v>
                </c:pt>
                <c:pt idx="49">
                  <c:v>5360.5</c:v>
                </c:pt>
                <c:pt idx="50">
                  <c:v>5378.5</c:v>
                </c:pt>
                <c:pt idx="51">
                  <c:v>5378.5</c:v>
                </c:pt>
                <c:pt idx="52">
                  <c:v>5430</c:v>
                </c:pt>
                <c:pt idx="53">
                  <c:v>5449</c:v>
                </c:pt>
                <c:pt idx="54">
                  <c:v>5515.5</c:v>
                </c:pt>
                <c:pt idx="55">
                  <c:v>5515.5</c:v>
                </c:pt>
                <c:pt idx="56">
                  <c:v>5516</c:v>
                </c:pt>
                <c:pt idx="57">
                  <c:v>5516</c:v>
                </c:pt>
              </c:numCache>
            </c:numRef>
          </c:xVal>
          <c:yVal>
            <c:numRef>
              <c:f>'A (2)'!$M$21:$M$990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D50-4441-93B4-989347B91B66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(2)'!$D$21:$D$90</c:f>
                <c:numCache>
                  <c:formatCode>General</c:formatCode>
                  <c:ptCount val="70"/>
                  <c:pt idx="22">
                    <c:v>0</c:v>
                  </c:pt>
                  <c:pt idx="28">
                    <c:v>4.0000000000000001E-3</c:v>
                  </c:pt>
                  <c:pt idx="29">
                    <c:v>4.0000000000000001E-3</c:v>
                  </c:pt>
                  <c:pt idx="30">
                    <c:v>4.0000000000000001E-3</c:v>
                  </c:pt>
                  <c:pt idx="31">
                    <c:v>4.0000000000000001E-3</c:v>
                  </c:pt>
                  <c:pt idx="32">
                    <c:v>4.0000000000000001E-3</c:v>
                  </c:pt>
                  <c:pt idx="33">
                    <c:v>4.0000000000000001E-3</c:v>
                  </c:pt>
                  <c:pt idx="34">
                    <c:v>4.0000000000000001E-3</c:v>
                  </c:pt>
                  <c:pt idx="35">
                    <c:v>4.0000000000000001E-3</c:v>
                  </c:pt>
                  <c:pt idx="37">
                    <c:v>4.0000000000000001E-3</c:v>
                  </c:pt>
                  <c:pt idx="38">
                    <c:v>4.0000000000000001E-3</c:v>
                  </c:pt>
                  <c:pt idx="43">
                    <c:v>1.5E-3</c:v>
                  </c:pt>
                  <c:pt idx="44">
                    <c:v>1.5E-3</c:v>
                  </c:pt>
                  <c:pt idx="45">
                    <c:v>2.3E-3</c:v>
                  </c:pt>
                  <c:pt idx="46">
                    <c:v>1.6000000000000001E-3</c:v>
                  </c:pt>
                  <c:pt idx="47">
                    <c:v>1.6999999999999999E-3</c:v>
                  </c:pt>
                  <c:pt idx="48">
                    <c:v>1E-3</c:v>
                  </c:pt>
                  <c:pt idx="49">
                    <c:v>1.5E-3</c:v>
                  </c:pt>
                  <c:pt idx="50">
                    <c:v>1.1999999999999999E-3</c:v>
                  </c:pt>
                  <c:pt idx="51">
                    <c:v>1E-3</c:v>
                  </c:pt>
                  <c:pt idx="52">
                    <c:v>3.0000000000000001E-3</c:v>
                  </c:pt>
                  <c:pt idx="53">
                    <c:v>4.0000000000000002E-4</c:v>
                  </c:pt>
                  <c:pt idx="54">
                    <c:v>4.0000000000000002E-4</c:v>
                  </c:pt>
                  <c:pt idx="55">
                    <c:v>4.0000000000000002E-4</c:v>
                  </c:pt>
                  <c:pt idx="56">
                    <c:v>2.9999999999999997E-4</c:v>
                  </c:pt>
                  <c:pt idx="57">
                    <c:v>6.9999999999999999E-4</c:v>
                  </c:pt>
                </c:numCache>
              </c:numRef>
            </c:plus>
            <c:minus>
              <c:numRef>
                <c:f>'A (2)'!$D$21:$D$90</c:f>
                <c:numCache>
                  <c:formatCode>General</c:formatCode>
                  <c:ptCount val="70"/>
                  <c:pt idx="22">
                    <c:v>0</c:v>
                  </c:pt>
                  <c:pt idx="28">
                    <c:v>4.0000000000000001E-3</c:v>
                  </c:pt>
                  <c:pt idx="29">
                    <c:v>4.0000000000000001E-3</c:v>
                  </c:pt>
                  <c:pt idx="30">
                    <c:v>4.0000000000000001E-3</c:v>
                  </c:pt>
                  <c:pt idx="31">
                    <c:v>4.0000000000000001E-3</c:v>
                  </c:pt>
                  <c:pt idx="32">
                    <c:v>4.0000000000000001E-3</c:v>
                  </c:pt>
                  <c:pt idx="33">
                    <c:v>4.0000000000000001E-3</c:v>
                  </c:pt>
                  <c:pt idx="34">
                    <c:v>4.0000000000000001E-3</c:v>
                  </c:pt>
                  <c:pt idx="35">
                    <c:v>4.0000000000000001E-3</c:v>
                  </c:pt>
                  <c:pt idx="37">
                    <c:v>4.0000000000000001E-3</c:v>
                  </c:pt>
                  <c:pt idx="38">
                    <c:v>4.0000000000000001E-3</c:v>
                  </c:pt>
                  <c:pt idx="43">
                    <c:v>1.5E-3</c:v>
                  </c:pt>
                  <c:pt idx="44">
                    <c:v>1.5E-3</c:v>
                  </c:pt>
                  <c:pt idx="45">
                    <c:v>2.3E-3</c:v>
                  </c:pt>
                  <c:pt idx="46">
                    <c:v>1.6000000000000001E-3</c:v>
                  </c:pt>
                  <c:pt idx="47">
                    <c:v>1.6999999999999999E-3</c:v>
                  </c:pt>
                  <c:pt idx="48">
                    <c:v>1E-3</c:v>
                  </c:pt>
                  <c:pt idx="49">
                    <c:v>1.5E-3</c:v>
                  </c:pt>
                  <c:pt idx="50">
                    <c:v>1.1999999999999999E-3</c:v>
                  </c:pt>
                  <c:pt idx="51">
                    <c:v>1E-3</c:v>
                  </c:pt>
                  <c:pt idx="52">
                    <c:v>3.0000000000000001E-3</c:v>
                  </c:pt>
                  <c:pt idx="53">
                    <c:v>4.0000000000000002E-4</c:v>
                  </c:pt>
                  <c:pt idx="54">
                    <c:v>4.0000000000000002E-4</c:v>
                  </c:pt>
                  <c:pt idx="55">
                    <c:v>4.0000000000000002E-4</c:v>
                  </c:pt>
                  <c:pt idx="56">
                    <c:v>2.9999999999999997E-4</c:v>
                  </c:pt>
                  <c:pt idx="5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(2)'!$F$21:$F$990</c:f>
              <c:numCache>
                <c:formatCode>General</c:formatCode>
                <c:ptCount val="970"/>
                <c:pt idx="0">
                  <c:v>-283</c:v>
                </c:pt>
                <c:pt idx="1">
                  <c:v>-259.5</c:v>
                </c:pt>
                <c:pt idx="2">
                  <c:v>-254</c:v>
                </c:pt>
                <c:pt idx="3">
                  <c:v>-188</c:v>
                </c:pt>
                <c:pt idx="4">
                  <c:v>-184</c:v>
                </c:pt>
                <c:pt idx="5">
                  <c:v>-76</c:v>
                </c:pt>
                <c:pt idx="6">
                  <c:v>-51.5</c:v>
                </c:pt>
                <c:pt idx="7">
                  <c:v>-5</c:v>
                </c:pt>
                <c:pt idx="8">
                  <c:v>24</c:v>
                </c:pt>
                <c:pt idx="9">
                  <c:v>105</c:v>
                </c:pt>
                <c:pt idx="10">
                  <c:v>151</c:v>
                </c:pt>
                <c:pt idx="11">
                  <c:v>175.5</c:v>
                </c:pt>
                <c:pt idx="12">
                  <c:v>175.5</c:v>
                </c:pt>
                <c:pt idx="13">
                  <c:v>180.5</c:v>
                </c:pt>
                <c:pt idx="14">
                  <c:v>227.5</c:v>
                </c:pt>
                <c:pt idx="15">
                  <c:v>1514.5</c:v>
                </c:pt>
                <c:pt idx="16">
                  <c:v>1524.5</c:v>
                </c:pt>
                <c:pt idx="17">
                  <c:v>2312.5</c:v>
                </c:pt>
                <c:pt idx="18">
                  <c:v>2522.5</c:v>
                </c:pt>
                <c:pt idx="19">
                  <c:v>2573.5</c:v>
                </c:pt>
                <c:pt idx="20">
                  <c:v>2601</c:v>
                </c:pt>
                <c:pt idx="21">
                  <c:v>2607.5</c:v>
                </c:pt>
                <c:pt idx="22">
                  <c:v>3227</c:v>
                </c:pt>
                <c:pt idx="23">
                  <c:v>3312.5</c:v>
                </c:pt>
                <c:pt idx="24">
                  <c:v>3421</c:v>
                </c:pt>
                <c:pt idx="25">
                  <c:v>3724</c:v>
                </c:pt>
                <c:pt idx="26">
                  <c:v>3861.5</c:v>
                </c:pt>
                <c:pt idx="27">
                  <c:v>3889.5</c:v>
                </c:pt>
                <c:pt idx="28">
                  <c:v>4017.5</c:v>
                </c:pt>
                <c:pt idx="29">
                  <c:v>4017.5</c:v>
                </c:pt>
                <c:pt idx="30">
                  <c:v>4027.5</c:v>
                </c:pt>
                <c:pt idx="31">
                  <c:v>4027.5</c:v>
                </c:pt>
                <c:pt idx="32">
                  <c:v>4032.5</c:v>
                </c:pt>
                <c:pt idx="33">
                  <c:v>4032.5</c:v>
                </c:pt>
                <c:pt idx="34">
                  <c:v>4037.5</c:v>
                </c:pt>
                <c:pt idx="35">
                  <c:v>4037.5</c:v>
                </c:pt>
                <c:pt idx="36">
                  <c:v>4075</c:v>
                </c:pt>
                <c:pt idx="37">
                  <c:v>4075.5</c:v>
                </c:pt>
                <c:pt idx="38">
                  <c:v>4075.5</c:v>
                </c:pt>
                <c:pt idx="39">
                  <c:v>4160.5</c:v>
                </c:pt>
                <c:pt idx="40">
                  <c:v>4160.5</c:v>
                </c:pt>
                <c:pt idx="41">
                  <c:v>4226</c:v>
                </c:pt>
                <c:pt idx="42">
                  <c:v>4226</c:v>
                </c:pt>
                <c:pt idx="43">
                  <c:v>4307.5</c:v>
                </c:pt>
                <c:pt idx="44">
                  <c:v>4307.5</c:v>
                </c:pt>
                <c:pt idx="45">
                  <c:v>5231.5</c:v>
                </c:pt>
                <c:pt idx="46">
                  <c:v>5307.5</c:v>
                </c:pt>
                <c:pt idx="47">
                  <c:v>5307.5</c:v>
                </c:pt>
                <c:pt idx="48">
                  <c:v>5307.5</c:v>
                </c:pt>
                <c:pt idx="49">
                  <c:v>5360.5</c:v>
                </c:pt>
                <c:pt idx="50">
                  <c:v>5378.5</c:v>
                </c:pt>
                <c:pt idx="51">
                  <c:v>5378.5</c:v>
                </c:pt>
                <c:pt idx="52">
                  <c:v>5430</c:v>
                </c:pt>
                <c:pt idx="53">
                  <c:v>5449</c:v>
                </c:pt>
                <c:pt idx="54">
                  <c:v>5515.5</c:v>
                </c:pt>
                <c:pt idx="55">
                  <c:v>5515.5</c:v>
                </c:pt>
                <c:pt idx="56">
                  <c:v>5516</c:v>
                </c:pt>
                <c:pt idx="57">
                  <c:v>5516</c:v>
                </c:pt>
              </c:numCache>
            </c:numRef>
          </c:xVal>
          <c:yVal>
            <c:numRef>
              <c:f>'A (2)'!$N$21:$N$990</c:f>
              <c:numCache>
                <c:formatCode>General</c:formatCode>
                <c:ptCount val="970"/>
                <c:pt idx="0">
                  <c:v>0.47999700000218581</c:v>
                </c:pt>
                <c:pt idx="1">
                  <c:v>1.0007605000027979</c:v>
                </c:pt>
                <c:pt idx="2">
                  <c:v>-1.1876139999985753</c:v>
                </c:pt>
                <c:pt idx="3">
                  <c:v>1.1898920000021462</c:v>
                </c:pt>
                <c:pt idx="4">
                  <c:v>0.63325600000098348</c:v>
                </c:pt>
                <c:pt idx="5">
                  <c:v>-0.90791599999647588</c:v>
                </c:pt>
                <c:pt idx="6">
                  <c:v>-0.26031149999835179</c:v>
                </c:pt>
                <c:pt idx="7">
                  <c:v>0.96079500000269036</c:v>
                </c:pt>
                <c:pt idx="8">
                  <c:v>-0.66881600000124308</c:v>
                </c:pt>
                <c:pt idx="9">
                  <c:v>-0.25469499999599066</c:v>
                </c:pt>
                <c:pt idx="10">
                  <c:v>0.59599100000195904</c:v>
                </c:pt>
                <c:pt idx="11">
                  <c:v>-0.98740449999968405</c:v>
                </c:pt>
                <c:pt idx="12">
                  <c:v>-0.94440449999819975</c:v>
                </c:pt>
                <c:pt idx="13">
                  <c:v>-0.59119949999876553</c:v>
                </c:pt>
                <c:pt idx="14">
                  <c:v>1.0913274999984424</c:v>
                </c:pt>
                <c:pt idx="15">
                  <c:v>1.2666945000019041</c:v>
                </c:pt>
                <c:pt idx="16">
                  <c:v>-0.95489549999911105</c:v>
                </c:pt>
                <c:pt idx="17">
                  <c:v>0.18681250000372529</c:v>
                </c:pt>
                <c:pt idx="18">
                  <c:v>-0.7705774999994901</c:v>
                </c:pt>
                <c:pt idx="20">
                  <c:v>-1.1595589999997173</c:v>
                </c:pt>
                <c:pt idx="24">
                  <c:v>0.47606100000120932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D50-4441-93B4-989347B91B66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(2)'!$F$21:$F$990</c:f>
              <c:numCache>
                <c:formatCode>General</c:formatCode>
                <c:ptCount val="970"/>
                <c:pt idx="0">
                  <c:v>-283</c:v>
                </c:pt>
                <c:pt idx="1">
                  <c:v>-259.5</c:v>
                </c:pt>
                <c:pt idx="2">
                  <c:v>-254</c:v>
                </c:pt>
                <c:pt idx="3">
                  <c:v>-188</c:v>
                </c:pt>
                <c:pt idx="4">
                  <c:v>-184</c:v>
                </c:pt>
                <c:pt idx="5">
                  <c:v>-76</c:v>
                </c:pt>
                <c:pt idx="6">
                  <c:v>-51.5</c:v>
                </c:pt>
                <c:pt idx="7">
                  <c:v>-5</c:v>
                </c:pt>
                <c:pt idx="8">
                  <c:v>24</c:v>
                </c:pt>
                <c:pt idx="9">
                  <c:v>105</c:v>
                </c:pt>
                <c:pt idx="10">
                  <c:v>151</c:v>
                </c:pt>
                <c:pt idx="11">
                  <c:v>175.5</c:v>
                </c:pt>
                <c:pt idx="12">
                  <c:v>175.5</c:v>
                </c:pt>
                <c:pt idx="13">
                  <c:v>180.5</c:v>
                </c:pt>
                <c:pt idx="14">
                  <c:v>227.5</c:v>
                </c:pt>
                <c:pt idx="15">
                  <c:v>1514.5</c:v>
                </c:pt>
                <c:pt idx="16">
                  <c:v>1524.5</c:v>
                </c:pt>
                <c:pt idx="17">
                  <c:v>2312.5</c:v>
                </c:pt>
                <c:pt idx="18">
                  <c:v>2522.5</c:v>
                </c:pt>
                <c:pt idx="19">
                  <c:v>2573.5</c:v>
                </c:pt>
                <c:pt idx="20">
                  <c:v>2601</c:v>
                </c:pt>
                <c:pt idx="21">
                  <c:v>2607.5</c:v>
                </c:pt>
                <c:pt idx="22">
                  <c:v>3227</c:v>
                </c:pt>
                <c:pt idx="23">
                  <c:v>3312.5</c:v>
                </c:pt>
                <c:pt idx="24">
                  <c:v>3421</c:v>
                </c:pt>
                <c:pt idx="25">
                  <c:v>3724</c:v>
                </c:pt>
                <c:pt idx="26">
                  <c:v>3861.5</c:v>
                </c:pt>
                <c:pt idx="27">
                  <c:v>3889.5</c:v>
                </c:pt>
                <c:pt idx="28">
                  <c:v>4017.5</c:v>
                </c:pt>
                <c:pt idx="29">
                  <c:v>4017.5</c:v>
                </c:pt>
                <c:pt idx="30">
                  <c:v>4027.5</c:v>
                </c:pt>
                <c:pt idx="31">
                  <c:v>4027.5</c:v>
                </c:pt>
                <c:pt idx="32">
                  <c:v>4032.5</c:v>
                </c:pt>
                <c:pt idx="33">
                  <c:v>4032.5</c:v>
                </c:pt>
                <c:pt idx="34">
                  <c:v>4037.5</c:v>
                </c:pt>
                <c:pt idx="35">
                  <c:v>4037.5</c:v>
                </c:pt>
                <c:pt idx="36">
                  <c:v>4075</c:v>
                </c:pt>
                <c:pt idx="37">
                  <c:v>4075.5</c:v>
                </c:pt>
                <c:pt idx="38">
                  <c:v>4075.5</c:v>
                </c:pt>
                <c:pt idx="39">
                  <c:v>4160.5</c:v>
                </c:pt>
                <c:pt idx="40">
                  <c:v>4160.5</c:v>
                </c:pt>
                <c:pt idx="41">
                  <c:v>4226</c:v>
                </c:pt>
                <c:pt idx="42">
                  <c:v>4226</c:v>
                </c:pt>
                <c:pt idx="43">
                  <c:v>4307.5</c:v>
                </c:pt>
                <c:pt idx="44">
                  <c:v>4307.5</c:v>
                </c:pt>
                <c:pt idx="45">
                  <c:v>5231.5</c:v>
                </c:pt>
                <c:pt idx="46">
                  <c:v>5307.5</c:v>
                </c:pt>
                <c:pt idx="47">
                  <c:v>5307.5</c:v>
                </c:pt>
                <c:pt idx="48">
                  <c:v>5307.5</c:v>
                </c:pt>
                <c:pt idx="49">
                  <c:v>5360.5</c:v>
                </c:pt>
                <c:pt idx="50">
                  <c:v>5378.5</c:v>
                </c:pt>
                <c:pt idx="51">
                  <c:v>5378.5</c:v>
                </c:pt>
                <c:pt idx="52">
                  <c:v>5430</c:v>
                </c:pt>
                <c:pt idx="53">
                  <c:v>5449</c:v>
                </c:pt>
                <c:pt idx="54">
                  <c:v>5515.5</c:v>
                </c:pt>
                <c:pt idx="55">
                  <c:v>5515.5</c:v>
                </c:pt>
                <c:pt idx="56">
                  <c:v>5516</c:v>
                </c:pt>
                <c:pt idx="57">
                  <c:v>5516</c:v>
                </c:pt>
              </c:numCache>
            </c:numRef>
          </c:xVal>
          <c:yVal>
            <c:numRef>
              <c:f>'A (2)'!$O$21:$O$990</c:f>
              <c:numCache>
                <c:formatCode>General</c:formatCode>
                <c:ptCount val="970"/>
                <c:pt idx="25">
                  <c:v>-11.957354737347195</c:v>
                </c:pt>
                <c:pt idx="26">
                  <c:v>-10.76844379891363</c:v>
                </c:pt>
                <c:pt idx="27">
                  <c:v>-10.526338298723523</c:v>
                </c:pt>
                <c:pt idx="28">
                  <c:v>-9.4195702978544631</c:v>
                </c:pt>
                <c:pt idx="29">
                  <c:v>-9.4195702978544631</c:v>
                </c:pt>
                <c:pt idx="30">
                  <c:v>-9.3331040477865628</c:v>
                </c:pt>
                <c:pt idx="31">
                  <c:v>-9.3331040477865628</c:v>
                </c:pt>
                <c:pt idx="32">
                  <c:v>-9.2898709227526197</c:v>
                </c:pt>
                <c:pt idx="33">
                  <c:v>-9.2898709227526197</c:v>
                </c:pt>
                <c:pt idx="34">
                  <c:v>-9.2466377977186696</c:v>
                </c:pt>
                <c:pt idx="35">
                  <c:v>-9.2466377977186696</c:v>
                </c:pt>
                <c:pt idx="36">
                  <c:v>-8.9223893599640647</c:v>
                </c:pt>
                <c:pt idx="37">
                  <c:v>-8.9180660474606697</c:v>
                </c:pt>
                <c:pt idx="38">
                  <c:v>-8.9180660474606697</c:v>
                </c:pt>
                <c:pt idx="39">
                  <c:v>-8.1831029218835525</c:v>
                </c:pt>
                <c:pt idx="40">
                  <c:v>-8.1831029218835525</c:v>
                </c:pt>
                <c:pt idx="41">
                  <c:v>-7.6167489839388409</c:v>
                </c:pt>
                <c:pt idx="42">
                  <c:v>-7.6167489839388409</c:v>
                </c:pt>
                <c:pt idx="43">
                  <c:v>-6.9120490458854889</c:v>
                </c:pt>
                <c:pt idx="44">
                  <c:v>-6.9120490458854889</c:v>
                </c:pt>
                <c:pt idx="45">
                  <c:v>1.077432460388053</c:v>
                </c:pt>
                <c:pt idx="46">
                  <c:v>1.7345759609040599</c:v>
                </c:pt>
                <c:pt idx="47">
                  <c:v>1.7345759609040599</c:v>
                </c:pt>
                <c:pt idx="48">
                  <c:v>1.7345759609040599</c:v>
                </c:pt>
                <c:pt idx="49">
                  <c:v>2.1928470862639031</c:v>
                </c:pt>
                <c:pt idx="50">
                  <c:v>2.3484863363861166</c:v>
                </c:pt>
                <c:pt idx="51">
                  <c:v>2.3484863363861166</c:v>
                </c:pt>
                <c:pt idx="52">
                  <c:v>2.7937875242357748</c:v>
                </c:pt>
                <c:pt idx="53">
                  <c:v>2.9580733993647783</c:v>
                </c:pt>
                <c:pt idx="54">
                  <c:v>3.533073962316287</c:v>
                </c:pt>
                <c:pt idx="55">
                  <c:v>3.533073962316287</c:v>
                </c:pt>
                <c:pt idx="56">
                  <c:v>3.537397274819682</c:v>
                </c:pt>
                <c:pt idx="57">
                  <c:v>3.537397274819682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D50-4441-93B4-989347B91B66}"/>
            </c:ext>
          </c:extLst>
        </c:ser>
        <c:ser>
          <c:idx val="8"/>
          <c:order val="8"/>
          <c:tx>
            <c:strRef>
              <c:f>'A (2)'!$W$1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(2)'!$V$2:$V$17</c:f>
              <c:numCache>
                <c:formatCode>General</c:formatCode>
                <c:ptCount val="16"/>
                <c:pt idx="0">
                  <c:v>1000</c:v>
                </c:pt>
                <c:pt idx="1">
                  <c:v>1200</c:v>
                </c:pt>
                <c:pt idx="2">
                  <c:v>1400</c:v>
                </c:pt>
                <c:pt idx="3">
                  <c:v>1600</c:v>
                </c:pt>
                <c:pt idx="4">
                  <c:v>1800</c:v>
                </c:pt>
                <c:pt idx="5">
                  <c:v>2000</c:v>
                </c:pt>
                <c:pt idx="6">
                  <c:v>2200</c:v>
                </c:pt>
                <c:pt idx="7">
                  <c:v>2400</c:v>
                </c:pt>
                <c:pt idx="8">
                  <c:v>2600</c:v>
                </c:pt>
                <c:pt idx="9">
                  <c:v>2800</c:v>
                </c:pt>
                <c:pt idx="10">
                  <c:v>3000</c:v>
                </c:pt>
                <c:pt idx="11">
                  <c:v>3200</c:v>
                </c:pt>
                <c:pt idx="12">
                  <c:v>3400</c:v>
                </c:pt>
                <c:pt idx="13">
                  <c:v>3600</c:v>
                </c:pt>
                <c:pt idx="14">
                  <c:v>3800</c:v>
                </c:pt>
                <c:pt idx="15">
                  <c:v>4000</c:v>
                </c:pt>
              </c:numCache>
            </c:numRef>
          </c:xVal>
          <c:yVal>
            <c:numRef>
              <c:f>'A (2)'!$W$2:$W$17</c:f>
              <c:numCache>
                <c:formatCode>General</c:formatCode>
                <c:ptCount val="16"/>
                <c:pt idx="0">
                  <c:v>8.9070207842018842E-2</c:v>
                </c:pt>
                <c:pt idx="1">
                  <c:v>0.19336399832001128</c:v>
                </c:pt>
                <c:pt idx="2">
                  <c:v>0.28979891550818404</c:v>
                </c:pt>
                <c:pt idx="3">
                  <c:v>0.37837495940653754</c:v>
                </c:pt>
                <c:pt idx="4">
                  <c:v>0.45909213001507154</c:v>
                </c:pt>
                <c:pt idx="5">
                  <c:v>0.53195042733378584</c:v>
                </c:pt>
                <c:pt idx="6">
                  <c:v>0.59694985136268097</c:v>
                </c:pt>
                <c:pt idx="7">
                  <c:v>0.65409040210175684</c:v>
                </c:pt>
                <c:pt idx="8">
                  <c:v>0.70337207955101277</c:v>
                </c:pt>
                <c:pt idx="9">
                  <c:v>0.74479488371044933</c:v>
                </c:pt>
                <c:pt idx="10">
                  <c:v>0.77835881458006684</c:v>
                </c:pt>
                <c:pt idx="11">
                  <c:v>0.80406387215986452</c:v>
                </c:pt>
                <c:pt idx="12">
                  <c:v>0.8219100564498425</c:v>
                </c:pt>
                <c:pt idx="13">
                  <c:v>0.83189736745000165</c:v>
                </c:pt>
                <c:pt idx="14">
                  <c:v>0.83402580516034086</c:v>
                </c:pt>
                <c:pt idx="15">
                  <c:v>0.82829536958086059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D50-4441-93B4-989347B91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116608"/>
        <c:axId val="1"/>
      </c:scatterChart>
      <c:valAx>
        <c:axId val="690116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76738567577529"/>
              <c:y val="0.8693009118541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53468697123522E-2"/>
              <c:y val="0.38601823708206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116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5.2453468697123522E-2"/>
          <c:y val="0.92097264437689974"/>
          <c:w val="0.99323340927561721"/>
          <c:h val="0.981762917933130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16</xdr:col>
      <xdr:colOff>142875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0CB49DF-FC42-9361-8EAB-2DFEC072E6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628650</xdr:colOff>
      <xdr:row>0</xdr:row>
      <xdr:rowOff>142875</xdr:rowOff>
    </xdr:from>
    <xdr:to>
      <xdr:col>25</xdr:col>
      <xdr:colOff>114300</xdr:colOff>
      <xdr:row>18</xdr:row>
      <xdr:rowOff>152400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C2FF5D1D-6CFB-590B-ACFD-B631872BE3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23</xdr:row>
      <xdr:rowOff>104775</xdr:rowOff>
    </xdr:from>
    <xdr:to>
      <xdr:col>19</xdr:col>
      <xdr:colOff>76200</xdr:colOff>
      <xdr:row>49</xdr:row>
      <xdr:rowOff>104775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55E5F095-9454-E4EA-D8A8-C6B267EA7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16</xdr:col>
      <xdr:colOff>142875</xdr:colOff>
      <xdr:row>18</xdr:row>
      <xdr:rowOff>19050</xdr:rowOff>
    </xdr:to>
    <xdr:graphicFrame macro="">
      <xdr:nvGraphicFramePr>
        <xdr:cNvPr id="51203" name="Chart 1">
          <a:extLst>
            <a:ext uri="{FF2B5EF4-FFF2-40B4-BE49-F238E27FC236}">
              <a16:creationId xmlns:a16="http://schemas.microsoft.com/office/drawing/2014/main" id="{35E1F9FA-FFFD-F17F-1335-52E5613BDA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438150</xdr:colOff>
      <xdr:row>20</xdr:row>
      <xdr:rowOff>0</xdr:rowOff>
    </xdr:from>
    <xdr:to>
      <xdr:col>25</xdr:col>
      <xdr:colOff>581025</xdr:colOff>
      <xdr:row>39</xdr:row>
      <xdr:rowOff>57150</xdr:rowOff>
    </xdr:to>
    <xdr:graphicFrame macro="">
      <xdr:nvGraphicFramePr>
        <xdr:cNvPr id="51204" name="Chart 2">
          <a:extLst>
            <a:ext uri="{FF2B5EF4-FFF2-40B4-BE49-F238E27FC236}">
              <a16:creationId xmlns:a16="http://schemas.microsoft.com/office/drawing/2014/main" id="{81B51DD8-051E-62C9-6AA9-661C26F074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80" TargetMode="External"/><Relationship Id="rId13" Type="http://schemas.openxmlformats.org/officeDocument/2006/relationships/hyperlink" Target="http://www.bav-astro.de/sfs/BAVM_link.php?BAVMnr=80" TargetMode="External"/><Relationship Id="rId18" Type="http://schemas.openxmlformats.org/officeDocument/2006/relationships/hyperlink" Target="http://www.bav-astro.de/sfs/BAVM_link.php?BAVMnr=183" TargetMode="External"/><Relationship Id="rId26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80" TargetMode="External"/><Relationship Id="rId21" Type="http://schemas.openxmlformats.org/officeDocument/2006/relationships/hyperlink" Target="http://var.astro.cz/oejv/issues/oejv0137.pdf" TargetMode="External"/><Relationship Id="rId34" Type="http://schemas.openxmlformats.org/officeDocument/2006/relationships/hyperlink" Target="http://www.bav-astro.de/sfs/BAVM_link.php?BAVMnr=241" TargetMode="External"/><Relationship Id="rId7" Type="http://schemas.openxmlformats.org/officeDocument/2006/relationships/hyperlink" Target="http://www.bav-astro.de/sfs/BAVM_link.php?BAVMnr=80" TargetMode="External"/><Relationship Id="rId12" Type="http://schemas.openxmlformats.org/officeDocument/2006/relationships/hyperlink" Target="http://www.bav-astro.de/sfs/BAVM_link.php?BAVMnr=80" TargetMode="External"/><Relationship Id="rId17" Type="http://schemas.openxmlformats.org/officeDocument/2006/relationships/hyperlink" Target="http://www.bav-astro.de/sfs/BAVM_link.php?BAVMnr=91" TargetMode="External"/><Relationship Id="rId25" Type="http://schemas.openxmlformats.org/officeDocument/2006/relationships/hyperlink" Target="http://www.bav-astro.de/sfs/BAVM_link.php?BAVMnr=220" TargetMode="External"/><Relationship Id="rId33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59" TargetMode="External"/><Relationship Id="rId16" Type="http://schemas.openxmlformats.org/officeDocument/2006/relationships/hyperlink" Target="http://www.bav-astro.de/sfs/BAVM_link.php?BAVMnr=91" TargetMode="External"/><Relationship Id="rId20" Type="http://schemas.openxmlformats.org/officeDocument/2006/relationships/hyperlink" Target="http://www.bav-astro.de/sfs/BAVM_link.php?BAVMnr=193" TargetMode="External"/><Relationship Id="rId29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bav-astro.de/sfs/BAVM_link.php?BAVMnr=52" TargetMode="External"/><Relationship Id="rId6" Type="http://schemas.openxmlformats.org/officeDocument/2006/relationships/hyperlink" Target="http://www.bav-astro.de/sfs/BAVM_link.php?BAVMnr=80" TargetMode="External"/><Relationship Id="rId11" Type="http://schemas.openxmlformats.org/officeDocument/2006/relationships/hyperlink" Target="http://www.bav-astro.de/sfs/BAVM_link.php?BAVMnr=68" TargetMode="External"/><Relationship Id="rId24" Type="http://schemas.openxmlformats.org/officeDocument/2006/relationships/hyperlink" Target="http://var.astro.cz/oejv/issues/oejv0137.pdf" TargetMode="External"/><Relationship Id="rId32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bav-astro.de/sfs/BAVM_link.php?BAVMnr=80" TargetMode="External"/><Relationship Id="rId15" Type="http://schemas.openxmlformats.org/officeDocument/2006/relationships/hyperlink" Target="http://www.bav-astro.de/sfs/BAVM_link.php?BAVMnr=68" TargetMode="External"/><Relationship Id="rId23" Type="http://schemas.openxmlformats.org/officeDocument/2006/relationships/hyperlink" Target="http://var.astro.cz/oejv/issues/oejv0137.pdf" TargetMode="External"/><Relationship Id="rId28" Type="http://schemas.openxmlformats.org/officeDocument/2006/relationships/hyperlink" Target="http://www.bav-astro.de/sfs/BAVM_link.php?BAVMnr=231" TargetMode="External"/><Relationship Id="rId10" Type="http://schemas.openxmlformats.org/officeDocument/2006/relationships/hyperlink" Target="http://www.bav-astro.de/sfs/BAVM_link.php?BAVMnr=80" TargetMode="External"/><Relationship Id="rId19" Type="http://schemas.openxmlformats.org/officeDocument/2006/relationships/hyperlink" Target="http://www.bav-astro.de/sfs/BAVM_link.php?BAVMnr=183" TargetMode="External"/><Relationship Id="rId31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80" TargetMode="External"/><Relationship Id="rId9" Type="http://schemas.openxmlformats.org/officeDocument/2006/relationships/hyperlink" Target="http://www.bav-astro.de/sfs/BAVM_link.php?BAVMnr=80" TargetMode="External"/><Relationship Id="rId14" Type="http://schemas.openxmlformats.org/officeDocument/2006/relationships/hyperlink" Target="http://www.bav-astro.de/sfs/BAVM_link.php?BAVMnr=68" TargetMode="External"/><Relationship Id="rId22" Type="http://schemas.openxmlformats.org/officeDocument/2006/relationships/hyperlink" Target="http://var.astro.cz/oejv/issues/oejv0137.pdf" TargetMode="External"/><Relationship Id="rId27" Type="http://schemas.openxmlformats.org/officeDocument/2006/relationships/hyperlink" Target="http://var.astro.cz/oejv/issues/oejv0160.pdf" TargetMode="External"/><Relationship Id="rId30" Type="http://schemas.openxmlformats.org/officeDocument/2006/relationships/hyperlink" Target="http://var.astro.cz/oejv/issues/oejv0160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1"/>
  <sheetViews>
    <sheetView tabSelected="1" workbookViewId="0">
      <pane xSplit="14" ySplit="21" topLeftCell="O108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 x14ac:dyDescent="0.35">
      <c r="A1" s="1" t="s">
        <v>47</v>
      </c>
      <c r="P1" s="5"/>
      <c r="V1" s="4" t="s">
        <v>10</v>
      </c>
      <c r="W1" s="51" t="s">
        <v>22</v>
      </c>
    </row>
    <row r="2" spans="1:23" x14ac:dyDescent="0.2">
      <c r="A2" t="s">
        <v>24</v>
      </c>
      <c r="B2" s="8" t="s">
        <v>44</v>
      </c>
      <c r="V2" s="52">
        <v>1000</v>
      </c>
      <c r="W2" s="50">
        <f>+$D$11+$D$12*V2+$D$13*V2^2</f>
        <v>8.9070207842018842E-2</v>
      </c>
    </row>
    <row r="3" spans="1:23" ht="13.5" thickBot="1" x14ac:dyDescent="0.25">
      <c r="V3" s="52">
        <v>1200</v>
      </c>
      <c r="W3" s="50">
        <f t="shared" ref="W3:W17" si="0">+D$11+D$12*V3+D$13*V3^2</f>
        <v>0.19336399832001128</v>
      </c>
    </row>
    <row r="4" spans="1:23" ht="14.25" thickTop="1" thickBot="1" x14ac:dyDescent="0.25">
      <c r="A4" s="5" t="s">
        <v>1</v>
      </c>
      <c r="C4" s="2">
        <v>44785.432999999997</v>
      </c>
      <c r="D4" s="3">
        <v>2.8809876999999999</v>
      </c>
      <c r="V4" s="52">
        <v>1400</v>
      </c>
      <c r="W4" s="50">
        <f t="shared" si="0"/>
        <v>0.28979891550818404</v>
      </c>
    </row>
    <row r="5" spans="1:23" ht="13.5" thickTop="1" x14ac:dyDescent="0.2">
      <c r="A5" s="12" t="s">
        <v>48</v>
      </c>
      <c r="B5" s="13"/>
      <c r="C5" s="14">
        <v>-9.5</v>
      </c>
      <c r="D5" s="13" t="s">
        <v>49</v>
      </c>
      <c r="V5" s="52">
        <v>1600</v>
      </c>
      <c r="W5" s="50">
        <f t="shared" si="0"/>
        <v>0.37837495940653754</v>
      </c>
    </row>
    <row r="6" spans="1:23" x14ac:dyDescent="0.2">
      <c r="A6" s="5" t="s">
        <v>2</v>
      </c>
      <c r="V6" s="52">
        <v>1800</v>
      </c>
      <c r="W6" s="50">
        <f t="shared" si="0"/>
        <v>0.45909213001507154</v>
      </c>
    </row>
    <row r="7" spans="1:23" x14ac:dyDescent="0.2">
      <c r="A7" t="s">
        <v>3</v>
      </c>
      <c r="C7">
        <f>+C4</f>
        <v>44785.432999999997</v>
      </c>
      <c r="V7" s="52">
        <v>2000</v>
      </c>
      <c r="W7" s="50">
        <f t="shared" si="0"/>
        <v>0.53195042733378584</v>
      </c>
    </row>
    <row r="8" spans="1:23" x14ac:dyDescent="0.2">
      <c r="A8" t="s">
        <v>4</v>
      </c>
      <c r="C8">
        <f>+D4</f>
        <v>2.8809876999999999</v>
      </c>
      <c r="V8" s="52">
        <v>2200</v>
      </c>
      <c r="W8" s="50">
        <f t="shared" si="0"/>
        <v>0.59694985136268097</v>
      </c>
    </row>
    <row r="9" spans="1:23" x14ac:dyDescent="0.2">
      <c r="A9" s="26" t="s">
        <v>54</v>
      </c>
      <c r="C9" s="27">
        <v>96</v>
      </c>
      <c r="D9" s="17" t="str">
        <f>"F"&amp;C9</f>
        <v>F96</v>
      </c>
      <c r="E9" s="18" t="str">
        <f>"G"&amp;C9</f>
        <v>G96</v>
      </c>
      <c r="V9" s="52">
        <v>2400</v>
      </c>
      <c r="W9" s="50">
        <f t="shared" si="0"/>
        <v>0.65409040210175684</v>
      </c>
    </row>
    <row r="10" spans="1:23" ht="13.5" thickBot="1" x14ac:dyDescent="0.25">
      <c r="A10" s="13"/>
      <c r="B10" s="13"/>
      <c r="C10" s="4" t="s">
        <v>20</v>
      </c>
      <c r="D10" s="4" t="s">
        <v>21</v>
      </c>
      <c r="E10" s="13"/>
      <c r="V10" s="52">
        <v>2600</v>
      </c>
      <c r="W10" s="50">
        <f t="shared" si="0"/>
        <v>0.70337207955101277</v>
      </c>
    </row>
    <row r="11" spans="1:23" ht="13.5" thickTop="1" x14ac:dyDescent="0.2">
      <c r="A11" s="13" t="s">
        <v>16</v>
      </c>
      <c r="B11" s="13"/>
      <c r="C11" s="15">
        <f ca="1">INTERCEPT(INDIRECT($E$9):G987,INDIRECT($D$9):F987)</f>
        <v>0.47354346438013589</v>
      </c>
      <c r="D11" s="35">
        <f>E11*F11</f>
        <v>-0.55028184389523471</v>
      </c>
      <c r="E11" s="36">
        <v>-0.55028184389523471</v>
      </c>
      <c r="F11" s="37">
        <v>1</v>
      </c>
      <c r="V11" s="52">
        <v>2800</v>
      </c>
      <c r="W11" s="50">
        <f t="shared" si="0"/>
        <v>0.74479488371044933</v>
      </c>
    </row>
    <row r="12" spans="1:23" x14ac:dyDescent="0.2">
      <c r="A12" s="13" t="s">
        <v>17</v>
      </c>
      <c r="B12" s="13"/>
      <c r="C12" s="15">
        <f ca="1">SLOPE(INDIRECT($E$9):G987,INDIRECT($D$9):F987)</f>
        <v>9.39898087506996E-5</v>
      </c>
      <c r="D12" s="35">
        <f>E12*F12</f>
        <v>7.3758796785999684E-4</v>
      </c>
      <c r="E12" s="38">
        <v>7.3758796785999685</v>
      </c>
      <c r="F12" s="37">
        <v>1E-4</v>
      </c>
      <c r="V12" s="52">
        <v>3000</v>
      </c>
      <c r="W12" s="50">
        <f t="shared" si="0"/>
        <v>0.77835881458006684</v>
      </c>
    </row>
    <row r="13" spans="1:23" ht="13.5" thickBot="1" x14ac:dyDescent="0.25">
      <c r="A13" s="13" t="s">
        <v>19</v>
      </c>
      <c r="B13" s="13"/>
      <c r="C13" s="16" t="s">
        <v>14</v>
      </c>
      <c r="D13" s="35">
        <f>E13*F13</f>
        <v>-9.8235916122743247E-8</v>
      </c>
      <c r="E13" s="39">
        <v>-9.8235916122743241</v>
      </c>
      <c r="F13" s="37">
        <v>1E-8</v>
      </c>
      <c r="V13" s="52">
        <v>3200</v>
      </c>
      <c r="W13" s="50">
        <f t="shared" si="0"/>
        <v>0.80406387215986452</v>
      </c>
    </row>
    <row r="14" spans="1:23" ht="13.5" thickTop="1" x14ac:dyDescent="0.2">
      <c r="A14" s="13"/>
      <c r="B14" s="13"/>
      <c r="C14" s="13"/>
      <c r="D14" s="35"/>
      <c r="E14">
        <f>SUM(T21:T996)</f>
        <v>0</v>
      </c>
      <c r="V14" s="52">
        <v>3400</v>
      </c>
      <c r="W14" s="50">
        <f t="shared" si="0"/>
        <v>0.8219100564498425</v>
      </c>
    </row>
    <row r="15" spans="1:23" x14ac:dyDescent="0.2">
      <c r="A15" s="19" t="s">
        <v>18</v>
      </c>
      <c r="B15" s="13"/>
      <c r="C15" s="20">
        <f ca="1">(C7+C11)+(C8+C12)*INT(MAX(F21:F3528))</f>
        <v>59384.347465725317</v>
      </c>
      <c r="D15" s="40">
        <f>+C7+INT(MAX(F21:F1596))*C8+D11+D12*INT(MAX(F21:F4031))+D13*INT(MAX(F21:F4058)^2)</f>
        <v>59384.062595341347</v>
      </c>
      <c r="E15" s="21" t="s">
        <v>57</v>
      </c>
      <c r="F15" s="14">
        <v>1</v>
      </c>
      <c r="V15" s="52">
        <v>3600</v>
      </c>
      <c r="W15" s="50">
        <f t="shared" si="0"/>
        <v>0.83189736745000165</v>
      </c>
    </row>
    <row r="16" spans="1:23" x14ac:dyDescent="0.2">
      <c r="A16" s="23" t="s">
        <v>5</v>
      </c>
      <c r="B16" s="13"/>
      <c r="C16" s="24">
        <f ca="1">+C8+C12</f>
        <v>2.8810816898087506</v>
      </c>
      <c r="D16" s="41">
        <f>+C8+D12+2*D13*MAX(F21:F141)</f>
        <v>2.8807297651938724</v>
      </c>
      <c r="E16" s="21" t="s">
        <v>50</v>
      </c>
      <c r="F16" s="22">
        <f ca="1">NOW()+15018.5+$C$5/24</f>
        <v>59958.808028240739</v>
      </c>
      <c r="V16" s="52">
        <v>3800</v>
      </c>
      <c r="W16" s="50">
        <f t="shared" si="0"/>
        <v>0.83402580516034086</v>
      </c>
    </row>
    <row r="17" spans="1:25" ht="13.5" thickBot="1" x14ac:dyDescent="0.25">
      <c r="A17" s="21" t="s">
        <v>52</v>
      </c>
      <c r="B17" s="13"/>
      <c r="C17" s="13">
        <f>COUNT(C21:C2186)</f>
        <v>92</v>
      </c>
      <c r="E17" s="21" t="s">
        <v>58</v>
      </c>
      <c r="F17" s="22">
        <f ca="1">ROUND(2*(F16-$C$7)/$C$8,0)/2+F15</f>
        <v>5267.5</v>
      </c>
      <c r="V17" s="52">
        <v>4000</v>
      </c>
      <c r="W17" s="50">
        <f t="shared" si="0"/>
        <v>0.82829536958086059</v>
      </c>
    </row>
    <row r="18" spans="1:25" ht="14.25" thickTop="1" thickBot="1" x14ac:dyDescent="0.25">
      <c r="A18" s="5" t="s">
        <v>61</v>
      </c>
      <c r="C18" s="116">
        <f ca="1">+C15</f>
        <v>59384.347465725317</v>
      </c>
      <c r="D18" s="117">
        <f ca="1">C16</f>
        <v>2.8810816898087506</v>
      </c>
      <c r="E18" s="21" t="s">
        <v>51</v>
      </c>
      <c r="F18" s="18">
        <f ca="1">ROUND(2*(F16-$C$15)/$C$16,0)/2+F15</f>
        <v>200.5</v>
      </c>
      <c r="V18" s="52"/>
      <c r="W18" s="50"/>
    </row>
    <row r="19" spans="1:25" ht="13.5" thickBot="1" x14ac:dyDescent="0.25">
      <c r="A19" s="5" t="s">
        <v>62</v>
      </c>
      <c r="C19" s="44">
        <f>+D15</f>
        <v>59384.062595341347</v>
      </c>
      <c r="D19" s="45">
        <f>+D16</f>
        <v>2.8807297651938724</v>
      </c>
      <c r="E19" s="21" t="s">
        <v>53</v>
      </c>
      <c r="F19" s="25">
        <f ca="1">+$C$15+$C$16*F18-15018.5-$C$5/24</f>
        <v>44943.900177865311</v>
      </c>
      <c r="V19" s="52"/>
      <c r="W19" s="50"/>
    </row>
    <row r="20" spans="1:25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162</v>
      </c>
      <c r="I20" s="7" t="s">
        <v>163</v>
      </c>
      <c r="J20" s="7" t="s">
        <v>160</v>
      </c>
      <c r="K20" s="7" t="s">
        <v>159</v>
      </c>
      <c r="L20" s="7" t="s">
        <v>155</v>
      </c>
      <c r="M20" s="7" t="s">
        <v>25</v>
      </c>
      <c r="N20" s="7" t="s">
        <v>26</v>
      </c>
      <c r="O20" s="7" t="s">
        <v>23</v>
      </c>
      <c r="P20" s="6" t="s">
        <v>22</v>
      </c>
      <c r="Q20" s="4" t="s">
        <v>15</v>
      </c>
      <c r="R20" s="47" t="s">
        <v>64</v>
      </c>
      <c r="S20" s="48" t="s">
        <v>65</v>
      </c>
      <c r="T20" s="49" t="s">
        <v>66</v>
      </c>
      <c r="U20" s="124" t="s">
        <v>0</v>
      </c>
    </row>
    <row r="21" spans="1:25" x14ac:dyDescent="0.2">
      <c r="A21" s="9" t="s">
        <v>45</v>
      </c>
      <c r="B21" s="9"/>
      <c r="C21" s="28">
        <v>26825.566999999999</v>
      </c>
      <c r="D21" s="28"/>
      <c r="E21" s="9">
        <f t="shared" ref="E21:E52" si="1">+(C21-C$7)/C$8</f>
        <v>-6233.9266495306447</v>
      </c>
      <c r="F21" s="9">
        <f t="shared" ref="F21:F52" si="2">ROUND(2*E21,0)/2</f>
        <v>-6234</v>
      </c>
      <c r="G21" s="9">
        <f t="shared" ref="G21:G52" si="3">+C21-(C$7+F21*C$8)</f>
        <v>0.21132180000131484</v>
      </c>
      <c r="H21" s="9">
        <f t="shared" ref="H21:H65" si="4">+G21</f>
        <v>0.21132180000131484</v>
      </c>
      <c r="I21" s="9"/>
      <c r="J21" s="9"/>
      <c r="K21" s="9"/>
      <c r="L21" s="9"/>
      <c r="M21" s="9"/>
      <c r="O21" s="9"/>
      <c r="P21" s="9"/>
      <c r="Q21" s="10">
        <f t="shared" ref="Q21:Q52" si="5">+C21-15018.5</f>
        <v>11807.066999999999</v>
      </c>
      <c r="R21" s="9"/>
      <c r="S21" s="9"/>
      <c r="T21" s="50">
        <f>S21*R21</f>
        <v>0</v>
      </c>
      <c r="U21" s="9"/>
      <c r="V21" s="9"/>
      <c r="X21" t="s">
        <v>46</v>
      </c>
      <c r="Y21" s="9"/>
    </row>
    <row r="22" spans="1:25" x14ac:dyDescent="0.2">
      <c r="A22" s="9" t="s">
        <v>45</v>
      </c>
      <c r="B22" s="9"/>
      <c r="C22" s="28">
        <v>26946.341</v>
      </c>
      <c r="D22" s="28"/>
      <c r="E22" s="9">
        <f t="shared" si="1"/>
        <v>-6192.0056097427969</v>
      </c>
      <c r="F22" s="9">
        <f t="shared" si="2"/>
        <v>-6192</v>
      </c>
      <c r="G22" s="9">
        <f t="shared" si="3"/>
        <v>-1.6161599996848963E-2</v>
      </c>
      <c r="H22" s="9">
        <f t="shared" si="4"/>
        <v>-1.6161599996848963E-2</v>
      </c>
      <c r="I22" s="9"/>
      <c r="J22" s="9"/>
      <c r="K22" s="9"/>
      <c r="L22" s="9"/>
      <c r="M22" s="9"/>
      <c r="O22" s="9"/>
      <c r="P22" s="9"/>
      <c r="Q22" s="10">
        <f t="shared" si="5"/>
        <v>11927.841</v>
      </c>
      <c r="R22" s="9"/>
      <c r="S22" s="9"/>
      <c r="T22" s="9"/>
      <c r="V22" s="9"/>
      <c r="X22" t="s">
        <v>46</v>
      </c>
      <c r="Y22" s="9"/>
    </row>
    <row r="23" spans="1:25" x14ac:dyDescent="0.2">
      <c r="A23" s="9" t="s">
        <v>45</v>
      </c>
      <c r="B23" s="9"/>
      <c r="C23" s="28">
        <v>26972.296999999999</v>
      </c>
      <c r="D23" s="28"/>
      <c r="E23" s="9">
        <f t="shared" si="1"/>
        <v>-6182.9961995325421</v>
      </c>
      <c r="F23" s="9">
        <f t="shared" si="2"/>
        <v>-6183</v>
      </c>
      <c r="G23" s="9">
        <f t="shared" si="3"/>
        <v>1.0949100000289036E-2</v>
      </c>
      <c r="H23" s="9">
        <f t="shared" si="4"/>
        <v>1.0949100000289036E-2</v>
      </c>
      <c r="I23" s="9"/>
      <c r="J23" s="9"/>
      <c r="K23" s="9"/>
      <c r="L23" s="9"/>
      <c r="M23" s="9"/>
      <c r="O23" s="9"/>
      <c r="P23" s="9"/>
      <c r="Q23" s="10">
        <f t="shared" si="5"/>
        <v>11953.796999999999</v>
      </c>
      <c r="R23" s="9"/>
      <c r="S23" s="9"/>
      <c r="T23" s="9"/>
      <c r="V23" s="9"/>
      <c r="X23" t="s">
        <v>46</v>
      </c>
      <c r="Y23" s="9"/>
    </row>
    <row r="24" spans="1:25" x14ac:dyDescent="0.2">
      <c r="A24" s="9" t="s">
        <v>45</v>
      </c>
      <c r="B24" s="11"/>
      <c r="C24" s="28">
        <v>27312.406999999999</v>
      </c>
      <c r="D24" s="28"/>
      <c r="E24" s="9">
        <f t="shared" si="1"/>
        <v>-6064.9429360632112</v>
      </c>
      <c r="F24" s="9">
        <f t="shared" si="2"/>
        <v>-6065</v>
      </c>
      <c r="G24" s="9">
        <f t="shared" si="3"/>
        <v>0.16440050000164774</v>
      </c>
      <c r="H24" s="9">
        <f t="shared" si="4"/>
        <v>0.16440050000164774</v>
      </c>
      <c r="I24" s="9"/>
      <c r="J24" s="9"/>
      <c r="K24" s="9"/>
      <c r="L24" s="9"/>
      <c r="M24" s="9"/>
      <c r="O24" s="9"/>
      <c r="P24" s="9"/>
      <c r="Q24" s="10">
        <f t="shared" si="5"/>
        <v>12293.906999999999</v>
      </c>
      <c r="R24" s="9"/>
      <c r="S24" s="9"/>
      <c r="T24" s="9"/>
      <c r="V24" s="9"/>
      <c r="X24" t="s">
        <v>46</v>
      </c>
      <c r="Y24" s="9"/>
    </row>
    <row r="25" spans="1:25" x14ac:dyDescent="0.2">
      <c r="A25" s="9" t="s">
        <v>45</v>
      </c>
      <c r="B25" s="9"/>
      <c r="C25" s="28">
        <v>27332.319</v>
      </c>
      <c r="D25" s="28"/>
      <c r="E25" s="9">
        <f t="shared" si="1"/>
        <v>-6058.0314174892164</v>
      </c>
      <c r="F25" s="9">
        <f t="shared" si="2"/>
        <v>-6058</v>
      </c>
      <c r="G25" s="9">
        <f t="shared" si="3"/>
        <v>-9.0513399998599198E-2</v>
      </c>
      <c r="H25" s="9">
        <f t="shared" si="4"/>
        <v>-9.0513399998599198E-2</v>
      </c>
      <c r="I25" s="9"/>
      <c r="J25" s="9"/>
      <c r="K25" s="9"/>
      <c r="L25" s="9"/>
      <c r="M25" s="9"/>
      <c r="O25" s="9"/>
      <c r="P25" s="9"/>
      <c r="Q25" s="10">
        <f t="shared" si="5"/>
        <v>12313.819</v>
      </c>
      <c r="R25" s="9"/>
      <c r="S25" s="9"/>
      <c r="T25" s="9"/>
      <c r="V25" s="9"/>
      <c r="X25" t="s">
        <v>46</v>
      </c>
      <c r="Y25" s="9"/>
    </row>
    <row r="26" spans="1:25" x14ac:dyDescent="0.2">
      <c r="A26" s="9" t="s">
        <v>45</v>
      </c>
      <c r="B26" s="9"/>
      <c r="C26" s="28">
        <v>27883.431</v>
      </c>
      <c r="D26" s="28"/>
      <c r="E26" s="9">
        <f t="shared" si="1"/>
        <v>-5866.7386882630553</v>
      </c>
      <c r="F26" s="9">
        <f t="shared" si="2"/>
        <v>-5866.5</v>
      </c>
      <c r="G26" s="9">
        <f t="shared" si="3"/>
        <v>-0.68765794999853824</v>
      </c>
      <c r="H26" s="9">
        <f t="shared" si="4"/>
        <v>-0.68765794999853824</v>
      </c>
      <c r="I26" s="9"/>
      <c r="J26" s="9"/>
      <c r="K26" s="9"/>
      <c r="L26" s="9"/>
      <c r="M26" s="9"/>
      <c r="O26" s="9"/>
      <c r="P26" s="9"/>
      <c r="Q26" s="10">
        <f t="shared" si="5"/>
        <v>12864.931</v>
      </c>
      <c r="R26" s="9"/>
      <c r="S26" s="9"/>
      <c r="T26" s="9"/>
      <c r="V26" s="9"/>
      <c r="X26" t="s">
        <v>46</v>
      </c>
      <c r="Y26" s="9"/>
    </row>
    <row r="27" spans="1:25" x14ac:dyDescent="0.2">
      <c r="A27" s="9" t="s">
        <v>45</v>
      </c>
      <c r="B27" s="9"/>
      <c r="C27" s="28">
        <v>28009.449000000001</v>
      </c>
      <c r="D27" s="28"/>
      <c r="E27" s="9">
        <f t="shared" si="1"/>
        <v>-5822.9974393851098</v>
      </c>
      <c r="F27" s="9">
        <f t="shared" si="2"/>
        <v>-5823</v>
      </c>
      <c r="G27" s="9">
        <f t="shared" si="3"/>
        <v>7.3771000024862587E-3</v>
      </c>
      <c r="H27" s="9">
        <f t="shared" si="4"/>
        <v>7.3771000024862587E-3</v>
      </c>
      <c r="I27" s="9"/>
      <c r="J27" s="9"/>
      <c r="K27" s="9"/>
      <c r="L27" s="9"/>
      <c r="M27" s="9"/>
      <c r="N27" s="9"/>
      <c r="O27" s="9"/>
      <c r="P27" s="9"/>
      <c r="Q27" s="10">
        <f t="shared" si="5"/>
        <v>12990.949000000001</v>
      </c>
      <c r="R27" s="9"/>
      <c r="S27" s="9"/>
      <c r="T27" s="9"/>
      <c r="V27" s="9"/>
      <c r="X27" t="s">
        <v>46</v>
      </c>
      <c r="Y27" s="9"/>
    </row>
    <row r="28" spans="1:25" x14ac:dyDescent="0.2">
      <c r="A28" s="9" t="s">
        <v>45</v>
      </c>
      <c r="B28" s="11"/>
      <c r="C28" s="28">
        <v>28248.618000000002</v>
      </c>
      <c r="D28" s="28"/>
      <c r="E28" s="9">
        <f t="shared" si="1"/>
        <v>-5739.9811182810654</v>
      </c>
      <c r="F28" s="9">
        <f t="shared" si="2"/>
        <v>-5740</v>
      </c>
      <c r="G28" s="9">
        <f t="shared" si="3"/>
        <v>5.4398000003857305E-2</v>
      </c>
      <c r="H28" s="9">
        <f t="shared" si="4"/>
        <v>5.4398000003857305E-2</v>
      </c>
      <c r="I28" s="9"/>
      <c r="J28" s="9"/>
      <c r="K28" s="9"/>
      <c r="L28" s="9"/>
      <c r="M28" s="9"/>
      <c r="N28" s="9"/>
      <c r="O28" s="9"/>
      <c r="P28" s="9"/>
      <c r="Q28" s="10">
        <f t="shared" si="5"/>
        <v>13230.118000000002</v>
      </c>
      <c r="R28" s="9"/>
      <c r="S28" s="9"/>
      <c r="T28" s="9"/>
      <c r="V28" s="9"/>
      <c r="X28" t="s">
        <v>46</v>
      </c>
      <c r="Y28" s="9"/>
    </row>
    <row r="29" spans="1:25" x14ac:dyDescent="0.2">
      <c r="A29" s="114" t="s">
        <v>170</v>
      </c>
      <c r="B29" s="87" t="s">
        <v>56</v>
      </c>
      <c r="C29" s="114">
        <v>28248.632000000001</v>
      </c>
      <c r="D29" s="114" t="s">
        <v>163</v>
      </c>
      <c r="E29" s="9">
        <f t="shared" si="1"/>
        <v>-5739.9762588365084</v>
      </c>
      <c r="F29" s="9">
        <f t="shared" si="2"/>
        <v>-5740</v>
      </c>
      <c r="G29" s="9">
        <f t="shared" si="3"/>
        <v>6.8398000003071502E-2</v>
      </c>
      <c r="H29" s="9">
        <f t="shared" si="4"/>
        <v>6.8398000003071502E-2</v>
      </c>
      <c r="I29" s="9"/>
      <c r="J29" s="9"/>
      <c r="K29" s="9"/>
      <c r="L29" s="9"/>
      <c r="M29" s="9"/>
      <c r="N29" s="9"/>
      <c r="O29" s="9"/>
      <c r="P29" s="9">
        <f>+D$11+D$12*F29+D$13*F29^2</f>
        <v>-8.0206744494573119</v>
      </c>
      <c r="Q29" s="10">
        <f t="shared" si="5"/>
        <v>13230.132000000001</v>
      </c>
      <c r="R29" s="9"/>
      <c r="S29" s="9"/>
      <c r="T29" s="9"/>
      <c r="U29" s="9"/>
      <c r="V29" s="9"/>
    </row>
    <row r="30" spans="1:25" x14ac:dyDescent="0.2">
      <c r="A30" s="9" t="s">
        <v>45</v>
      </c>
      <c r="B30" s="9"/>
      <c r="C30" s="28">
        <v>28395.385999999999</v>
      </c>
      <c r="D30" s="28"/>
      <c r="E30" s="9">
        <f t="shared" si="1"/>
        <v>-5689.0374783620209</v>
      </c>
      <c r="F30" s="9">
        <f t="shared" si="2"/>
        <v>-5689</v>
      </c>
      <c r="G30" s="9">
        <f t="shared" si="3"/>
        <v>-0.10797470000034082</v>
      </c>
      <c r="H30" s="9">
        <f t="shared" si="4"/>
        <v>-0.10797470000034082</v>
      </c>
      <c r="I30" s="9"/>
      <c r="J30" s="9"/>
      <c r="K30" s="9"/>
      <c r="L30" s="9"/>
      <c r="M30" s="9"/>
      <c r="N30" s="9"/>
      <c r="O30" s="9"/>
      <c r="P30" s="9">
        <f t="shared" ref="P30:P69" si="6">+D$11+D$12*F30+D$13*F30^2</f>
        <v>-7.9257978105427433</v>
      </c>
      <c r="Q30" s="10">
        <f t="shared" si="5"/>
        <v>13376.885999999999</v>
      </c>
      <c r="R30" s="9"/>
      <c r="S30" s="9"/>
      <c r="T30" s="9"/>
      <c r="V30" s="9"/>
      <c r="X30" t="s">
        <v>46</v>
      </c>
      <c r="Y30" s="9"/>
    </row>
    <row r="31" spans="1:25" x14ac:dyDescent="0.2">
      <c r="A31" s="114" t="s">
        <v>170</v>
      </c>
      <c r="B31" s="87" t="s">
        <v>56</v>
      </c>
      <c r="C31" s="114">
        <v>28398.420999999998</v>
      </c>
      <c r="D31" s="114" t="s">
        <v>163</v>
      </c>
      <c r="E31" s="9">
        <f t="shared" si="1"/>
        <v>-5687.9840202025152</v>
      </c>
      <c r="F31" s="9">
        <f t="shared" si="2"/>
        <v>-5688</v>
      </c>
      <c r="G31" s="9">
        <f t="shared" si="3"/>
        <v>4.6037600001000101E-2</v>
      </c>
      <c r="H31" s="9">
        <f t="shared" si="4"/>
        <v>4.6037600001000101E-2</v>
      </c>
      <c r="I31" s="9"/>
      <c r="J31" s="9"/>
      <c r="K31" s="9"/>
      <c r="L31" s="9"/>
      <c r="M31" s="9"/>
      <c r="N31" s="9"/>
      <c r="O31" s="9"/>
      <c r="P31" s="9">
        <f t="shared" si="6"/>
        <v>-7.9239425925571556</v>
      </c>
      <c r="Q31" s="10">
        <f t="shared" si="5"/>
        <v>13379.920999999998</v>
      </c>
      <c r="R31" s="9"/>
      <c r="S31" s="9"/>
      <c r="T31" s="9"/>
      <c r="U31" s="9"/>
      <c r="V31" s="9"/>
    </row>
    <row r="32" spans="1:25" x14ac:dyDescent="0.2">
      <c r="A32" s="114" t="s">
        <v>170</v>
      </c>
      <c r="B32" s="87" t="s">
        <v>56</v>
      </c>
      <c r="C32" s="114">
        <v>28424.358</v>
      </c>
      <c r="D32" s="114" t="s">
        <v>163</v>
      </c>
      <c r="E32" s="9">
        <f t="shared" si="1"/>
        <v>-5678.9812049527309</v>
      </c>
      <c r="F32" s="9">
        <f t="shared" si="2"/>
        <v>-5679</v>
      </c>
      <c r="G32" s="9">
        <f t="shared" si="3"/>
        <v>5.4148300005181227E-2</v>
      </c>
      <c r="H32" s="9">
        <f t="shared" si="4"/>
        <v>5.4148300005181227E-2</v>
      </c>
      <c r="I32" s="9"/>
      <c r="J32" s="9"/>
      <c r="K32" s="9"/>
      <c r="L32" s="9"/>
      <c r="M32" s="9"/>
      <c r="N32" s="9"/>
      <c r="O32" s="9"/>
      <c r="P32" s="9">
        <f t="shared" si="6"/>
        <v>-7.9072544719193099</v>
      </c>
      <c r="Q32" s="10">
        <f t="shared" si="5"/>
        <v>13405.858</v>
      </c>
      <c r="R32" s="9"/>
      <c r="S32" s="9"/>
      <c r="T32" s="9"/>
      <c r="U32" s="9"/>
      <c r="V32" s="9"/>
    </row>
    <row r="33" spans="1:25" x14ac:dyDescent="0.2">
      <c r="A33" s="114" t="s">
        <v>170</v>
      </c>
      <c r="B33" s="87" t="s">
        <v>56</v>
      </c>
      <c r="C33" s="114">
        <v>28427.312000000002</v>
      </c>
      <c r="D33" s="114" t="s">
        <v>163</v>
      </c>
      <c r="E33" s="9">
        <f t="shared" si="1"/>
        <v>-5677.9558621510241</v>
      </c>
      <c r="F33" s="9">
        <f t="shared" si="2"/>
        <v>-5678</v>
      </c>
      <c r="G33" s="9">
        <f t="shared" si="3"/>
        <v>0.12716060000457219</v>
      </c>
      <c r="H33" s="9">
        <f t="shared" si="4"/>
        <v>0.12716060000457219</v>
      </c>
      <c r="I33" s="9"/>
      <c r="J33" s="9"/>
      <c r="K33" s="9"/>
      <c r="L33" s="9"/>
      <c r="M33" s="9"/>
      <c r="N33" s="9"/>
      <c r="O33" s="9"/>
      <c r="P33" s="9">
        <f t="shared" si="6"/>
        <v>-7.9054012186520444</v>
      </c>
      <c r="Q33" s="10">
        <f t="shared" si="5"/>
        <v>13408.812000000002</v>
      </c>
      <c r="R33" s="9"/>
      <c r="S33" s="9"/>
      <c r="T33" s="9"/>
      <c r="U33" s="9"/>
      <c r="V33" s="9"/>
    </row>
    <row r="34" spans="1:25" x14ac:dyDescent="0.2">
      <c r="A34" s="114" t="s">
        <v>170</v>
      </c>
      <c r="B34" s="87" t="s">
        <v>56</v>
      </c>
      <c r="C34" s="114">
        <v>28784.388999999999</v>
      </c>
      <c r="D34" s="114" t="s">
        <v>163</v>
      </c>
      <c r="E34" s="9">
        <f t="shared" si="1"/>
        <v>-5554.0132989807626</v>
      </c>
      <c r="F34" s="9">
        <f t="shared" si="2"/>
        <v>-5554</v>
      </c>
      <c r="G34" s="9">
        <f t="shared" si="3"/>
        <v>-3.8314199999149423E-2</v>
      </c>
      <c r="H34" s="9">
        <f t="shared" si="4"/>
        <v>-3.8314199999149423E-2</v>
      </c>
      <c r="I34" s="9"/>
      <c r="J34" s="9"/>
      <c r="K34" s="9"/>
      <c r="L34" s="9"/>
      <c r="M34" s="9"/>
      <c r="N34" s="9"/>
      <c r="O34" s="9"/>
      <c r="P34" s="9">
        <f t="shared" si="6"/>
        <v>-7.6771204702109639</v>
      </c>
      <c r="Q34" s="10">
        <f t="shared" si="5"/>
        <v>13765.888999999999</v>
      </c>
      <c r="R34" s="9"/>
      <c r="S34" s="9"/>
      <c r="T34" s="9"/>
      <c r="U34" s="9"/>
      <c r="V34" s="9"/>
    </row>
    <row r="35" spans="1:25" x14ac:dyDescent="0.2">
      <c r="A35" s="9" t="s">
        <v>45</v>
      </c>
      <c r="B35" s="9"/>
      <c r="C35" s="28">
        <v>28810.29</v>
      </c>
      <c r="D35" s="28"/>
      <c r="E35" s="9">
        <f t="shared" si="1"/>
        <v>-5545.0229794455554</v>
      </c>
      <c r="F35" s="9">
        <f t="shared" si="2"/>
        <v>-5545</v>
      </c>
      <c r="G35" s="9">
        <f t="shared" si="3"/>
        <v>-6.6203499998664483E-2</v>
      </c>
      <c r="H35" s="9">
        <f t="shared" si="4"/>
        <v>-6.6203499998664483E-2</v>
      </c>
      <c r="I35" s="9"/>
      <c r="J35" s="9"/>
      <c r="K35" s="9"/>
      <c r="L35" s="9"/>
      <c r="M35" s="9"/>
      <c r="N35" s="9"/>
      <c r="O35" s="9"/>
      <c r="P35" s="9">
        <f t="shared" si="6"/>
        <v>-7.6606692946028065</v>
      </c>
      <c r="Q35" s="10">
        <f t="shared" si="5"/>
        <v>13791.79</v>
      </c>
      <c r="R35" s="9"/>
      <c r="S35" s="9"/>
      <c r="T35" s="9"/>
      <c r="V35" s="9"/>
      <c r="X35" t="s">
        <v>46</v>
      </c>
      <c r="Y35" s="9"/>
    </row>
    <row r="36" spans="1:25" x14ac:dyDescent="0.2">
      <c r="A36" s="114" t="s">
        <v>170</v>
      </c>
      <c r="B36" s="87" t="s">
        <v>56</v>
      </c>
      <c r="C36" s="114">
        <v>28836.280999999999</v>
      </c>
      <c r="D36" s="114" t="s">
        <v>163</v>
      </c>
      <c r="E36" s="9">
        <f t="shared" si="1"/>
        <v>-5536.0014206239057</v>
      </c>
      <c r="F36" s="9">
        <f t="shared" si="2"/>
        <v>-5536</v>
      </c>
      <c r="G36" s="9">
        <f t="shared" si="3"/>
        <v>-4.0927999980340246E-3</v>
      </c>
      <c r="H36" s="9">
        <f t="shared" si="4"/>
        <v>-4.0927999980340246E-3</v>
      </c>
      <c r="I36" s="9"/>
      <c r="J36" s="9"/>
      <c r="K36" s="9"/>
      <c r="L36" s="9"/>
      <c r="M36" s="9"/>
      <c r="N36" s="9"/>
      <c r="O36" s="9"/>
      <c r="P36" s="9">
        <f t="shared" si="6"/>
        <v>-7.6442340332130616</v>
      </c>
      <c r="Q36" s="10">
        <f t="shared" si="5"/>
        <v>13817.780999999999</v>
      </c>
      <c r="R36" s="9"/>
      <c r="S36" s="9"/>
      <c r="T36" s="9"/>
      <c r="U36" s="9"/>
      <c r="V36" s="9"/>
    </row>
    <row r="37" spans="1:25" x14ac:dyDescent="0.2">
      <c r="A37" s="114" t="s">
        <v>170</v>
      </c>
      <c r="B37" s="87" t="s">
        <v>56</v>
      </c>
      <c r="C37" s="114">
        <v>28865.216</v>
      </c>
      <c r="D37" s="114" t="s">
        <v>163</v>
      </c>
      <c r="E37" s="9">
        <f t="shared" si="1"/>
        <v>-5525.9579900323761</v>
      </c>
      <c r="F37" s="9">
        <f t="shared" si="2"/>
        <v>-5526</v>
      </c>
      <c r="G37" s="9">
        <f t="shared" si="3"/>
        <v>0.12103020000358811</v>
      </c>
      <c r="H37" s="9">
        <f t="shared" si="4"/>
        <v>0.12103020000358811</v>
      </c>
      <c r="I37" s="9"/>
      <c r="J37" s="9"/>
      <c r="K37" s="9"/>
      <c r="L37" s="9"/>
      <c r="M37" s="9"/>
      <c r="N37" s="9"/>
      <c r="O37" s="9"/>
      <c r="P37" s="9">
        <f t="shared" si="6"/>
        <v>-7.6259912964929635</v>
      </c>
      <c r="Q37" s="10">
        <f t="shared" si="5"/>
        <v>13846.716</v>
      </c>
      <c r="R37" s="9"/>
      <c r="S37" s="9"/>
      <c r="T37" s="9"/>
      <c r="U37" s="9"/>
      <c r="V37" s="9"/>
    </row>
    <row r="38" spans="1:25" x14ac:dyDescent="0.2">
      <c r="A38" s="114" t="s">
        <v>170</v>
      </c>
      <c r="B38" s="87" t="s">
        <v>56</v>
      </c>
      <c r="C38" s="114">
        <v>29046.488000000001</v>
      </c>
      <c r="D38" s="114" t="s">
        <v>163</v>
      </c>
      <c r="E38" s="9">
        <f t="shared" si="1"/>
        <v>-5463.0379018973235</v>
      </c>
      <c r="F38" s="9">
        <f t="shared" si="2"/>
        <v>-5463</v>
      </c>
      <c r="G38" s="9">
        <f t="shared" si="3"/>
        <v>-0.10919489999650978</v>
      </c>
      <c r="H38" s="9">
        <f t="shared" si="4"/>
        <v>-0.10919489999650978</v>
      </c>
      <c r="I38" s="9"/>
      <c r="J38" s="9"/>
      <c r="K38" s="9"/>
      <c r="L38" s="9"/>
      <c r="M38" s="9"/>
      <c r="N38" s="9"/>
      <c r="O38" s="9"/>
      <c r="P38" s="9">
        <f t="shared" si="6"/>
        <v>-7.5115138421345957</v>
      </c>
      <c r="Q38" s="10">
        <f t="shared" si="5"/>
        <v>14027.988000000001</v>
      </c>
      <c r="R38" s="9"/>
      <c r="S38" s="9"/>
      <c r="T38" s="9"/>
      <c r="U38" s="9"/>
      <c r="V38" s="9"/>
    </row>
    <row r="39" spans="1:25" x14ac:dyDescent="0.2">
      <c r="A39" s="9" t="s">
        <v>45</v>
      </c>
      <c r="B39" s="9"/>
      <c r="C39" s="28">
        <v>29046.53</v>
      </c>
      <c r="D39" s="28"/>
      <c r="E39" s="9">
        <f t="shared" si="1"/>
        <v>-5463.0233235636506</v>
      </c>
      <c r="F39" s="9">
        <f t="shared" si="2"/>
        <v>-5463</v>
      </c>
      <c r="G39" s="9">
        <f t="shared" si="3"/>
        <v>-6.7194899998867186E-2</v>
      </c>
      <c r="H39" s="9">
        <f t="shared" si="4"/>
        <v>-6.7194899998867186E-2</v>
      </c>
      <c r="I39" s="9"/>
      <c r="J39" s="9"/>
      <c r="K39" s="9"/>
      <c r="L39" s="9"/>
      <c r="M39" s="9"/>
      <c r="N39" s="9"/>
      <c r="O39" s="9"/>
      <c r="P39" s="9">
        <f t="shared" si="6"/>
        <v>-7.5115138421345957</v>
      </c>
      <c r="Q39" s="10">
        <f t="shared" si="5"/>
        <v>14028.029999999999</v>
      </c>
      <c r="R39" s="9"/>
      <c r="S39" s="9"/>
      <c r="T39" s="9"/>
      <c r="V39" s="9"/>
      <c r="X39" t="s">
        <v>46</v>
      </c>
      <c r="Y39" s="9"/>
    </row>
    <row r="40" spans="1:25" x14ac:dyDescent="0.2">
      <c r="A40" s="9" t="s">
        <v>45</v>
      </c>
      <c r="B40" s="9"/>
      <c r="C40" s="28">
        <v>29170.316999999999</v>
      </c>
      <c r="D40" s="28"/>
      <c r="E40" s="9">
        <f t="shared" si="1"/>
        <v>-5420.0564618863173</v>
      </c>
      <c r="F40" s="9">
        <f t="shared" si="2"/>
        <v>-5420</v>
      </c>
      <c r="G40" s="9">
        <f t="shared" si="3"/>
        <v>-0.16266600000017206</v>
      </c>
      <c r="H40" s="9">
        <f t="shared" si="4"/>
        <v>-0.16266600000017206</v>
      </c>
      <c r="I40" s="9"/>
      <c r="J40" s="9"/>
      <c r="K40" s="9"/>
      <c r="L40" s="9"/>
      <c r="M40" s="9"/>
      <c r="N40" s="9"/>
      <c r="O40" s="9"/>
      <c r="P40" s="9">
        <f t="shared" si="6"/>
        <v>-7.4338261960845724</v>
      </c>
      <c r="Q40" s="10">
        <f t="shared" si="5"/>
        <v>14151.816999999999</v>
      </c>
      <c r="R40" s="9"/>
      <c r="S40" s="9"/>
      <c r="T40" s="9"/>
      <c r="V40" s="9"/>
      <c r="X40" t="s">
        <v>46</v>
      </c>
      <c r="Y40" s="9"/>
    </row>
    <row r="41" spans="1:25" x14ac:dyDescent="0.2">
      <c r="A41" s="9" t="s">
        <v>45</v>
      </c>
      <c r="B41" s="9"/>
      <c r="C41" s="28">
        <v>29170.36</v>
      </c>
      <c r="D41" s="28"/>
      <c r="E41" s="9">
        <f t="shared" si="1"/>
        <v>-5420.0415364494602</v>
      </c>
      <c r="F41" s="9">
        <f t="shared" si="2"/>
        <v>-5420</v>
      </c>
      <c r="G41" s="9">
        <f t="shared" si="3"/>
        <v>-0.11966599999868777</v>
      </c>
      <c r="H41" s="9">
        <f t="shared" si="4"/>
        <v>-0.11966599999868777</v>
      </c>
      <c r="I41" s="9"/>
      <c r="J41" s="9"/>
      <c r="K41" s="9"/>
      <c r="L41" s="9"/>
      <c r="M41" s="9"/>
      <c r="N41" s="9"/>
      <c r="O41" s="9"/>
      <c r="P41" s="9">
        <f t="shared" si="6"/>
        <v>-7.4338261960845724</v>
      </c>
      <c r="Q41" s="10">
        <f t="shared" si="5"/>
        <v>14151.86</v>
      </c>
      <c r="R41" s="9"/>
      <c r="S41" s="9"/>
      <c r="T41" s="9"/>
      <c r="V41" s="9"/>
      <c r="X41" t="s">
        <v>46</v>
      </c>
      <c r="Y41" s="9"/>
    </row>
    <row r="42" spans="1:25" x14ac:dyDescent="0.2">
      <c r="A42" s="114" t="s">
        <v>170</v>
      </c>
      <c r="B42" s="87" t="s">
        <v>56</v>
      </c>
      <c r="C42" s="114">
        <v>29196.267</v>
      </c>
      <c r="D42" s="114" t="s">
        <v>163</v>
      </c>
      <c r="E42" s="9">
        <f t="shared" si="1"/>
        <v>-5411.0491342951582</v>
      </c>
      <c r="F42" s="9">
        <f t="shared" si="2"/>
        <v>-5411</v>
      </c>
      <c r="G42" s="9">
        <f t="shared" si="3"/>
        <v>-0.14155529999698047</v>
      </c>
      <c r="H42" s="9">
        <f t="shared" si="4"/>
        <v>-0.14155529999698047</v>
      </c>
      <c r="I42" s="9"/>
      <c r="J42" s="9"/>
      <c r="K42" s="9"/>
      <c r="L42" s="9"/>
      <c r="M42" s="9"/>
      <c r="N42" s="9"/>
      <c r="O42" s="9"/>
      <c r="P42" s="9">
        <f t="shared" si="6"/>
        <v>-7.4176119655061026</v>
      </c>
      <c r="Q42" s="10">
        <f t="shared" si="5"/>
        <v>14177.767</v>
      </c>
      <c r="R42" s="9"/>
      <c r="S42" s="9"/>
      <c r="T42" s="9"/>
      <c r="U42" s="9"/>
      <c r="V42" s="9"/>
    </row>
    <row r="43" spans="1:25" x14ac:dyDescent="0.2">
      <c r="A43" s="9" t="s">
        <v>45</v>
      </c>
      <c r="B43" s="9"/>
      <c r="C43" s="28">
        <v>29196.298999999999</v>
      </c>
      <c r="D43" s="28"/>
      <c r="E43" s="9">
        <f t="shared" si="1"/>
        <v>-5411.0380269933112</v>
      </c>
      <c r="F43" s="9">
        <f t="shared" si="2"/>
        <v>-5411</v>
      </c>
      <c r="G43" s="9">
        <f t="shared" si="3"/>
        <v>-0.10955529999773717</v>
      </c>
      <c r="H43" s="9">
        <f t="shared" si="4"/>
        <v>-0.10955529999773717</v>
      </c>
      <c r="I43" s="9"/>
      <c r="J43" s="9"/>
      <c r="K43" s="9"/>
      <c r="L43" s="9"/>
      <c r="M43" s="9"/>
      <c r="N43" s="9"/>
      <c r="O43" s="9"/>
      <c r="P43" s="9">
        <f t="shared" si="6"/>
        <v>-7.4176119655061026</v>
      </c>
      <c r="Q43" s="10">
        <f t="shared" si="5"/>
        <v>14177.798999999999</v>
      </c>
      <c r="R43" s="9"/>
      <c r="S43" s="9"/>
      <c r="T43" s="9"/>
      <c r="V43" s="9"/>
      <c r="X43" t="s">
        <v>46</v>
      </c>
      <c r="Y43" s="9"/>
    </row>
    <row r="44" spans="1:25" x14ac:dyDescent="0.2">
      <c r="A44" s="114" t="s">
        <v>170</v>
      </c>
      <c r="B44" s="87" t="s">
        <v>56</v>
      </c>
      <c r="C44" s="114">
        <v>29363.498</v>
      </c>
      <c r="D44" s="114" t="s">
        <v>163</v>
      </c>
      <c r="E44" s="9">
        <f t="shared" si="1"/>
        <v>-5353.0027219484482</v>
      </c>
      <c r="F44" s="9">
        <f t="shared" si="2"/>
        <v>-5353</v>
      </c>
      <c r="G44" s="9">
        <f t="shared" si="3"/>
        <v>-7.841899998311419E-3</v>
      </c>
      <c r="H44" s="9">
        <f t="shared" si="4"/>
        <v>-7.841899998311419E-3</v>
      </c>
      <c r="I44" s="9"/>
      <c r="J44" s="9"/>
      <c r="K44" s="9"/>
      <c r="L44" s="9"/>
      <c r="M44" s="9"/>
      <c r="N44" s="9"/>
      <c r="O44" s="9"/>
      <c r="P44" s="9">
        <f t="shared" si="6"/>
        <v>-7.3135020021038013</v>
      </c>
      <c r="Q44" s="10">
        <f t="shared" si="5"/>
        <v>14344.998</v>
      </c>
      <c r="R44" s="9"/>
      <c r="S44" s="9"/>
      <c r="T44" s="9"/>
      <c r="U44" s="9"/>
      <c r="V44" s="9"/>
    </row>
    <row r="45" spans="1:25" x14ac:dyDescent="0.2">
      <c r="A45" s="9" t="s">
        <v>45</v>
      </c>
      <c r="B45" s="9"/>
      <c r="C45" s="28">
        <v>29438.487999999998</v>
      </c>
      <c r="D45" s="28"/>
      <c r="E45" s="9">
        <f t="shared" si="1"/>
        <v>-5326.9734542775032</v>
      </c>
      <c r="F45" s="9">
        <f t="shared" si="2"/>
        <v>-5327</v>
      </c>
      <c r="G45" s="9">
        <f t="shared" si="3"/>
        <v>7.6477900001918897E-2</v>
      </c>
      <c r="H45" s="9">
        <f t="shared" si="4"/>
        <v>7.6477900001918897E-2</v>
      </c>
      <c r="I45" s="9"/>
      <c r="J45" s="9"/>
      <c r="K45" s="9"/>
      <c r="L45" s="9"/>
      <c r="M45" s="9"/>
      <c r="N45" s="9"/>
      <c r="O45" s="9"/>
      <c r="P45" s="9">
        <f t="shared" si="6"/>
        <v>-7.2670465657504781</v>
      </c>
      <c r="Q45" s="10">
        <f t="shared" si="5"/>
        <v>14419.987999999998</v>
      </c>
      <c r="R45" s="9"/>
      <c r="S45" s="9"/>
      <c r="T45" s="9"/>
      <c r="V45" s="9"/>
      <c r="X45" t="s">
        <v>46</v>
      </c>
      <c r="Y45" s="9"/>
    </row>
    <row r="46" spans="1:25" x14ac:dyDescent="0.2">
      <c r="A46" s="114" t="s">
        <v>170</v>
      </c>
      <c r="B46" s="87" t="s">
        <v>56</v>
      </c>
      <c r="C46" s="114">
        <v>29438.488000000001</v>
      </c>
      <c r="D46" s="114" t="s">
        <v>163</v>
      </c>
      <c r="E46" s="9">
        <f t="shared" si="1"/>
        <v>-5326.9734542775022</v>
      </c>
      <c r="F46" s="9">
        <f t="shared" si="2"/>
        <v>-5327</v>
      </c>
      <c r="G46" s="9">
        <f t="shared" si="3"/>
        <v>7.6477900005556876E-2</v>
      </c>
      <c r="H46" s="9">
        <f t="shared" si="4"/>
        <v>7.6477900005556876E-2</v>
      </c>
      <c r="I46" s="9"/>
      <c r="J46" s="9"/>
      <c r="K46" s="9"/>
      <c r="L46" s="9"/>
      <c r="M46" s="9"/>
      <c r="N46" s="9"/>
      <c r="O46" s="9"/>
      <c r="P46" s="9">
        <f t="shared" si="6"/>
        <v>-7.2670465657504781</v>
      </c>
      <c r="Q46" s="10">
        <f t="shared" si="5"/>
        <v>14419.988000000001</v>
      </c>
      <c r="R46" s="9"/>
      <c r="S46" s="9"/>
      <c r="T46" s="9"/>
      <c r="U46" s="9"/>
      <c r="V46" s="9"/>
    </row>
    <row r="47" spans="1:25" x14ac:dyDescent="0.2">
      <c r="A47" s="114" t="s">
        <v>170</v>
      </c>
      <c r="B47" s="87" t="s">
        <v>56</v>
      </c>
      <c r="C47" s="114">
        <v>29438.511999999999</v>
      </c>
      <c r="D47" s="114" t="s">
        <v>163</v>
      </c>
      <c r="E47" s="9">
        <f t="shared" si="1"/>
        <v>-5326.9651238011184</v>
      </c>
      <c r="F47" s="9">
        <f t="shared" si="2"/>
        <v>-5327</v>
      </c>
      <c r="G47" s="9">
        <f t="shared" si="3"/>
        <v>0.10047790000317036</v>
      </c>
      <c r="H47" s="9">
        <f t="shared" si="4"/>
        <v>0.10047790000317036</v>
      </c>
      <c r="I47" s="9"/>
      <c r="J47" s="9"/>
      <c r="K47" s="9"/>
      <c r="L47" s="9"/>
      <c r="M47" s="9"/>
      <c r="N47" s="9"/>
      <c r="O47" s="9"/>
      <c r="P47" s="9">
        <f t="shared" si="6"/>
        <v>-7.2670465657504781</v>
      </c>
      <c r="Q47" s="10">
        <f t="shared" si="5"/>
        <v>14420.011999999999</v>
      </c>
      <c r="R47" s="9"/>
      <c r="S47" s="9"/>
      <c r="T47" s="9"/>
      <c r="U47" s="9"/>
      <c r="V47" s="9"/>
    </row>
    <row r="48" spans="1:25" x14ac:dyDescent="0.2">
      <c r="A48" s="114" t="s">
        <v>170</v>
      </c>
      <c r="B48" s="87" t="s">
        <v>56</v>
      </c>
      <c r="C48" s="114">
        <v>29464.454000000002</v>
      </c>
      <c r="D48" s="114" t="s">
        <v>163</v>
      </c>
      <c r="E48" s="9">
        <f t="shared" si="1"/>
        <v>-5317.9605730354197</v>
      </c>
      <c r="F48" s="9">
        <f t="shared" si="2"/>
        <v>-5318</v>
      </c>
      <c r="G48" s="9">
        <f t="shared" si="3"/>
        <v>0.11358860000473214</v>
      </c>
      <c r="H48" s="9">
        <f t="shared" si="4"/>
        <v>0.11358860000473214</v>
      </c>
      <c r="I48" s="9"/>
      <c r="J48" s="9"/>
      <c r="K48" s="9"/>
      <c r="L48" s="9"/>
      <c r="M48" s="9"/>
      <c r="N48" s="9"/>
      <c r="O48" s="9"/>
      <c r="P48" s="9">
        <f t="shared" si="6"/>
        <v>-7.2509967820955996</v>
      </c>
      <c r="Q48" s="10">
        <f t="shared" si="5"/>
        <v>14445.954000000002</v>
      </c>
      <c r="R48" s="9"/>
      <c r="S48" s="9"/>
      <c r="T48" s="9"/>
      <c r="U48" s="9"/>
      <c r="V48" s="9"/>
    </row>
    <row r="49" spans="1:22" x14ac:dyDescent="0.2">
      <c r="A49" s="114" t="s">
        <v>170</v>
      </c>
      <c r="B49" s="87" t="s">
        <v>56</v>
      </c>
      <c r="C49" s="114">
        <v>29824.507000000001</v>
      </c>
      <c r="D49" s="114" t="s">
        <v>163</v>
      </c>
      <c r="E49" s="9">
        <f t="shared" si="1"/>
        <v>-5192.9850307934312</v>
      </c>
      <c r="F49" s="9">
        <f t="shared" si="2"/>
        <v>-5193</v>
      </c>
      <c r="G49" s="9">
        <f t="shared" si="3"/>
        <v>4.3126100001245504E-2</v>
      </c>
      <c r="H49" s="9">
        <f t="shared" si="4"/>
        <v>4.3126100001245504E-2</v>
      </c>
      <c r="I49" s="9"/>
      <c r="J49" s="9"/>
      <c r="K49" s="9"/>
      <c r="L49" s="9"/>
      <c r="M49" s="9"/>
      <c r="N49" s="9"/>
      <c r="O49" s="9"/>
      <c r="P49" s="9">
        <f t="shared" si="6"/>
        <v>-7.0297285718173299</v>
      </c>
      <c r="Q49" s="10">
        <f t="shared" si="5"/>
        <v>14806.007000000001</v>
      </c>
      <c r="R49" s="9"/>
      <c r="S49" s="9"/>
      <c r="T49" s="9"/>
      <c r="U49" s="9"/>
      <c r="V49" s="9"/>
    </row>
    <row r="50" spans="1:22" x14ac:dyDescent="0.2">
      <c r="A50" s="114" t="s">
        <v>170</v>
      </c>
      <c r="B50" s="87" t="s">
        <v>56</v>
      </c>
      <c r="C50" s="114">
        <v>29876.413</v>
      </c>
      <c r="D50" s="114" t="s">
        <v>163</v>
      </c>
      <c r="E50" s="9">
        <f t="shared" si="1"/>
        <v>-5174.9682929920173</v>
      </c>
      <c r="F50" s="9">
        <f t="shared" si="2"/>
        <v>-5175</v>
      </c>
      <c r="G50" s="9">
        <f t="shared" si="3"/>
        <v>9.1347500005213078E-2</v>
      </c>
      <c r="H50" s="9">
        <f t="shared" si="4"/>
        <v>9.1347500005213078E-2</v>
      </c>
      <c r="I50" s="9"/>
      <c r="J50" s="9"/>
      <c r="K50" s="9"/>
      <c r="L50" s="9"/>
      <c r="M50" s="9"/>
      <c r="N50" s="9"/>
      <c r="O50" s="9"/>
      <c r="P50" s="9">
        <f t="shared" si="6"/>
        <v>-6.9981188087853594</v>
      </c>
      <c r="Q50" s="10">
        <f t="shared" si="5"/>
        <v>14857.913</v>
      </c>
      <c r="R50" s="9"/>
      <c r="S50" s="9"/>
      <c r="T50" s="9"/>
      <c r="U50" s="9"/>
      <c r="V50" s="9"/>
    </row>
    <row r="51" spans="1:22" x14ac:dyDescent="0.2">
      <c r="A51" s="114" t="s">
        <v>258</v>
      </c>
      <c r="B51" s="87" t="s">
        <v>56</v>
      </c>
      <c r="C51" s="114">
        <v>30164.507000000001</v>
      </c>
      <c r="D51" s="114" t="s">
        <v>163</v>
      </c>
      <c r="E51" s="9">
        <f t="shared" si="1"/>
        <v>-5074.9699486741983</v>
      </c>
      <c r="F51" s="9">
        <f t="shared" si="2"/>
        <v>-5075</v>
      </c>
      <c r="G51" s="9">
        <f t="shared" si="3"/>
        <v>8.6577500002022134E-2</v>
      </c>
      <c r="H51" s="9">
        <f t="shared" si="4"/>
        <v>8.6577500002022134E-2</v>
      </c>
      <c r="I51" s="9"/>
      <c r="J51" s="9"/>
      <c r="K51" s="9"/>
      <c r="L51" s="9"/>
      <c r="M51" s="9"/>
      <c r="N51" s="9"/>
      <c r="O51" s="9"/>
      <c r="P51" s="9">
        <f t="shared" si="6"/>
        <v>-6.8236681979735483</v>
      </c>
      <c r="Q51" s="10">
        <f t="shared" si="5"/>
        <v>15146.007000000001</v>
      </c>
      <c r="R51" s="9"/>
      <c r="S51" s="9"/>
      <c r="T51" s="9"/>
      <c r="U51" s="9"/>
      <c r="V51" s="9"/>
    </row>
    <row r="52" spans="1:22" x14ac:dyDescent="0.2">
      <c r="A52" s="114" t="s">
        <v>258</v>
      </c>
      <c r="B52" s="87" t="s">
        <v>56</v>
      </c>
      <c r="C52" s="114">
        <v>30605.381000000001</v>
      </c>
      <c r="D52" s="114" t="s">
        <v>163</v>
      </c>
      <c r="E52" s="9">
        <f t="shared" si="1"/>
        <v>-4921.94118010292</v>
      </c>
      <c r="F52" s="9">
        <f t="shared" si="2"/>
        <v>-4922</v>
      </c>
      <c r="G52" s="9">
        <f t="shared" si="3"/>
        <v>0.16945940000368864</v>
      </c>
      <c r="H52" s="9">
        <f t="shared" si="4"/>
        <v>0.16945940000368864</v>
      </c>
      <c r="I52" s="9"/>
      <c r="J52" s="9"/>
      <c r="K52" s="9"/>
      <c r="L52" s="9"/>
      <c r="M52" s="9"/>
      <c r="N52" s="9"/>
      <c r="O52" s="9"/>
      <c r="P52" s="9">
        <f t="shared" si="6"/>
        <v>-6.5605613775086713</v>
      </c>
      <c r="Q52" s="10">
        <f t="shared" si="5"/>
        <v>15586.881000000001</v>
      </c>
      <c r="R52" s="9"/>
      <c r="S52" s="9"/>
      <c r="T52" s="9"/>
      <c r="U52" s="9"/>
      <c r="V52" s="9"/>
    </row>
    <row r="53" spans="1:22" x14ac:dyDescent="0.2">
      <c r="A53" s="114" t="s">
        <v>258</v>
      </c>
      <c r="B53" s="87" t="s">
        <v>56</v>
      </c>
      <c r="C53" s="114">
        <v>30936.504000000001</v>
      </c>
      <c r="D53" s="114" t="s">
        <v>163</v>
      </c>
      <c r="E53" s="9">
        <f t="shared" ref="E53:E84" si="7">+(C53-C$7)/C$8</f>
        <v>-4807.0073329365468</v>
      </c>
      <c r="F53" s="9">
        <f t="shared" ref="F53:F84" si="8">ROUND(2*E53,0)/2</f>
        <v>-4807</v>
      </c>
      <c r="G53" s="9">
        <f t="shared" ref="G53:G84" si="9">+C53-(C$7+F53*C$8)</f>
        <v>-2.1126099996763514E-2</v>
      </c>
      <c r="H53" s="9">
        <f t="shared" si="4"/>
        <v>-2.1126099996763514E-2</v>
      </c>
      <c r="I53" s="9"/>
      <c r="J53" s="9"/>
      <c r="K53" s="9"/>
      <c r="L53" s="9"/>
      <c r="M53" s="9"/>
      <c r="N53" s="9"/>
      <c r="O53" s="9"/>
      <c r="P53" s="9">
        <f t="shared" si="6"/>
        <v>-6.3658289799895833</v>
      </c>
      <c r="Q53" s="10">
        <f t="shared" ref="Q53:Q84" si="10">+C53-15018.5</f>
        <v>15918.004000000001</v>
      </c>
      <c r="R53" s="9"/>
      <c r="S53" s="9"/>
      <c r="T53" s="9"/>
      <c r="U53" s="9"/>
      <c r="V53" s="9"/>
    </row>
    <row r="54" spans="1:22" x14ac:dyDescent="0.2">
      <c r="A54" s="114" t="s">
        <v>258</v>
      </c>
      <c r="B54" s="87" t="s">
        <v>56</v>
      </c>
      <c r="C54" s="114">
        <v>31014.257000000001</v>
      </c>
      <c r="D54" s="114" t="s">
        <v>163</v>
      </c>
      <c r="E54" s="9">
        <f t="shared" si="7"/>
        <v>-4780.019019171792</v>
      </c>
      <c r="F54" s="9">
        <f t="shared" si="8"/>
        <v>-4780</v>
      </c>
      <c r="G54" s="9">
        <f t="shared" si="9"/>
        <v>-5.4793999996036291E-2</v>
      </c>
      <c r="H54" s="9">
        <f t="shared" si="4"/>
        <v>-5.4793999996036291E-2</v>
      </c>
      <c r="I54" s="9"/>
      <c r="J54" s="9"/>
      <c r="K54" s="9"/>
      <c r="L54" s="9"/>
      <c r="M54" s="9"/>
      <c r="N54" s="9"/>
      <c r="O54" s="9"/>
      <c r="P54" s="9">
        <f t="shared" si="6"/>
        <v>-6.3204858362049068</v>
      </c>
      <c r="Q54" s="10">
        <f t="shared" si="10"/>
        <v>15995.757000000001</v>
      </c>
      <c r="R54" s="9"/>
      <c r="S54" s="9"/>
      <c r="T54" s="9"/>
      <c r="U54" s="9"/>
      <c r="V54" s="9"/>
    </row>
    <row r="55" spans="1:22" x14ac:dyDescent="0.2">
      <c r="A55" s="114" t="s">
        <v>258</v>
      </c>
      <c r="B55" s="87" t="s">
        <v>56</v>
      </c>
      <c r="C55" s="114">
        <v>31613.504000000001</v>
      </c>
      <c r="D55" s="114" t="s">
        <v>163</v>
      </c>
      <c r="E55" s="9">
        <f t="shared" si="7"/>
        <v>-4572.018478246192</v>
      </c>
      <c r="F55" s="9">
        <f t="shared" si="8"/>
        <v>-4572</v>
      </c>
      <c r="G55" s="9">
        <f t="shared" si="9"/>
        <v>-5.3235599996696692E-2</v>
      </c>
      <c r="H55" s="9">
        <f t="shared" si="4"/>
        <v>-5.3235599996696692E-2</v>
      </c>
      <c r="I55" s="9"/>
      <c r="J55" s="9"/>
      <c r="K55" s="9"/>
      <c r="L55" s="9"/>
      <c r="M55" s="9"/>
      <c r="N55" s="9"/>
      <c r="O55" s="9"/>
      <c r="P55" s="9">
        <f t="shared" si="6"/>
        <v>-5.9759774630734093</v>
      </c>
      <c r="Q55" s="10">
        <f t="shared" si="10"/>
        <v>16595.004000000001</v>
      </c>
      <c r="R55" s="9"/>
      <c r="S55" s="9"/>
      <c r="T55" s="9"/>
      <c r="U55" s="9"/>
      <c r="V55" s="9"/>
    </row>
    <row r="56" spans="1:22" x14ac:dyDescent="0.2">
      <c r="A56" s="114" t="s">
        <v>258</v>
      </c>
      <c r="B56" s="87" t="s">
        <v>56</v>
      </c>
      <c r="C56" s="114">
        <v>34180.506000000001</v>
      </c>
      <c r="D56" s="114" t="s">
        <v>163</v>
      </c>
      <c r="E56" s="9">
        <f t="shared" si="7"/>
        <v>-3681.0039140396179</v>
      </c>
      <c r="F56" s="9">
        <f t="shared" si="8"/>
        <v>-3681</v>
      </c>
      <c r="G56" s="9">
        <f t="shared" si="9"/>
        <v>-1.1276299999735784E-2</v>
      </c>
      <c r="H56" s="9">
        <f t="shared" si="4"/>
        <v>-1.1276299999735784E-2</v>
      </c>
      <c r="I56" s="9"/>
      <c r="J56" s="9"/>
      <c r="K56" s="9"/>
      <c r="L56" s="9"/>
      <c r="M56" s="9"/>
      <c r="N56" s="9"/>
      <c r="O56" s="9"/>
      <c r="P56" s="9">
        <f t="shared" si="6"/>
        <v>-4.5964163386671011</v>
      </c>
      <c r="Q56" s="10">
        <f t="shared" si="10"/>
        <v>19162.006000000001</v>
      </c>
      <c r="R56" s="9"/>
      <c r="S56" s="9"/>
      <c r="T56" s="9"/>
      <c r="U56" s="9"/>
      <c r="V56" s="9"/>
    </row>
    <row r="57" spans="1:22" x14ac:dyDescent="0.2">
      <c r="A57" s="114" t="s">
        <v>258</v>
      </c>
      <c r="B57" s="87" t="s">
        <v>56</v>
      </c>
      <c r="C57" s="114">
        <v>34811.616000000002</v>
      </c>
      <c r="D57" s="114" t="s">
        <v>163</v>
      </c>
      <c r="E57" s="9">
        <f t="shared" si="7"/>
        <v>-3461.9436244035319</v>
      </c>
      <c r="F57" s="9">
        <f t="shared" si="8"/>
        <v>-3462</v>
      </c>
      <c r="G57" s="9">
        <f t="shared" si="9"/>
        <v>0.16241740000259597</v>
      </c>
      <c r="H57" s="9">
        <f t="shared" si="4"/>
        <v>0.16241740000259597</v>
      </c>
      <c r="I57" s="9"/>
      <c r="J57" s="9"/>
      <c r="K57" s="9"/>
      <c r="L57" s="9"/>
      <c r="M57" s="9"/>
      <c r="N57" s="9"/>
      <c r="O57" s="9"/>
      <c r="P57" s="9">
        <f t="shared" si="6"/>
        <v>-4.2812124601043795</v>
      </c>
      <c r="Q57" s="10">
        <f t="shared" si="10"/>
        <v>19793.116000000002</v>
      </c>
      <c r="R57" s="9"/>
      <c r="S57" s="9"/>
      <c r="T57" s="9"/>
      <c r="U57" s="9"/>
      <c r="V57" s="9"/>
    </row>
    <row r="58" spans="1:22" x14ac:dyDescent="0.2">
      <c r="A58" s="114" t="s">
        <v>258</v>
      </c>
      <c r="B58" s="87" t="s">
        <v>56</v>
      </c>
      <c r="C58" s="114">
        <v>34860.482000000004</v>
      </c>
      <c r="D58" s="114" t="s">
        <v>163</v>
      </c>
      <c r="E58" s="9">
        <f t="shared" si="7"/>
        <v>-3444.9820802775362</v>
      </c>
      <c r="F58" s="9">
        <f t="shared" si="8"/>
        <v>-3445</v>
      </c>
      <c r="G58" s="9">
        <f t="shared" si="9"/>
        <v>5.162650000420399E-2</v>
      </c>
      <c r="H58" s="9">
        <f t="shared" si="4"/>
        <v>5.162650000420399E-2</v>
      </c>
      <c r="I58" s="9"/>
      <c r="J58" s="9"/>
      <c r="K58" s="9"/>
      <c r="L58" s="9"/>
      <c r="M58" s="9"/>
      <c r="N58" s="9"/>
      <c r="O58" s="9"/>
      <c r="P58" s="9">
        <f t="shared" si="6"/>
        <v>-4.2571387016155438</v>
      </c>
      <c r="Q58" s="10">
        <f t="shared" si="10"/>
        <v>19841.982000000004</v>
      </c>
      <c r="R58" s="9"/>
      <c r="S58" s="9"/>
      <c r="T58" s="9"/>
      <c r="U58" s="9"/>
      <c r="V58" s="9"/>
    </row>
    <row r="59" spans="1:22" x14ac:dyDescent="0.2">
      <c r="A59" s="114" t="s">
        <v>258</v>
      </c>
      <c r="B59" s="87" t="s">
        <v>56</v>
      </c>
      <c r="C59" s="114">
        <v>34987.381999999998</v>
      </c>
      <c r="D59" s="114" t="s">
        <v>163</v>
      </c>
      <c r="E59" s="9">
        <f t="shared" si="7"/>
        <v>-3400.9346863924479</v>
      </c>
      <c r="F59" s="9">
        <f t="shared" si="8"/>
        <v>-3401</v>
      </c>
      <c r="G59" s="9">
        <f t="shared" si="9"/>
        <v>0.18816769999830285</v>
      </c>
      <c r="H59" s="9">
        <f t="shared" si="4"/>
        <v>0.18816769999830285</v>
      </c>
      <c r="I59" s="9"/>
      <c r="J59" s="9"/>
      <c r="K59" s="9"/>
      <c r="L59" s="9"/>
      <c r="M59" s="9"/>
      <c r="N59" s="9"/>
      <c r="O59" s="9"/>
      <c r="P59" s="9">
        <f t="shared" si="6"/>
        <v>-4.1950938154315462</v>
      </c>
      <c r="Q59" s="10">
        <f t="shared" si="10"/>
        <v>19968.881999999998</v>
      </c>
      <c r="R59" s="9"/>
      <c r="S59" s="9"/>
      <c r="T59" s="9"/>
      <c r="U59" s="9"/>
      <c r="V59" s="9"/>
    </row>
    <row r="60" spans="1:22" x14ac:dyDescent="0.2">
      <c r="A60" s="114" t="s">
        <v>258</v>
      </c>
      <c r="B60" s="87" t="s">
        <v>56</v>
      </c>
      <c r="C60" s="114">
        <v>35373.332000000002</v>
      </c>
      <c r="D60" s="114" t="s">
        <v>163</v>
      </c>
      <c r="E60" s="9">
        <f t="shared" si="7"/>
        <v>-3266.970213027982</v>
      </c>
      <c r="F60" s="9">
        <f t="shared" si="8"/>
        <v>-3267</v>
      </c>
      <c r="G60" s="9">
        <f t="shared" si="9"/>
        <v>8.5815900005400181E-2</v>
      </c>
      <c r="H60" s="9">
        <f t="shared" si="4"/>
        <v>8.5815900005400181E-2</v>
      </c>
      <c r="I60" s="9"/>
      <c r="J60" s="9"/>
      <c r="K60" s="9"/>
      <c r="L60" s="9"/>
      <c r="M60" s="9"/>
      <c r="N60" s="9"/>
      <c r="O60" s="9"/>
      <c r="P60" s="9">
        <f t="shared" si="6"/>
        <v>-4.0084820578516425</v>
      </c>
      <c r="Q60" s="10">
        <f t="shared" si="10"/>
        <v>20354.832000000002</v>
      </c>
      <c r="R60" s="9"/>
      <c r="S60" s="9"/>
      <c r="T60" s="9"/>
      <c r="U60" s="9"/>
      <c r="V60" s="9"/>
    </row>
    <row r="61" spans="1:22" x14ac:dyDescent="0.2">
      <c r="A61" s="9" t="s">
        <v>27</v>
      </c>
      <c r="B61" s="9"/>
      <c r="C61" s="28">
        <v>36024.447</v>
      </c>
      <c r="D61" s="28"/>
      <c r="E61" s="9">
        <f t="shared" si="7"/>
        <v>-3040.9661242219108</v>
      </c>
      <c r="F61" s="9">
        <f t="shared" si="8"/>
        <v>-3041</v>
      </c>
      <c r="G61" s="9">
        <f t="shared" si="9"/>
        <v>9.7595700004603714E-2</v>
      </c>
      <c r="H61" s="9">
        <f t="shared" si="4"/>
        <v>9.7595700004603714E-2</v>
      </c>
      <c r="J61" s="9"/>
      <c r="K61" s="9"/>
      <c r="L61" s="9"/>
      <c r="M61" s="9"/>
      <c r="O61" s="9"/>
      <c r="P61" s="9">
        <f t="shared" si="6"/>
        <v>-3.7017412692033713</v>
      </c>
      <c r="Q61" s="10">
        <f t="shared" si="10"/>
        <v>21005.947</v>
      </c>
      <c r="R61" s="9"/>
      <c r="S61" s="9"/>
      <c r="T61" s="9"/>
      <c r="U61" s="9"/>
      <c r="V61" s="9"/>
    </row>
    <row r="62" spans="1:22" x14ac:dyDescent="0.2">
      <c r="A62" s="9" t="s">
        <v>27</v>
      </c>
      <c r="B62" s="9"/>
      <c r="C62" s="28">
        <v>36073.396999999997</v>
      </c>
      <c r="D62" s="28"/>
      <c r="E62" s="9">
        <f t="shared" si="7"/>
        <v>-3023.9754234285692</v>
      </c>
      <c r="F62" s="9">
        <f t="shared" si="8"/>
        <v>-3024</v>
      </c>
      <c r="G62" s="9">
        <f t="shared" si="9"/>
        <v>7.0804800001496915E-2</v>
      </c>
      <c r="H62" s="9">
        <f t="shared" si="4"/>
        <v>7.0804800001496915E-2</v>
      </c>
      <c r="J62" s="9"/>
      <c r="K62" s="9"/>
      <c r="L62" s="9"/>
      <c r="M62" s="9"/>
      <c r="O62" s="9"/>
      <c r="P62" s="9">
        <f t="shared" si="6"/>
        <v>-3.6790736596179161</v>
      </c>
      <c r="Q62" s="10">
        <f t="shared" si="10"/>
        <v>21054.896999999997</v>
      </c>
      <c r="R62" s="9"/>
      <c r="S62" s="9"/>
      <c r="T62" s="9"/>
      <c r="U62" s="9"/>
      <c r="V62" s="9"/>
    </row>
    <row r="63" spans="1:22" x14ac:dyDescent="0.2">
      <c r="A63" s="9" t="s">
        <v>27</v>
      </c>
      <c r="B63" s="9"/>
      <c r="C63" s="28">
        <v>40106.86</v>
      </c>
      <c r="D63" s="28"/>
      <c r="E63" s="9">
        <f t="shared" si="7"/>
        <v>-1623.9475788112518</v>
      </c>
      <c r="F63" s="9">
        <f t="shared" si="8"/>
        <v>-1624</v>
      </c>
      <c r="G63" s="9">
        <f t="shared" si="9"/>
        <v>0.15102480000496143</v>
      </c>
      <c r="H63" s="9">
        <f t="shared" si="4"/>
        <v>0.15102480000496143</v>
      </c>
      <c r="J63" s="9"/>
      <c r="K63" s="9"/>
      <c r="L63" s="9"/>
      <c r="M63" s="9"/>
      <c r="O63" s="9"/>
      <c r="P63" s="9">
        <f t="shared" si="6"/>
        <v>-2.0072097512200058</v>
      </c>
      <c r="Q63" s="10">
        <f t="shared" si="10"/>
        <v>25088.36</v>
      </c>
      <c r="R63" s="9"/>
      <c r="S63" s="9"/>
      <c r="T63" s="9"/>
      <c r="U63" s="9"/>
      <c r="V63" s="9"/>
    </row>
    <row r="64" spans="1:22" x14ac:dyDescent="0.2">
      <c r="A64" s="114" t="s">
        <v>302</v>
      </c>
      <c r="B64" s="87" t="s">
        <v>56</v>
      </c>
      <c r="C64" s="114">
        <v>41080.506000000001</v>
      </c>
      <c r="D64" s="114" t="s">
        <v>163</v>
      </c>
      <c r="E64" s="9">
        <f t="shared" si="7"/>
        <v>-1285.9919533845966</v>
      </c>
      <c r="F64" s="9">
        <f t="shared" si="8"/>
        <v>-1286</v>
      </c>
      <c r="G64" s="9">
        <f t="shared" si="9"/>
        <v>2.3182200005976483E-2</v>
      </c>
      <c r="H64" s="9">
        <f t="shared" si="4"/>
        <v>2.3182200005976483E-2</v>
      </c>
      <c r="I64" s="9"/>
      <c r="J64" s="9"/>
      <c r="K64" s="9"/>
      <c r="L64" s="9"/>
      <c r="M64" s="9"/>
      <c r="N64" s="9"/>
      <c r="O64" s="9"/>
      <c r="P64" s="9">
        <f t="shared" si="6"/>
        <v>-1.661282135703319</v>
      </c>
      <c r="Q64" s="10">
        <f t="shared" si="10"/>
        <v>26062.006000000001</v>
      </c>
      <c r="R64" s="9"/>
      <c r="S64" s="9"/>
      <c r="T64" s="9"/>
      <c r="U64" s="9"/>
      <c r="V64" s="9"/>
    </row>
    <row r="65" spans="1:22" x14ac:dyDescent="0.2">
      <c r="A65" s="9" t="s">
        <v>27</v>
      </c>
      <c r="B65" s="9"/>
      <c r="C65" s="28">
        <v>41180.506000000001</v>
      </c>
      <c r="D65" s="28"/>
      <c r="E65" s="9">
        <f t="shared" si="7"/>
        <v>-1251.2816351142339</v>
      </c>
      <c r="F65" s="9">
        <f t="shared" si="8"/>
        <v>-1251.5</v>
      </c>
      <c r="G65" s="9">
        <f t="shared" si="9"/>
        <v>0.62910655000450788</v>
      </c>
      <c r="H65" s="9">
        <f t="shared" si="4"/>
        <v>0.62910655000450788</v>
      </c>
      <c r="I65" s="9"/>
      <c r="J65" s="9"/>
      <c r="K65" s="9"/>
      <c r="L65" s="9"/>
      <c r="M65" s="9"/>
      <c r="N65" s="9"/>
      <c r="O65" s="9"/>
      <c r="P65" s="9">
        <f t="shared" si="6"/>
        <v>-1.6272354103300788</v>
      </c>
      <c r="Q65" s="10">
        <f t="shared" si="10"/>
        <v>26162.006000000001</v>
      </c>
      <c r="R65" s="9"/>
      <c r="S65" s="9"/>
      <c r="T65" s="9"/>
      <c r="U65" s="9"/>
      <c r="V65" s="9"/>
    </row>
    <row r="66" spans="1:22" x14ac:dyDescent="0.2">
      <c r="A66" s="9" t="s">
        <v>30</v>
      </c>
      <c r="B66" s="9"/>
      <c r="C66" s="28">
        <v>41443.519</v>
      </c>
      <c r="D66" s="28"/>
      <c r="E66" s="9">
        <f t="shared" si="7"/>
        <v>-1159.9889857218054</v>
      </c>
      <c r="F66" s="9">
        <f t="shared" si="8"/>
        <v>-1160</v>
      </c>
      <c r="G66" s="9">
        <f t="shared" si="9"/>
        <v>3.1732000003103167E-2</v>
      </c>
      <c r="I66" s="9">
        <f>+G66</f>
        <v>3.1732000003103167E-2</v>
      </c>
      <c r="J66" s="9"/>
      <c r="K66" s="9"/>
      <c r="L66" s="9"/>
      <c r="M66" s="9"/>
      <c r="N66" s="9"/>
      <c r="O66" s="9"/>
      <c r="P66" s="9">
        <f t="shared" si="6"/>
        <v>-1.5380701353475943</v>
      </c>
      <c r="Q66" s="10">
        <f t="shared" si="10"/>
        <v>26425.019</v>
      </c>
      <c r="R66" s="9"/>
      <c r="S66" s="9"/>
      <c r="T66" s="9"/>
      <c r="U66" s="9"/>
      <c r="V66" s="9"/>
    </row>
    <row r="67" spans="1:22" x14ac:dyDescent="0.2">
      <c r="A67" s="9" t="s">
        <v>27</v>
      </c>
      <c r="B67" s="9"/>
      <c r="C67" s="28">
        <v>41581.813999999998</v>
      </c>
      <c r="D67" s="28"/>
      <c r="E67" s="9">
        <f t="shared" si="7"/>
        <v>-1111.9863510698081</v>
      </c>
      <c r="F67" s="9">
        <f t="shared" si="8"/>
        <v>-1112</v>
      </c>
      <c r="G67" s="9">
        <f t="shared" si="9"/>
        <v>3.9322399999946356E-2</v>
      </c>
      <c r="H67" s="9">
        <f>+G67</f>
        <v>3.9322399999946356E-2</v>
      </c>
      <c r="I67" s="9"/>
      <c r="J67" s="9"/>
      <c r="K67" s="9"/>
      <c r="L67" s="9"/>
      <c r="M67" s="9"/>
      <c r="N67" s="9"/>
      <c r="O67" s="9"/>
      <c r="P67" s="9">
        <f t="shared" si="6"/>
        <v>-1.4919526968216326</v>
      </c>
      <c r="Q67" s="10">
        <f t="shared" si="10"/>
        <v>26563.313999999998</v>
      </c>
      <c r="R67" s="9"/>
      <c r="S67" s="9"/>
      <c r="T67" s="9"/>
      <c r="U67" s="9"/>
      <c r="V67" s="9"/>
    </row>
    <row r="68" spans="1:22" x14ac:dyDescent="0.2">
      <c r="A68" s="9" t="s">
        <v>32</v>
      </c>
      <c r="B68" s="9"/>
      <c r="C68" s="28">
        <v>41616.321000000004</v>
      </c>
      <c r="D68" s="28"/>
      <c r="E68" s="9">
        <f t="shared" si="7"/>
        <v>-1100.0088615442523</v>
      </c>
      <c r="F68" s="9">
        <f t="shared" si="8"/>
        <v>-1100</v>
      </c>
      <c r="G68" s="9">
        <f t="shared" si="9"/>
        <v>-2.5529999991704244E-2</v>
      </c>
      <c r="I68" s="9">
        <f>+G68</f>
        <v>-2.5529999991704244E-2</v>
      </c>
      <c r="J68" s="9"/>
      <c r="K68" s="9"/>
      <c r="L68" s="9"/>
      <c r="M68" s="9"/>
      <c r="N68" s="9"/>
      <c r="O68" s="9"/>
      <c r="P68" s="9">
        <f t="shared" si="6"/>
        <v>-1.4804940670497506</v>
      </c>
      <c r="Q68" s="10">
        <f t="shared" si="10"/>
        <v>26597.821000000004</v>
      </c>
      <c r="R68" s="9"/>
      <c r="S68" s="9"/>
      <c r="T68" s="9"/>
      <c r="U68" s="9"/>
      <c r="V68" s="9"/>
    </row>
    <row r="69" spans="1:22" x14ac:dyDescent="0.2">
      <c r="A69" s="9" t="s">
        <v>12</v>
      </c>
      <c r="B69" s="9"/>
      <c r="C69" s="28">
        <v>44785.432999999997</v>
      </c>
      <c r="D69" s="28" t="s">
        <v>14</v>
      </c>
      <c r="E69" s="9">
        <f t="shared" si="7"/>
        <v>0</v>
      </c>
      <c r="F69" s="9">
        <f t="shared" si="8"/>
        <v>0</v>
      </c>
      <c r="G69" s="9">
        <f t="shared" si="9"/>
        <v>0</v>
      </c>
      <c r="H69" s="9">
        <f>+G69</f>
        <v>0</v>
      </c>
      <c r="I69" s="9"/>
      <c r="J69" s="9"/>
      <c r="K69" s="9"/>
      <c r="L69" s="9"/>
      <c r="M69" s="9"/>
      <c r="N69" s="9"/>
      <c r="O69" s="9"/>
      <c r="P69" s="9">
        <f t="shared" si="6"/>
        <v>-0.55028184389523471</v>
      </c>
      <c r="Q69" s="10">
        <f t="shared" si="10"/>
        <v>29766.932999999997</v>
      </c>
      <c r="R69" s="9"/>
      <c r="S69" s="9"/>
      <c r="T69" s="9"/>
      <c r="U69" s="9"/>
      <c r="V69" s="9"/>
    </row>
    <row r="70" spans="1:22" x14ac:dyDescent="0.2">
      <c r="A70" s="9" t="s">
        <v>33</v>
      </c>
      <c r="B70" s="9"/>
      <c r="C70" s="28">
        <v>45223.341999999997</v>
      </c>
      <c r="D70" s="28"/>
      <c r="E70" s="9">
        <f t="shared" si="7"/>
        <v>151.99960763456215</v>
      </c>
      <c r="F70" s="9">
        <f t="shared" si="8"/>
        <v>152</v>
      </c>
      <c r="G70" s="9">
        <f t="shared" si="9"/>
        <v>-1.1303999999654479E-3</v>
      </c>
      <c r="H70" s="9"/>
      <c r="I70" s="9">
        <f>+G70</f>
        <v>-1.1303999999654479E-3</v>
      </c>
      <c r="J70" s="9"/>
      <c r="K70" s="9"/>
      <c r="L70" s="9"/>
      <c r="M70" s="9"/>
      <c r="N70" s="9"/>
      <c r="O70" s="9"/>
      <c r="P70" s="9">
        <f t="shared" ref="P70:P111" si="11">+D$11+D$12*F70+D$13*F70^2</f>
        <v>-0.44043811538661504</v>
      </c>
      <c r="Q70" s="10">
        <f t="shared" si="10"/>
        <v>30204.841999999997</v>
      </c>
      <c r="R70" s="9"/>
      <c r="S70" s="9"/>
      <c r="T70" s="9"/>
      <c r="U70" s="9"/>
      <c r="V70" s="9"/>
    </row>
    <row r="71" spans="1:22" x14ac:dyDescent="0.2">
      <c r="A71" s="9" t="s">
        <v>27</v>
      </c>
      <c r="B71" s="9"/>
      <c r="C71" s="28">
        <v>45779.519999999997</v>
      </c>
      <c r="D71" s="28"/>
      <c r="E71" s="9">
        <f t="shared" si="7"/>
        <v>345.05076158429955</v>
      </c>
      <c r="F71" s="9">
        <f t="shared" si="8"/>
        <v>345</v>
      </c>
      <c r="G71" s="9">
        <f t="shared" si="9"/>
        <v>0.14624349999940023</v>
      </c>
      <c r="H71" s="9"/>
      <c r="I71" s="9"/>
      <c r="J71" s="9"/>
      <c r="K71" s="9"/>
      <c r="L71" s="9"/>
      <c r="M71" s="9"/>
      <c r="N71" s="9"/>
      <c r="O71" s="9"/>
      <c r="P71" s="9">
        <f t="shared" si="11"/>
        <v>-0.30750652490004526</v>
      </c>
      <c r="Q71" s="10">
        <f t="shared" si="10"/>
        <v>30761.019999999997</v>
      </c>
      <c r="R71" s="9"/>
      <c r="S71" s="9"/>
      <c r="T71" s="9"/>
      <c r="U71" s="9"/>
      <c r="V71" s="9"/>
    </row>
    <row r="72" spans="1:22" x14ac:dyDescent="0.2">
      <c r="A72" s="9" t="s">
        <v>34</v>
      </c>
      <c r="B72" s="9"/>
      <c r="C72" s="28">
        <v>47329.506999999998</v>
      </c>
      <c r="D72" s="28"/>
      <c r="E72" s="9">
        <f t="shared" si="7"/>
        <v>883.05618243354547</v>
      </c>
      <c r="F72" s="9">
        <f t="shared" si="8"/>
        <v>883</v>
      </c>
      <c r="G72" s="9">
        <f t="shared" si="9"/>
        <v>0.16186089999973774</v>
      </c>
      <c r="H72" s="9"/>
      <c r="I72" s="9">
        <f>+G72</f>
        <v>0.16186089999973774</v>
      </c>
      <c r="J72" s="9"/>
      <c r="K72" s="9"/>
      <c r="L72" s="9"/>
      <c r="M72" s="9"/>
      <c r="N72" s="9"/>
      <c r="O72" s="9">
        <f t="shared" ref="O72:O111" ca="1" si="12">+C$11+C$12*F72</f>
        <v>0.55653646550700364</v>
      </c>
      <c r="P72" s="9">
        <f t="shared" si="11"/>
        <v>2.4414868519316887E-2</v>
      </c>
      <c r="Q72" s="10">
        <f t="shared" si="10"/>
        <v>32311.006999999998</v>
      </c>
      <c r="R72" s="9">
        <f t="shared" ref="R72:R91" si="13">+(P72-G72)^2</f>
        <v>1.8891411569716837E-2</v>
      </c>
      <c r="S72" s="9"/>
      <c r="T72" s="9"/>
      <c r="U72" s="9"/>
      <c r="V72" s="9"/>
    </row>
    <row r="73" spans="1:22" x14ac:dyDescent="0.2">
      <c r="A73" s="9" t="s">
        <v>35</v>
      </c>
      <c r="B73" s="9"/>
      <c r="C73" s="28">
        <v>48032.498</v>
      </c>
      <c r="D73" s="28"/>
      <c r="E73" s="9">
        <f t="shared" si="7"/>
        <v>1127.0665959455509</v>
      </c>
      <c r="F73" s="9">
        <f t="shared" si="8"/>
        <v>1127</v>
      </c>
      <c r="G73" s="9">
        <f t="shared" si="9"/>
        <v>0.19186210000043502</v>
      </c>
      <c r="H73" s="9"/>
      <c r="I73" s="9">
        <f>+G73</f>
        <v>0.19186210000043502</v>
      </c>
      <c r="J73" s="9"/>
      <c r="K73" s="9"/>
      <c r="L73" s="9"/>
      <c r="M73" s="9"/>
      <c r="N73" s="9"/>
      <c r="O73" s="9">
        <f t="shared" ca="1" si="12"/>
        <v>0.57946997884217433</v>
      </c>
      <c r="P73" s="9">
        <f t="shared" si="11"/>
        <v>0.15620750997391797</v>
      </c>
      <c r="Q73" s="10">
        <f t="shared" si="10"/>
        <v>33013.998</v>
      </c>
      <c r="R73" s="9">
        <f t="shared" si="13"/>
        <v>1.2712497899590094E-3</v>
      </c>
      <c r="S73" s="9"/>
      <c r="T73" s="9"/>
      <c r="U73" s="9"/>
      <c r="V73" s="9"/>
    </row>
    <row r="74" spans="1:22" x14ac:dyDescent="0.2">
      <c r="A74" s="9" t="s">
        <v>36</v>
      </c>
      <c r="B74" s="9"/>
      <c r="C74" s="28">
        <v>48176.406000000003</v>
      </c>
      <c r="D74" s="28"/>
      <c r="E74" s="9">
        <f t="shared" si="7"/>
        <v>1177.0175207620655</v>
      </c>
      <c r="F74" s="9">
        <f t="shared" si="8"/>
        <v>1177</v>
      </c>
      <c r="G74" s="9">
        <f t="shared" si="9"/>
        <v>5.047710000508232E-2</v>
      </c>
      <c r="H74" s="9"/>
      <c r="I74" s="9">
        <f>+G74</f>
        <v>5.047710000508232E-2</v>
      </c>
      <c r="J74" s="9"/>
      <c r="K74" s="9"/>
      <c r="L74" s="9"/>
      <c r="M74" s="9"/>
      <c r="N74" s="9"/>
      <c r="O74" s="9">
        <f t="shared" ca="1" si="12"/>
        <v>0.58416946927970936</v>
      </c>
      <c r="P74" s="9">
        <f t="shared" si="11"/>
        <v>0.18177013082957774</v>
      </c>
      <c r="Q74" s="10">
        <f t="shared" si="10"/>
        <v>33157.906000000003</v>
      </c>
      <c r="R74" s="9">
        <f t="shared" si="13"/>
        <v>1.7237859943081905E-2</v>
      </c>
      <c r="S74" s="9"/>
      <c r="T74" s="9"/>
      <c r="U74" s="9"/>
      <c r="V74" s="9"/>
    </row>
    <row r="75" spans="1:22" x14ac:dyDescent="0.2">
      <c r="A75" s="9" t="s">
        <v>43</v>
      </c>
      <c r="B75" s="9"/>
      <c r="C75" s="11">
        <v>48830.65</v>
      </c>
      <c r="D75" s="11">
        <v>4.0000000000000001E-3</v>
      </c>
      <c r="E75" s="9">
        <f t="shared" si="7"/>
        <v>1404.1076954268165</v>
      </c>
      <c r="F75" s="9">
        <f t="shared" si="8"/>
        <v>1404</v>
      </c>
      <c r="G75" s="9">
        <f t="shared" si="9"/>
        <v>0.31026920000294922</v>
      </c>
      <c r="H75" s="9"/>
      <c r="I75" s="9"/>
      <c r="J75" s="9">
        <f t="shared" ref="J75:J82" si="14">+G75</f>
        <v>0.31026920000294922</v>
      </c>
      <c r="L75" s="9"/>
      <c r="M75" s="9"/>
      <c r="N75" s="9"/>
      <c r="O75" s="9">
        <f t="shared" ca="1" si="12"/>
        <v>0.60550515586611819</v>
      </c>
      <c r="P75" s="9">
        <f t="shared" si="11"/>
        <v>0.29164745334439135</v>
      </c>
      <c r="Q75" s="10">
        <f t="shared" si="10"/>
        <v>33812.15</v>
      </c>
      <c r="R75" s="9">
        <f t="shared" si="13"/>
        <v>3.4676944861551119E-4</v>
      </c>
      <c r="S75" s="9"/>
      <c r="T75" s="9"/>
      <c r="U75" s="9"/>
      <c r="V75" s="9"/>
    </row>
    <row r="76" spans="1:22" x14ac:dyDescent="0.2">
      <c r="A76" s="9" t="s">
        <v>43</v>
      </c>
      <c r="B76" s="9"/>
      <c r="C76" s="11">
        <v>48830.654000000002</v>
      </c>
      <c r="D76" s="11">
        <v>4.0000000000000001E-3</v>
      </c>
      <c r="E76" s="9">
        <f t="shared" si="7"/>
        <v>1404.1090838395476</v>
      </c>
      <c r="F76" s="9">
        <f t="shared" si="8"/>
        <v>1404</v>
      </c>
      <c r="G76" s="9">
        <f t="shared" si="9"/>
        <v>0.31426920000376413</v>
      </c>
      <c r="H76" s="9"/>
      <c r="I76" s="9"/>
      <c r="J76" s="9">
        <f t="shared" si="14"/>
        <v>0.31426920000376413</v>
      </c>
      <c r="L76" s="9"/>
      <c r="M76" s="9"/>
      <c r="N76" s="9"/>
      <c r="O76" s="9">
        <f t="shared" ca="1" si="12"/>
        <v>0.60550515586611819</v>
      </c>
      <c r="P76" s="9">
        <f t="shared" si="11"/>
        <v>0.29164745334439135</v>
      </c>
      <c r="Q76" s="10">
        <f t="shared" si="10"/>
        <v>33812.154000000002</v>
      </c>
      <c r="R76" s="9">
        <f t="shared" si="13"/>
        <v>5.1174342192084337E-4</v>
      </c>
      <c r="S76" s="9"/>
      <c r="T76" s="9"/>
      <c r="U76" s="9"/>
      <c r="V76" s="9"/>
    </row>
    <row r="77" spans="1:22" x14ac:dyDescent="0.2">
      <c r="A77" s="9" t="s">
        <v>43</v>
      </c>
      <c r="B77" s="11"/>
      <c r="C77" s="11">
        <v>48882.506999999998</v>
      </c>
      <c r="D77" s="11">
        <v>4.0000000000000001E-3</v>
      </c>
      <c r="E77" s="9">
        <f t="shared" si="7"/>
        <v>1422.1074251722771</v>
      </c>
      <c r="F77" s="9">
        <f t="shared" si="8"/>
        <v>1422</v>
      </c>
      <c r="G77" s="9">
        <f t="shared" si="9"/>
        <v>0.30949060000421014</v>
      </c>
      <c r="H77" s="9"/>
      <c r="I77" s="9"/>
      <c r="J77" s="9">
        <f t="shared" si="14"/>
        <v>0.30949060000421014</v>
      </c>
      <c r="L77" s="9"/>
      <c r="M77" s="9"/>
      <c r="N77" s="9"/>
      <c r="O77" s="9">
        <f t="shared" ca="1" si="12"/>
        <v>0.60719697242363069</v>
      </c>
      <c r="P77" s="9">
        <f t="shared" si="11"/>
        <v>0.29992697218453968</v>
      </c>
      <c r="Q77" s="10">
        <f t="shared" si="10"/>
        <v>33864.006999999998</v>
      </c>
      <c r="R77" s="9">
        <f t="shared" si="13"/>
        <v>9.1462977073174782E-5</v>
      </c>
      <c r="S77" s="9"/>
      <c r="T77" s="9"/>
      <c r="U77" s="9"/>
      <c r="V77" s="9"/>
    </row>
    <row r="78" spans="1:22" x14ac:dyDescent="0.2">
      <c r="A78" s="9" t="s">
        <v>43</v>
      </c>
      <c r="B78" s="11"/>
      <c r="C78" s="11">
        <v>48882.51</v>
      </c>
      <c r="D78" s="11">
        <v>4.0000000000000001E-3</v>
      </c>
      <c r="E78" s="9">
        <f t="shared" si="7"/>
        <v>1422.1084664818266</v>
      </c>
      <c r="F78" s="9">
        <f t="shared" si="8"/>
        <v>1422</v>
      </c>
      <c r="G78" s="9">
        <f t="shared" si="9"/>
        <v>0.3124906000084593</v>
      </c>
      <c r="H78" s="9"/>
      <c r="I78" s="9"/>
      <c r="J78" s="9">
        <f t="shared" si="14"/>
        <v>0.3124906000084593</v>
      </c>
      <c r="L78" s="9"/>
      <c r="M78" s="9"/>
      <c r="N78" s="9"/>
      <c r="O78" s="9">
        <f t="shared" ca="1" si="12"/>
        <v>0.60719697242363069</v>
      </c>
      <c r="P78" s="9">
        <f t="shared" si="11"/>
        <v>0.29992697218453968</v>
      </c>
      <c r="Q78" s="10">
        <f t="shared" si="10"/>
        <v>33864.01</v>
      </c>
      <c r="R78" s="9">
        <f t="shared" si="13"/>
        <v>1.5784474409796727E-4</v>
      </c>
      <c r="S78" s="9"/>
      <c r="T78" s="9"/>
      <c r="U78" s="9"/>
      <c r="V78" s="9"/>
    </row>
    <row r="79" spans="1:22" x14ac:dyDescent="0.2">
      <c r="A79" s="9" t="s">
        <v>43</v>
      </c>
      <c r="B79" s="11"/>
      <c r="C79" s="11">
        <v>48908.447999999997</v>
      </c>
      <c r="D79" s="11">
        <v>4.0000000000000001E-3</v>
      </c>
      <c r="E79" s="9">
        <f t="shared" si="7"/>
        <v>1431.1116288347914</v>
      </c>
      <c r="F79" s="9">
        <f t="shared" si="8"/>
        <v>1431</v>
      </c>
      <c r="G79" s="9">
        <f t="shared" si="9"/>
        <v>0.32160129999829223</v>
      </c>
      <c r="H79" s="9"/>
      <c r="I79" s="9"/>
      <c r="J79" s="9">
        <f t="shared" si="14"/>
        <v>0.32160129999829223</v>
      </c>
      <c r="L79" s="9"/>
      <c r="M79" s="9"/>
      <c r="N79" s="9"/>
      <c r="O79" s="9">
        <f t="shared" ca="1" si="12"/>
        <v>0.60804288070238699</v>
      </c>
      <c r="P79" s="9">
        <f t="shared" si="11"/>
        <v>0.30404286027699595</v>
      </c>
      <c r="Q79" s="10">
        <f t="shared" si="10"/>
        <v>33889.947999999997</v>
      </c>
      <c r="R79" s="9">
        <f t="shared" si="13"/>
        <v>3.0829880544639505E-4</v>
      </c>
      <c r="S79" s="9"/>
      <c r="T79" s="9"/>
      <c r="U79" s="9"/>
      <c r="V79" s="9"/>
    </row>
    <row r="80" spans="1:22" x14ac:dyDescent="0.2">
      <c r="A80" s="9" t="s">
        <v>43</v>
      </c>
      <c r="B80" s="11"/>
      <c r="C80" s="11">
        <v>48908.449000000001</v>
      </c>
      <c r="D80" s="11">
        <v>4.0000000000000001E-3</v>
      </c>
      <c r="E80" s="9">
        <f t="shared" si="7"/>
        <v>1431.1119759379756</v>
      </c>
      <c r="F80" s="9">
        <f t="shared" si="8"/>
        <v>1431</v>
      </c>
      <c r="G80" s="9">
        <f t="shared" si="9"/>
        <v>0.32260130000213394</v>
      </c>
      <c r="H80" s="9"/>
      <c r="I80" s="9"/>
      <c r="J80" s="9">
        <f t="shared" si="14"/>
        <v>0.32260130000213394</v>
      </c>
      <c r="L80" s="9"/>
      <c r="M80" s="9"/>
      <c r="N80" s="9"/>
      <c r="O80" s="9">
        <f t="shared" ca="1" si="12"/>
        <v>0.60804288070238699</v>
      </c>
      <c r="P80" s="9">
        <f t="shared" si="11"/>
        <v>0.30404286027699595</v>
      </c>
      <c r="Q80" s="10">
        <f t="shared" si="10"/>
        <v>33889.949000000001</v>
      </c>
      <c r="R80" s="9">
        <f t="shared" si="13"/>
        <v>3.4441568503157973E-4</v>
      </c>
      <c r="S80" s="9"/>
      <c r="T80" s="9"/>
      <c r="U80" s="9"/>
      <c r="V80" s="9"/>
    </row>
    <row r="81" spans="1:32" x14ac:dyDescent="0.2">
      <c r="A81" s="9" t="s">
        <v>43</v>
      </c>
      <c r="B81" s="11"/>
      <c r="C81" s="11">
        <v>48934.377999999997</v>
      </c>
      <c r="D81" s="11">
        <v>4.0000000000000001E-3</v>
      </c>
      <c r="E81" s="9">
        <f t="shared" si="7"/>
        <v>1440.1120143622966</v>
      </c>
      <c r="F81" s="9">
        <f t="shared" si="8"/>
        <v>1440</v>
      </c>
      <c r="G81" s="9">
        <f t="shared" si="9"/>
        <v>0.32271200000104727</v>
      </c>
      <c r="H81" s="9"/>
      <c r="I81" s="9"/>
      <c r="J81" s="9">
        <f t="shared" si="14"/>
        <v>0.32271200000104727</v>
      </c>
      <c r="L81" s="9"/>
      <c r="M81" s="9"/>
      <c r="N81" s="9"/>
      <c r="O81" s="9">
        <f t="shared" ca="1" si="12"/>
        <v>0.60888878898114329</v>
      </c>
      <c r="P81" s="9">
        <f t="shared" si="11"/>
        <v>0.30814283415104032</v>
      </c>
      <c r="Q81" s="10">
        <f t="shared" si="10"/>
        <v>33915.877999999997</v>
      </c>
      <c r="R81" s="9">
        <f t="shared" si="13"/>
        <v>2.122605935650087E-4</v>
      </c>
      <c r="S81" s="9"/>
      <c r="T81" s="9"/>
      <c r="U81" s="9"/>
      <c r="V81" s="9"/>
    </row>
    <row r="82" spans="1:32" x14ac:dyDescent="0.2">
      <c r="A82" s="9" t="s">
        <v>43</v>
      </c>
      <c r="B82" s="11"/>
      <c r="C82" s="11">
        <v>48934.38</v>
      </c>
      <c r="D82" s="11">
        <v>4.0000000000000001E-3</v>
      </c>
      <c r="E82" s="9">
        <f t="shared" si="7"/>
        <v>1440.1127085686621</v>
      </c>
      <c r="F82" s="9">
        <f t="shared" si="8"/>
        <v>1440</v>
      </c>
      <c r="G82" s="9">
        <f t="shared" si="9"/>
        <v>0.32471200000145473</v>
      </c>
      <c r="H82" s="9"/>
      <c r="I82" s="9"/>
      <c r="J82" s="9">
        <f t="shared" si="14"/>
        <v>0.32471200000145473</v>
      </c>
      <c r="L82" s="9"/>
      <c r="M82" s="9"/>
      <c r="N82" s="9"/>
      <c r="O82" s="9">
        <f t="shared" ca="1" si="12"/>
        <v>0.60888878898114329</v>
      </c>
      <c r="P82" s="9">
        <f t="shared" si="11"/>
        <v>0.30814283415104032</v>
      </c>
      <c r="Q82" s="10">
        <f t="shared" si="10"/>
        <v>33915.879999999997</v>
      </c>
      <c r="R82" s="9">
        <f t="shared" si="13"/>
        <v>2.7453725697853881E-4</v>
      </c>
      <c r="S82" s="9"/>
      <c r="T82" s="9"/>
      <c r="U82" s="9"/>
      <c r="V82" s="9"/>
    </row>
    <row r="83" spans="1:32" x14ac:dyDescent="0.2">
      <c r="A83" s="9" t="s">
        <v>38</v>
      </c>
      <c r="B83" s="9"/>
      <c r="C83" s="28">
        <v>49124.551599999999</v>
      </c>
      <c r="D83" s="28"/>
      <c r="E83" s="9">
        <f t="shared" si="7"/>
        <v>1506.1218761885036</v>
      </c>
      <c r="F83" s="9">
        <f t="shared" si="8"/>
        <v>1506</v>
      </c>
      <c r="G83" s="9">
        <f t="shared" si="9"/>
        <v>0.3511237999991863</v>
      </c>
      <c r="H83" s="9"/>
      <c r="I83" s="9">
        <f>+G83</f>
        <v>0.3511237999991863</v>
      </c>
      <c r="J83" s="9"/>
      <c r="K83" s="9"/>
      <c r="L83" s="9"/>
      <c r="M83" s="9"/>
      <c r="N83" s="9"/>
      <c r="O83" s="9">
        <f t="shared" ca="1" si="12"/>
        <v>0.61509211635868954</v>
      </c>
      <c r="P83" s="9">
        <f t="shared" si="11"/>
        <v>0.33772304144255838</v>
      </c>
      <c r="Q83" s="10">
        <f t="shared" si="10"/>
        <v>34106.051599999999</v>
      </c>
      <c r="R83" s="9">
        <f t="shared" si="13"/>
        <v>1.7958032989303648E-4</v>
      </c>
      <c r="S83" s="9"/>
      <c r="T83" s="9"/>
      <c r="U83" s="9"/>
      <c r="V83" s="9"/>
      <c r="AA83" t="s">
        <v>31</v>
      </c>
      <c r="AF83" t="s">
        <v>28</v>
      </c>
    </row>
    <row r="84" spans="1:32" x14ac:dyDescent="0.2">
      <c r="A84" s="9" t="s">
        <v>43</v>
      </c>
      <c r="B84" s="11"/>
      <c r="C84" s="11">
        <v>49127.430999999997</v>
      </c>
      <c r="D84" s="11">
        <v>4.0000000000000001E-3</v>
      </c>
      <c r="E84" s="9">
        <f t="shared" si="7"/>
        <v>1507.1213250927797</v>
      </c>
      <c r="F84" s="9">
        <f t="shared" si="8"/>
        <v>1507</v>
      </c>
      <c r="G84" s="9">
        <f t="shared" si="9"/>
        <v>0.34953610000229673</v>
      </c>
      <c r="H84" s="9"/>
      <c r="I84" s="9"/>
      <c r="J84" s="9">
        <f>+G84</f>
        <v>0.34953610000229673</v>
      </c>
      <c r="L84" s="9"/>
      <c r="M84" s="9"/>
      <c r="N84" s="9"/>
      <c r="O84" s="9">
        <f t="shared" ca="1" si="12"/>
        <v>0.61518610616744018</v>
      </c>
      <c r="P84" s="9">
        <f t="shared" si="11"/>
        <v>0.33816464459514051</v>
      </c>
      <c r="Q84" s="10">
        <f t="shared" si="10"/>
        <v>34108.930999999997</v>
      </c>
      <c r="R84" s="9">
        <f t="shared" si="13"/>
        <v>1.293099980769426E-4</v>
      </c>
      <c r="S84" s="9"/>
      <c r="T84" s="9"/>
      <c r="U84" s="9"/>
      <c r="V84" s="9"/>
    </row>
    <row r="85" spans="1:32" x14ac:dyDescent="0.2">
      <c r="A85" s="9" t="s">
        <v>43</v>
      </c>
      <c r="B85" s="11"/>
      <c r="C85" s="11">
        <v>49127.432999999997</v>
      </c>
      <c r="D85" s="11">
        <v>4.0000000000000001E-3</v>
      </c>
      <c r="E85" s="9">
        <f t="shared" ref="E85:E111" si="15">+(C85-C$7)/C$8</f>
        <v>1507.1220192991452</v>
      </c>
      <c r="F85" s="9">
        <f t="shared" ref="F85:F91" si="16">ROUND(2*E85,0)/2</f>
        <v>1507</v>
      </c>
      <c r="G85" s="9">
        <f t="shared" ref="G85:G111" si="17">+C85-(C$7+F85*C$8)</f>
        <v>0.35153610000270419</v>
      </c>
      <c r="H85" s="9"/>
      <c r="I85" s="9"/>
      <c r="J85" s="9">
        <f>+G85</f>
        <v>0.35153610000270419</v>
      </c>
      <c r="L85" s="9"/>
      <c r="M85" s="9"/>
      <c r="N85" s="9"/>
      <c r="O85" s="9">
        <f t="shared" ca="1" si="12"/>
        <v>0.61518610616744018</v>
      </c>
      <c r="P85" s="9">
        <f t="shared" si="11"/>
        <v>0.33816464459514051</v>
      </c>
      <c r="Q85" s="10">
        <f t="shared" ref="Q85:Q111" si="18">+C85-15018.5</f>
        <v>34108.932999999997</v>
      </c>
      <c r="R85" s="9">
        <f t="shared" si="13"/>
        <v>1.7879581971646402E-4</v>
      </c>
      <c r="S85" s="9"/>
      <c r="T85" s="9"/>
      <c r="U85" s="9"/>
      <c r="V85" s="9"/>
    </row>
    <row r="86" spans="1:32" x14ac:dyDescent="0.2">
      <c r="A86" s="9" t="s">
        <v>38</v>
      </c>
      <c r="B86" s="9"/>
      <c r="C86" s="28">
        <v>49562.5075</v>
      </c>
      <c r="D86" s="28"/>
      <c r="E86" s="9">
        <f t="shared" si="15"/>
        <v>1658.137762962335</v>
      </c>
      <c r="F86" s="9">
        <f t="shared" si="16"/>
        <v>1658</v>
      </c>
      <c r="G86" s="9">
        <f t="shared" si="17"/>
        <v>0.39689340000040829</v>
      </c>
      <c r="H86" s="9"/>
      <c r="I86" s="9">
        <f>+G86</f>
        <v>0.39689340000040829</v>
      </c>
      <c r="J86" s="9"/>
      <c r="K86" s="9"/>
      <c r="L86" s="9"/>
      <c r="M86" s="9"/>
      <c r="N86" s="9"/>
      <c r="O86" s="9">
        <f t="shared" ca="1" si="12"/>
        <v>0.62937856728879582</v>
      </c>
      <c r="P86" s="9">
        <f t="shared" si="11"/>
        <v>0.40259200988819926</v>
      </c>
      <c r="Q86" s="10">
        <f t="shared" si="18"/>
        <v>34544.0075</v>
      </c>
      <c r="R86" s="9">
        <f t="shared" si="13"/>
        <v>3.2474154653229047E-5</v>
      </c>
      <c r="S86" s="9"/>
      <c r="T86" s="9"/>
      <c r="U86" s="9"/>
      <c r="V86" s="9"/>
      <c r="AA86" t="s">
        <v>31</v>
      </c>
      <c r="AB86" t="s">
        <v>37</v>
      </c>
      <c r="AF86" t="s">
        <v>28</v>
      </c>
    </row>
    <row r="87" spans="1:32" x14ac:dyDescent="0.2">
      <c r="A87" s="9" t="s">
        <v>38</v>
      </c>
      <c r="B87" s="9"/>
      <c r="C87" s="28">
        <v>49562.508099999999</v>
      </c>
      <c r="D87" s="28"/>
      <c r="E87" s="9">
        <f t="shared" si="15"/>
        <v>1658.1379712242444</v>
      </c>
      <c r="F87" s="9">
        <f t="shared" si="16"/>
        <v>1658</v>
      </c>
      <c r="G87" s="9">
        <f t="shared" si="17"/>
        <v>0.39749339999980293</v>
      </c>
      <c r="H87" s="9"/>
      <c r="I87" s="9">
        <f>+G87</f>
        <v>0.39749339999980293</v>
      </c>
      <c r="J87" s="9"/>
      <c r="K87" s="9"/>
      <c r="L87" s="9"/>
      <c r="M87" s="9"/>
      <c r="N87" s="9"/>
      <c r="O87" s="9">
        <f t="shared" ca="1" si="12"/>
        <v>0.62937856728879582</v>
      </c>
      <c r="P87" s="9">
        <f t="shared" si="11"/>
        <v>0.40259200988819926</v>
      </c>
      <c r="Q87" s="10">
        <f t="shared" si="18"/>
        <v>34544.008099999999</v>
      </c>
      <c r="R87" s="9">
        <f t="shared" si="13"/>
        <v>2.5995822794052866E-5</v>
      </c>
      <c r="S87" s="9"/>
      <c r="T87" s="9"/>
      <c r="U87" s="9"/>
      <c r="V87" s="9"/>
      <c r="AA87" t="s">
        <v>31</v>
      </c>
      <c r="AB87" t="s">
        <v>29</v>
      </c>
      <c r="AF87" t="s">
        <v>28</v>
      </c>
    </row>
    <row r="88" spans="1:32" x14ac:dyDescent="0.2">
      <c r="A88" s="9" t="s">
        <v>39</v>
      </c>
      <c r="B88" s="9"/>
      <c r="C88" s="28">
        <v>49899.622100000001</v>
      </c>
      <c r="D88" s="28"/>
      <c r="E88" s="9">
        <f t="shared" si="15"/>
        <v>1775.1513135581952</v>
      </c>
      <c r="F88" s="9">
        <f t="shared" si="16"/>
        <v>1775</v>
      </c>
      <c r="G88" s="9">
        <f t="shared" si="17"/>
        <v>0.43593250000412809</v>
      </c>
      <c r="H88" s="9"/>
      <c r="I88" s="9"/>
      <c r="J88" s="9">
        <f>+G88</f>
        <v>0.43593250000412809</v>
      </c>
      <c r="L88" s="9"/>
      <c r="M88" s="9"/>
      <c r="N88" s="9"/>
      <c r="O88" s="9">
        <f t="shared" ca="1" si="12"/>
        <v>0.64037537491262775</v>
      </c>
      <c r="P88" s="9">
        <f t="shared" si="11"/>
        <v>0.44943226582204182</v>
      </c>
      <c r="Q88" s="10">
        <f t="shared" si="18"/>
        <v>34881.122100000001</v>
      </c>
      <c r="R88" s="9">
        <f t="shared" si="13"/>
        <v>1.8224367713851205E-4</v>
      </c>
      <c r="S88" s="9"/>
      <c r="T88" s="9"/>
      <c r="U88" s="9"/>
      <c r="V88" s="9"/>
      <c r="AA88" t="s">
        <v>31</v>
      </c>
      <c r="AB88" t="s">
        <v>29</v>
      </c>
      <c r="AF88" t="s">
        <v>28</v>
      </c>
    </row>
    <row r="89" spans="1:32" x14ac:dyDescent="0.2">
      <c r="A89" s="9" t="s">
        <v>39</v>
      </c>
      <c r="B89" s="9"/>
      <c r="C89" s="28">
        <v>49899.624799999998</v>
      </c>
      <c r="D89" s="28"/>
      <c r="E89" s="9">
        <f t="shared" si="15"/>
        <v>1775.1522507367874</v>
      </c>
      <c r="F89" s="9">
        <f t="shared" si="16"/>
        <v>1775</v>
      </c>
      <c r="G89" s="9">
        <f t="shared" si="17"/>
        <v>0.43863250000140397</v>
      </c>
      <c r="H89" s="9"/>
      <c r="I89" s="9"/>
      <c r="J89" s="9">
        <f>+G89</f>
        <v>0.43863250000140397</v>
      </c>
      <c r="L89" s="9"/>
      <c r="M89" s="9"/>
      <c r="N89" s="9"/>
      <c r="O89" s="9">
        <f t="shared" ca="1" si="12"/>
        <v>0.64037537491262775</v>
      </c>
      <c r="P89" s="9">
        <f t="shared" si="11"/>
        <v>0.44943226582204182</v>
      </c>
      <c r="Q89" s="10">
        <f t="shared" si="18"/>
        <v>34881.124799999998</v>
      </c>
      <c r="R89" s="9">
        <f t="shared" si="13"/>
        <v>1.1663494178061758E-4</v>
      </c>
      <c r="S89" s="9"/>
      <c r="T89" s="9"/>
      <c r="U89" s="9"/>
      <c r="V89" s="9"/>
      <c r="AA89" t="s">
        <v>31</v>
      </c>
      <c r="AB89" t="s">
        <v>37</v>
      </c>
      <c r="AF89" t="s">
        <v>28</v>
      </c>
    </row>
    <row r="90" spans="1:32" x14ac:dyDescent="0.2">
      <c r="A90" s="30" t="s">
        <v>55</v>
      </c>
      <c r="B90" s="29" t="s">
        <v>56</v>
      </c>
      <c r="C90" s="30">
        <v>50314.531499999997</v>
      </c>
      <c r="D90" s="30">
        <v>1.5E-3</v>
      </c>
      <c r="E90" s="93">
        <f t="shared" si="15"/>
        <v>1919.1676868318459</v>
      </c>
      <c r="F90" s="9">
        <f t="shared" si="16"/>
        <v>1919</v>
      </c>
      <c r="G90" s="9">
        <f t="shared" si="17"/>
        <v>0.48310369999671821</v>
      </c>
      <c r="H90" s="9"/>
      <c r="I90" s="9"/>
      <c r="J90" s="9">
        <f>+G90</f>
        <v>0.48310369999671821</v>
      </c>
      <c r="L90" s="9"/>
      <c r="M90" s="9"/>
      <c r="N90" s="9"/>
      <c r="O90" s="9">
        <f t="shared" ca="1" si="12"/>
        <v>0.65390990737272836</v>
      </c>
      <c r="P90" s="9">
        <f t="shared" si="11"/>
        <v>0.50338971291521384</v>
      </c>
      <c r="Q90" s="10">
        <f t="shared" si="18"/>
        <v>35296.031499999997</v>
      </c>
      <c r="R90" s="9">
        <f t="shared" si="13"/>
        <v>4.1152232012937168E-4</v>
      </c>
      <c r="S90" s="9"/>
      <c r="T90" s="9"/>
      <c r="V90" s="9"/>
    </row>
    <row r="91" spans="1:32" x14ac:dyDescent="0.2">
      <c r="A91" s="30" t="s">
        <v>55</v>
      </c>
      <c r="B91" s="29" t="s">
        <v>56</v>
      </c>
      <c r="C91" s="30">
        <v>50314.532399999996</v>
      </c>
      <c r="D91" s="30">
        <v>1.5E-3</v>
      </c>
      <c r="E91" s="93">
        <f t="shared" si="15"/>
        <v>1919.16799922471</v>
      </c>
      <c r="F91" s="9">
        <f t="shared" si="16"/>
        <v>1919</v>
      </c>
      <c r="G91" s="9">
        <f t="shared" si="17"/>
        <v>0.48400369999581017</v>
      </c>
      <c r="H91" s="9"/>
      <c r="I91" s="9"/>
      <c r="J91" s="9">
        <f>+G91</f>
        <v>0.48400369999581017</v>
      </c>
      <c r="L91" s="9"/>
      <c r="M91" s="9"/>
      <c r="N91" s="9"/>
      <c r="O91" s="9">
        <f t="shared" ca="1" si="12"/>
        <v>0.65390990737272836</v>
      </c>
      <c r="P91" s="9">
        <f t="shared" si="11"/>
        <v>0.50338971291521384</v>
      </c>
      <c r="Q91" s="10">
        <f t="shared" si="18"/>
        <v>35296.032399999996</v>
      </c>
      <c r="R91" s="9">
        <f t="shared" si="13"/>
        <v>3.7581749691128607E-4</v>
      </c>
      <c r="S91" s="9"/>
      <c r="T91" s="9"/>
      <c r="V91" s="9"/>
    </row>
    <row r="92" spans="1:32" x14ac:dyDescent="0.2">
      <c r="A92" s="114" t="s">
        <v>407</v>
      </c>
      <c r="B92" s="87" t="s">
        <v>56</v>
      </c>
      <c r="C92" s="114">
        <v>54391.418400000002</v>
      </c>
      <c r="D92" s="114" t="s">
        <v>159</v>
      </c>
      <c r="E92" s="9">
        <f t="shared" si="15"/>
        <v>3334.2681053445681</v>
      </c>
      <c r="F92" s="34">
        <f t="shared" ref="F92:F111" si="19">ROUND(2*E92,0)/2-0.5</f>
        <v>3334</v>
      </c>
      <c r="G92" s="9">
        <f t="shared" si="17"/>
        <v>0.77240820000588428</v>
      </c>
      <c r="H92" s="9"/>
      <c r="I92" s="9"/>
      <c r="J92" s="9"/>
      <c r="K92" s="9">
        <f t="shared" ref="K92:K97" si="20">+G92</f>
        <v>0.77240820000588428</v>
      </c>
      <c r="L92" s="9"/>
      <c r="M92" s="9"/>
      <c r="O92" s="9">
        <f t="shared" ca="1" si="12"/>
        <v>0.7869054867549683</v>
      </c>
      <c r="P92" s="9">
        <f t="shared" si="11"/>
        <v>0.81688961407633931</v>
      </c>
      <c r="Q92" s="10">
        <f t="shared" si="18"/>
        <v>39372.918400000002</v>
      </c>
      <c r="R92" s="9"/>
      <c r="S92" s="9"/>
      <c r="T92" s="9"/>
      <c r="U92" s="9"/>
      <c r="V92" s="9"/>
    </row>
    <row r="93" spans="1:32" x14ac:dyDescent="0.2">
      <c r="A93" s="114" t="s">
        <v>413</v>
      </c>
      <c r="B93" s="87" t="s">
        <v>56</v>
      </c>
      <c r="C93" s="114">
        <v>55045.451000000001</v>
      </c>
      <c r="D93" s="114" t="s">
        <v>159</v>
      </c>
      <c r="E93" s="9">
        <f t="shared" si="15"/>
        <v>3561.2849023964955</v>
      </c>
      <c r="F93" s="34">
        <f t="shared" si="19"/>
        <v>3561</v>
      </c>
      <c r="G93" s="9">
        <f t="shared" si="17"/>
        <v>0.82080030000361148</v>
      </c>
      <c r="H93" s="9"/>
      <c r="I93" s="9"/>
      <c r="J93" s="9"/>
      <c r="K93" s="9">
        <f t="shared" si="20"/>
        <v>0.82080030000361148</v>
      </c>
      <c r="L93" s="9"/>
      <c r="M93" s="9"/>
      <c r="O93" s="9">
        <f t="shared" ca="1" si="12"/>
        <v>0.80824117334137724</v>
      </c>
      <c r="P93" s="9">
        <f t="shared" si="11"/>
        <v>0.83056666512230515</v>
      </c>
      <c r="Q93" s="10">
        <f t="shared" si="18"/>
        <v>40026.951000000001</v>
      </c>
      <c r="R93" s="9"/>
      <c r="S93" s="9"/>
      <c r="T93" s="9"/>
      <c r="U93" s="9"/>
      <c r="V93" s="9"/>
    </row>
    <row r="94" spans="1:32" x14ac:dyDescent="0.2">
      <c r="A94" s="94" t="s">
        <v>59</v>
      </c>
      <c r="B94" s="95" t="s">
        <v>56</v>
      </c>
      <c r="C94" s="30">
        <v>55045.451009999997</v>
      </c>
      <c r="D94" s="30">
        <v>2.3E-3</v>
      </c>
      <c r="E94" s="93">
        <f t="shared" si="15"/>
        <v>3561.284905867526</v>
      </c>
      <c r="F94" s="34">
        <f t="shared" si="19"/>
        <v>3561</v>
      </c>
      <c r="G94" s="9">
        <f t="shared" si="17"/>
        <v>0.82081029999972088</v>
      </c>
      <c r="H94" s="9"/>
      <c r="I94" s="9"/>
      <c r="J94" s="9"/>
      <c r="K94" s="9">
        <f t="shared" si="20"/>
        <v>0.82081029999972088</v>
      </c>
      <c r="M94" s="9"/>
      <c r="O94" s="9">
        <f t="shared" ca="1" si="12"/>
        <v>0.80824117334137724</v>
      </c>
      <c r="P94" s="9">
        <f t="shared" si="11"/>
        <v>0.83056666512230515</v>
      </c>
      <c r="Q94" s="10">
        <f t="shared" si="18"/>
        <v>40026.951009999997</v>
      </c>
      <c r="R94" s="9">
        <f t="shared" ref="R94:R106" si="21">+(P94-G94)^2</f>
        <v>9.5186660405178683E-5</v>
      </c>
      <c r="S94" s="9"/>
      <c r="T94" s="9"/>
      <c r="V94" s="9"/>
    </row>
    <row r="95" spans="1:32" x14ac:dyDescent="0.2">
      <c r="A95" s="94" t="s">
        <v>59</v>
      </c>
      <c r="B95" s="95" t="s">
        <v>56</v>
      </c>
      <c r="C95" s="30">
        <v>55434.397499999999</v>
      </c>
      <c r="D95" s="30">
        <v>1.6000000000000001E-3</v>
      </c>
      <c r="E95" s="93">
        <f t="shared" si="15"/>
        <v>3696.2894704479309</v>
      </c>
      <c r="F95" s="34">
        <f t="shared" si="19"/>
        <v>3696</v>
      </c>
      <c r="G95" s="9">
        <f t="shared" si="17"/>
        <v>0.83396080000238726</v>
      </c>
      <c r="H95" s="9"/>
      <c r="I95" s="9"/>
      <c r="J95" s="9"/>
      <c r="K95" s="9">
        <f t="shared" si="20"/>
        <v>0.83396080000238726</v>
      </c>
      <c r="M95" s="9"/>
      <c r="O95" s="9">
        <f t="shared" ca="1" si="12"/>
        <v>0.82092979752272166</v>
      </c>
      <c r="P95" s="9">
        <f t="shared" si="11"/>
        <v>0.83389980493753368</v>
      </c>
      <c r="Q95" s="10">
        <f t="shared" si="18"/>
        <v>40415.897499999999</v>
      </c>
      <c r="R95" s="9">
        <f t="shared" si="21"/>
        <v>3.7203979364918307E-9</v>
      </c>
      <c r="S95" s="9"/>
      <c r="T95" s="9"/>
      <c r="V95" s="9"/>
    </row>
    <row r="96" spans="1:32" x14ac:dyDescent="0.2">
      <c r="A96" s="94" t="s">
        <v>59</v>
      </c>
      <c r="B96" s="95" t="s">
        <v>56</v>
      </c>
      <c r="C96" s="30">
        <v>55434.397900000004</v>
      </c>
      <c r="D96" s="30">
        <v>1.6999999999999999E-3</v>
      </c>
      <c r="E96" s="93">
        <f t="shared" si="15"/>
        <v>3696.2896092892056</v>
      </c>
      <c r="F96" s="34">
        <f t="shared" si="19"/>
        <v>3696</v>
      </c>
      <c r="G96" s="9">
        <f t="shared" si="17"/>
        <v>0.83436080000683432</v>
      </c>
      <c r="H96" s="9"/>
      <c r="I96" s="9"/>
      <c r="J96" s="9"/>
      <c r="K96" s="9">
        <f t="shared" si="20"/>
        <v>0.83436080000683432</v>
      </c>
      <c r="M96" s="9"/>
      <c r="O96" s="9">
        <f t="shared" ca="1" si="12"/>
        <v>0.82092979752272166</v>
      </c>
      <c r="P96" s="9">
        <f t="shared" si="11"/>
        <v>0.83389980493753368</v>
      </c>
      <c r="Q96" s="10">
        <f t="shared" si="18"/>
        <v>40415.897900000004</v>
      </c>
      <c r="R96" s="9">
        <f t="shared" si="21"/>
        <v>2.1251645391950222E-7</v>
      </c>
      <c r="S96" s="9"/>
      <c r="T96" s="9"/>
      <c r="V96" s="9"/>
    </row>
    <row r="97" spans="1:22" x14ac:dyDescent="0.2">
      <c r="A97" s="94" t="s">
        <v>59</v>
      </c>
      <c r="B97" s="95" t="s">
        <v>56</v>
      </c>
      <c r="C97" s="30">
        <v>55434.400000000001</v>
      </c>
      <c r="D97" s="30">
        <v>1E-3</v>
      </c>
      <c r="E97" s="93">
        <f t="shared" si="15"/>
        <v>3696.2903382058885</v>
      </c>
      <c r="F97" s="34">
        <f t="shared" si="19"/>
        <v>3696</v>
      </c>
      <c r="G97" s="9">
        <f t="shared" si="17"/>
        <v>0.83646080000471557</v>
      </c>
      <c r="H97" s="9"/>
      <c r="I97" s="9"/>
      <c r="J97" s="9"/>
      <c r="K97" s="9">
        <f t="shared" si="20"/>
        <v>0.83646080000471557</v>
      </c>
      <c r="M97" s="9"/>
      <c r="O97" s="9">
        <f t="shared" ca="1" si="12"/>
        <v>0.82092979752272166</v>
      </c>
      <c r="P97" s="9">
        <f t="shared" si="11"/>
        <v>0.83389980493753368</v>
      </c>
      <c r="Q97" s="10">
        <f t="shared" si="18"/>
        <v>40415.9</v>
      </c>
      <c r="R97" s="9">
        <f t="shared" si="21"/>
        <v>6.5586957341299302E-6</v>
      </c>
      <c r="S97" s="9"/>
      <c r="T97" s="9"/>
      <c r="U97" s="9"/>
      <c r="V97" s="9"/>
    </row>
    <row r="98" spans="1:22" x14ac:dyDescent="0.2">
      <c r="A98" s="96" t="s">
        <v>60</v>
      </c>
      <c r="B98" s="97" t="s">
        <v>56</v>
      </c>
      <c r="C98" s="96">
        <v>55705.218800000002</v>
      </c>
      <c r="D98" s="96">
        <v>1.5E-3</v>
      </c>
      <c r="E98" s="93">
        <f t="shared" si="15"/>
        <v>3790.2924056218653</v>
      </c>
      <c r="F98" s="34">
        <f t="shared" si="19"/>
        <v>3790</v>
      </c>
      <c r="G98" s="9">
        <f t="shared" si="17"/>
        <v>0.84241700000711717</v>
      </c>
      <c r="H98" s="9"/>
      <c r="I98" s="9"/>
      <c r="J98" s="9">
        <f>+G98</f>
        <v>0.84241700000711717</v>
      </c>
      <c r="L98" s="9"/>
      <c r="M98" s="9"/>
      <c r="N98" s="9"/>
      <c r="O98" s="9">
        <f t="shared" ca="1" si="12"/>
        <v>0.82976483954528746</v>
      </c>
      <c r="P98" s="9">
        <f t="shared" si="11"/>
        <v>0.83410603151545715</v>
      </c>
      <c r="Q98" s="10">
        <f t="shared" si="18"/>
        <v>40686.718800000002</v>
      </c>
      <c r="R98" s="9">
        <f t="shared" si="21"/>
        <v>6.907219726936563E-5</v>
      </c>
      <c r="S98" s="9"/>
      <c r="T98" s="9"/>
      <c r="U98" s="9"/>
      <c r="V98" s="9"/>
    </row>
    <row r="99" spans="1:22" x14ac:dyDescent="0.2">
      <c r="A99" s="118" t="s">
        <v>154</v>
      </c>
      <c r="B99" s="119" t="s">
        <v>56</v>
      </c>
      <c r="C99" s="120">
        <v>55797.412759999999</v>
      </c>
      <c r="D99" s="120">
        <v>1.1999999999999999E-3</v>
      </c>
      <c r="E99" s="93">
        <f t="shared" si="15"/>
        <v>3822.2932225639152</v>
      </c>
      <c r="F99" s="34">
        <f t="shared" si="19"/>
        <v>3822</v>
      </c>
      <c r="G99" s="9">
        <f t="shared" si="17"/>
        <v>0.8447706000006292</v>
      </c>
      <c r="H99" s="9"/>
      <c r="I99" s="9"/>
      <c r="J99" s="9"/>
      <c r="K99" s="9">
        <f>+G99</f>
        <v>0.8447706000006292</v>
      </c>
      <c r="M99" s="9"/>
      <c r="N99" s="9"/>
      <c r="O99" s="9">
        <f t="shared" ca="1" si="12"/>
        <v>0.83277251342530978</v>
      </c>
      <c r="P99" s="9">
        <f t="shared" si="11"/>
        <v>0.833780149094135</v>
      </c>
      <c r="Q99" s="10">
        <f t="shared" si="18"/>
        <v>40778.912759999999</v>
      </c>
      <c r="R99" s="9">
        <f t="shared" si="21"/>
        <v>1.2079001112805914E-4</v>
      </c>
      <c r="S99" s="9"/>
      <c r="T99" s="9"/>
      <c r="U99" s="9"/>
      <c r="V99" s="9"/>
    </row>
    <row r="100" spans="1:22" x14ac:dyDescent="0.2">
      <c r="A100" s="118" t="s">
        <v>154</v>
      </c>
      <c r="B100" s="119" t="s">
        <v>56</v>
      </c>
      <c r="C100" s="120">
        <v>55797.416660000003</v>
      </c>
      <c r="D100" s="120">
        <v>1E-3</v>
      </c>
      <c r="E100" s="93">
        <f t="shared" si="15"/>
        <v>3822.2945762663289</v>
      </c>
      <c r="F100" s="34">
        <f t="shared" si="19"/>
        <v>3822</v>
      </c>
      <c r="G100" s="9">
        <f t="shared" si="17"/>
        <v>0.84867060000397032</v>
      </c>
      <c r="H100" s="9"/>
      <c r="I100" s="9"/>
      <c r="J100" s="9"/>
      <c r="K100" s="9">
        <f>+G100</f>
        <v>0.84867060000397032</v>
      </c>
      <c r="M100" s="9"/>
      <c r="N100" s="9"/>
      <c r="O100" s="9">
        <f t="shared" ca="1" si="12"/>
        <v>0.83277251342530978</v>
      </c>
      <c r="P100" s="9">
        <f t="shared" si="11"/>
        <v>0.833780149094135</v>
      </c>
      <c r="Q100" s="10">
        <f t="shared" si="18"/>
        <v>40778.916660000003</v>
      </c>
      <c r="R100" s="9">
        <f t="shared" si="21"/>
        <v>2.2172552829821543E-4</v>
      </c>
      <c r="S100" s="9"/>
      <c r="T100" s="9"/>
      <c r="U100" s="9"/>
      <c r="V100" s="9"/>
    </row>
    <row r="101" spans="1:22" x14ac:dyDescent="0.2">
      <c r="A101" s="118" t="s">
        <v>153</v>
      </c>
      <c r="B101" s="119" t="s">
        <v>56</v>
      </c>
      <c r="C101" s="120">
        <v>56062.4496</v>
      </c>
      <c r="D101" s="120">
        <v>3.0000000000000001E-3</v>
      </c>
      <c r="E101" s="93">
        <f t="shared" si="15"/>
        <v>3914.2883532616274</v>
      </c>
      <c r="F101" s="34">
        <f t="shared" si="19"/>
        <v>3914</v>
      </c>
      <c r="G101" s="9">
        <f t="shared" si="17"/>
        <v>0.83074219999980414</v>
      </c>
      <c r="H101" s="9"/>
      <c r="I101" s="9"/>
      <c r="J101" s="9">
        <f>+G101</f>
        <v>0.83074219999980414</v>
      </c>
      <c r="L101" s="9"/>
      <c r="M101" s="9"/>
      <c r="N101" s="9"/>
      <c r="O101" s="9">
        <f t="shared" ca="1" si="12"/>
        <v>0.84141957583037419</v>
      </c>
      <c r="P101" s="9">
        <f t="shared" si="11"/>
        <v>0.83172256180170479</v>
      </c>
      <c r="Q101" s="10">
        <f t="shared" si="18"/>
        <v>41043.9496</v>
      </c>
      <c r="R101" s="9">
        <f t="shared" si="21"/>
        <v>9.6110926262587384E-7</v>
      </c>
      <c r="S101" s="9"/>
      <c r="T101" s="9"/>
      <c r="U101" s="9"/>
      <c r="V101" s="9"/>
    </row>
    <row r="102" spans="1:22" x14ac:dyDescent="0.2">
      <c r="A102" s="118" t="s">
        <v>154</v>
      </c>
      <c r="B102" s="119" t="s">
        <v>56</v>
      </c>
      <c r="C102" s="120">
        <v>56160.423560000003</v>
      </c>
      <c r="D102" s="120">
        <v>4.0000000000000002E-4</v>
      </c>
      <c r="E102" s="93">
        <f t="shared" si="15"/>
        <v>3948.2954265997059</v>
      </c>
      <c r="F102" s="34">
        <f t="shared" si="19"/>
        <v>3948</v>
      </c>
      <c r="G102" s="9">
        <f t="shared" si="17"/>
        <v>0.85112040000240086</v>
      </c>
      <c r="H102" s="9"/>
      <c r="I102" s="9"/>
      <c r="J102" s="9"/>
      <c r="K102" s="9">
        <f>+G102</f>
        <v>0.85112040000240086</v>
      </c>
      <c r="M102" s="9"/>
      <c r="N102" s="9"/>
      <c r="O102" s="9">
        <f t="shared" ca="1" si="12"/>
        <v>0.8446152293278979</v>
      </c>
      <c r="P102" s="9">
        <f t="shared" si="11"/>
        <v>0.83054130644200619</v>
      </c>
      <c r="Q102" s="10">
        <f t="shared" si="18"/>
        <v>41141.923560000003</v>
      </c>
      <c r="R102" s="9">
        <f t="shared" si="21"/>
        <v>4.2349909176747728E-4</v>
      </c>
      <c r="S102" s="9"/>
      <c r="T102" s="9"/>
      <c r="U102" s="9"/>
      <c r="V102" s="9"/>
    </row>
    <row r="103" spans="1:22" x14ac:dyDescent="0.2">
      <c r="A103" s="118" t="s">
        <v>154</v>
      </c>
      <c r="B103" s="119" t="s">
        <v>56</v>
      </c>
      <c r="C103" s="120">
        <v>56500.38392</v>
      </c>
      <c r="D103" s="120">
        <v>4.0000000000000002E-4</v>
      </c>
      <c r="E103" s="93">
        <f t="shared" si="15"/>
        <v>4066.2967495487756</v>
      </c>
      <c r="F103" s="34">
        <f t="shared" si="19"/>
        <v>4066</v>
      </c>
      <c r="G103" s="9">
        <f t="shared" si="17"/>
        <v>0.85493180000776192</v>
      </c>
      <c r="H103" s="9"/>
      <c r="I103" s="9"/>
      <c r="J103" s="9"/>
      <c r="K103" s="9">
        <f>+G103</f>
        <v>0.85493180000776192</v>
      </c>
      <c r="M103" s="9"/>
      <c r="N103" s="9"/>
      <c r="O103" s="9">
        <f t="shared" ca="1" si="12"/>
        <v>0.85570602676048046</v>
      </c>
      <c r="P103" s="9">
        <f t="shared" si="11"/>
        <v>0.8246796960961813</v>
      </c>
      <c r="Q103" s="10">
        <f t="shared" si="18"/>
        <v>41481.88392</v>
      </c>
      <c r="R103" s="9">
        <f t="shared" si="21"/>
        <v>9.1518979107707143E-4</v>
      </c>
      <c r="S103" s="9"/>
      <c r="T103" s="9"/>
      <c r="U103" s="9"/>
      <c r="V103" s="9"/>
    </row>
    <row r="104" spans="1:22" x14ac:dyDescent="0.2">
      <c r="A104" s="118" t="s">
        <v>154</v>
      </c>
      <c r="B104" s="119" t="s">
        <v>56</v>
      </c>
      <c r="C104" s="120">
        <v>56500.38622</v>
      </c>
      <c r="D104" s="120">
        <v>4.0000000000000002E-4</v>
      </c>
      <c r="E104" s="93">
        <f t="shared" si="15"/>
        <v>4066.2975478860958</v>
      </c>
      <c r="F104" s="34">
        <f t="shared" si="19"/>
        <v>4066</v>
      </c>
      <c r="G104" s="9">
        <f t="shared" si="17"/>
        <v>0.8572318000078667</v>
      </c>
      <c r="H104" s="9"/>
      <c r="I104" s="9"/>
      <c r="J104" s="9"/>
      <c r="K104" s="9">
        <f>+G104</f>
        <v>0.8572318000078667</v>
      </c>
      <c r="M104" s="9"/>
      <c r="N104" s="9"/>
      <c r="O104" s="9">
        <f t="shared" ca="1" si="12"/>
        <v>0.85570602676048046</v>
      </c>
      <c r="P104" s="9">
        <f t="shared" si="11"/>
        <v>0.8246796960961813</v>
      </c>
      <c r="Q104" s="10">
        <f t="shared" si="18"/>
        <v>41481.88622</v>
      </c>
      <c r="R104" s="9">
        <f t="shared" si="21"/>
        <v>1.0596394690771634E-3</v>
      </c>
      <c r="S104" s="9"/>
      <c r="T104" s="9"/>
      <c r="U104" s="9"/>
      <c r="V104" s="9"/>
    </row>
    <row r="105" spans="1:22" x14ac:dyDescent="0.2">
      <c r="A105" s="118" t="s">
        <v>154</v>
      </c>
      <c r="B105" s="119" t="s">
        <v>56</v>
      </c>
      <c r="C105" s="120">
        <v>56503.260020000002</v>
      </c>
      <c r="D105" s="120">
        <v>2.9999999999999997E-4</v>
      </c>
      <c r="E105" s="93">
        <f t="shared" si="15"/>
        <v>4067.2950530125499</v>
      </c>
      <c r="F105" s="34">
        <f t="shared" si="19"/>
        <v>4067</v>
      </c>
      <c r="G105" s="9">
        <f t="shared" si="17"/>
        <v>0.85004410000692587</v>
      </c>
      <c r="H105" s="9"/>
      <c r="I105" s="9"/>
      <c r="J105" s="9"/>
      <c r="K105" s="9">
        <f>+G105</f>
        <v>0.85004410000692587</v>
      </c>
      <c r="M105" s="9"/>
      <c r="N105" s="9"/>
      <c r="O105" s="9">
        <f t="shared" ca="1" si="12"/>
        <v>0.85580001656923121</v>
      </c>
      <c r="P105" s="9">
        <f t="shared" si="11"/>
        <v>0.82461833135821516</v>
      </c>
      <c r="Q105" s="10">
        <f t="shared" si="18"/>
        <v>41484.760020000002</v>
      </c>
      <c r="R105" s="9">
        <f t="shared" si="21"/>
        <v>6.4646971137776051E-4</v>
      </c>
      <c r="S105" s="9"/>
      <c r="T105" s="9"/>
      <c r="U105" s="9"/>
      <c r="V105" s="9"/>
    </row>
    <row r="106" spans="1:22" x14ac:dyDescent="0.2">
      <c r="A106" s="118" t="s">
        <v>154</v>
      </c>
      <c r="B106" s="119" t="s">
        <v>56</v>
      </c>
      <c r="C106" s="120">
        <v>56503.268279999997</v>
      </c>
      <c r="D106" s="120">
        <v>6.9999999999999999E-4</v>
      </c>
      <c r="E106" s="93">
        <f t="shared" si="15"/>
        <v>4067.2979200848376</v>
      </c>
      <c r="F106" s="34">
        <f t="shared" si="19"/>
        <v>4067</v>
      </c>
      <c r="G106" s="9">
        <f t="shared" si="17"/>
        <v>0.85830410000198754</v>
      </c>
      <c r="H106" s="9"/>
      <c r="I106" s="9"/>
      <c r="J106" s="9"/>
      <c r="K106" s="9">
        <f>+G106</f>
        <v>0.85830410000198754</v>
      </c>
      <c r="M106" s="9"/>
      <c r="N106" s="9"/>
      <c r="O106" s="9">
        <f t="shared" ca="1" si="12"/>
        <v>0.85580001656923121</v>
      </c>
      <c r="P106" s="9">
        <f t="shared" si="11"/>
        <v>0.82461833135821516</v>
      </c>
      <c r="Q106" s="10">
        <f t="shared" si="18"/>
        <v>41484.768279999997</v>
      </c>
      <c r="R106" s="9">
        <f t="shared" si="21"/>
        <v>1.134731009121758E-3</v>
      </c>
      <c r="S106" s="9"/>
      <c r="T106" s="9"/>
      <c r="U106" s="9"/>
      <c r="V106" s="9"/>
    </row>
    <row r="107" spans="1:22" x14ac:dyDescent="0.2">
      <c r="A107" s="98" t="s">
        <v>157</v>
      </c>
      <c r="B107" s="99"/>
      <c r="C107" s="98">
        <v>57154.364999999998</v>
      </c>
      <c r="D107" s="98">
        <v>2.5000000000000001E-3</v>
      </c>
      <c r="E107" s="9">
        <f t="shared" si="15"/>
        <v>4293.2956638447295</v>
      </c>
      <c r="F107" s="34">
        <f t="shared" si="19"/>
        <v>4293</v>
      </c>
      <c r="G107" s="9">
        <f t="shared" si="17"/>
        <v>0.85180389999732142</v>
      </c>
      <c r="H107" s="9"/>
      <c r="I107" s="9"/>
      <c r="J107" s="9">
        <f>+G107</f>
        <v>0.85180389999732142</v>
      </c>
      <c r="K107" s="9"/>
      <c r="L107" s="9"/>
      <c r="M107" s="9"/>
      <c r="O107" s="9">
        <f t="shared" ca="1" si="12"/>
        <v>0.8770417133468893</v>
      </c>
      <c r="P107" s="9">
        <f t="shared" si="11"/>
        <v>0.80571020160890816</v>
      </c>
      <c r="Q107" s="10">
        <f t="shared" si="18"/>
        <v>42135.864999999998</v>
      </c>
      <c r="R107" s="9"/>
      <c r="S107" s="9"/>
      <c r="T107" s="9"/>
      <c r="U107" s="9"/>
      <c r="V107" s="9"/>
    </row>
    <row r="108" spans="1:22" x14ac:dyDescent="0.2">
      <c r="A108" s="121" t="s">
        <v>465</v>
      </c>
      <c r="B108" s="122" t="s">
        <v>56</v>
      </c>
      <c r="C108" s="123">
        <v>57249.443670000001</v>
      </c>
      <c r="D108" s="123">
        <v>5.0000000000000001E-4</v>
      </c>
      <c r="E108" s="93">
        <f t="shared" si="15"/>
        <v>4326.2977728089581</v>
      </c>
      <c r="F108" s="34">
        <f t="shared" si="19"/>
        <v>4326</v>
      </c>
      <c r="G108" s="9">
        <f t="shared" si="17"/>
        <v>0.85787980000168318</v>
      </c>
      <c r="H108" s="9"/>
      <c r="I108" s="9"/>
      <c r="J108" s="9"/>
      <c r="K108" s="9">
        <f>+G108</f>
        <v>0.85787980000168318</v>
      </c>
      <c r="M108" s="9"/>
      <c r="N108" s="9"/>
      <c r="O108" s="9">
        <f t="shared" ca="1" si="12"/>
        <v>0.88014337703566237</v>
      </c>
      <c r="P108" s="9">
        <f t="shared" si="11"/>
        <v>0.80210965763324471</v>
      </c>
      <c r="Q108" s="10">
        <f t="shared" si="18"/>
        <v>42230.943670000001</v>
      </c>
      <c r="R108" s="9">
        <f>+(P108-G108)^2</f>
        <v>3.1103087797958954E-3</v>
      </c>
      <c r="S108" s="9"/>
      <c r="T108" s="9"/>
      <c r="U108" s="9"/>
      <c r="V108" s="9"/>
    </row>
    <row r="109" spans="1:22" x14ac:dyDescent="0.2">
      <c r="A109" s="121" t="s">
        <v>465</v>
      </c>
      <c r="B109" s="122" t="s">
        <v>56</v>
      </c>
      <c r="C109" s="123">
        <v>57249.443780000001</v>
      </c>
      <c r="D109" s="123">
        <v>5.9999999999999995E-4</v>
      </c>
      <c r="E109" s="93">
        <f t="shared" si="15"/>
        <v>4326.2978109903088</v>
      </c>
      <c r="F109" s="34">
        <f t="shared" si="19"/>
        <v>4326</v>
      </c>
      <c r="G109" s="9">
        <f t="shared" si="17"/>
        <v>0.85798980000254232</v>
      </c>
      <c r="H109" s="9"/>
      <c r="I109" s="9"/>
      <c r="J109" s="9"/>
      <c r="K109" s="9">
        <f>+G109</f>
        <v>0.85798980000254232</v>
      </c>
      <c r="M109" s="9"/>
      <c r="N109" s="9"/>
      <c r="O109" s="9">
        <f t="shared" ca="1" si="12"/>
        <v>0.88014337703566237</v>
      </c>
      <c r="P109" s="9">
        <f t="shared" si="11"/>
        <v>0.80210965763324471</v>
      </c>
      <c r="Q109" s="10">
        <f t="shared" si="18"/>
        <v>42230.943780000001</v>
      </c>
      <c r="R109" s="9">
        <f>+(P109-G109)^2</f>
        <v>3.1225903112129705E-3</v>
      </c>
      <c r="S109" s="9"/>
      <c r="T109" s="9"/>
      <c r="U109" s="9"/>
      <c r="V109" s="9"/>
    </row>
    <row r="110" spans="1:22" x14ac:dyDescent="0.2">
      <c r="A110" s="121" t="s">
        <v>465</v>
      </c>
      <c r="B110" s="122" t="s">
        <v>56</v>
      </c>
      <c r="C110" s="123">
        <v>57249.444280000003</v>
      </c>
      <c r="D110" s="123">
        <v>4.0000000000000002E-4</v>
      </c>
      <c r="E110" s="93">
        <f t="shared" si="15"/>
        <v>4326.2979845419004</v>
      </c>
      <c r="F110" s="34">
        <f t="shared" si="19"/>
        <v>4326</v>
      </c>
      <c r="G110" s="9">
        <f t="shared" si="17"/>
        <v>0.85848980000446318</v>
      </c>
      <c r="H110" s="9"/>
      <c r="I110" s="9"/>
      <c r="J110" s="9"/>
      <c r="K110" s="9">
        <f>+G110</f>
        <v>0.85848980000446318</v>
      </c>
      <c r="M110" s="9"/>
      <c r="N110" s="9"/>
      <c r="O110" s="9">
        <f t="shared" ca="1" si="12"/>
        <v>0.88014337703566237</v>
      </c>
      <c r="P110" s="9">
        <f t="shared" si="11"/>
        <v>0.80210965763324471</v>
      </c>
      <c r="Q110" s="10">
        <f t="shared" si="18"/>
        <v>42230.944280000003</v>
      </c>
      <c r="R110" s="9">
        <f>+(P110-G110)^2</f>
        <v>3.1787204537988638E-3</v>
      </c>
      <c r="S110" s="9"/>
      <c r="T110" s="9"/>
      <c r="U110" s="9"/>
      <c r="V110" s="9"/>
    </row>
    <row r="111" spans="1:22" x14ac:dyDescent="0.2">
      <c r="A111" s="121" t="s">
        <v>465</v>
      </c>
      <c r="B111" s="122" t="s">
        <v>56</v>
      </c>
      <c r="C111" s="123">
        <v>57249.44627</v>
      </c>
      <c r="D111" s="123">
        <v>4.0000000000000002E-4</v>
      </c>
      <c r="E111" s="93">
        <f t="shared" si="15"/>
        <v>4326.2986752772331</v>
      </c>
      <c r="F111" s="34">
        <f t="shared" si="19"/>
        <v>4326</v>
      </c>
      <c r="G111" s="9">
        <f t="shared" si="17"/>
        <v>0.86047980000148527</v>
      </c>
      <c r="H111" s="9"/>
      <c r="I111" s="9"/>
      <c r="J111" s="9"/>
      <c r="K111" s="9">
        <f>+G111</f>
        <v>0.86047980000148527</v>
      </c>
      <c r="M111" s="9"/>
      <c r="N111" s="9"/>
      <c r="O111" s="9">
        <f t="shared" ca="1" si="12"/>
        <v>0.88014337703566237</v>
      </c>
      <c r="P111" s="9">
        <f t="shared" si="11"/>
        <v>0.80210965763324471</v>
      </c>
      <c r="Q111" s="10">
        <f t="shared" si="18"/>
        <v>42230.94627</v>
      </c>
      <c r="R111" s="9">
        <f>+(P111-G111)^2</f>
        <v>3.4070735200886718E-3</v>
      </c>
      <c r="S111" s="9"/>
      <c r="T111" s="9"/>
      <c r="U111" s="9"/>
      <c r="V111" s="9"/>
    </row>
    <row r="112" spans="1:22" x14ac:dyDescent="0.2">
      <c r="A112" s="125" t="s">
        <v>466</v>
      </c>
      <c r="B112" s="126" t="s">
        <v>56</v>
      </c>
      <c r="C112" s="127">
        <v>59384.395600000003</v>
      </c>
      <c r="D112" s="125">
        <v>1.5E-3</v>
      </c>
      <c r="E112" s="93">
        <f t="shared" ref="E112" si="22">+(C112-C$7)/C$8</f>
        <v>5067.3463826312091</v>
      </c>
      <c r="F112" s="34">
        <f t="shared" ref="F112" si="23">ROUND(2*E112,0)/2-0.5</f>
        <v>5067</v>
      </c>
      <c r="G112" s="9">
        <f t="shared" ref="G112" si="24">+C112-(C$7+F112*C$8)</f>
        <v>0.99792410001100507</v>
      </c>
      <c r="H112" s="9"/>
      <c r="I112" s="9"/>
      <c r="J112" s="9"/>
      <c r="K112" s="9">
        <f>+G112</f>
        <v>0.99792410001100507</v>
      </c>
      <c r="M112" s="9"/>
      <c r="N112" s="9"/>
      <c r="O112" s="9">
        <f t="shared" ref="O112" ca="1" si="25">+C$11+C$12*F112</f>
        <v>0.94978982531993084</v>
      </c>
      <c r="P112" s="9">
        <f t="shared" ref="P112" si="26">+D$11+D$12*F112+D$13*F112^2</f>
        <v>0.66491944135307568</v>
      </c>
      <c r="Q112" s="10">
        <f t="shared" ref="Q112" si="27">+C112-15018.5</f>
        <v>44365.895600000003</v>
      </c>
      <c r="R112" s="9">
        <f>+(P112-G112)^2</f>
        <v>0.11089210268788406</v>
      </c>
      <c r="S112" s="9"/>
      <c r="T112" s="9"/>
      <c r="U112" s="9"/>
      <c r="V112" s="9"/>
    </row>
    <row r="113" spans="1:22" x14ac:dyDescent="0.2">
      <c r="A113" s="9"/>
      <c r="B113" s="115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</row>
    <row r="114" spans="1:22" x14ac:dyDescent="0.2">
      <c r="A114" s="9"/>
      <c r="B114" s="115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</row>
    <row r="115" spans="1:22" x14ac:dyDescent="0.2">
      <c r="A115" s="9"/>
      <c r="B115" s="115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</row>
    <row r="116" spans="1:22" x14ac:dyDescent="0.2">
      <c r="A116" s="9"/>
      <c r="B116" s="115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</row>
    <row r="117" spans="1:22" x14ac:dyDescent="0.2">
      <c r="A117" s="9"/>
      <c r="B117" s="115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</row>
    <row r="118" spans="1:22" x14ac:dyDescent="0.2">
      <c r="A118" s="9"/>
      <c r="B118" s="115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</row>
    <row r="119" spans="1:22" x14ac:dyDescent="0.2">
      <c r="A119" s="9"/>
      <c r="B119" s="115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</row>
    <row r="120" spans="1:22" x14ac:dyDescent="0.2">
      <c r="A120" s="9"/>
      <c r="B120" s="115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</row>
    <row r="121" spans="1:22" x14ac:dyDescent="0.2">
      <c r="A121" s="9"/>
      <c r="B121" s="115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</row>
    <row r="122" spans="1:22" x14ac:dyDescent="0.2">
      <c r="A122" s="9"/>
      <c r="B122" s="115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</row>
    <row r="123" spans="1:22" x14ac:dyDescent="0.2">
      <c r="A123" s="9"/>
      <c r="B123" s="115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</row>
    <row r="124" spans="1:22" x14ac:dyDescent="0.2">
      <c r="A124" s="9"/>
      <c r="B124" s="115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</row>
    <row r="125" spans="1:22" x14ac:dyDescent="0.2">
      <c r="A125" s="9"/>
      <c r="B125" s="115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</row>
    <row r="126" spans="1:22" x14ac:dyDescent="0.2">
      <c r="A126" s="9"/>
      <c r="B126" s="115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</row>
    <row r="127" spans="1:22" x14ac:dyDescent="0.2">
      <c r="A127" s="9"/>
      <c r="B127" s="115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</row>
    <row r="128" spans="1:22" x14ac:dyDescent="0.2">
      <c r="A128" s="9"/>
      <c r="B128" s="115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</row>
    <row r="129" spans="1:22" x14ac:dyDescent="0.2">
      <c r="A129" s="9"/>
      <c r="B129" s="115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</row>
    <row r="130" spans="1:22" x14ac:dyDescent="0.2">
      <c r="A130" s="9"/>
      <c r="B130" s="115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</row>
    <row r="131" spans="1:22" x14ac:dyDescent="0.2">
      <c r="A131" s="9"/>
      <c r="B131" s="115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</row>
    <row r="132" spans="1:22" x14ac:dyDescent="0.2">
      <c r="A132" s="9"/>
      <c r="B132" s="115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</row>
    <row r="133" spans="1:22" x14ac:dyDescent="0.2">
      <c r="A133" s="9"/>
      <c r="B133" s="115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</row>
    <row r="134" spans="1:22" x14ac:dyDescent="0.2">
      <c r="A134" s="9"/>
      <c r="B134" s="115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</row>
    <row r="135" spans="1:22" x14ac:dyDescent="0.2">
      <c r="A135" s="9"/>
      <c r="B135" s="115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</row>
    <row r="136" spans="1:22" x14ac:dyDescent="0.2">
      <c r="A136" s="9"/>
      <c r="B136" s="115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</row>
    <row r="137" spans="1:22" x14ac:dyDescent="0.2">
      <c r="A137" s="9"/>
      <c r="B137" s="115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</row>
    <row r="138" spans="1:22" x14ac:dyDescent="0.2">
      <c r="A138" s="9"/>
      <c r="B138" s="115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</row>
    <row r="139" spans="1:22" x14ac:dyDescent="0.2">
      <c r="A139" s="9"/>
      <c r="B139" s="115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</row>
    <row r="140" spans="1:22" x14ac:dyDescent="0.2">
      <c r="A140" s="9"/>
      <c r="B140" s="115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</row>
    <row r="141" spans="1:22" x14ac:dyDescent="0.2">
      <c r="A141" s="9"/>
      <c r="B141" s="115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</row>
    <row r="142" spans="1:22" x14ac:dyDescent="0.2">
      <c r="A142" s="9"/>
      <c r="B142" s="115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</row>
    <row r="143" spans="1:22" x14ac:dyDescent="0.2">
      <c r="A143" s="9"/>
      <c r="B143" s="115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</row>
    <row r="144" spans="1:22" x14ac:dyDescent="0.2">
      <c r="A144" s="9"/>
      <c r="B144" s="115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</row>
    <row r="145" spans="1:22" x14ac:dyDescent="0.2">
      <c r="A145" s="9"/>
      <c r="B145" s="115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</row>
    <row r="146" spans="1:22" x14ac:dyDescent="0.2">
      <c r="A146" s="9"/>
      <c r="B146" s="115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</row>
    <row r="147" spans="1:22" x14ac:dyDescent="0.2">
      <c r="A147" s="9"/>
      <c r="B147" s="115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</row>
    <row r="148" spans="1:22" x14ac:dyDescent="0.2">
      <c r="A148" s="9"/>
      <c r="B148" s="115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</row>
    <row r="149" spans="1:22" x14ac:dyDescent="0.2">
      <c r="A149" s="9"/>
      <c r="B149" s="115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</row>
    <row r="150" spans="1:22" x14ac:dyDescent="0.2">
      <c r="A150" s="9"/>
      <c r="B150" s="115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</row>
    <row r="151" spans="1:22" x14ac:dyDescent="0.2">
      <c r="A151" s="9"/>
      <c r="B151" s="115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</row>
    <row r="152" spans="1:22" x14ac:dyDescent="0.2">
      <c r="A152" s="9"/>
      <c r="B152" s="115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</row>
    <row r="153" spans="1:22" x14ac:dyDescent="0.2">
      <c r="A153" s="9"/>
      <c r="B153" s="11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</row>
    <row r="154" spans="1:22" x14ac:dyDescent="0.2">
      <c r="A154" s="9"/>
      <c r="B154" s="115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</row>
    <row r="155" spans="1:22" x14ac:dyDescent="0.2">
      <c r="A155" s="9"/>
      <c r="B155" s="115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</row>
    <row r="156" spans="1:22" x14ac:dyDescent="0.2">
      <c r="A156" s="9"/>
      <c r="B156" s="115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</row>
    <row r="157" spans="1:22" x14ac:dyDescent="0.2">
      <c r="A157" s="9"/>
      <c r="B157" s="115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</row>
    <row r="158" spans="1:22" x14ac:dyDescent="0.2">
      <c r="A158" s="9"/>
      <c r="B158" s="115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</row>
    <row r="159" spans="1:22" x14ac:dyDescent="0.2">
      <c r="A159" s="9"/>
      <c r="B159" s="115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</row>
    <row r="160" spans="1:22" x14ac:dyDescent="0.2">
      <c r="A160" s="9"/>
      <c r="B160" s="115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</row>
    <row r="161" spans="1:22" x14ac:dyDescent="0.2">
      <c r="A161" s="9"/>
      <c r="B161" s="115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</row>
    <row r="162" spans="1:22" x14ac:dyDescent="0.2">
      <c r="A162" s="9"/>
      <c r="B162" s="115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</row>
    <row r="163" spans="1:22" x14ac:dyDescent="0.2">
      <c r="A163" s="9"/>
      <c r="B163" s="115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</row>
    <row r="164" spans="1:22" x14ac:dyDescent="0.2">
      <c r="A164" s="9"/>
      <c r="B164" s="115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</row>
    <row r="165" spans="1:22" x14ac:dyDescent="0.2">
      <c r="A165" s="9"/>
      <c r="B165" s="115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</row>
    <row r="166" spans="1:22" x14ac:dyDescent="0.2">
      <c r="A166" s="9"/>
      <c r="B166" s="115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</row>
    <row r="167" spans="1:22" x14ac:dyDescent="0.2">
      <c r="A167" s="9"/>
      <c r="B167" s="115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</row>
    <row r="168" spans="1:22" x14ac:dyDescent="0.2">
      <c r="A168" s="9"/>
      <c r="B168" s="115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</row>
    <row r="169" spans="1:22" x14ac:dyDescent="0.2">
      <c r="A169" s="9"/>
      <c r="B169" s="115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</row>
    <row r="170" spans="1:22" x14ac:dyDescent="0.2">
      <c r="A170" s="9"/>
      <c r="B170" s="115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</row>
    <row r="171" spans="1:22" x14ac:dyDescent="0.2">
      <c r="A171" s="9"/>
      <c r="B171" s="115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</row>
    <row r="172" spans="1:22" x14ac:dyDescent="0.2">
      <c r="A172" s="9"/>
      <c r="B172" s="115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</row>
    <row r="173" spans="1:22" x14ac:dyDescent="0.2">
      <c r="A173" s="9"/>
      <c r="B173" s="115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</row>
    <row r="174" spans="1:22" x14ac:dyDescent="0.2">
      <c r="A174" s="9"/>
      <c r="B174" s="115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</row>
    <row r="175" spans="1:22" x14ac:dyDescent="0.2">
      <c r="A175" s="9"/>
      <c r="B175" s="115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</row>
    <row r="176" spans="1:22" x14ac:dyDescent="0.2">
      <c r="A176" s="9"/>
      <c r="B176" s="115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</row>
    <row r="177" spans="1:22" x14ac:dyDescent="0.2">
      <c r="A177" s="9"/>
      <c r="B177" s="115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</row>
    <row r="178" spans="1:22" x14ac:dyDescent="0.2">
      <c r="A178" s="9"/>
      <c r="B178" s="115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</row>
    <row r="179" spans="1:22" x14ac:dyDescent="0.2">
      <c r="A179" s="9"/>
      <c r="B179" s="115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</row>
    <row r="180" spans="1:22" x14ac:dyDescent="0.2">
      <c r="A180" s="9"/>
      <c r="B180" s="115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</row>
    <row r="181" spans="1:22" x14ac:dyDescent="0.2">
      <c r="A181" s="9"/>
      <c r="B181" s="115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</row>
    <row r="182" spans="1:22" x14ac:dyDescent="0.2">
      <c r="A182" s="9"/>
      <c r="B182" s="115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</row>
    <row r="183" spans="1:22" x14ac:dyDescent="0.2">
      <c r="A183" s="9"/>
      <c r="B183" s="115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</row>
    <row r="184" spans="1:22" x14ac:dyDescent="0.2">
      <c r="A184" s="9"/>
      <c r="B184" s="115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</row>
    <row r="185" spans="1:22" x14ac:dyDescent="0.2">
      <c r="A185" s="9"/>
      <c r="B185" s="115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</row>
    <row r="186" spans="1:22" x14ac:dyDescent="0.2">
      <c r="A186" s="9"/>
      <c r="B186" s="115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</row>
    <row r="187" spans="1:22" x14ac:dyDescent="0.2">
      <c r="A187" s="9"/>
      <c r="B187" s="115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</row>
    <row r="188" spans="1:22" x14ac:dyDescent="0.2">
      <c r="A188" s="9"/>
      <c r="B188" s="115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</row>
    <row r="189" spans="1:22" x14ac:dyDescent="0.2">
      <c r="A189" s="9"/>
      <c r="B189" s="115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</row>
    <row r="190" spans="1:22" x14ac:dyDescent="0.2">
      <c r="A190" s="9"/>
      <c r="B190" s="115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</row>
    <row r="191" spans="1:22" x14ac:dyDescent="0.2">
      <c r="A191" s="9"/>
      <c r="B191" s="115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</row>
    <row r="192" spans="1:22" x14ac:dyDescent="0.2">
      <c r="A192" s="9"/>
      <c r="B192" s="115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</row>
    <row r="193" spans="1:22" x14ac:dyDescent="0.2">
      <c r="A193" s="9"/>
      <c r="B193" s="115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</row>
    <row r="194" spans="1:22" x14ac:dyDescent="0.2">
      <c r="A194" s="9"/>
      <c r="B194" s="115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</row>
    <row r="195" spans="1:22" x14ac:dyDescent="0.2">
      <c r="A195" s="9"/>
      <c r="B195" s="115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</row>
    <row r="196" spans="1:22" x14ac:dyDescent="0.2">
      <c r="A196" s="9"/>
      <c r="B196" s="115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</row>
    <row r="197" spans="1:22" x14ac:dyDescent="0.2">
      <c r="A197" s="9"/>
      <c r="B197" s="115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</row>
    <row r="198" spans="1:22" x14ac:dyDescent="0.2">
      <c r="A198" s="9"/>
      <c r="B198" s="115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</row>
    <row r="199" spans="1:22" x14ac:dyDescent="0.2">
      <c r="A199" s="9"/>
      <c r="B199" s="115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</row>
    <row r="200" spans="1:22" x14ac:dyDescent="0.2">
      <c r="A200" s="9"/>
      <c r="B200" s="115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</row>
    <row r="201" spans="1:22" x14ac:dyDescent="0.2">
      <c r="A201" s="9"/>
      <c r="B201" s="115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</row>
    <row r="202" spans="1:22" x14ac:dyDescent="0.2">
      <c r="A202" s="9"/>
      <c r="B202" s="115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</row>
    <row r="203" spans="1:22" x14ac:dyDescent="0.2">
      <c r="A203" s="9"/>
      <c r="B203" s="115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</row>
    <row r="204" spans="1:22" x14ac:dyDescent="0.2">
      <c r="A204" s="9"/>
      <c r="B204" s="115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</row>
    <row r="205" spans="1:22" x14ac:dyDescent="0.2">
      <c r="A205" s="9"/>
      <c r="B205" s="115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</row>
    <row r="206" spans="1:22" x14ac:dyDescent="0.2">
      <c r="A206" s="9"/>
      <c r="B206" s="115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</row>
    <row r="207" spans="1:22" x14ac:dyDescent="0.2">
      <c r="A207" s="9"/>
      <c r="B207" s="115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</row>
    <row r="208" spans="1:22" x14ac:dyDescent="0.2">
      <c r="A208" s="9"/>
      <c r="B208" s="115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</row>
    <row r="209" spans="1:22" x14ac:dyDescent="0.2">
      <c r="A209" s="9"/>
      <c r="B209" s="115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</row>
    <row r="210" spans="1:22" x14ac:dyDescent="0.2">
      <c r="A210" s="9"/>
      <c r="B210" s="115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</row>
    <row r="211" spans="1:22" x14ac:dyDescent="0.2">
      <c r="A211" s="9"/>
      <c r="B211" s="115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</row>
    <row r="212" spans="1:22" x14ac:dyDescent="0.2">
      <c r="A212" s="9"/>
      <c r="B212" s="115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</row>
    <row r="213" spans="1:22" x14ac:dyDescent="0.2">
      <c r="A213" s="9"/>
      <c r="B213" s="115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</row>
    <row r="214" spans="1:22" x14ac:dyDescent="0.2">
      <c r="A214" s="9"/>
      <c r="B214" s="115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</row>
    <row r="215" spans="1:22" x14ac:dyDescent="0.2">
      <c r="A215" s="9"/>
      <c r="B215" s="115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</row>
    <row r="216" spans="1:22" x14ac:dyDescent="0.2">
      <c r="A216" s="9"/>
      <c r="B216" s="115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</row>
    <row r="217" spans="1:22" x14ac:dyDescent="0.2">
      <c r="A217" s="9"/>
      <c r="B217" s="115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</row>
    <row r="218" spans="1:22" x14ac:dyDescent="0.2">
      <c r="A218" s="9"/>
      <c r="B218" s="115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</row>
    <row r="219" spans="1:22" x14ac:dyDescent="0.2">
      <c r="A219" s="9"/>
      <c r="B219" s="115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</row>
    <row r="220" spans="1:22" x14ac:dyDescent="0.2">
      <c r="A220" s="9"/>
      <c r="B220" s="115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</row>
    <row r="221" spans="1:22" x14ac:dyDescent="0.2">
      <c r="A221" s="9"/>
      <c r="B221" s="115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</row>
    <row r="222" spans="1:22" x14ac:dyDescent="0.2">
      <c r="A222" s="9"/>
      <c r="B222" s="115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</row>
    <row r="223" spans="1:22" x14ac:dyDescent="0.2">
      <c r="A223" s="9"/>
      <c r="B223" s="115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</row>
    <row r="224" spans="1:22" x14ac:dyDescent="0.2">
      <c r="A224" s="9"/>
      <c r="B224" s="115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</row>
    <row r="225" spans="1:22" x14ac:dyDescent="0.2">
      <c r="A225" s="9"/>
      <c r="B225" s="115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</row>
    <row r="226" spans="1:22" x14ac:dyDescent="0.2">
      <c r="A226" s="9"/>
      <c r="B226" s="115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</row>
    <row r="227" spans="1:22" x14ac:dyDescent="0.2">
      <c r="A227" s="9"/>
      <c r="B227" s="115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</row>
    <row r="228" spans="1:22" x14ac:dyDescent="0.2">
      <c r="A228" s="9"/>
      <c r="B228" s="115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</row>
    <row r="229" spans="1:22" x14ac:dyDescent="0.2">
      <c r="A229" s="9"/>
      <c r="B229" s="115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</row>
    <row r="230" spans="1:22" x14ac:dyDescent="0.2">
      <c r="A230" s="9"/>
      <c r="B230" s="115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</row>
    <row r="231" spans="1:22" x14ac:dyDescent="0.2">
      <c r="A231" s="9"/>
      <c r="B231" s="115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</row>
    <row r="232" spans="1:22" x14ac:dyDescent="0.2">
      <c r="A232" s="9"/>
      <c r="B232" s="115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</row>
    <row r="233" spans="1:22" x14ac:dyDescent="0.2">
      <c r="A233" s="9"/>
      <c r="B233" s="115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</row>
    <row r="234" spans="1:22" x14ac:dyDescent="0.2">
      <c r="A234" s="9"/>
      <c r="B234" s="115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</row>
    <row r="235" spans="1:22" x14ac:dyDescent="0.2">
      <c r="A235" s="9"/>
      <c r="B235" s="115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</row>
    <row r="236" spans="1:22" x14ac:dyDescent="0.2">
      <c r="A236" s="9"/>
      <c r="B236" s="115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</row>
    <row r="237" spans="1:22" x14ac:dyDescent="0.2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</row>
    <row r="238" spans="1:22" x14ac:dyDescent="0.2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</row>
    <row r="239" spans="1:22" x14ac:dyDescent="0.2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</row>
    <row r="240" spans="1:22" x14ac:dyDescent="0.2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</row>
    <row r="241" spans="1:22" x14ac:dyDescent="0.2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</row>
    <row r="242" spans="1:22" x14ac:dyDescent="0.2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</row>
    <row r="243" spans="1:22" x14ac:dyDescent="0.2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</row>
    <row r="244" spans="1:22" x14ac:dyDescent="0.2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</row>
    <row r="245" spans="1:22" x14ac:dyDescent="0.2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</row>
    <row r="246" spans="1:22" x14ac:dyDescent="0.2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</row>
    <row r="247" spans="1:22" x14ac:dyDescent="0.2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</row>
    <row r="248" spans="1:22" x14ac:dyDescent="0.2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</row>
    <row r="249" spans="1:22" x14ac:dyDescent="0.2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</row>
    <row r="250" spans="1:22" x14ac:dyDescent="0.2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</row>
    <row r="251" spans="1:22" x14ac:dyDescent="0.2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</row>
    <row r="252" spans="1:22" x14ac:dyDescent="0.2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</row>
    <row r="253" spans="1:22" x14ac:dyDescent="0.2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</row>
    <row r="254" spans="1:22" x14ac:dyDescent="0.2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</row>
    <row r="255" spans="1:22" x14ac:dyDescent="0.2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</row>
    <row r="256" spans="1:22" x14ac:dyDescent="0.2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</row>
    <row r="257" spans="1:22" x14ac:dyDescent="0.2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</row>
    <row r="258" spans="1:22" x14ac:dyDescent="0.2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</row>
    <row r="259" spans="1:22" x14ac:dyDescent="0.2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</row>
    <row r="260" spans="1:22" x14ac:dyDescent="0.2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</row>
    <row r="261" spans="1:22" x14ac:dyDescent="0.2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</row>
    <row r="262" spans="1:22" x14ac:dyDescent="0.2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</row>
    <row r="263" spans="1:22" x14ac:dyDescent="0.2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</row>
    <row r="264" spans="1:22" x14ac:dyDescent="0.2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</row>
    <row r="265" spans="1:22" x14ac:dyDescent="0.2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</row>
    <row r="266" spans="1:22" x14ac:dyDescent="0.2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</row>
    <row r="267" spans="1:22" x14ac:dyDescent="0.2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</row>
    <row r="268" spans="1:22" x14ac:dyDescent="0.2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</row>
    <row r="269" spans="1:22" x14ac:dyDescent="0.2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</row>
    <row r="270" spans="1:22" x14ac:dyDescent="0.2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</row>
    <row r="271" spans="1:22" x14ac:dyDescent="0.2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</row>
  </sheetData>
  <phoneticPr fontId="7" type="noConversion"/>
  <hyperlinks>
    <hyperlink ref="H308" r:id="rId1" display="http://vsolj.cetus-net.org/bulletin.html"/>
    <hyperlink ref="H301" r:id="rId2" display="http://vsolj.cetus-net.org/bulletin.html"/>
  </hyperlinks>
  <pageMargins left="0.75" right="0.75" top="1" bottom="1" header="0.5" footer="0.5"/>
  <pageSetup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0"/>
  <sheetViews>
    <sheetView topLeftCell="A58" workbookViewId="0">
      <selection activeCell="A65" sqref="A65:D94"/>
    </sheetView>
  </sheetViews>
  <sheetFormatPr defaultRowHeight="12.75" x14ac:dyDescent="0.2"/>
  <cols>
    <col min="1" max="1" width="19.7109375" style="35" customWidth="1"/>
    <col min="2" max="2" width="4.42578125" style="13" customWidth="1"/>
    <col min="3" max="3" width="12.7109375" style="35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35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 x14ac:dyDescent="0.25">
      <c r="A1" s="100" t="s">
        <v>158</v>
      </c>
      <c r="I1" s="101" t="s">
        <v>81</v>
      </c>
      <c r="J1" s="102" t="s">
        <v>159</v>
      </c>
    </row>
    <row r="2" spans="1:16" x14ac:dyDescent="0.2">
      <c r="I2" s="103" t="s">
        <v>92</v>
      </c>
      <c r="J2" s="104" t="s">
        <v>160</v>
      </c>
    </row>
    <row r="3" spans="1:16" x14ac:dyDescent="0.2">
      <c r="A3" s="105" t="s">
        <v>161</v>
      </c>
      <c r="I3" s="103" t="s">
        <v>96</v>
      </c>
      <c r="J3" s="104" t="s">
        <v>162</v>
      </c>
    </row>
    <row r="4" spans="1:16" x14ac:dyDescent="0.2">
      <c r="I4" s="103" t="s">
        <v>109</v>
      </c>
      <c r="J4" s="104" t="s">
        <v>162</v>
      </c>
    </row>
    <row r="5" spans="1:16" ht="13.5" thickBot="1" x14ac:dyDescent="0.25">
      <c r="I5" s="106" t="s">
        <v>37</v>
      </c>
      <c r="J5" s="107" t="s">
        <v>163</v>
      </c>
    </row>
    <row r="10" spans="1:16" ht="13.5" thickBot="1" x14ac:dyDescent="0.25"/>
    <row r="11" spans="1:16" ht="12.75" customHeight="1" thickBot="1" x14ac:dyDescent="0.25">
      <c r="A11" s="35" t="str">
        <f t="shared" ref="A11:A42" si="0">P11</f>
        <v> MVS 388 </v>
      </c>
      <c r="B11" s="16" t="str">
        <f t="shared" ref="B11:B42" si="1">IF(H11=INT(H11),"I","II")</f>
        <v>I</v>
      </c>
      <c r="C11" s="35">
        <f t="shared" ref="C11:C42" si="2">1*G11</f>
        <v>26825.566999999999</v>
      </c>
      <c r="D11" s="13" t="str">
        <f t="shared" ref="D11:D42" si="3">VLOOKUP(F11,I$1:J$5,2,FALSE)</f>
        <v>vis</v>
      </c>
      <c r="E11" s="108">
        <f>VLOOKUP(C11,Active!C$21:E$971,3,FALSE)</f>
        <v>-6233.9266495306447</v>
      </c>
      <c r="F11" s="16" t="s">
        <v>37</v>
      </c>
      <c r="G11" s="13" t="str">
        <f t="shared" ref="G11:G42" si="4">MID(I11,3,LEN(I11)-3)</f>
        <v>26825.567</v>
      </c>
      <c r="H11" s="35">
        <f t="shared" ref="H11:H42" si="5">1*K11</f>
        <v>-6234</v>
      </c>
      <c r="I11" s="109" t="s">
        <v>165</v>
      </c>
      <c r="J11" s="110" t="s">
        <v>166</v>
      </c>
      <c r="K11" s="109">
        <v>-6234</v>
      </c>
      <c r="L11" s="109" t="s">
        <v>167</v>
      </c>
      <c r="M11" s="110" t="s">
        <v>168</v>
      </c>
      <c r="N11" s="110"/>
      <c r="O11" s="111" t="s">
        <v>169</v>
      </c>
      <c r="P11" s="111" t="s">
        <v>170</v>
      </c>
    </row>
    <row r="12" spans="1:16" ht="12.75" customHeight="1" thickBot="1" x14ac:dyDescent="0.25">
      <c r="A12" s="35" t="str">
        <f t="shared" si="0"/>
        <v> MVS 388 </v>
      </c>
      <c r="B12" s="16" t="str">
        <f t="shared" si="1"/>
        <v>I</v>
      </c>
      <c r="C12" s="35">
        <f t="shared" si="2"/>
        <v>26946.341</v>
      </c>
      <c r="D12" s="13" t="str">
        <f t="shared" si="3"/>
        <v>vis</v>
      </c>
      <c r="E12" s="108">
        <f>VLOOKUP(C12,Active!C$21:E$971,3,FALSE)</f>
        <v>-6192.0056097427969</v>
      </c>
      <c r="F12" s="16" t="s">
        <v>37</v>
      </c>
      <c r="G12" s="13" t="str">
        <f t="shared" si="4"/>
        <v>26946.341</v>
      </c>
      <c r="H12" s="35">
        <f t="shared" si="5"/>
        <v>-6192</v>
      </c>
      <c r="I12" s="109" t="s">
        <v>171</v>
      </c>
      <c r="J12" s="110" t="s">
        <v>172</v>
      </c>
      <c r="K12" s="109">
        <v>-6192</v>
      </c>
      <c r="L12" s="109" t="s">
        <v>173</v>
      </c>
      <c r="M12" s="110" t="s">
        <v>168</v>
      </c>
      <c r="N12" s="110"/>
      <c r="O12" s="111" t="s">
        <v>169</v>
      </c>
      <c r="P12" s="111" t="s">
        <v>170</v>
      </c>
    </row>
    <row r="13" spans="1:16" ht="12.75" customHeight="1" thickBot="1" x14ac:dyDescent="0.25">
      <c r="A13" s="35" t="str">
        <f t="shared" si="0"/>
        <v> MVS 388 </v>
      </c>
      <c r="B13" s="16" t="str">
        <f t="shared" si="1"/>
        <v>I</v>
      </c>
      <c r="C13" s="35">
        <f t="shared" si="2"/>
        <v>26972.296999999999</v>
      </c>
      <c r="D13" s="13" t="str">
        <f t="shared" si="3"/>
        <v>vis</v>
      </c>
      <c r="E13" s="108">
        <f>VLOOKUP(C13,Active!C$21:E$971,3,FALSE)</f>
        <v>-6182.9961995325421</v>
      </c>
      <c r="F13" s="16" t="s">
        <v>37</v>
      </c>
      <c r="G13" s="13" t="str">
        <f t="shared" si="4"/>
        <v>26972.297</v>
      </c>
      <c r="H13" s="35">
        <f t="shared" si="5"/>
        <v>-6183</v>
      </c>
      <c r="I13" s="109" t="s">
        <v>174</v>
      </c>
      <c r="J13" s="110" t="s">
        <v>175</v>
      </c>
      <c r="K13" s="109">
        <v>-6183</v>
      </c>
      <c r="L13" s="109" t="s">
        <v>176</v>
      </c>
      <c r="M13" s="110" t="s">
        <v>168</v>
      </c>
      <c r="N13" s="110"/>
      <c r="O13" s="111" t="s">
        <v>169</v>
      </c>
      <c r="P13" s="111" t="s">
        <v>170</v>
      </c>
    </row>
    <row r="14" spans="1:16" ht="12.75" customHeight="1" thickBot="1" x14ac:dyDescent="0.25">
      <c r="A14" s="35" t="str">
        <f t="shared" si="0"/>
        <v> MVS 388 </v>
      </c>
      <c r="B14" s="16" t="str">
        <f t="shared" si="1"/>
        <v>I</v>
      </c>
      <c r="C14" s="35">
        <f t="shared" si="2"/>
        <v>27312.406999999999</v>
      </c>
      <c r="D14" s="13" t="str">
        <f t="shared" si="3"/>
        <v>vis</v>
      </c>
      <c r="E14" s="108">
        <f>VLOOKUP(C14,Active!C$21:E$971,3,FALSE)</f>
        <v>-6064.9429360632112</v>
      </c>
      <c r="F14" s="16" t="s">
        <v>37</v>
      </c>
      <c r="G14" s="13" t="str">
        <f t="shared" si="4"/>
        <v>27312.407</v>
      </c>
      <c r="H14" s="35">
        <f t="shared" si="5"/>
        <v>-6065</v>
      </c>
      <c r="I14" s="109" t="s">
        <v>177</v>
      </c>
      <c r="J14" s="110" t="s">
        <v>178</v>
      </c>
      <c r="K14" s="109">
        <v>-6065</v>
      </c>
      <c r="L14" s="109" t="s">
        <v>179</v>
      </c>
      <c r="M14" s="110" t="s">
        <v>168</v>
      </c>
      <c r="N14" s="110"/>
      <c r="O14" s="111" t="s">
        <v>169</v>
      </c>
      <c r="P14" s="111" t="s">
        <v>170</v>
      </c>
    </row>
    <row r="15" spans="1:16" ht="12.75" customHeight="1" thickBot="1" x14ac:dyDescent="0.25">
      <c r="A15" s="35" t="str">
        <f t="shared" si="0"/>
        <v> MVS 388 </v>
      </c>
      <c r="B15" s="16" t="str">
        <f t="shared" si="1"/>
        <v>I</v>
      </c>
      <c r="C15" s="35">
        <f t="shared" si="2"/>
        <v>27332.319</v>
      </c>
      <c r="D15" s="13" t="str">
        <f t="shared" si="3"/>
        <v>vis</v>
      </c>
      <c r="E15" s="108">
        <f>VLOOKUP(C15,Active!C$21:E$971,3,FALSE)</f>
        <v>-6058.0314174892164</v>
      </c>
      <c r="F15" s="16" t="s">
        <v>37</v>
      </c>
      <c r="G15" s="13" t="str">
        <f t="shared" si="4"/>
        <v>27332.319</v>
      </c>
      <c r="H15" s="35">
        <f t="shared" si="5"/>
        <v>-6058</v>
      </c>
      <c r="I15" s="109" t="s">
        <v>180</v>
      </c>
      <c r="J15" s="110" t="s">
        <v>181</v>
      </c>
      <c r="K15" s="109">
        <v>-6058</v>
      </c>
      <c r="L15" s="109" t="s">
        <v>182</v>
      </c>
      <c r="M15" s="110" t="s">
        <v>168</v>
      </c>
      <c r="N15" s="110"/>
      <c r="O15" s="111" t="s">
        <v>169</v>
      </c>
      <c r="P15" s="111" t="s">
        <v>170</v>
      </c>
    </row>
    <row r="16" spans="1:16" ht="12.75" customHeight="1" thickBot="1" x14ac:dyDescent="0.25">
      <c r="A16" s="35" t="str">
        <f t="shared" si="0"/>
        <v> MVS 388 </v>
      </c>
      <c r="B16" s="16" t="str">
        <f t="shared" si="1"/>
        <v>I</v>
      </c>
      <c r="C16" s="35">
        <f t="shared" si="2"/>
        <v>28009.449000000001</v>
      </c>
      <c r="D16" s="13" t="str">
        <f t="shared" si="3"/>
        <v>vis</v>
      </c>
      <c r="E16" s="108">
        <f>VLOOKUP(C16,Active!C$21:E$971,3,FALSE)</f>
        <v>-5822.9974393851098</v>
      </c>
      <c r="F16" s="16" t="s">
        <v>37</v>
      </c>
      <c r="G16" s="13" t="str">
        <f t="shared" si="4"/>
        <v>28009.449</v>
      </c>
      <c r="H16" s="35">
        <f t="shared" si="5"/>
        <v>-5823</v>
      </c>
      <c r="I16" s="109" t="s">
        <v>186</v>
      </c>
      <c r="J16" s="110" t="s">
        <v>187</v>
      </c>
      <c r="K16" s="109">
        <v>-5823</v>
      </c>
      <c r="L16" s="109" t="s">
        <v>188</v>
      </c>
      <c r="M16" s="110" t="s">
        <v>168</v>
      </c>
      <c r="N16" s="110"/>
      <c r="O16" s="111" t="s">
        <v>169</v>
      </c>
      <c r="P16" s="111" t="s">
        <v>170</v>
      </c>
    </row>
    <row r="17" spans="1:16" ht="12.75" customHeight="1" thickBot="1" x14ac:dyDescent="0.25">
      <c r="A17" s="35" t="str">
        <f t="shared" si="0"/>
        <v> MVS 388 </v>
      </c>
      <c r="B17" s="16" t="str">
        <f t="shared" si="1"/>
        <v>I</v>
      </c>
      <c r="C17" s="35">
        <f t="shared" si="2"/>
        <v>28395.385999999999</v>
      </c>
      <c r="D17" s="13" t="str">
        <f t="shared" si="3"/>
        <v>vis</v>
      </c>
      <c r="E17" s="108">
        <f>VLOOKUP(C17,Active!C$21:E$971,3,FALSE)</f>
        <v>-5689.0374783620209</v>
      </c>
      <c r="F17" s="16" t="s">
        <v>37</v>
      </c>
      <c r="G17" s="13" t="str">
        <f t="shared" si="4"/>
        <v>28395.386</v>
      </c>
      <c r="H17" s="35">
        <f t="shared" si="5"/>
        <v>-5689</v>
      </c>
      <c r="I17" s="109" t="s">
        <v>196</v>
      </c>
      <c r="J17" s="110" t="s">
        <v>197</v>
      </c>
      <c r="K17" s="109">
        <v>-5689</v>
      </c>
      <c r="L17" s="109" t="s">
        <v>198</v>
      </c>
      <c r="M17" s="110" t="s">
        <v>168</v>
      </c>
      <c r="N17" s="110"/>
      <c r="O17" s="111" t="s">
        <v>169</v>
      </c>
      <c r="P17" s="111" t="s">
        <v>170</v>
      </c>
    </row>
    <row r="18" spans="1:16" ht="12.75" customHeight="1" thickBot="1" x14ac:dyDescent="0.25">
      <c r="A18" s="35" t="str">
        <f t="shared" si="0"/>
        <v> MVS 388 </v>
      </c>
      <c r="B18" s="16" t="str">
        <f t="shared" si="1"/>
        <v>I</v>
      </c>
      <c r="C18" s="35">
        <f t="shared" si="2"/>
        <v>28810.29</v>
      </c>
      <c r="D18" s="13" t="str">
        <f t="shared" si="3"/>
        <v>vis</v>
      </c>
      <c r="E18" s="108">
        <f>VLOOKUP(C18,Active!C$21:E$971,3,FALSE)</f>
        <v>-5545.0229794455554</v>
      </c>
      <c r="F18" s="16" t="s">
        <v>37</v>
      </c>
      <c r="G18" s="13" t="str">
        <f t="shared" si="4"/>
        <v>28810.290</v>
      </c>
      <c r="H18" s="35">
        <f t="shared" si="5"/>
        <v>-5545</v>
      </c>
      <c r="I18" s="109" t="s">
        <v>210</v>
      </c>
      <c r="J18" s="110" t="s">
        <v>211</v>
      </c>
      <c r="K18" s="109">
        <v>-5545</v>
      </c>
      <c r="L18" s="109" t="s">
        <v>212</v>
      </c>
      <c r="M18" s="110" t="s">
        <v>168</v>
      </c>
      <c r="N18" s="110"/>
      <c r="O18" s="111" t="s">
        <v>169</v>
      </c>
      <c r="P18" s="111" t="s">
        <v>170</v>
      </c>
    </row>
    <row r="19" spans="1:16" ht="12.75" customHeight="1" thickBot="1" x14ac:dyDescent="0.25">
      <c r="A19" s="35" t="str">
        <f t="shared" si="0"/>
        <v> MVS 388 </v>
      </c>
      <c r="B19" s="16" t="str">
        <f t="shared" si="1"/>
        <v>I</v>
      </c>
      <c r="C19" s="35">
        <f t="shared" si="2"/>
        <v>29046.53</v>
      </c>
      <c r="D19" s="13" t="str">
        <f t="shared" si="3"/>
        <v>vis</v>
      </c>
      <c r="E19" s="108">
        <f>VLOOKUP(C19,Active!C$21:E$971,3,FALSE)</f>
        <v>-5463.0233235636506</v>
      </c>
      <c r="F19" s="16" t="s">
        <v>37</v>
      </c>
      <c r="G19" s="13" t="str">
        <f t="shared" si="4"/>
        <v>29046.530</v>
      </c>
      <c r="H19" s="35">
        <f t="shared" si="5"/>
        <v>-5463</v>
      </c>
      <c r="I19" s="109" t="s">
        <v>222</v>
      </c>
      <c r="J19" s="110" t="s">
        <v>223</v>
      </c>
      <c r="K19" s="109">
        <v>-5463</v>
      </c>
      <c r="L19" s="109" t="s">
        <v>224</v>
      </c>
      <c r="M19" s="110" t="s">
        <v>168</v>
      </c>
      <c r="N19" s="110"/>
      <c r="O19" s="111" t="s">
        <v>169</v>
      </c>
      <c r="P19" s="111" t="s">
        <v>170</v>
      </c>
    </row>
    <row r="20" spans="1:16" ht="12.75" customHeight="1" thickBot="1" x14ac:dyDescent="0.25">
      <c r="A20" s="35" t="str">
        <f t="shared" si="0"/>
        <v> MVS 388 </v>
      </c>
      <c r="B20" s="16" t="str">
        <f t="shared" si="1"/>
        <v>I</v>
      </c>
      <c r="C20" s="35">
        <f t="shared" si="2"/>
        <v>29170.316999999999</v>
      </c>
      <c r="D20" s="13" t="str">
        <f t="shared" si="3"/>
        <v>vis</v>
      </c>
      <c r="E20" s="108">
        <f>VLOOKUP(C20,Active!C$21:E$971,3,FALSE)</f>
        <v>-5420.0564618863173</v>
      </c>
      <c r="F20" s="16" t="s">
        <v>37</v>
      </c>
      <c r="G20" s="13" t="str">
        <f t="shared" si="4"/>
        <v>29170.317</v>
      </c>
      <c r="H20" s="35">
        <f t="shared" si="5"/>
        <v>-5420</v>
      </c>
      <c r="I20" s="109" t="s">
        <v>225</v>
      </c>
      <c r="J20" s="110" t="s">
        <v>226</v>
      </c>
      <c r="K20" s="109">
        <v>-5420</v>
      </c>
      <c r="L20" s="109" t="s">
        <v>227</v>
      </c>
      <c r="M20" s="110" t="s">
        <v>168</v>
      </c>
      <c r="N20" s="110"/>
      <c r="O20" s="111" t="s">
        <v>169</v>
      </c>
      <c r="P20" s="111" t="s">
        <v>170</v>
      </c>
    </row>
    <row r="21" spans="1:16" ht="12.75" customHeight="1" thickBot="1" x14ac:dyDescent="0.25">
      <c r="A21" s="35" t="str">
        <f t="shared" si="0"/>
        <v> MVS 388 </v>
      </c>
      <c r="B21" s="16" t="str">
        <f t="shared" si="1"/>
        <v>I</v>
      </c>
      <c r="C21" s="35">
        <f t="shared" si="2"/>
        <v>29170.36</v>
      </c>
      <c r="D21" s="13" t="str">
        <f t="shared" si="3"/>
        <v>vis</v>
      </c>
      <c r="E21" s="108">
        <f>VLOOKUP(C21,Active!C$21:E$971,3,FALSE)</f>
        <v>-5420.0415364494602</v>
      </c>
      <c r="F21" s="16" t="s">
        <v>37</v>
      </c>
      <c r="G21" s="13" t="str">
        <f t="shared" si="4"/>
        <v>29170.360</v>
      </c>
      <c r="H21" s="35">
        <f t="shared" si="5"/>
        <v>-5420</v>
      </c>
      <c r="I21" s="109" t="s">
        <v>228</v>
      </c>
      <c r="J21" s="110" t="s">
        <v>229</v>
      </c>
      <c r="K21" s="109">
        <v>-5420</v>
      </c>
      <c r="L21" s="109" t="s">
        <v>230</v>
      </c>
      <c r="M21" s="110" t="s">
        <v>168</v>
      </c>
      <c r="N21" s="110"/>
      <c r="O21" s="111" t="s">
        <v>169</v>
      </c>
      <c r="P21" s="111" t="s">
        <v>170</v>
      </c>
    </row>
    <row r="22" spans="1:16" ht="12.75" customHeight="1" thickBot="1" x14ac:dyDescent="0.25">
      <c r="A22" s="35" t="str">
        <f t="shared" si="0"/>
        <v> MVS 388 </v>
      </c>
      <c r="B22" s="16" t="str">
        <f t="shared" si="1"/>
        <v>I</v>
      </c>
      <c r="C22" s="35">
        <f t="shared" si="2"/>
        <v>29196.298999999999</v>
      </c>
      <c r="D22" s="13" t="str">
        <f t="shared" si="3"/>
        <v>vis</v>
      </c>
      <c r="E22" s="108">
        <f>VLOOKUP(C22,Active!C$21:E$971,3,FALSE)</f>
        <v>-5411.0380269933112</v>
      </c>
      <c r="F22" s="16" t="s">
        <v>37</v>
      </c>
      <c r="G22" s="13" t="str">
        <f t="shared" si="4"/>
        <v>29196.299</v>
      </c>
      <c r="H22" s="35">
        <f t="shared" si="5"/>
        <v>-5411</v>
      </c>
      <c r="I22" s="109" t="s">
        <v>234</v>
      </c>
      <c r="J22" s="110" t="s">
        <v>235</v>
      </c>
      <c r="K22" s="109">
        <v>-5411</v>
      </c>
      <c r="L22" s="109" t="s">
        <v>236</v>
      </c>
      <c r="M22" s="110" t="s">
        <v>168</v>
      </c>
      <c r="N22" s="110"/>
      <c r="O22" s="111" t="s">
        <v>169</v>
      </c>
      <c r="P22" s="111" t="s">
        <v>170</v>
      </c>
    </row>
    <row r="23" spans="1:16" ht="12.75" customHeight="1" thickBot="1" x14ac:dyDescent="0.25">
      <c r="A23" s="35" t="str">
        <f t="shared" si="0"/>
        <v> MVS 389 </v>
      </c>
      <c r="B23" s="16" t="str">
        <f t="shared" si="1"/>
        <v>I</v>
      </c>
      <c r="C23" s="35">
        <f t="shared" si="2"/>
        <v>36024.447</v>
      </c>
      <c r="D23" s="13" t="str">
        <f t="shared" si="3"/>
        <v>vis</v>
      </c>
      <c r="E23" s="108">
        <f>VLOOKUP(C23,Active!C$21:E$971,3,FALSE)</f>
        <v>-3040.9661242219108</v>
      </c>
      <c r="F23" s="16" t="s">
        <v>37</v>
      </c>
      <c r="G23" s="13" t="str">
        <f t="shared" si="4"/>
        <v>36024.447</v>
      </c>
      <c r="H23" s="35">
        <f t="shared" si="5"/>
        <v>-3041</v>
      </c>
      <c r="I23" s="109" t="s">
        <v>286</v>
      </c>
      <c r="J23" s="110" t="s">
        <v>287</v>
      </c>
      <c r="K23" s="109">
        <v>-3041</v>
      </c>
      <c r="L23" s="109" t="s">
        <v>288</v>
      </c>
      <c r="M23" s="110" t="s">
        <v>168</v>
      </c>
      <c r="N23" s="110"/>
      <c r="O23" s="111" t="s">
        <v>195</v>
      </c>
      <c r="P23" s="111" t="s">
        <v>258</v>
      </c>
    </row>
    <row r="24" spans="1:16" ht="12.75" customHeight="1" thickBot="1" x14ac:dyDescent="0.25">
      <c r="A24" s="35" t="str">
        <f t="shared" si="0"/>
        <v> MVS 389 </v>
      </c>
      <c r="B24" s="16" t="str">
        <f t="shared" si="1"/>
        <v>I</v>
      </c>
      <c r="C24" s="35">
        <f t="shared" si="2"/>
        <v>36073.396999999997</v>
      </c>
      <c r="D24" s="13" t="str">
        <f t="shared" si="3"/>
        <v>vis</v>
      </c>
      <c r="E24" s="108">
        <f>VLOOKUP(C24,Active!C$21:E$971,3,FALSE)</f>
        <v>-3023.9754234285692</v>
      </c>
      <c r="F24" s="16" t="s">
        <v>37</v>
      </c>
      <c r="G24" s="13" t="str">
        <f t="shared" si="4"/>
        <v>36073.397</v>
      </c>
      <c r="H24" s="35">
        <f t="shared" si="5"/>
        <v>-3024</v>
      </c>
      <c r="I24" s="109" t="s">
        <v>289</v>
      </c>
      <c r="J24" s="110" t="s">
        <v>290</v>
      </c>
      <c r="K24" s="109">
        <v>-3024</v>
      </c>
      <c r="L24" s="109" t="s">
        <v>291</v>
      </c>
      <c r="M24" s="110" t="s">
        <v>168</v>
      </c>
      <c r="N24" s="110"/>
      <c r="O24" s="111" t="s">
        <v>195</v>
      </c>
      <c r="P24" s="111" t="s">
        <v>258</v>
      </c>
    </row>
    <row r="25" spans="1:16" ht="12.75" customHeight="1" thickBot="1" x14ac:dyDescent="0.25">
      <c r="A25" s="35" t="str">
        <f t="shared" si="0"/>
        <v> AJ 100.249 </v>
      </c>
      <c r="B25" s="16" t="str">
        <f t="shared" si="1"/>
        <v>I</v>
      </c>
      <c r="C25" s="35">
        <f t="shared" si="2"/>
        <v>40106.86</v>
      </c>
      <c r="D25" s="13" t="str">
        <f t="shared" si="3"/>
        <v>vis</v>
      </c>
      <c r="E25" s="108">
        <f>VLOOKUP(C25,Active!C$21:E$971,3,FALSE)</f>
        <v>-1623.9475788112518</v>
      </c>
      <c r="F25" s="16" t="s">
        <v>37</v>
      </c>
      <c r="G25" s="13" t="str">
        <f t="shared" si="4"/>
        <v>40106.860</v>
      </c>
      <c r="H25" s="35">
        <f t="shared" si="5"/>
        <v>-1624</v>
      </c>
      <c r="I25" s="109" t="s">
        <v>292</v>
      </c>
      <c r="J25" s="110" t="s">
        <v>293</v>
      </c>
      <c r="K25" s="109">
        <v>-1624</v>
      </c>
      <c r="L25" s="109" t="s">
        <v>294</v>
      </c>
      <c r="M25" s="110" t="s">
        <v>164</v>
      </c>
      <c r="N25" s="110"/>
      <c r="O25" s="111" t="s">
        <v>295</v>
      </c>
      <c r="P25" s="111" t="s">
        <v>296</v>
      </c>
    </row>
    <row r="26" spans="1:16" ht="12.75" customHeight="1" thickBot="1" x14ac:dyDescent="0.25">
      <c r="A26" s="35" t="str">
        <f t="shared" si="0"/>
        <v> BBS 3 </v>
      </c>
      <c r="B26" s="16" t="str">
        <f t="shared" si="1"/>
        <v>I</v>
      </c>
      <c r="C26" s="35">
        <f t="shared" si="2"/>
        <v>41443.519</v>
      </c>
      <c r="D26" s="13" t="str">
        <f t="shared" si="3"/>
        <v>vis</v>
      </c>
      <c r="E26" s="108">
        <f>VLOOKUP(C26,Active!C$21:E$971,3,FALSE)</f>
        <v>-1159.9889857218054</v>
      </c>
      <c r="F26" s="16" t="s">
        <v>37</v>
      </c>
      <c r="G26" s="13" t="str">
        <f t="shared" si="4"/>
        <v>41443.519</v>
      </c>
      <c r="H26" s="35">
        <f t="shared" si="5"/>
        <v>-1160</v>
      </c>
      <c r="I26" s="109" t="s">
        <v>303</v>
      </c>
      <c r="J26" s="110" t="s">
        <v>304</v>
      </c>
      <c r="K26" s="109">
        <v>-1160</v>
      </c>
      <c r="L26" s="109" t="s">
        <v>305</v>
      </c>
      <c r="M26" s="110" t="s">
        <v>300</v>
      </c>
      <c r="N26" s="110"/>
      <c r="O26" s="111" t="s">
        <v>306</v>
      </c>
      <c r="P26" s="111" t="s">
        <v>307</v>
      </c>
    </row>
    <row r="27" spans="1:16" ht="12.75" customHeight="1" thickBot="1" x14ac:dyDescent="0.25">
      <c r="A27" s="35" t="str">
        <f t="shared" si="0"/>
        <v> AJ 100.249 </v>
      </c>
      <c r="B27" s="16" t="str">
        <f t="shared" si="1"/>
        <v>I</v>
      </c>
      <c r="C27" s="35">
        <f t="shared" si="2"/>
        <v>41581.813999999998</v>
      </c>
      <c r="D27" s="13" t="str">
        <f t="shared" si="3"/>
        <v>vis</v>
      </c>
      <c r="E27" s="108">
        <f>VLOOKUP(C27,Active!C$21:E$971,3,FALSE)</f>
        <v>-1111.9863510698081</v>
      </c>
      <c r="F27" s="16" t="s">
        <v>37</v>
      </c>
      <c r="G27" s="13" t="str">
        <f t="shared" si="4"/>
        <v>41581.814</v>
      </c>
      <c r="H27" s="35">
        <f t="shared" si="5"/>
        <v>-1112</v>
      </c>
      <c r="I27" s="109" t="s">
        <v>308</v>
      </c>
      <c r="J27" s="110" t="s">
        <v>309</v>
      </c>
      <c r="K27" s="109">
        <v>-1112</v>
      </c>
      <c r="L27" s="109" t="s">
        <v>310</v>
      </c>
      <c r="M27" s="110" t="s">
        <v>311</v>
      </c>
      <c r="N27" s="110" t="s">
        <v>312</v>
      </c>
      <c r="O27" s="111" t="s">
        <v>313</v>
      </c>
      <c r="P27" s="111" t="s">
        <v>296</v>
      </c>
    </row>
    <row r="28" spans="1:16" ht="12.75" customHeight="1" thickBot="1" x14ac:dyDescent="0.25">
      <c r="A28" s="35" t="str">
        <f t="shared" si="0"/>
        <v> BBS 6 </v>
      </c>
      <c r="B28" s="16" t="str">
        <f t="shared" si="1"/>
        <v>I</v>
      </c>
      <c r="C28" s="35">
        <f t="shared" si="2"/>
        <v>41616.321000000004</v>
      </c>
      <c r="D28" s="13" t="str">
        <f t="shared" si="3"/>
        <v>vis</v>
      </c>
      <c r="E28" s="108">
        <f>VLOOKUP(C28,Active!C$21:E$971,3,FALSE)</f>
        <v>-1100.0088615442523</v>
      </c>
      <c r="F28" s="16" t="s">
        <v>37</v>
      </c>
      <c r="G28" s="13" t="str">
        <f t="shared" si="4"/>
        <v>41616.321</v>
      </c>
      <c r="H28" s="35">
        <f t="shared" si="5"/>
        <v>-1100</v>
      </c>
      <c r="I28" s="109" t="s">
        <v>314</v>
      </c>
      <c r="J28" s="110" t="s">
        <v>315</v>
      </c>
      <c r="K28" s="109">
        <v>-1100</v>
      </c>
      <c r="L28" s="109" t="s">
        <v>316</v>
      </c>
      <c r="M28" s="110" t="s">
        <v>300</v>
      </c>
      <c r="N28" s="110"/>
      <c r="O28" s="111" t="s">
        <v>317</v>
      </c>
      <c r="P28" s="111" t="s">
        <v>318</v>
      </c>
    </row>
    <row r="29" spans="1:16" ht="12.75" customHeight="1" thickBot="1" x14ac:dyDescent="0.25">
      <c r="A29" s="35" t="str">
        <f t="shared" si="0"/>
        <v> BBS 56 </v>
      </c>
      <c r="B29" s="16" t="str">
        <f t="shared" si="1"/>
        <v>I</v>
      </c>
      <c r="C29" s="35">
        <f t="shared" si="2"/>
        <v>44785.432999999997</v>
      </c>
      <c r="D29" s="13" t="str">
        <f t="shared" si="3"/>
        <v>vis</v>
      </c>
      <c r="E29" s="108">
        <f>VLOOKUP(C29,Active!C$21:E$971,3,FALSE)</f>
        <v>0</v>
      </c>
      <c r="F29" s="16" t="s">
        <v>37</v>
      </c>
      <c r="G29" s="13" t="str">
        <f t="shared" si="4"/>
        <v>44785.433</v>
      </c>
      <c r="H29" s="35">
        <f t="shared" si="5"/>
        <v>0</v>
      </c>
      <c r="I29" s="109" t="s">
        <v>319</v>
      </c>
      <c r="J29" s="110" t="s">
        <v>320</v>
      </c>
      <c r="K29" s="109">
        <v>0</v>
      </c>
      <c r="L29" s="109" t="s">
        <v>321</v>
      </c>
      <c r="M29" s="110" t="s">
        <v>300</v>
      </c>
      <c r="N29" s="110"/>
      <c r="O29" s="111" t="s">
        <v>301</v>
      </c>
      <c r="P29" s="111" t="s">
        <v>322</v>
      </c>
    </row>
    <row r="30" spans="1:16" ht="12.75" customHeight="1" thickBot="1" x14ac:dyDescent="0.25">
      <c r="A30" s="35" t="str">
        <f t="shared" si="0"/>
        <v>BAVM 241 (=IBVS 6157) </v>
      </c>
      <c r="B30" s="16" t="str">
        <f t="shared" si="1"/>
        <v>I</v>
      </c>
      <c r="C30" s="35">
        <f t="shared" si="2"/>
        <v>57154.364999999998</v>
      </c>
      <c r="D30" s="13" t="str">
        <f t="shared" si="3"/>
        <v>vis</v>
      </c>
      <c r="E30" s="108">
        <f>VLOOKUP(C30,Active!C$21:E$971,3,FALSE)</f>
        <v>4293.2956638447295</v>
      </c>
      <c r="F30" s="16" t="s">
        <v>37</v>
      </c>
      <c r="G30" s="13" t="str">
        <f t="shared" si="4"/>
        <v>57154.365</v>
      </c>
      <c r="H30" s="35">
        <f t="shared" si="5"/>
        <v>4293</v>
      </c>
      <c r="I30" s="109" t="s">
        <v>460</v>
      </c>
      <c r="J30" s="110" t="s">
        <v>461</v>
      </c>
      <c r="K30" s="109" t="s">
        <v>462</v>
      </c>
      <c r="L30" s="109" t="s">
        <v>463</v>
      </c>
      <c r="M30" s="110" t="s">
        <v>397</v>
      </c>
      <c r="N30" s="113" t="s">
        <v>406</v>
      </c>
      <c r="O30" s="111" t="s">
        <v>347</v>
      </c>
      <c r="P30" s="112" t="s">
        <v>464</v>
      </c>
    </row>
    <row r="31" spans="1:16" ht="12.75" customHeight="1" thickBot="1" x14ac:dyDescent="0.25">
      <c r="A31" s="35" t="str">
        <f t="shared" si="0"/>
        <v> BBS 62 </v>
      </c>
      <c r="B31" s="16" t="str">
        <f t="shared" si="1"/>
        <v>I</v>
      </c>
      <c r="C31" s="35">
        <f t="shared" si="2"/>
        <v>45223.341999999997</v>
      </c>
      <c r="D31" s="13" t="str">
        <f t="shared" si="3"/>
        <v>vis</v>
      </c>
      <c r="E31" s="108">
        <f>VLOOKUP(C31,Active!C$21:E$971,3,FALSE)</f>
        <v>151.99960763456215</v>
      </c>
      <c r="F31" s="16" t="s">
        <v>37</v>
      </c>
      <c r="G31" s="13" t="str">
        <f t="shared" si="4"/>
        <v>45223.342</v>
      </c>
      <c r="H31" s="35">
        <f t="shared" si="5"/>
        <v>152</v>
      </c>
      <c r="I31" s="109" t="s">
        <v>323</v>
      </c>
      <c r="J31" s="110" t="s">
        <v>324</v>
      </c>
      <c r="K31" s="109">
        <v>152</v>
      </c>
      <c r="L31" s="109" t="s">
        <v>325</v>
      </c>
      <c r="M31" s="110" t="s">
        <v>300</v>
      </c>
      <c r="N31" s="110"/>
      <c r="O31" s="111" t="s">
        <v>317</v>
      </c>
      <c r="P31" s="111" t="s">
        <v>326</v>
      </c>
    </row>
    <row r="32" spans="1:16" ht="12.75" customHeight="1" thickBot="1" x14ac:dyDescent="0.25">
      <c r="A32" s="35" t="str">
        <f t="shared" si="0"/>
        <v> AJ 100.249 </v>
      </c>
      <c r="B32" s="16" t="str">
        <f t="shared" si="1"/>
        <v>I</v>
      </c>
      <c r="C32" s="35">
        <f t="shared" si="2"/>
        <v>45779.519999999997</v>
      </c>
      <c r="D32" s="13" t="str">
        <f t="shared" si="3"/>
        <v>vis</v>
      </c>
      <c r="E32" s="108">
        <f>VLOOKUP(C32,Active!C$21:E$971,3,FALSE)</f>
        <v>345.05076158429955</v>
      </c>
      <c r="F32" s="16" t="s">
        <v>37</v>
      </c>
      <c r="G32" s="13" t="str">
        <f t="shared" si="4"/>
        <v>45779.520</v>
      </c>
      <c r="H32" s="35">
        <f t="shared" si="5"/>
        <v>345</v>
      </c>
      <c r="I32" s="109" t="s">
        <v>327</v>
      </c>
      <c r="J32" s="110" t="s">
        <v>328</v>
      </c>
      <c r="K32" s="109">
        <v>345</v>
      </c>
      <c r="L32" s="109" t="s">
        <v>329</v>
      </c>
      <c r="M32" s="110" t="s">
        <v>164</v>
      </c>
      <c r="N32" s="110"/>
      <c r="O32" s="111" t="s">
        <v>313</v>
      </c>
      <c r="P32" s="111" t="s">
        <v>296</v>
      </c>
    </row>
    <row r="33" spans="1:16" ht="12.75" customHeight="1" thickBot="1" x14ac:dyDescent="0.25">
      <c r="A33" s="35" t="str">
        <f t="shared" si="0"/>
        <v>BAVM 52 </v>
      </c>
      <c r="B33" s="16" t="str">
        <f t="shared" si="1"/>
        <v>I</v>
      </c>
      <c r="C33" s="35">
        <f t="shared" si="2"/>
        <v>47329.506999999998</v>
      </c>
      <c r="D33" s="13" t="str">
        <f t="shared" si="3"/>
        <v>vis</v>
      </c>
      <c r="E33" s="108">
        <f>VLOOKUP(C33,Active!C$21:E$971,3,FALSE)</f>
        <v>883.05618243354547</v>
      </c>
      <c r="F33" s="16" t="s">
        <v>37</v>
      </c>
      <c r="G33" s="13" t="str">
        <f t="shared" si="4"/>
        <v>47329.507</v>
      </c>
      <c r="H33" s="35">
        <f t="shared" si="5"/>
        <v>883</v>
      </c>
      <c r="I33" s="109" t="s">
        <v>330</v>
      </c>
      <c r="J33" s="110" t="s">
        <v>331</v>
      </c>
      <c r="K33" s="109">
        <v>883</v>
      </c>
      <c r="L33" s="109" t="s">
        <v>276</v>
      </c>
      <c r="M33" s="110" t="s">
        <v>164</v>
      </c>
      <c r="N33" s="110"/>
      <c r="O33" s="111" t="s">
        <v>332</v>
      </c>
      <c r="P33" s="112" t="s">
        <v>333</v>
      </c>
    </row>
    <row r="34" spans="1:16" ht="12.75" customHeight="1" thickBot="1" x14ac:dyDescent="0.25">
      <c r="A34" s="35" t="str">
        <f t="shared" si="0"/>
        <v>BAVM 59 </v>
      </c>
      <c r="B34" s="16" t="str">
        <f t="shared" si="1"/>
        <v>I</v>
      </c>
      <c r="C34" s="35">
        <f t="shared" si="2"/>
        <v>48032.498</v>
      </c>
      <c r="D34" s="13" t="str">
        <f t="shared" si="3"/>
        <v>vis</v>
      </c>
      <c r="E34" s="108">
        <f>VLOOKUP(C34,Active!C$21:E$971,3,FALSE)</f>
        <v>1127.0665959455509</v>
      </c>
      <c r="F34" s="16" t="s">
        <v>37</v>
      </c>
      <c r="G34" s="13" t="str">
        <f t="shared" si="4"/>
        <v>48032.498</v>
      </c>
      <c r="H34" s="35">
        <f t="shared" si="5"/>
        <v>1127</v>
      </c>
      <c r="I34" s="109" t="s">
        <v>334</v>
      </c>
      <c r="J34" s="110" t="s">
        <v>335</v>
      </c>
      <c r="K34" s="109">
        <v>1127</v>
      </c>
      <c r="L34" s="109" t="s">
        <v>336</v>
      </c>
      <c r="M34" s="110" t="s">
        <v>164</v>
      </c>
      <c r="N34" s="110"/>
      <c r="O34" s="111" t="s">
        <v>337</v>
      </c>
      <c r="P34" s="112" t="s">
        <v>338</v>
      </c>
    </row>
    <row r="35" spans="1:16" ht="12.75" customHeight="1" thickBot="1" x14ac:dyDescent="0.25">
      <c r="A35" s="35" t="str">
        <f t="shared" si="0"/>
        <v> BBS 96 </v>
      </c>
      <c r="B35" s="16" t="str">
        <f t="shared" si="1"/>
        <v>I</v>
      </c>
      <c r="C35" s="35">
        <f t="shared" si="2"/>
        <v>48176.406000000003</v>
      </c>
      <c r="D35" s="13" t="str">
        <f t="shared" si="3"/>
        <v>vis</v>
      </c>
      <c r="E35" s="108">
        <f>VLOOKUP(C35,Active!C$21:E$971,3,FALSE)</f>
        <v>1177.0175207620655</v>
      </c>
      <c r="F35" s="16" t="s">
        <v>37</v>
      </c>
      <c r="G35" s="13" t="str">
        <f t="shared" si="4"/>
        <v>48176.406</v>
      </c>
      <c r="H35" s="35">
        <f t="shared" si="5"/>
        <v>1177</v>
      </c>
      <c r="I35" s="109" t="s">
        <v>339</v>
      </c>
      <c r="J35" s="110" t="s">
        <v>340</v>
      </c>
      <c r="K35" s="109">
        <v>1177</v>
      </c>
      <c r="L35" s="109" t="s">
        <v>341</v>
      </c>
      <c r="M35" s="110" t="s">
        <v>300</v>
      </c>
      <c r="N35" s="110"/>
      <c r="O35" s="111" t="s">
        <v>342</v>
      </c>
      <c r="P35" s="111" t="s">
        <v>343</v>
      </c>
    </row>
    <row r="36" spans="1:16" ht="12.75" customHeight="1" thickBot="1" x14ac:dyDescent="0.25">
      <c r="A36" s="35" t="str">
        <f t="shared" si="0"/>
        <v>BAVM 80 </v>
      </c>
      <c r="B36" s="16" t="str">
        <f t="shared" si="1"/>
        <v>I</v>
      </c>
      <c r="C36" s="35">
        <f t="shared" si="2"/>
        <v>48830.65</v>
      </c>
      <c r="D36" s="13" t="str">
        <f t="shared" si="3"/>
        <v>vis</v>
      </c>
      <c r="E36" s="108">
        <f>VLOOKUP(C36,Active!C$21:E$971,3,FALSE)</f>
        <v>1404.1076954268165</v>
      </c>
      <c r="F36" s="16" t="s">
        <v>37</v>
      </c>
      <c r="G36" s="13" t="str">
        <f t="shared" si="4"/>
        <v>48830.650</v>
      </c>
      <c r="H36" s="35">
        <f t="shared" si="5"/>
        <v>1404</v>
      </c>
      <c r="I36" s="109" t="s">
        <v>344</v>
      </c>
      <c r="J36" s="110" t="s">
        <v>345</v>
      </c>
      <c r="K36" s="109">
        <v>1404</v>
      </c>
      <c r="L36" s="109" t="s">
        <v>346</v>
      </c>
      <c r="M36" s="110" t="s">
        <v>311</v>
      </c>
      <c r="N36" s="110" t="s">
        <v>29</v>
      </c>
      <c r="O36" s="111" t="s">
        <v>347</v>
      </c>
      <c r="P36" s="112" t="s">
        <v>348</v>
      </c>
    </row>
    <row r="37" spans="1:16" ht="12.75" customHeight="1" thickBot="1" x14ac:dyDescent="0.25">
      <c r="A37" s="35" t="str">
        <f t="shared" si="0"/>
        <v>BAVM 80 </v>
      </c>
      <c r="B37" s="16" t="str">
        <f t="shared" si="1"/>
        <v>I</v>
      </c>
      <c r="C37" s="35">
        <f t="shared" si="2"/>
        <v>48830.654000000002</v>
      </c>
      <c r="D37" s="13" t="str">
        <f t="shared" si="3"/>
        <v>vis</v>
      </c>
      <c r="E37" s="108">
        <f>VLOOKUP(C37,Active!C$21:E$971,3,FALSE)</f>
        <v>1404.1090838395476</v>
      </c>
      <c r="F37" s="16" t="s">
        <v>37</v>
      </c>
      <c r="G37" s="13" t="str">
        <f t="shared" si="4"/>
        <v>48830.654</v>
      </c>
      <c r="H37" s="35">
        <f t="shared" si="5"/>
        <v>1404</v>
      </c>
      <c r="I37" s="109" t="s">
        <v>349</v>
      </c>
      <c r="J37" s="110" t="s">
        <v>350</v>
      </c>
      <c r="K37" s="109">
        <v>1404</v>
      </c>
      <c r="L37" s="109" t="s">
        <v>351</v>
      </c>
      <c r="M37" s="110" t="s">
        <v>311</v>
      </c>
      <c r="N37" s="110" t="s">
        <v>352</v>
      </c>
      <c r="O37" s="111" t="s">
        <v>347</v>
      </c>
      <c r="P37" s="112" t="s">
        <v>348</v>
      </c>
    </row>
    <row r="38" spans="1:16" ht="12.75" customHeight="1" thickBot="1" x14ac:dyDescent="0.25">
      <c r="A38" s="35" t="str">
        <f t="shared" si="0"/>
        <v>BAVM 80 </v>
      </c>
      <c r="B38" s="16" t="str">
        <f t="shared" si="1"/>
        <v>I</v>
      </c>
      <c r="C38" s="35">
        <f t="shared" si="2"/>
        <v>48882.506999999998</v>
      </c>
      <c r="D38" s="13" t="str">
        <f t="shared" si="3"/>
        <v>vis</v>
      </c>
      <c r="E38" s="108">
        <f>VLOOKUP(C38,Active!C$21:E$971,3,FALSE)</f>
        <v>1422.1074251722771</v>
      </c>
      <c r="F38" s="16" t="s">
        <v>37</v>
      </c>
      <c r="G38" s="13" t="str">
        <f t="shared" si="4"/>
        <v>48882.507</v>
      </c>
      <c r="H38" s="35">
        <f t="shared" si="5"/>
        <v>1422</v>
      </c>
      <c r="I38" s="109" t="s">
        <v>353</v>
      </c>
      <c r="J38" s="110" t="s">
        <v>354</v>
      </c>
      <c r="K38" s="109">
        <v>1422</v>
      </c>
      <c r="L38" s="109" t="s">
        <v>355</v>
      </c>
      <c r="M38" s="110" t="s">
        <v>311</v>
      </c>
      <c r="N38" s="110" t="s">
        <v>29</v>
      </c>
      <c r="O38" s="111" t="s">
        <v>347</v>
      </c>
      <c r="P38" s="112" t="s">
        <v>348</v>
      </c>
    </row>
    <row r="39" spans="1:16" ht="12.75" customHeight="1" thickBot="1" x14ac:dyDescent="0.25">
      <c r="A39" s="35" t="str">
        <f t="shared" si="0"/>
        <v>BAVM 80 </v>
      </c>
      <c r="B39" s="16" t="str">
        <f t="shared" si="1"/>
        <v>I</v>
      </c>
      <c r="C39" s="35">
        <f t="shared" si="2"/>
        <v>48882.51</v>
      </c>
      <c r="D39" s="13" t="str">
        <f t="shared" si="3"/>
        <v>vis</v>
      </c>
      <c r="E39" s="108">
        <f>VLOOKUP(C39,Active!C$21:E$971,3,FALSE)</f>
        <v>1422.1084664818266</v>
      </c>
      <c r="F39" s="16" t="s">
        <v>37</v>
      </c>
      <c r="G39" s="13" t="str">
        <f t="shared" si="4"/>
        <v>48882.510</v>
      </c>
      <c r="H39" s="35">
        <f t="shared" si="5"/>
        <v>1422</v>
      </c>
      <c r="I39" s="109" t="s">
        <v>356</v>
      </c>
      <c r="J39" s="110" t="s">
        <v>357</v>
      </c>
      <c r="K39" s="109">
        <v>1422</v>
      </c>
      <c r="L39" s="109" t="s">
        <v>358</v>
      </c>
      <c r="M39" s="110" t="s">
        <v>311</v>
      </c>
      <c r="N39" s="110" t="s">
        <v>352</v>
      </c>
      <c r="O39" s="111" t="s">
        <v>347</v>
      </c>
      <c r="P39" s="112" t="s">
        <v>348</v>
      </c>
    </row>
    <row r="40" spans="1:16" ht="12.75" customHeight="1" thickBot="1" x14ac:dyDescent="0.25">
      <c r="A40" s="35" t="str">
        <f t="shared" si="0"/>
        <v>BAVM 80 </v>
      </c>
      <c r="B40" s="16" t="str">
        <f t="shared" si="1"/>
        <v>I</v>
      </c>
      <c r="C40" s="35">
        <f t="shared" si="2"/>
        <v>48908.447999999997</v>
      </c>
      <c r="D40" s="13" t="str">
        <f t="shared" si="3"/>
        <v>vis</v>
      </c>
      <c r="E40" s="108">
        <f>VLOOKUP(C40,Active!C$21:E$971,3,FALSE)</f>
        <v>1431.1116288347914</v>
      </c>
      <c r="F40" s="16" t="s">
        <v>37</v>
      </c>
      <c r="G40" s="13" t="str">
        <f t="shared" si="4"/>
        <v>48908.448</v>
      </c>
      <c r="H40" s="35">
        <f t="shared" si="5"/>
        <v>1431</v>
      </c>
      <c r="I40" s="109" t="s">
        <v>359</v>
      </c>
      <c r="J40" s="110" t="s">
        <v>360</v>
      </c>
      <c r="K40" s="109">
        <v>1431</v>
      </c>
      <c r="L40" s="109" t="s">
        <v>361</v>
      </c>
      <c r="M40" s="110" t="s">
        <v>311</v>
      </c>
      <c r="N40" s="110" t="s">
        <v>29</v>
      </c>
      <c r="O40" s="111" t="s">
        <v>347</v>
      </c>
      <c r="P40" s="112" t="s">
        <v>348</v>
      </c>
    </row>
    <row r="41" spans="1:16" ht="12.75" customHeight="1" thickBot="1" x14ac:dyDescent="0.25">
      <c r="A41" s="35" t="str">
        <f t="shared" si="0"/>
        <v>BAVM 80 </v>
      </c>
      <c r="B41" s="16" t="str">
        <f t="shared" si="1"/>
        <v>I</v>
      </c>
      <c r="C41" s="35">
        <f t="shared" si="2"/>
        <v>48908.449000000001</v>
      </c>
      <c r="D41" s="13" t="str">
        <f t="shared" si="3"/>
        <v>vis</v>
      </c>
      <c r="E41" s="108">
        <f>VLOOKUP(C41,Active!C$21:E$971,3,FALSE)</f>
        <v>1431.1119759379756</v>
      </c>
      <c r="F41" s="16" t="s">
        <v>37</v>
      </c>
      <c r="G41" s="13" t="str">
        <f t="shared" si="4"/>
        <v>48908.449</v>
      </c>
      <c r="H41" s="35">
        <f t="shared" si="5"/>
        <v>1431</v>
      </c>
      <c r="I41" s="109" t="s">
        <v>362</v>
      </c>
      <c r="J41" s="110" t="s">
        <v>363</v>
      </c>
      <c r="K41" s="109">
        <v>1431</v>
      </c>
      <c r="L41" s="109" t="s">
        <v>364</v>
      </c>
      <c r="M41" s="110" t="s">
        <v>311</v>
      </c>
      <c r="N41" s="110" t="s">
        <v>352</v>
      </c>
      <c r="O41" s="111" t="s">
        <v>347</v>
      </c>
      <c r="P41" s="112" t="s">
        <v>348</v>
      </c>
    </row>
    <row r="42" spans="1:16" ht="12.75" customHeight="1" thickBot="1" x14ac:dyDescent="0.25">
      <c r="A42" s="35" t="str">
        <f t="shared" si="0"/>
        <v>BAVM 80 </v>
      </c>
      <c r="B42" s="16" t="str">
        <f t="shared" si="1"/>
        <v>I</v>
      </c>
      <c r="C42" s="35">
        <f t="shared" si="2"/>
        <v>48934.377999999997</v>
      </c>
      <c r="D42" s="13" t="str">
        <f t="shared" si="3"/>
        <v>vis</v>
      </c>
      <c r="E42" s="108">
        <f>VLOOKUP(C42,Active!C$21:E$971,3,FALSE)</f>
        <v>1440.1120143622966</v>
      </c>
      <c r="F42" s="16" t="s">
        <v>37</v>
      </c>
      <c r="G42" s="13" t="str">
        <f t="shared" si="4"/>
        <v>48934.378</v>
      </c>
      <c r="H42" s="35">
        <f t="shared" si="5"/>
        <v>1440</v>
      </c>
      <c r="I42" s="109" t="s">
        <v>365</v>
      </c>
      <c r="J42" s="110" t="s">
        <v>366</v>
      </c>
      <c r="K42" s="109">
        <v>1440</v>
      </c>
      <c r="L42" s="109" t="s">
        <v>364</v>
      </c>
      <c r="M42" s="110" t="s">
        <v>311</v>
      </c>
      <c r="N42" s="110" t="s">
        <v>29</v>
      </c>
      <c r="O42" s="111" t="s">
        <v>347</v>
      </c>
      <c r="P42" s="112" t="s">
        <v>348</v>
      </c>
    </row>
    <row r="43" spans="1:16" ht="12.75" customHeight="1" thickBot="1" x14ac:dyDescent="0.25">
      <c r="A43" s="35" t="str">
        <f t="shared" ref="A43:A74" si="6">P43</f>
        <v>BAVM 80 </v>
      </c>
      <c r="B43" s="16" t="str">
        <f t="shared" ref="B43:B74" si="7">IF(H43=INT(H43),"I","II")</f>
        <v>I</v>
      </c>
      <c r="C43" s="35">
        <f t="shared" ref="C43:C74" si="8">1*G43</f>
        <v>48934.38</v>
      </c>
      <c r="D43" s="13" t="str">
        <f t="shared" ref="D43:D74" si="9">VLOOKUP(F43,I$1:J$5,2,FALSE)</f>
        <v>vis</v>
      </c>
      <c r="E43" s="108">
        <f>VLOOKUP(C43,Active!C$21:E$971,3,FALSE)</f>
        <v>1440.1127085686621</v>
      </c>
      <c r="F43" s="16" t="s">
        <v>37</v>
      </c>
      <c r="G43" s="13" t="str">
        <f t="shared" ref="G43:G74" si="10">MID(I43,3,LEN(I43)-3)</f>
        <v>48934.380</v>
      </c>
      <c r="H43" s="35">
        <f t="shared" ref="H43:H74" si="11">1*K43</f>
        <v>1440</v>
      </c>
      <c r="I43" s="109" t="s">
        <v>367</v>
      </c>
      <c r="J43" s="110" t="s">
        <v>368</v>
      </c>
      <c r="K43" s="109">
        <v>1440</v>
      </c>
      <c r="L43" s="109" t="s">
        <v>369</v>
      </c>
      <c r="M43" s="110" t="s">
        <v>311</v>
      </c>
      <c r="N43" s="110" t="s">
        <v>352</v>
      </c>
      <c r="O43" s="111" t="s">
        <v>347</v>
      </c>
      <c r="P43" s="112" t="s">
        <v>348</v>
      </c>
    </row>
    <row r="44" spans="1:16" ht="12.75" customHeight="1" thickBot="1" x14ac:dyDescent="0.25">
      <c r="A44" s="35" t="str">
        <f t="shared" si="6"/>
        <v>BAVM 68 </v>
      </c>
      <c r="B44" s="16" t="str">
        <f t="shared" si="7"/>
        <v>I</v>
      </c>
      <c r="C44" s="35">
        <f t="shared" si="8"/>
        <v>49124.551599999999</v>
      </c>
      <c r="D44" s="13" t="str">
        <f t="shared" si="9"/>
        <v>vis</v>
      </c>
      <c r="E44" s="108">
        <f>VLOOKUP(C44,Active!C$21:E$971,3,FALSE)</f>
        <v>1506.1218761885036</v>
      </c>
      <c r="F44" s="16" t="s">
        <v>37</v>
      </c>
      <c r="G44" s="13" t="str">
        <f t="shared" si="10"/>
        <v>49124.5516</v>
      </c>
      <c r="H44" s="35">
        <f t="shared" si="11"/>
        <v>1506</v>
      </c>
      <c r="I44" s="109" t="s">
        <v>370</v>
      </c>
      <c r="J44" s="110" t="s">
        <v>371</v>
      </c>
      <c r="K44" s="109">
        <v>1506</v>
      </c>
      <c r="L44" s="109" t="s">
        <v>372</v>
      </c>
      <c r="M44" s="110" t="s">
        <v>311</v>
      </c>
      <c r="N44" s="110" t="s">
        <v>373</v>
      </c>
      <c r="O44" s="111" t="s">
        <v>347</v>
      </c>
      <c r="P44" s="112" t="s">
        <v>374</v>
      </c>
    </row>
    <row r="45" spans="1:16" ht="12.75" customHeight="1" thickBot="1" x14ac:dyDescent="0.25">
      <c r="A45" s="35" t="str">
        <f t="shared" si="6"/>
        <v>BAVM 80 </v>
      </c>
      <c r="B45" s="16" t="str">
        <f t="shared" si="7"/>
        <v>I</v>
      </c>
      <c r="C45" s="35">
        <f t="shared" si="8"/>
        <v>49127.430999999997</v>
      </c>
      <c r="D45" s="13" t="str">
        <f t="shared" si="9"/>
        <v>vis</v>
      </c>
      <c r="E45" s="108">
        <f>VLOOKUP(C45,Active!C$21:E$971,3,FALSE)</f>
        <v>1507.1213250927797</v>
      </c>
      <c r="F45" s="16" t="s">
        <v>37</v>
      </c>
      <c r="G45" s="13" t="str">
        <f t="shared" si="10"/>
        <v>49127.431</v>
      </c>
      <c r="H45" s="35">
        <f t="shared" si="11"/>
        <v>1507</v>
      </c>
      <c r="I45" s="109" t="s">
        <v>375</v>
      </c>
      <c r="J45" s="110" t="s">
        <v>376</v>
      </c>
      <c r="K45" s="109">
        <v>1507</v>
      </c>
      <c r="L45" s="109" t="s">
        <v>377</v>
      </c>
      <c r="M45" s="110" t="s">
        <v>311</v>
      </c>
      <c r="N45" s="110" t="s">
        <v>29</v>
      </c>
      <c r="O45" s="111" t="s">
        <v>347</v>
      </c>
      <c r="P45" s="112" t="s">
        <v>348</v>
      </c>
    </row>
    <row r="46" spans="1:16" ht="12.75" customHeight="1" thickBot="1" x14ac:dyDescent="0.25">
      <c r="A46" s="35" t="str">
        <f t="shared" si="6"/>
        <v>BAVM 80 </v>
      </c>
      <c r="B46" s="16" t="str">
        <f t="shared" si="7"/>
        <v>I</v>
      </c>
      <c r="C46" s="35">
        <f t="shared" si="8"/>
        <v>49127.432999999997</v>
      </c>
      <c r="D46" s="13" t="str">
        <f t="shared" si="9"/>
        <v>vis</v>
      </c>
      <c r="E46" s="108">
        <f>VLOOKUP(C46,Active!C$21:E$971,3,FALSE)</f>
        <v>1507.1220192991452</v>
      </c>
      <c r="F46" s="16" t="s">
        <v>37</v>
      </c>
      <c r="G46" s="13" t="str">
        <f t="shared" si="10"/>
        <v>49127.433</v>
      </c>
      <c r="H46" s="35">
        <f t="shared" si="11"/>
        <v>1507</v>
      </c>
      <c r="I46" s="109" t="s">
        <v>378</v>
      </c>
      <c r="J46" s="110" t="s">
        <v>379</v>
      </c>
      <c r="K46" s="109">
        <v>1507</v>
      </c>
      <c r="L46" s="109" t="s">
        <v>380</v>
      </c>
      <c r="M46" s="110" t="s">
        <v>311</v>
      </c>
      <c r="N46" s="110" t="s">
        <v>352</v>
      </c>
      <c r="O46" s="111" t="s">
        <v>347</v>
      </c>
      <c r="P46" s="112" t="s">
        <v>348</v>
      </c>
    </row>
    <row r="47" spans="1:16" ht="12.75" customHeight="1" thickBot="1" x14ac:dyDescent="0.25">
      <c r="A47" s="35" t="str">
        <f t="shared" si="6"/>
        <v>BAVM 68 </v>
      </c>
      <c r="B47" s="16" t="str">
        <f t="shared" si="7"/>
        <v>I</v>
      </c>
      <c r="C47" s="35">
        <f t="shared" si="8"/>
        <v>49562.5075</v>
      </c>
      <c r="D47" s="13" t="str">
        <f t="shared" si="9"/>
        <v>vis</v>
      </c>
      <c r="E47" s="108">
        <f>VLOOKUP(C47,Active!C$21:E$971,3,FALSE)</f>
        <v>1658.137762962335</v>
      </c>
      <c r="F47" s="16" t="s">
        <v>37</v>
      </c>
      <c r="G47" s="13" t="str">
        <f t="shared" si="10"/>
        <v>49562.5075</v>
      </c>
      <c r="H47" s="35">
        <f t="shared" si="11"/>
        <v>1658</v>
      </c>
      <c r="I47" s="109" t="s">
        <v>381</v>
      </c>
      <c r="J47" s="110" t="s">
        <v>382</v>
      </c>
      <c r="K47" s="109">
        <v>1658</v>
      </c>
      <c r="L47" s="109" t="s">
        <v>383</v>
      </c>
      <c r="M47" s="110" t="s">
        <v>311</v>
      </c>
      <c r="N47" s="110" t="s">
        <v>100</v>
      </c>
      <c r="O47" s="111" t="s">
        <v>347</v>
      </c>
      <c r="P47" s="112" t="s">
        <v>374</v>
      </c>
    </row>
    <row r="48" spans="1:16" ht="12.75" customHeight="1" thickBot="1" x14ac:dyDescent="0.25">
      <c r="A48" s="35" t="str">
        <f t="shared" si="6"/>
        <v>BAVM 68 </v>
      </c>
      <c r="B48" s="16" t="str">
        <f t="shared" si="7"/>
        <v>I</v>
      </c>
      <c r="C48" s="35">
        <f t="shared" si="8"/>
        <v>49562.508099999999</v>
      </c>
      <c r="D48" s="13" t="str">
        <f t="shared" si="9"/>
        <v>vis</v>
      </c>
      <c r="E48" s="108">
        <f>VLOOKUP(C48,Active!C$21:E$971,3,FALSE)</f>
        <v>1658.1379712242444</v>
      </c>
      <c r="F48" s="16" t="s">
        <v>37</v>
      </c>
      <c r="G48" s="13" t="str">
        <f t="shared" si="10"/>
        <v>49562.5081</v>
      </c>
      <c r="H48" s="35">
        <f t="shared" si="11"/>
        <v>1658</v>
      </c>
      <c r="I48" s="109" t="s">
        <v>384</v>
      </c>
      <c r="J48" s="110" t="s">
        <v>385</v>
      </c>
      <c r="K48" s="109">
        <v>1658</v>
      </c>
      <c r="L48" s="109" t="s">
        <v>386</v>
      </c>
      <c r="M48" s="110" t="s">
        <v>311</v>
      </c>
      <c r="N48" s="110" t="s">
        <v>352</v>
      </c>
      <c r="O48" s="111" t="s">
        <v>347</v>
      </c>
      <c r="P48" s="112" t="s">
        <v>374</v>
      </c>
    </row>
    <row r="49" spans="1:16" ht="12.75" customHeight="1" thickBot="1" x14ac:dyDescent="0.25">
      <c r="A49" s="35" t="str">
        <f t="shared" si="6"/>
        <v>BAVM 91 </v>
      </c>
      <c r="B49" s="16" t="str">
        <f t="shared" si="7"/>
        <v>I</v>
      </c>
      <c r="C49" s="35">
        <f t="shared" si="8"/>
        <v>49899.622100000001</v>
      </c>
      <c r="D49" s="13" t="str">
        <f t="shared" si="9"/>
        <v>vis</v>
      </c>
      <c r="E49" s="108">
        <f>VLOOKUP(C49,Active!C$21:E$971,3,FALSE)</f>
        <v>1775.1513135581952</v>
      </c>
      <c r="F49" s="16" t="s">
        <v>37</v>
      </c>
      <c r="G49" s="13" t="str">
        <f t="shared" si="10"/>
        <v>49899.6221</v>
      </c>
      <c r="H49" s="35">
        <f t="shared" si="11"/>
        <v>1775</v>
      </c>
      <c r="I49" s="109" t="s">
        <v>387</v>
      </c>
      <c r="J49" s="110" t="s">
        <v>388</v>
      </c>
      <c r="K49" s="109">
        <v>1775</v>
      </c>
      <c r="L49" s="109" t="s">
        <v>389</v>
      </c>
      <c r="M49" s="110" t="s">
        <v>311</v>
      </c>
      <c r="N49" s="110" t="s">
        <v>29</v>
      </c>
      <c r="O49" s="111" t="s">
        <v>347</v>
      </c>
      <c r="P49" s="112" t="s">
        <v>390</v>
      </c>
    </row>
    <row r="50" spans="1:16" ht="12.75" customHeight="1" thickBot="1" x14ac:dyDescent="0.25">
      <c r="A50" s="35" t="str">
        <f t="shared" si="6"/>
        <v>BAVM 91 </v>
      </c>
      <c r="B50" s="16" t="str">
        <f t="shared" si="7"/>
        <v>I</v>
      </c>
      <c r="C50" s="35">
        <f t="shared" si="8"/>
        <v>49899.624799999998</v>
      </c>
      <c r="D50" s="13" t="str">
        <f t="shared" si="9"/>
        <v>vis</v>
      </c>
      <c r="E50" s="108">
        <f>VLOOKUP(C50,Active!C$21:E$971,3,FALSE)</f>
        <v>1775.1522507367874</v>
      </c>
      <c r="F50" s="16" t="s">
        <v>37</v>
      </c>
      <c r="G50" s="13" t="str">
        <f t="shared" si="10"/>
        <v>49899.6248</v>
      </c>
      <c r="H50" s="35">
        <f t="shared" si="11"/>
        <v>1775</v>
      </c>
      <c r="I50" s="109" t="s">
        <v>391</v>
      </c>
      <c r="J50" s="110" t="s">
        <v>392</v>
      </c>
      <c r="K50" s="109">
        <v>1775</v>
      </c>
      <c r="L50" s="109" t="s">
        <v>393</v>
      </c>
      <c r="M50" s="110" t="s">
        <v>311</v>
      </c>
      <c r="N50" s="110" t="s">
        <v>352</v>
      </c>
      <c r="O50" s="111" t="s">
        <v>347</v>
      </c>
      <c r="P50" s="112" t="s">
        <v>390</v>
      </c>
    </row>
    <row r="51" spans="1:16" ht="12.75" customHeight="1" thickBot="1" x14ac:dyDescent="0.25">
      <c r="A51" s="35" t="str">
        <f t="shared" si="6"/>
        <v>BAVM 183 </v>
      </c>
      <c r="B51" s="16" t="str">
        <f t="shared" si="7"/>
        <v>I</v>
      </c>
      <c r="C51" s="35">
        <f t="shared" si="8"/>
        <v>50314.531499999997</v>
      </c>
      <c r="D51" s="13" t="str">
        <f t="shared" si="9"/>
        <v>CCD</v>
      </c>
      <c r="E51" s="108">
        <f>VLOOKUP(C51,Active!C$21:E$971,3,FALSE)</f>
        <v>1919.1676868318459</v>
      </c>
      <c r="F51" s="16" t="str">
        <f>LEFT(M51,1)</f>
        <v>C</v>
      </c>
      <c r="G51" s="13" t="str">
        <f t="shared" si="10"/>
        <v>50314.5315</v>
      </c>
      <c r="H51" s="35">
        <f t="shared" si="11"/>
        <v>1919</v>
      </c>
      <c r="I51" s="109" t="s">
        <v>394</v>
      </c>
      <c r="J51" s="110" t="s">
        <v>395</v>
      </c>
      <c r="K51" s="109">
        <v>1919</v>
      </c>
      <c r="L51" s="109" t="s">
        <v>396</v>
      </c>
      <c r="M51" s="110" t="s">
        <v>397</v>
      </c>
      <c r="N51" s="110" t="s">
        <v>29</v>
      </c>
      <c r="O51" s="111" t="s">
        <v>398</v>
      </c>
      <c r="P51" s="112" t="s">
        <v>399</v>
      </c>
    </row>
    <row r="52" spans="1:16" ht="12.75" customHeight="1" thickBot="1" x14ac:dyDescent="0.25">
      <c r="A52" s="35" t="str">
        <f t="shared" si="6"/>
        <v>BAVM 183 </v>
      </c>
      <c r="B52" s="16" t="str">
        <f t="shared" si="7"/>
        <v>I</v>
      </c>
      <c r="C52" s="35">
        <f t="shared" si="8"/>
        <v>50314.532399999996</v>
      </c>
      <c r="D52" s="13" t="str">
        <f t="shared" si="9"/>
        <v>PE</v>
      </c>
      <c r="E52" s="108">
        <f>VLOOKUP(C52,Active!C$21:E$971,3,FALSE)</f>
        <v>1919.16799922471</v>
      </c>
      <c r="F52" s="16" t="str">
        <f>LEFT(M52,1)</f>
        <v>E</v>
      </c>
      <c r="G52" s="13" t="str">
        <f t="shared" si="10"/>
        <v>50314.5324</v>
      </c>
      <c r="H52" s="35">
        <f t="shared" si="11"/>
        <v>1919</v>
      </c>
      <c r="I52" s="109" t="s">
        <v>400</v>
      </c>
      <c r="J52" s="110" t="s">
        <v>401</v>
      </c>
      <c r="K52" s="109">
        <v>1919</v>
      </c>
      <c r="L52" s="109" t="s">
        <v>402</v>
      </c>
      <c r="M52" s="110" t="s">
        <v>311</v>
      </c>
      <c r="N52" s="110" t="s">
        <v>352</v>
      </c>
      <c r="O52" s="111" t="s">
        <v>398</v>
      </c>
      <c r="P52" s="112" t="s">
        <v>399</v>
      </c>
    </row>
    <row r="53" spans="1:16" ht="12.75" customHeight="1" thickBot="1" x14ac:dyDescent="0.25">
      <c r="A53" s="35" t="str">
        <f t="shared" si="6"/>
        <v>OEJV 0137 </v>
      </c>
      <c r="B53" s="16" t="str">
        <f t="shared" si="7"/>
        <v>I</v>
      </c>
      <c r="C53" s="35">
        <f t="shared" si="8"/>
        <v>55434.397499999999</v>
      </c>
      <c r="D53" s="13" t="str">
        <f t="shared" si="9"/>
        <v>CCD</v>
      </c>
      <c r="E53" s="108">
        <f>VLOOKUP(C53,Active!C$21:E$971,3,FALSE)</f>
        <v>3696.2894704479309</v>
      </c>
      <c r="F53" s="16" t="str">
        <f>LEFT(M53,1)</f>
        <v>C</v>
      </c>
      <c r="G53" s="13" t="str">
        <f t="shared" si="10"/>
        <v>55434.3975</v>
      </c>
      <c r="H53" s="35">
        <f t="shared" si="11"/>
        <v>3696</v>
      </c>
      <c r="I53" s="109" t="s">
        <v>414</v>
      </c>
      <c r="J53" s="110" t="s">
        <v>415</v>
      </c>
      <c r="K53" s="109" t="s">
        <v>416</v>
      </c>
      <c r="L53" s="109" t="s">
        <v>417</v>
      </c>
      <c r="M53" s="110" t="s">
        <v>397</v>
      </c>
      <c r="N53" s="110" t="s">
        <v>113</v>
      </c>
      <c r="O53" s="111" t="s">
        <v>412</v>
      </c>
      <c r="P53" s="112" t="s">
        <v>413</v>
      </c>
    </row>
    <row r="54" spans="1:16" ht="12.75" customHeight="1" thickBot="1" x14ac:dyDescent="0.25">
      <c r="A54" s="35" t="str">
        <f t="shared" si="6"/>
        <v>OEJV 0137 </v>
      </c>
      <c r="B54" s="16" t="str">
        <f t="shared" si="7"/>
        <v>I</v>
      </c>
      <c r="C54" s="35">
        <f t="shared" si="8"/>
        <v>55434.397900000004</v>
      </c>
      <c r="D54" s="13" t="str">
        <f t="shared" si="9"/>
        <v>vis</v>
      </c>
      <c r="E54" s="108">
        <f>VLOOKUP(C54,Active!C$21:E$971,3,FALSE)</f>
        <v>3696.2896092892056</v>
      </c>
      <c r="F54" s="16" t="s">
        <v>37</v>
      </c>
      <c r="G54" s="13" t="str">
        <f t="shared" si="10"/>
        <v>55434.3979</v>
      </c>
      <c r="H54" s="35">
        <f t="shared" si="11"/>
        <v>3696</v>
      </c>
      <c r="I54" s="109" t="s">
        <v>418</v>
      </c>
      <c r="J54" s="110" t="s">
        <v>415</v>
      </c>
      <c r="K54" s="109" t="s">
        <v>416</v>
      </c>
      <c r="L54" s="109" t="s">
        <v>419</v>
      </c>
      <c r="M54" s="110" t="s">
        <v>397</v>
      </c>
      <c r="N54" s="110" t="s">
        <v>37</v>
      </c>
      <c r="O54" s="111" t="s">
        <v>412</v>
      </c>
      <c r="P54" s="112" t="s">
        <v>413</v>
      </c>
    </row>
    <row r="55" spans="1:16" ht="12.75" customHeight="1" thickBot="1" x14ac:dyDescent="0.25">
      <c r="A55" s="35" t="str">
        <f t="shared" si="6"/>
        <v>OEJV 0137 </v>
      </c>
      <c r="B55" s="16" t="str">
        <f t="shared" si="7"/>
        <v>I</v>
      </c>
      <c r="C55" s="35">
        <f t="shared" si="8"/>
        <v>55434.400000000001</v>
      </c>
      <c r="D55" s="13" t="str">
        <f t="shared" si="9"/>
        <v>vis</v>
      </c>
      <c r="E55" s="108">
        <f>VLOOKUP(C55,Active!C$21:E$971,3,FALSE)</f>
        <v>3696.2903382058885</v>
      </c>
      <c r="F55" s="16" t="s">
        <v>37</v>
      </c>
      <c r="G55" s="13" t="str">
        <f t="shared" si="10"/>
        <v>55434.4000</v>
      </c>
      <c r="H55" s="35">
        <f t="shared" si="11"/>
        <v>3696</v>
      </c>
      <c r="I55" s="109" t="s">
        <v>420</v>
      </c>
      <c r="J55" s="110" t="s">
        <v>421</v>
      </c>
      <c r="K55" s="109" t="s">
        <v>416</v>
      </c>
      <c r="L55" s="109" t="s">
        <v>422</v>
      </c>
      <c r="M55" s="110" t="s">
        <v>397</v>
      </c>
      <c r="N55" s="110" t="s">
        <v>56</v>
      </c>
      <c r="O55" s="111" t="s">
        <v>412</v>
      </c>
      <c r="P55" s="112" t="s">
        <v>413</v>
      </c>
    </row>
    <row r="56" spans="1:16" ht="12.75" customHeight="1" thickBot="1" x14ac:dyDescent="0.25">
      <c r="A56" s="35" t="str">
        <f t="shared" si="6"/>
        <v>BAVM 220 </v>
      </c>
      <c r="B56" s="16" t="str">
        <f t="shared" si="7"/>
        <v>I</v>
      </c>
      <c r="C56" s="35">
        <f t="shared" si="8"/>
        <v>55705.218800000002</v>
      </c>
      <c r="D56" s="13" t="str">
        <f t="shared" si="9"/>
        <v>vis</v>
      </c>
      <c r="E56" s="108">
        <f>VLOOKUP(C56,Active!C$21:E$971,3,FALSE)</f>
        <v>3790.2924056218653</v>
      </c>
      <c r="F56" s="16" t="s">
        <v>37</v>
      </c>
      <c r="G56" s="13" t="str">
        <f t="shared" si="10"/>
        <v>55705.2188</v>
      </c>
      <c r="H56" s="35">
        <f t="shared" si="11"/>
        <v>3790</v>
      </c>
      <c r="I56" s="109" t="s">
        <v>423</v>
      </c>
      <c r="J56" s="110" t="s">
        <v>424</v>
      </c>
      <c r="K56" s="109" t="s">
        <v>425</v>
      </c>
      <c r="L56" s="109" t="s">
        <v>426</v>
      </c>
      <c r="M56" s="110" t="s">
        <v>397</v>
      </c>
      <c r="N56" s="110" t="s">
        <v>37</v>
      </c>
      <c r="O56" s="111" t="s">
        <v>347</v>
      </c>
      <c r="P56" s="112" t="s">
        <v>427</v>
      </c>
    </row>
    <row r="57" spans="1:16" ht="12.75" customHeight="1" thickBot="1" x14ac:dyDescent="0.25">
      <c r="A57" s="35" t="str">
        <f t="shared" si="6"/>
        <v>OEJV 0160 </v>
      </c>
      <c r="B57" s="16" t="str">
        <f t="shared" si="7"/>
        <v>I</v>
      </c>
      <c r="C57" s="35">
        <f t="shared" si="8"/>
        <v>55797.412759999999</v>
      </c>
      <c r="D57" s="13" t="str">
        <f t="shared" si="9"/>
        <v>vis</v>
      </c>
      <c r="E57" s="108">
        <f>VLOOKUP(C57,Active!C$21:E$971,3,FALSE)</f>
        <v>3822.2932225639152</v>
      </c>
      <c r="F57" s="16" t="s">
        <v>37</v>
      </c>
      <c r="G57" s="13" t="str">
        <f t="shared" si="10"/>
        <v>55797.41276</v>
      </c>
      <c r="H57" s="35">
        <f t="shared" si="11"/>
        <v>3822</v>
      </c>
      <c r="I57" s="109" t="s">
        <v>428</v>
      </c>
      <c r="J57" s="110" t="s">
        <v>429</v>
      </c>
      <c r="K57" s="109" t="s">
        <v>430</v>
      </c>
      <c r="L57" s="109" t="s">
        <v>431</v>
      </c>
      <c r="M57" s="110" t="s">
        <v>397</v>
      </c>
      <c r="N57" s="110" t="s">
        <v>113</v>
      </c>
      <c r="O57" s="111" t="s">
        <v>412</v>
      </c>
      <c r="P57" s="112" t="s">
        <v>432</v>
      </c>
    </row>
    <row r="58" spans="1:16" ht="12.75" customHeight="1" thickBot="1" x14ac:dyDescent="0.25">
      <c r="A58" s="35" t="str">
        <f t="shared" si="6"/>
        <v>OEJV 0160 </v>
      </c>
      <c r="B58" s="16" t="str">
        <f t="shared" si="7"/>
        <v>I</v>
      </c>
      <c r="C58" s="35">
        <f t="shared" si="8"/>
        <v>55797.416660000003</v>
      </c>
      <c r="D58" s="13" t="str">
        <f t="shared" si="9"/>
        <v>vis</v>
      </c>
      <c r="E58" s="108">
        <f>VLOOKUP(C58,Active!C$21:E$971,3,FALSE)</f>
        <v>3822.2945762663289</v>
      </c>
      <c r="F58" s="16" t="s">
        <v>37</v>
      </c>
      <c r="G58" s="13" t="str">
        <f t="shared" si="10"/>
        <v>55797.41666</v>
      </c>
      <c r="H58" s="35">
        <f t="shared" si="11"/>
        <v>3822</v>
      </c>
      <c r="I58" s="109" t="s">
        <v>433</v>
      </c>
      <c r="J58" s="110" t="s">
        <v>434</v>
      </c>
      <c r="K58" s="109" t="s">
        <v>430</v>
      </c>
      <c r="L58" s="109" t="s">
        <v>435</v>
      </c>
      <c r="M58" s="110" t="s">
        <v>397</v>
      </c>
      <c r="N58" s="110" t="s">
        <v>37</v>
      </c>
      <c r="O58" s="111" t="s">
        <v>412</v>
      </c>
      <c r="P58" s="112" t="s">
        <v>432</v>
      </c>
    </row>
    <row r="59" spans="1:16" ht="12.75" customHeight="1" thickBot="1" x14ac:dyDescent="0.25">
      <c r="A59" s="35" t="str">
        <f t="shared" si="6"/>
        <v>BAVM 231 </v>
      </c>
      <c r="B59" s="16" t="str">
        <f t="shared" si="7"/>
        <v>I</v>
      </c>
      <c r="C59" s="35">
        <f t="shared" si="8"/>
        <v>56062.4496</v>
      </c>
      <c r="D59" s="13" t="str">
        <f t="shared" si="9"/>
        <v>vis</v>
      </c>
      <c r="E59" s="108">
        <f>VLOOKUP(C59,Active!C$21:E$971,3,FALSE)</f>
        <v>3914.2883532616274</v>
      </c>
      <c r="F59" s="16" t="s">
        <v>37</v>
      </c>
      <c r="G59" s="13" t="str">
        <f t="shared" si="10"/>
        <v>56062.4496</v>
      </c>
      <c r="H59" s="35">
        <f t="shared" si="11"/>
        <v>3914</v>
      </c>
      <c r="I59" s="109" t="s">
        <v>436</v>
      </c>
      <c r="J59" s="110" t="s">
        <v>437</v>
      </c>
      <c r="K59" s="109" t="s">
        <v>438</v>
      </c>
      <c r="L59" s="109" t="s">
        <v>439</v>
      </c>
      <c r="M59" s="110" t="s">
        <v>397</v>
      </c>
      <c r="N59" s="110" t="s">
        <v>37</v>
      </c>
      <c r="O59" s="111" t="s">
        <v>347</v>
      </c>
      <c r="P59" s="112" t="s">
        <v>440</v>
      </c>
    </row>
    <row r="60" spans="1:16" ht="12.75" customHeight="1" thickBot="1" x14ac:dyDescent="0.25">
      <c r="A60" s="35" t="str">
        <f t="shared" si="6"/>
        <v>OEJV 0160 </v>
      </c>
      <c r="B60" s="16" t="str">
        <f t="shared" si="7"/>
        <v>I</v>
      </c>
      <c r="C60" s="35">
        <f t="shared" si="8"/>
        <v>56160.423560000003</v>
      </c>
      <c r="D60" s="13" t="str">
        <f t="shared" si="9"/>
        <v>vis</v>
      </c>
      <c r="E60" s="108">
        <f>VLOOKUP(C60,Active!C$21:E$971,3,FALSE)</f>
        <v>3948.2954265997059</v>
      </c>
      <c r="F60" s="16" t="s">
        <v>37</v>
      </c>
      <c r="G60" s="13" t="str">
        <f t="shared" si="10"/>
        <v>56160.42356</v>
      </c>
      <c r="H60" s="35">
        <f t="shared" si="11"/>
        <v>3948</v>
      </c>
      <c r="I60" s="109" t="s">
        <v>441</v>
      </c>
      <c r="J60" s="110" t="s">
        <v>442</v>
      </c>
      <c r="K60" s="109" t="s">
        <v>443</v>
      </c>
      <c r="L60" s="109" t="s">
        <v>444</v>
      </c>
      <c r="M60" s="110" t="s">
        <v>397</v>
      </c>
      <c r="N60" s="110" t="s">
        <v>81</v>
      </c>
      <c r="O60" s="111" t="s">
        <v>412</v>
      </c>
      <c r="P60" s="112" t="s">
        <v>432</v>
      </c>
    </row>
    <row r="61" spans="1:16" ht="12.75" customHeight="1" thickBot="1" x14ac:dyDescent="0.25">
      <c r="A61" s="35" t="str">
        <f t="shared" si="6"/>
        <v>OEJV 0160 </v>
      </c>
      <c r="B61" s="16" t="str">
        <f t="shared" si="7"/>
        <v>I</v>
      </c>
      <c r="C61" s="35">
        <f t="shared" si="8"/>
        <v>56500.38392</v>
      </c>
      <c r="D61" s="13" t="str">
        <f t="shared" si="9"/>
        <v>vis</v>
      </c>
      <c r="E61" s="108">
        <f>VLOOKUP(C61,Active!C$21:E$971,3,FALSE)</f>
        <v>4066.2967495487756</v>
      </c>
      <c r="F61" s="16" t="s">
        <v>37</v>
      </c>
      <c r="G61" s="13" t="str">
        <f t="shared" si="10"/>
        <v>56500.38392</v>
      </c>
      <c r="H61" s="35">
        <f t="shared" si="11"/>
        <v>4066</v>
      </c>
      <c r="I61" s="109" t="s">
        <v>445</v>
      </c>
      <c r="J61" s="110" t="s">
        <v>446</v>
      </c>
      <c r="K61" s="109" t="s">
        <v>447</v>
      </c>
      <c r="L61" s="109" t="s">
        <v>448</v>
      </c>
      <c r="M61" s="110" t="s">
        <v>397</v>
      </c>
      <c r="N61" s="110" t="s">
        <v>113</v>
      </c>
      <c r="O61" s="111" t="s">
        <v>449</v>
      </c>
      <c r="P61" s="112" t="s">
        <v>432</v>
      </c>
    </row>
    <row r="62" spans="1:16" ht="12.75" customHeight="1" thickBot="1" x14ac:dyDescent="0.25">
      <c r="A62" s="35" t="str">
        <f t="shared" si="6"/>
        <v>OEJV 0160 </v>
      </c>
      <c r="B62" s="16" t="str">
        <f t="shared" si="7"/>
        <v>I</v>
      </c>
      <c r="C62" s="35">
        <f t="shared" si="8"/>
        <v>56500.38622</v>
      </c>
      <c r="D62" s="13" t="str">
        <f t="shared" si="9"/>
        <v>vis</v>
      </c>
      <c r="E62" s="108">
        <f>VLOOKUP(C62,Active!C$21:E$971,3,FALSE)</f>
        <v>4066.2975478860958</v>
      </c>
      <c r="F62" s="16" t="s">
        <v>37</v>
      </c>
      <c r="G62" s="13" t="str">
        <f t="shared" si="10"/>
        <v>56500.38622</v>
      </c>
      <c r="H62" s="35">
        <f t="shared" si="11"/>
        <v>4066</v>
      </c>
      <c r="I62" s="109" t="s">
        <v>450</v>
      </c>
      <c r="J62" s="110" t="s">
        <v>451</v>
      </c>
      <c r="K62" s="109" t="s">
        <v>447</v>
      </c>
      <c r="L62" s="109" t="s">
        <v>452</v>
      </c>
      <c r="M62" s="110" t="s">
        <v>397</v>
      </c>
      <c r="N62" s="110" t="s">
        <v>37</v>
      </c>
      <c r="O62" s="111" t="s">
        <v>449</v>
      </c>
      <c r="P62" s="112" t="s">
        <v>432</v>
      </c>
    </row>
    <row r="63" spans="1:16" ht="12.75" customHeight="1" thickBot="1" x14ac:dyDescent="0.25">
      <c r="A63" s="35" t="str">
        <f t="shared" si="6"/>
        <v>OEJV 0160 </v>
      </c>
      <c r="B63" s="16" t="str">
        <f t="shared" si="7"/>
        <v>I</v>
      </c>
      <c r="C63" s="35">
        <f t="shared" si="8"/>
        <v>56503.260020000002</v>
      </c>
      <c r="D63" s="13" t="str">
        <f t="shared" si="9"/>
        <v>vis</v>
      </c>
      <c r="E63" s="108">
        <f>VLOOKUP(C63,Active!C$21:E$971,3,FALSE)</f>
        <v>4067.2950530125499</v>
      </c>
      <c r="F63" s="16" t="s">
        <v>37</v>
      </c>
      <c r="G63" s="13" t="str">
        <f t="shared" si="10"/>
        <v>56503.26002</v>
      </c>
      <c r="H63" s="35">
        <f t="shared" si="11"/>
        <v>4067</v>
      </c>
      <c r="I63" s="109" t="s">
        <v>453</v>
      </c>
      <c r="J63" s="110" t="s">
        <v>454</v>
      </c>
      <c r="K63" s="109" t="s">
        <v>455</v>
      </c>
      <c r="L63" s="109" t="s">
        <v>456</v>
      </c>
      <c r="M63" s="110" t="s">
        <v>397</v>
      </c>
      <c r="N63" s="110" t="s">
        <v>29</v>
      </c>
      <c r="O63" s="111" t="s">
        <v>449</v>
      </c>
      <c r="P63" s="112" t="s">
        <v>432</v>
      </c>
    </row>
    <row r="64" spans="1:16" ht="12.75" customHeight="1" thickBot="1" x14ac:dyDescent="0.25">
      <c r="A64" s="35" t="str">
        <f t="shared" si="6"/>
        <v>OEJV 0160 </v>
      </c>
      <c r="B64" s="16" t="str">
        <f t="shared" si="7"/>
        <v>I</v>
      </c>
      <c r="C64" s="35">
        <f t="shared" si="8"/>
        <v>56503.268279999997</v>
      </c>
      <c r="D64" s="13" t="str">
        <f t="shared" si="9"/>
        <v>vis</v>
      </c>
      <c r="E64" s="108">
        <f>VLOOKUP(C64,Active!C$21:E$971,3,FALSE)</f>
        <v>4067.2979200848376</v>
      </c>
      <c r="F64" s="16" t="s">
        <v>37</v>
      </c>
      <c r="G64" s="13" t="str">
        <f t="shared" si="10"/>
        <v>56503.26828</v>
      </c>
      <c r="H64" s="35">
        <f t="shared" si="11"/>
        <v>4067</v>
      </c>
      <c r="I64" s="109" t="s">
        <v>457</v>
      </c>
      <c r="J64" s="110" t="s">
        <v>458</v>
      </c>
      <c r="K64" s="109" t="s">
        <v>455</v>
      </c>
      <c r="L64" s="109" t="s">
        <v>459</v>
      </c>
      <c r="M64" s="110" t="s">
        <v>397</v>
      </c>
      <c r="N64" s="110" t="s">
        <v>56</v>
      </c>
      <c r="O64" s="111" t="s">
        <v>449</v>
      </c>
      <c r="P64" s="112" t="s">
        <v>432</v>
      </c>
    </row>
    <row r="65" spans="1:16" ht="12.75" customHeight="1" thickBot="1" x14ac:dyDescent="0.25">
      <c r="A65" s="35" t="str">
        <f t="shared" si="6"/>
        <v> MVS 388 </v>
      </c>
      <c r="B65" s="16" t="str">
        <f t="shared" si="7"/>
        <v>I</v>
      </c>
      <c r="C65" s="35">
        <f t="shared" si="8"/>
        <v>27983.431</v>
      </c>
      <c r="D65" s="13" t="str">
        <f t="shared" si="9"/>
        <v>vis</v>
      </c>
      <c r="E65" s="108" t="e">
        <f>VLOOKUP(C65,Active!C$21:E$971,3,FALSE)</f>
        <v>#N/A</v>
      </c>
      <c r="F65" s="16" t="s">
        <v>37</v>
      </c>
      <c r="G65" s="13" t="str">
        <f t="shared" si="10"/>
        <v>27983.431</v>
      </c>
      <c r="H65" s="35">
        <f t="shared" si="11"/>
        <v>-5832</v>
      </c>
      <c r="I65" s="109" t="s">
        <v>183</v>
      </c>
      <c r="J65" s="110" t="s">
        <v>184</v>
      </c>
      <c r="K65" s="109">
        <v>-5832</v>
      </c>
      <c r="L65" s="109" t="s">
        <v>185</v>
      </c>
      <c r="M65" s="110" t="s">
        <v>168</v>
      </c>
      <c r="N65" s="110"/>
      <c r="O65" s="111" t="s">
        <v>169</v>
      </c>
      <c r="P65" s="111" t="s">
        <v>170</v>
      </c>
    </row>
    <row r="66" spans="1:16" ht="12.75" customHeight="1" thickBot="1" x14ac:dyDescent="0.25">
      <c r="A66" s="35" t="str">
        <f t="shared" si="6"/>
        <v> MVS 388 </v>
      </c>
      <c r="B66" s="16" t="str">
        <f t="shared" si="7"/>
        <v>I</v>
      </c>
      <c r="C66" s="35">
        <f t="shared" si="8"/>
        <v>28248.617999999999</v>
      </c>
      <c r="D66" s="13" t="str">
        <f t="shared" si="9"/>
        <v>vis</v>
      </c>
      <c r="E66" s="108" t="e">
        <f>VLOOKUP(C66,Active!C$21:E$971,3,FALSE)</f>
        <v>#N/A</v>
      </c>
      <c r="F66" s="16" t="s">
        <v>37</v>
      </c>
      <c r="G66" s="13" t="str">
        <f t="shared" si="10"/>
        <v>28248.618</v>
      </c>
      <c r="H66" s="35">
        <f t="shared" si="11"/>
        <v>-5740</v>
      </c>
      <c r="I66" s="109" t="s">
        <v>189</v>
      </c>
      <c r="J66" s="110" t="s">
        <v>190</v>
      </c>
      <c r="K66" s="109">
        <v>-5740</v>
      </c>
      <c r="L66" s="109" t="s">
        <v>191</v>
      </c>
      <c r="M66" s="110" t="s">
        <v>168</v>
      </c>
      <c r="N66" s="110"/>
      <c r="O66" s="111" t="s">
        <v>169</v>
      </c>
      <c r="P66" s="111" t="s">
        <v>170</v>
      </c>
    </row>
    <row r="67" spans="1:16" ht="12.75" customHeight="1" thickBot="1" x14ac:dyDescent="0.25">
      <c r="A67" s="35" t="str">
        <f t="shared" si="6"/>
        <v> MVS 388 </v>
      </c>
      <c r="B67" s="16" t="str">
        <f t="shared" si="7"/>
        <v>I</v>
      </c>
      <c r="C67" s="35">
        <f t="shared" si="8"/>
        <v>28248.632000000001</v>
      </c>
      <c r="D67" s="13" t="str">
        <f t="shared" si="9"/>
        <v>vis</v>
      </c>
      <c r="E67" s="108">
        <f>VLOOKUP(C67,Active!C$21:E$971,3,FALSE)</f>
        <v>-5739.9762588365084</v>
      </c>
      <c r="F67" s="16" t="s">
        <v>37</v>
      </c>
      <c r="G67" s="13" t="str">
        <f t="shared" si="10"/>
        <v>28248.632</v>
      </c>
      <c r="H67" s="35">
        <f t="shared" si="11"/>
        <v>-5740</v>
      </c>
      <c r="I67" s="109" t="s">
        <v>192</v>
      </c>
      <c r="J67" s="110" t="s">
        <v>193</v>
      </c>
      <c r="K67" s="109">
        <v>-5740</v>
      </c>
      <c r="L67" s="109" t="s">
        <v>194</v>
      </c>
      <c r="M67" s="110" t="s">
        <v>168</v>
      </c>
      <c r="N67" s="110"/>
      <c r="O67" s="111" t="s">
        <v>195</v>
      </c>
      <c r="P67" s="111" t="s">
        <v>170</v>
      </c>
    </row>
    <row r="68" spans="1:16" ht="12.75" customHeight="1" thickBot="1" x14ac:dyDescent="0.25">
      <c r="A68" s="35" t="str">
        <f t="shared" si="6"/>
        <v> MVS 388 </v>
      </c>
      <c r="B68" s="16" t="str">
        <f t="shared" si="7"/>
        <v>I</v>
      </c>
      <c r="C68" s="35">
        <f t="shared" si="8"/>
        <v>28398.420999999998</v>
      </c>
      <c r="D68" s="13" t="str">
        <f t="shared" si="9"/>
        <v>vis</v>
      </c>
      <c r="E68" s="108">
        <f>VLOOKUP(C68,Active!C$21:E$971,3,FALSE)</f>
        <v>-5687.9840202025152</v>
      </c>
      <c r="F68" s="16" t="s">
        <v>37</v>
      </c>
      <c r="G68" s="13" t="str">
        <f t="shared" si="10"/>
        <v>28398.421</v>
      </c>
      <c r="H68" s="35">
        <f t="shared" si="11"/>
        <v>-5688</v>
      </c>
      <c r="I68" s="109" t="s">
        <v>199</v>
      </c>
      <c r="J68" s="110" t="s">
        <v>200</v>
      </c>
      <c r="K68" s="109">
        <v>-5688</v>
      </c>
      <c r="L68" s="109" t="s">
        <v>201</v>
      </c>
      <c r="M68" s="110" t="s">
        <v>168</v>
      </c>
      <c r="N68" s="110"/>
      <c r="O68" s="111" t="s">
        <v>195</v>
      </c>
      <c r="P68" s="111" t="s">
        <v>170</v>
      </c>
    </row>
    <row r="69" spans="1:16" ht="12.75" customHeight="1" thickBot="1" x14ac:dyDescent="0.25">
      <c r="A69" s="35" t="str">
        <f t="shared" si="6"/>
        <v> MVS 388 </v>
      </c>
      <c r="B69" s="16" t="str">
        <f t="shared" si="7"/>
        <v>I</v>
      </c>
      <c r="C69" s="35">
        <f t="shared" si="8"/>
        <v>28424.358</v>
      </c>
      <c r="D69" s="13" t="str">
        <f t="shared" si="9"/>
        <v>vis</v>
      </c>
      <c r="E69" s="108">
        <f>VLOOKUP(C69,Active!C$21:E$971,3,FALSE)</f>
        <v>-5678.9812049527309</v>
      </c>
      <c r="F69" s="16" t="s">
        <v>37</v>
      </c>
      <c r="G69" s="13" t="str">
        <f t="shared" si="10"/>
        <v>28424.358</v>
      </c>
      <c r="H69" s="35">
        <f t="shared" si="11"/>
        <v>-5679</v>
      </c>
      <c r="I69" s="109" t="s">
        <v>202</v>
      </c>
      <c r="J69" s="110" t="s">
        <v>203</v>
      </c>
      <c r="K69" s="109">
        <v>-5679</v>
      </c>
      <c r="L69" s="109" t="s">
        <v>191</v>
      </c>
      <c r="M69" s="110" t="s">
        <v>168</v>
      </c>
      <c r="N69" s="110"/>
      <c r="O69" s="111" t="s">
        <v>195</v>
      </c>
      <c r="P69" s="111" t="s">
        <v>170</v>
      </c>
    </row>
    <row r="70" spans="1:16" ht="12.75" customHeight="1" thickBot="1" x14ac:dyDescent="0.25">
      <c r="A70" s="35" t="str">
        <f t="shared" si="6"/>
        <v> MVS 388 </v>
      </c>
      <c r="B70" s="16" t="str">
        <f t="shared" si="7"/>
        <v>I</v>
      </c>
      <c r="C70" s="35">
        <f t="shared" si="8"/>
        <v>28427.312000000002</v>
      </c>
      <c r="D70" s="13" t="str">
        <f t="shared" si="9"/>
        <v>vis</v>
      </c>
      <c r="E70" s="108">
        <f>VLOOKUP(C70,Active!C$21:E$971,3,FALSE)</f>
        <v>-5677.9558621510241</v>
      </c>
      <c r="F70" s="16" t="s">
        <v>37</v>
      </c>
      <c r="G70" s="13" t="str">
        <f t="shared" si="10"/>
        <v>28427.312</v>
      </c>
      <c r="H70" s="35">
        <f t="shared" si="11"/>
        <v>-5678</v>
      </c>
      <c r="I70" s="109" t="s">
        <v>204</v>
      </c>
      <c r="J70" s="110" t="s">
        <v>205</v>
      </c>
      <c r="K70" s="109">
        <v>-5678</v>
      </c>
      <c r="L70" s="109" t="s">
        <v>206</v>
      </c>
      <c r="M70" s="110" t="s">
        <v>168</v>
      </c>
      <c r="N70" s="110"/>
      <c r="O70" s="111" t="s">
        <v>195</v>
      </c>
      <c r="P70" s="111" t="s">
        <v>170</v>
      </c>
    </row>
    <row r="71" spans="1:16" ht="12.75" customHeight="1" thickBot="1" x14ac:dyDescent="0.25">
      <c r="A71" s="35" t="str">
        <f t="shared" si="6"/>
        <v> MVS 388 </v>
      </c>
      <c r="B71" s="16" t="str">
        <f t="shared" si="7"/>
        <v>I</v>
      </c>
      <c r="C71" s="35">
        <f t="shared" si="8"/>
        <v>28784.388999999999</v>
      </c>
      <c r="D71" s="13" t="str">
        <f t="shared" si="9"/>
        <v>vis</v>
      </c>
      <c r="E71" s="108">
        <f>VLOOKUP(C71,Active!C$21:E$971,3,FALSE)</f>
        <v>-5554.0132989807626</v>
      </c>
      <c r="F71" s="16" t="s">
        <v>37</v>
      </c>
      <c r="G71" s="13" t="str">
        <f t="shared" si="10"/>
        <v>28784.389</v>
      </c>
      <c r="H71" s="35">
        <f t="shared" si="11"/>
        <v>-5554</v>
      </c>
      <c r="I71" s="109" t="s">
        <v>207</v>
      </c>
      <c r="J71" s="110" t="s">
        <v>208</v>
      </c>
      <c r="K71" s="109">
        <v>-5554</v>
      </c>
      <c r="L71" s="109" t="s">
        <v>209</v>
      </c>
      <c r="M71" s="110" t="s">
        <v>168</v>
      </c>
      <c r="N71" s="110"/>
      <c r="O71" s="111" t="s">
        <v>195</v>
      </c>
      <c r="P71" s="111" t="s">
        <v>170</v>
      </c>
    </row>
    <row r="72" spans="1:16" ht="12.75" customHeight="1" thickBot="1" x14ac:dyDescent="0.25">
      <c r="A72" s="35" t="str">
        <f t="shared" si="6"/>
        <v> MVS 388 </v>
      </c>
      <c r="B72" s="16" t="str">
        <f t="shared" si="7"/>
        <v>I</v>
      </c>
      <c r="C72" s="35">
        <f t="shared" si="8"/>
        <v>28836.280999999999</v>
      </c>
      <c r="D72" s="13" t="str">
        <f t="shared" si="9"/>
        <v>vis</v>
      </c>
      <c r="E72" s="108">
        <f>VLOOKUP(C72,Active!C$21:E$971,3,FALSE)</f>
        <v>-5536.0014206239057</v>
      </c>
      <c r="F72" s="16" t="s">
        <v>37</v>
      </c>
      <c r="G72" s="13" t="str">
        <f t="shared" si="10"/>
        <v>28836.281</v>
      </c>
      <c r="H72" s="35">
        <f t="shared" si="11"/>
        <v>-5536</v>
      </c>
      <c r="I72" s="109" t="s">
        <v>213</v>
      </c>
      <c r="J72" s="110" t="s">
        <v>214</v>
      </c>
      <c r="K72" s="109">
        <v>-5536</v>
      </c>
      <c r="L72" s="109" t="s">
        <v>215</v>
      </c>
      <c r="M72" s="110" t="s">
        <v>168</v>
      </c>
      <c r="N72" s="110"/>
      <c r="O72" s="111" t="s">
        <v>195</v>
      </c>
      <c r="P72" s="111" t="s">
        <v>170</v>
      </c>
    </row>
    <row r="73" spans="1:16" ht="12.75" customHeight="1" thickBot="1" x14ac:dyDescent="0.25">
      <c r="A73" s="35" t="str">
        <f t="shared" si="6"/>
        <v> MVS 388 </v>
      </c>
      <c r="B73" s="16" t="str">
        <f t="shared" si="7"/>
        <v>I</v>
      </c>
      <c r="C73" s="35">
        <f t="shared" si="8"/>
        <v>28865.216</v>
      </c>
      <c r="D73" s="13" t="str">
        <f t="shared" si="9"/>
        <v>vis</v>
      </c>
      <c r="E73" s="108">
        <f>VLOOKUP(C73,Active!C$21:E$971,3,FALSE)</f>
        <v>-5525.9579900323761</v>
      </c>
      <c r="F73" s="16" t="s">
        <v>37</v>
      </c>
      <c r="G73" s="13" t="str">
        <f t="shared" si="10"/>
        <v>28865.216</v>
      </c>
      <c r="H73" s="35">
        <f t="shared" si="11"/>
        <v>-5526</v>
      </c>
      <c r="I73" s="109" t="s">
        <v>216</v>
      </c>
      <c r="J73" s="110" t="s">
        <v>217</v>
      </c>
      <c r="K73" s="109">
        <v>-5526</v>
      </c>
      <c r="L73" s="109" t="s">
        <v>218</v>
      </c>
      <c r="M73" s="110" t="s">
        <v>168</v>
      </c>
      <c r="N73" s="110"/>
      <c r="O73" s="111" t="s">
        <v>195</v>
      </c>
      <c r="P73" s="111" t="s">
        <v>170</v>
      </c>
    </row>
    <row r="74" spans="1:16" ht="12.75" customHeight="1" thickBot="1" x14ac:dyDescent="0.25">
      <c r="A74" s="35" t="str">
        <f t="shared" si="6"/>
        <v> MVS 388 </v>
      </c>
      <c r="B74" s="16" t="str">
        <f t="shared" si="7"/>
        <v>I</v>
      </c>
      <c r="C74" s="35">
        <f t="shared" si="8"/>
        <v>29046.488000000001</v>
      </c>
      <c r="D74" s="13" t="str">
        <f t="shared" si="9"/>
        <v>vis</v>
      </c>
      <c r="E74" s="108">
        <f>VLOOKUP(C74,Active!C$21:E$971,3,FALSE)</f>
        <v>-5463.0379018973235</v>
      </c>
      <c r="F74" s="16" t="s">
        <v>37</v>
      </c>
      <c r="G74" s="13" t="str">
        <f t="shared" si="10"/>
        <v>29046.488</v>
      </c>
      <c r="H74" s="35">
        <f t="shared" si="11"/>
        <v>-5463</v>
      </c>
      <c r="I74" s="109" t="s">
        <v>219</v>
      </c>
      <c r="J74" s="110" t="s">
        <v>220</v>
      </c>
      <c r="K74" s="109">
        <v>-5463</v>
      </c>
      <c r="L74" s="109" t="s">
        <v>221</v>
      </c>
      <c r="M74" s="110" t="s">
        <v>168</v>
      </c>
      <c r="N74" s="110"/>
      <c r="O74" s="111" t="s">
        <v>195</v>
      </c>
      <c r="P74" s="111" t="s">
        <v>170</v>
      </c>
    </row>
    <row r="75" spans="1:16" ht="12.75" customHeight="1" thickBot="1" x14ac:dyDescent="0.25">
      <c r="A75" s="35" t="str">
        <f t="shared" ref="A75:A94" si="12">P75</f>
        <v> MVS 388 </v>
      </c>
      <c r="B75" s="16" t="str">
        <f t="shared" ref="B75:B94" si="13">IF(H75=INT(H75),"I","II")</f>
        <v>I</v>
      </c>
      <c r="C75" s="35">
        <f t="shared" ref="C75:C94" si="14">1*G75</f>
        <v>29196.267</v>
      </c>
      <c r="D75" s="13" t="str">
        <f t="shared" ref="D75:D94" si="15">VLOOKUP(F75,I$1:J$5,2,FALSE)</f>
        <v>vis</v>
      </c>
      <c r="E75" s="108">
        <f>VLOOKUP(C75,Active!C$21:E$971,3,FALSE)</f>
        <v>-5411.0491342951582</v>
      </c>
      <c r="F75" s="16" t="s">
        <v>37</v>
      </c>
      <c r="G75" s="13" t="str">
        <f t="shared" ref="G75:G94" si="16">MID(I75,3,LEN(I75)-3)</f>
        <v>29196.267</v>
      </c>
      <c r="H75" s="35">
        <f t="shared" ref="H75:H94" si="17">1*K75</f>
        <v>-5411</v>
      </c>
      <c r="I75" s="109" t="s">
        <v>231</v>
      </c>
      <c r="J75" s="110" t="s">
        <v>232</v>
      </c>
      <c r="K75" s="109">
        <v>-5411</v>
      </c>
      <c r="L75" s="109" t="s">
        <v>233</v>
      </c>
      <c r="M75" s="110" t="s">
        <v>168</v>
      </c>
      <c r="N75" s="110"/>
      <c r="O75" s="111" t="s">
        <v>195</v>
      </c>
      <c r="P75" s="111" t="s">
        <v>170</v>
      </c>
    </row>
    <row r="76" spans="1:16" ht="12.75" customHeight="1" thickBot="1" x14ac:dyDescent="0.25">
      <c r="A76" s="35" t="str">
        <f t="shared" si="12"/>
        <v> MVS 388 </v>
      </c>
      <c r="B76" s="16" t="str">
        <f t="shared" si="13"/>
        <v>I</v>
      </c>
      <c r="C76" s="35">
        <f t="shared" si="14"/>
        <v>29363.498</v>
      </c>
      <c r="D76" s="13" t="str">
        <f t="shared" si="15"/>
        <v>vis</v>
      </c>
      <c r="E76" s="108">
        <f>VLOOKUP(C76,Active!C$21:E$971,3,FALSE)</f>
        <v>-5353.0027219484482</v>
      </c>
      <c r="F76" s="16" t="s">
        <v>37</v>
      </c>
      <c r="G76" s="13" t="str">
        <f t="shared" si="16"/>
        <v>29363.498</v>
      </c>
      <c r="H76" s="35">
        <f t="shared" si="17"/>
        <v>-5353</v>
      </c>
      <c r="I76" s="109" t="s">
        <v>237</v>
      </c>
      <c r="J76" s="110" t="s">
        <v>238</v>
      </c>
      <c r="K76" s="109">
        <v>-5353</v>
      </c>
      <c r="L76" s="109" t="s">
        <v>239</v>
      </c>
      <c r="M76" s="110" t="s">
        <v>168</v>
      </c>
      <c r="N76" s="110"/>
      <c r="O76" s="111" t="s">
        <v>195</v>
      </c>
      <c r="P76" s="111" t="s">
        <v>170</v>
      </c>
    </row>
    <row r="77" spans="1:16" ht="12.75" customHeight="1" thickBot="1" x14ac:dyDescent="0.25">
      <c r="A77" s="35" t="str">
        <f t="shared" si="12"/>
        <v> MVS 388 </v>
      </c>
      <c r="B77" s="16" t="str">
        <f t="shared" si="13"/>
        <v>I</v>
      </c>
      <c r="C77" s="35">
        <f t="shared" si="14"/>
        <v>29438.488000000001</v>
      </c>
      <c r="D77" s="13" t="str">
        <f t="shared" si="15"/>
        <v>vis</v>
      </c>
      <c r="E77" s="108">
        <f>VLOOKUP(C77,Active!C$21:E$971,3,FALSE)</f>
        <v>-5326.9734542775022</v>
      </c>
      <c r="F77" s="16" t="s">
        <v>37</v>
      </c>
      <c r="G77" s="13" t="str">
        <f t="shared" si="16"/>
        <v>29438.488</v>
      </c>
      <c r="H77" s="35">
        <f t="shared" si="17"/>
        <v>-5327</v>
      </c>
      <c r="I77" s="109" t="s">
        <v>240</v>
      </c>
      <c r="J77" s="110" t="s">
        <v>241</v>
      </c>
      <c r="K77" s="109">
        <v>-5327</v>
      </c>
      <c r="L77" s="109" t="s">
        <v>242</v>
      </c>
      <c r="M77" s="110" t="s">
        <v>168</v>
      </c>
      <c r="N77" s="110"/>
      <c r="O77" s="111" t="s">
        <v>169</v>
      </c>
      <c r="P77" s="111" t="s">
        <v>170</v>
      </c>
    </row>
    <row r="78" spans="1:16" ht="12.75" customHeight="1" thickBot="1" x14ac:dyDescent="0.25">
      <c r="A78" s="35" t="str">
        <f t="shared" si="12"/>
        <v> MVS 388 </v>
      </c>
      <c r="B78" s="16" t="str">
        <f t="shared" si="13"/>
        <v>I</v>
      </c>
      <c r="C78" s="35">
        <f t="shared" si="14"/>
        <v>29438.511999999999</v>
      </c>
      <c r="D78" s="13" t="str">
        <f t="shared" si="15"/>
        <v>vis</v>
      </c>
      <c r="E78" s="108">
        <f>VLOOKUP(C78,Active!C$21:E$971,3,FALSE)</f>
        <v>-5326.9651238011184</v>
      </c>
      <c r="F78" s="16" t="s">
        <v>37</v>
      </c>
      <c r="G78" s="13" t="str">
        <f t="shared" si="16"/>
        <v>29438.512</v>
      </c>
      <c r="H78" s="35">
        <f t="shared" si="17"/>
        <v>-5327</v>
      </c>
      <c r="I78" s="109" t="s">
        <v>243</v>
      </c>
      <c r="J78" s="110" t="s">
        <v>244</v>
      </c>
      <c r="K78" s="109">
        <v>-5327</v>
      </c>
      <c r="L78" s="109" t="s">
        <v>245</v>
      </c>
      <c r="M78" s="110" t="s">
        <v>168</v>
      </c>
      <c r="N78" s="110"/>
      <c r="O78" s="111" t="s">
        <v>195</v>
      </c>
      <c r="P78" s="111" t="s">
        <v>170</v>
      </c>
    </row>
    <row r="79" spans="1:16" ht="12.75" customHeight="1" thickBot="1" x14ac:dyDescent="0.25">
      <c r="A79" s="35" t="str">
        <f t="shared" si="12"/>
        <v> MVS 388 </v>
      </c>
      <c r="B79" s="16" t="str">
        <f t="shared" si="13"/>
        <v>I</v>
      </c>
      <c r="C79" s="35">
        <f t="shared" si="14"/>
        <v>29464.454000000002</v>
      </c>
      <c r="D79" s="13" t="str">
        <f t="shared" si="15"/>
        <v>vis</v>
      </c>
      <c r="E79" s="108">
        <f>VLOOKUP(C79,Active!C$21:E$971,3,FALSE)</f>
        <v>-5317.9605730354197</v>
      </c>
      <c r="F79" s="16" t="s">
        <v>37</v>
      </c>
      <c r="G79" s="13" t="str">
        <f t="shared" si="16"/>
        <v>29464.454</v>
      </c>
      <c r="H79" s="35">
        <f t="shared" si="17"/>
        <v>-5318</v>
      </c>
      <c r="I79" s="109" t="s">
        <v>246</v>
      </c>
      <c r="J79" s="110" t="s">
        <v>247</v>
      </c>
      <c r="K79" s="109">
        <v>-5318</v>
      </c>
      <c r="L79" s="109" t="s">
        <v>248</v>
      </c>
      <c r="M79" s="110" t="s">
        <v>168</v>
      </c>
      <c r="N79" s="110"/>
      <c r="O79" s="111" t="s">
        <v>195</v>
      </c>
      <c r="P79" s="111" t="s">
        <v>170</v>
      </c>
    </row>
    <row r="80" spans="1:16" ht="12.75" customHeight="1" thickBot="1" x14ac:dyDescent="0.25">
      <c r="A80" s="35" t="str">
        <f t="shared" si="12"/>
        <v> MVS 388 </v>
      </c>
      <c r="B80" s="16" t="str">
        <f t="shared" si="13"/>
        <v>I</v>
      </c>
      <c r="C80" s="35">
        <f t="shared" si="14"/>
        <v>29824.507000000001</v>
      </c>
      <c r="D80" s="13" t="str">
        <f t="shared" si="15"/>
        <v>vis</v>
      </c>
      <c r="E80" s="108">
        <f>VLOOKUP(C80,Active!C$21:E$971,3,FALSE)</f>
        <v>-5192.9850307934312</v>
      </c>
      <c r="F80" s="16" t="s">
        <v>37</v>
      </c>
      <c r="G80" s="13" t="str">
        <f t="shared" si="16"/>
        <v>29824.507</v>
      </c>
      <c r="H80" s="35">
        <f t="shared" si="17"/>
        <v>-5193</v>
      </c>
      <c r="I80" s="109" t="s">
        <v>249</v>
      </c>
      <c r="J80" s="110" t="s">
        <v>250</v>
      </c>
      <c r="K80" s="109">
        <v>-5193</v>
      </c>
      <c r="L80" s="109" t="s">
        <v>251</v>
      </c>
      <c r="M80" s="110" t="s">
        <v>168</v>
      </c>
      <c r="N80" s="110"/>
      <c r="O80" s="111" t="s">
        <v>195</v>
      </c>
      <c r="P80" s="111" t="s">
        <v>170</v>
      </c>
    </row>
    <row r="81" spans="1:16" ht="12.75" customHeight="1" thickBot="1" x14ac:dyDescent="0.25">
      <c r="A81" s="35" t="str">
        <f t="shared" si="12"/>
        <v> MVS 388 </v>
      </c>
      <c r="B81" s="16" t="str">
        <f t="shared" si="13"/>
        <v>I</v>
      </c>
      <c r="C81" s="35">
        <f t="shared" si="14"/>
        <v>29876.413</v>
      </c>
      <c r="D81" s="13" t="str">
        <f t="shared" si="15"/>
        <v>vis</v>
      </c>
      <c r="E81" s="108">
        <f>VLOOKUP(C81,Active!C$21:E$971,3,FALSE)</f>
        <v>-5174.9682929920173</v>
      </c>
      <c r="F81" s="16" t="s">
        <v>37</v>
      </c>
      <c r="G81" s="13" t="str">
        <f t="shared" si="16"/>
        <v>29876.413</v>
      </c>
      <c r="H81" s="35">
        <f t="shared" si="17"/>
        <v>-5175</v>
      </c>
      <c r="I81" s="109" t="s">
        <v>252</v>
      </c>
      <c r="J81" s="110" t="s">
        <v>253</v>
      </c>
      <c r="K81" s="109">
        <v>-5175</v>
      </c>
      <c r="L81" s="109" t="s">
        <v>254</v>
      </c>
      <c r="M81" s="110" t="s">
        <v>168</v>
      </c>
      <c r="N81" s="110"/>
      <c r="O81" s="111" t="s">
        <v>195</v>
      </c>
      <c r="P81" s="111" t="s">
        <v>170</v>
      </c>
    </row>
    <row r="82" spans="1:16" ht="12.75" customHeight="1" thickBot="1" x14ac:dyDescent="0.25">
      <c r="A82" s="35" t="str">
        <f t="shared" si="12"/>
        <v> MVS 389 </v>
      </c>
      <c r="B82" s="16" t="str">
        <f t="shared" si="13"/>
        <v>I</v>
      </c>
      <c r="C82" s="35">
        <f t="shared" si="14"/>
        <v>30164.507000000001</v>
      </c>
      <c r="D82" s="13" t="str">
        <f t="shared" si="15"/>
        <v>vis</v>
      </c>
      <c r="E82" s="108">
        <f>VLOOKUP(C82,Active!C$21:E$971,3,FALSE)</f>
        <v>-5074.9699486741983</v>
      </c>
      <c r="F82" s="16" t="s">
        <v>37</v>
      </c>
      <c r="G82" s="13" t="str">
        <f t="shared" si="16"/>
        <v>30164.507</v>
      </c>
      <c r="H82" s="35">
        <f t="shared" si="17"/>
        <v>-5075</v>
      </c>
      <c r="I82" s="109" t="s">
        <v>255</v>
      </c>
      <c r="J82" s="110" t="s">
        <v>256</v>
      </c>
      <c r="K82" s="109">
        <v>-5075</v>
      </c>
      <c r="L82" s="109" t="s">
        <v>257</v>
      </c>
      <c r="M82" s="110" t="s">
        <v>168</v>
      </c>
      <c r="N82" s="110"/>
      <c r="O82" s="111" t="s">
        <v>195</v>
      </c>
      <c r="P82" s="111" t="s">
        <v>258</v>
      </c>
    </row>
    <row r="83" spans="1:16" ht="12.75" customHeight="1" thickBot="1" x14ac:dyDescent="0.25">
      <c r="A83" s="35" t="str">
        <f t="shared" si="12"/>
        <v> MVS 389 </v>
      </c>
      <c r="B83" s="16" t="str">
        <f t="shared" si="13"/>
        <v>I</v>
      </c>
      <c r="C83" s="35">
        <f t="shared" si="14"/>
        <v>30605.381000000001</v>
      </c>
      <c r="D83" s="13" t="str">
        <f t="shared" si="15"/>
        <v>vis</v>
      </c>
      <c r="E83" s="108">
        <f>VLOOKUP(C83,Active!C$21:E$971,3,FALSE)</f>
        <v>-4921.94118010292</v>
      </c>
      <c r="F83" s="16" t="s">
        <v>37</v>
      </c>
      <c r="G83" s="13" t="str">
        <f t="shared" si="16"/>
        <v>30605.381</v>
      </c>
      <c r="H83" s="35">
        <f t="shared" si="17"/>
        <v>-4922</v>
      </c>
      <c r="I83" s="109" t="s">
        <v>259</v>
      </c>
      <c r="J83" s="110" t="s">
        <v>260</v>
      </c>
      <c r="K83" s="109">
        <v>-4922</v>
      </c>
      <c r="L83" s="109" t="s">
        <v>261</v>
      </c>
      <c r="M83" s="110" t="s">
        <v>168</v>
      </c>
      <c r="N83" s="110"/>
      <c r="O83" s="111" t="s">
        <v>195</v>
      </c>
      <c r="P83" s="111" t="s">
        <v>258</v>
      </c>
    </row>
    <row r="84" spans="1:16" ht="12.75" customHeight="1" thickBot="1" x14ac:dyDescent="0.25">
      <c r="A84" s="35" t="str">
        <f t="shared" si="12"/>
        <v> MVS 389 </v>
      </c>
      <c r="B84" s="16" t="str">
        <f t="shared" si="13"/>
        <v>I</v>
      </c>
      <c r="C84" s="35">
        <f t="shared" si="14"/>
        <v>30936.504000000001</v>
      </c>
      <c r="D84" s="13" t="str">
        <f t="shared" si="15"/>
        <v>vis</v>
      </c>
      <c r="E84" s="108">
        <f>VLOOKUP(C84,Active!C$21:E$971,3,FALSE)</f>
        <v>-4807.0073329365468</v>
      </c>
      <c r="F84" s="16" t="s">
        <v>37</v>
      </c>
      <c r="G84" s="13" t="str">
        <f t="shared" si="16"/>
        <v>30936.504</v>
      </c>
      <c r="H84" s="35">
        <f t="shared" si="17"/>
        <v>-4807</v>
      </c>
      <c r="I84" s="109" t="s">
        <v>262</v>
      </c>
      <c r="J84" s="110" t="s">
        <v>263</v>
      </c>
      <c r="K84" s="109">
        <v>-4807</v>
      </c>
      <c r="L84" s="109" t="s">
        <v>264</v>
      </c>
      <c r="M84" s="110" t="s">
        <v>168</v>
      </c>
      <c r="N84" s="110"/>
      <c r="O84" s="111" t="s">
        <v>195</v>
      </c>
      <c r="P84" s="111" t="s">
        <v>258</v>
      </c>
    </row>
    <row r="85" spans="1:16" ht="12.75" customHeight="1" thickBot="1" x14ac:dyDescent="0.25">
      <c r="A85" s="35" t="str">
        <f t="shared" si="12"/>
        <v> MVS 389 </v>
      </c>
      <c r="B85" s="16" t="str">
        <f t="shared" si="13"/>
        <v>I</v>
      </c>
      <c r="C85" s="35">
        <f t="shared" si="14"/>
        <v>31014.257000000001</v>
      </c>
      <c r="D85" s="13" t="str">
        <f t="shared" si="15"/>
        <v>vis</v>
      </c>
      <c r="E85" s="108">
        <f>VLOOKUP(C85,Active!C$21:E$971,3,FALSE)</f>
        <v>-4780.019019171792</v>
      </c>
      <c r="F85" s="16" t="s">
        <v>37</v>
      </c>
      <c r="G85" s="13" t="str">
        <f t="shared" si="16"/>
        <v>31014.257</v>
      </c>
      <c r="H85" s="35">
        <f t="shared" si="17"/>
        <v>-4780</v>
      </c>
      <c r="I85" s="109" t="s">
        <v>265</v>
      </c>
      <c r="J85" s="110" t="s">
        <v>266</v>
      </c>
      <c r="K85" s="109">
        <v>-4780</v>
      </c>
      <c r="L85" s="109" t="s">
        <v>267</v>
      </c>
      <c r="M85" s="110" t="s">
        <v>168</v>
      </c>
      <c r="N85" s="110"/>
      <c r="O85" s="111" t="s">
        <v>195</v>
      </c>
      <c r="P85" s="111" t="s">
        <v>258</v>
      </c>
    </row>
    <row r="86" spans="1:16" ht="12.75" customHeight="1" thickBot="1" x14ac:dyDescent="0.25">
      <c r="A86" s="35" t="str">
        <f t="shared" si="12"/>
        <v> MVS 389 </v>
      </c>
      <c r="B86" s="16" t="str">
        <f t="shared" si="13"/>
        <v>I</v>
      </c>
      <c r="C86" s="35">
        <f t="shared" si="14"/>
        <v>31613.504000000001</v>
      </c>
      <c r="D86" s="13" t="str">
        <f t="shared" si="15"/>
        <v>vis</v>
      </c>
      <c r="E86" s="108">
        <f>VLOOKUP(C86,Active!C$21:E$971,3,FALSE)</f>
        <v>-4572.018478246192</v>
      </c>
      <c r="F86" s="16" t="s">
        <v>37</v>
      </c>
      <c r="G86" s="13" t="str">
        <f t="shared" si="16"/>
        <v>31613.504</v>
      </c>
      <c r="H86" s="35">
        <f t="shared" si="17"/>
        <v>-4572</v>
      </c>
      <c r="I86" s="109" t="s">
        <v>268</v>
      </c>
      <c r="J86" s="110" t="s">
        <v>269</v>
      </c>
      <c r="K86" s="109">
        <v>-4572</v>
      </c>
      <c r="L86" s="109" t="s">
        <v>270</v>
      </c>
      <c r="M86" s="110" t="s">
        <v>168</v>
      </c>
      <c r="N86" s="110"/>
      <c r="O86" s="111" t="s">
        <v>195</v>
      </c>
      <c r="P86" s="111" t="s">
        <v>258</v>
      </c>
    </row>
    <row r="87" spans="1:16" ht="12.75" customHeight="1" thickBot="1" x14ac:dyDescent="0.25">
      <c r="A87" s="35" t="str">
        <f t="shared" si="12"/>
        <v> MVS 389 </v>
      </c>
      <c r="B87" s="16" t="str">
        <f t="shared" si="13"/>
        <v>I</v>
      </c>
      <c r="C87" s="35">
        <f t="shared" si="14"/>
        <v>34180.506000000001</v>
      </c>
      <c r="D87" s="13" t="str">
        <f t="shared" si="15"/>
        <v>vis</v>
      </c>
      <c r="E87" s="108">
        <f>VLOOKUP(C87,Active!C$21:E$971,3,FALSE)</f>
        <v>-3681.0039140396179</v>
      </c>
      <c r="F87" s="16" t="s">
        <v>37</v>
      </c>
      <c r="G87" s="13" t="str">
        <f t="shared" si="16"/>
        <v>34180.506</v>
      </c>
      <c r="H87" s="35">
        <f t="shared" si="17"/>
        <v>-3681</v>
      </c>
      <c r="I87" s="109" t="s">
        <v>271</v>
      </c>
      <c r="J87" s="110" t="s">
        <v>272</v>
      </c>
      <c r="K87" s="109">
        <v>-3681</v>
      </c>
      <c r="L87" s="109" t="s">
        <v>273</v>
      </c>
      <c r="M87" s="110" t="s">
        <v>168</v>
      </c>
      <c r="N87" s="110"/>
      <c r="O87" s="111" t="s">
        <v>195</v>
      </c>
      <c r="P87" s="111" t="s">
        <v>258</v>
      </c>
    </row>
    <row r="88" spans="1:16" ht="12.75" customHeight="1" thickBot="1" x14ac:dyDescent="0.25">
      <c r="A88" s="35" t="str">
        <f t="shared" si="12"/>
        <v> MVS 389 </v>
      </c>
      <c r="B88" s="16" t="str">
        <f t="shared" si="13"/>
        <v>I</v>
      </c>
      <c r="C88" s="35">
        <f t="shared" si="14"/>
        <v>34811.616000000002</v>
      </c>
      <c r="D88" s="13" t="str">
        <f t="shared" si="15"/>
        <v>vis</v>
      </c>
      <c r="E88" s="108">
        <f>VLOOKUP(C88,Active!C$21:E$971,3,FALSE)</f>
        <v>-3461.9436244035319</v>
      </c>
      <c r="F88" s="16" t="s">
        <v>37</v>
      </c>
      <c r="G88" s="13" t="str">
        <f t="shared" si="16"/>
        <v>34811.616</v>
      </c>
      <c r="H88" s="35">
        <f t="shared" si="17"/>
        <v>-3462</v>
      </c>
      <c r="I88" s="109" t="s">
        <v>274</v>
      </c>
      <c r="J88" s="110" t="s">
        <v>275</v>
      </c>
      <c r="K88" s="109">
        <v>-3462</v>
      </c>
      <c r="L88" s="109" t="s">
        <v>276</v>
      </c>
      <c r="M88" s="110" t="s">
        <v>168</v>
      </c>
      <c r="N88" s="110"/>
      <c r="O88" s="111" t="s">
        <v>195</v>
      </c>
      <c r="P88" s="111" t="s">
        <v>258</v>
      </c>
    </row>
    <row r="89" spans="1:16" ht="12.75" customHeight="1" thickBot="1" x14ac:dyDescent="0.25">
      <c r="A89" s="35" t="str">
        <f t="shared" si="12"/>
        <v> MVS 389 </v>
      </c>
      <c r="B89" s="16" t="str">
        <f t="shared" si="13"/>
        <v>I</v>
      </c>
      <c r="C89" s="35">
        <f t="shared" si="14"/>
        <v>34860.482000000004</v>
      </c>
      <c r="D89" s="13" t="str">
        <f t="shared" si="15"/>
        <v>vis</v>
      </c>
      <c r="E89" s="108">
        <f>VLOOKUP(C89,Active!C$21:E$971,3,FALSE)</f>
        <v>-3444.9820802775362</v>
      </c>
      <c r="F89" s="16" t="s">
        <v>37</v>
      </c>
      <c r="G89" s="13" t="str">
        <f t="shared" si="16"/>
        <v>34860.482</v>
      </c>
      <c r="H89" s="35">
        <f t="shared" si="17"/>
        <v>-3445</v>
      </c>
      <c r="I89" s="109" t="s">
        <v>277</v>
      </c>
      <c r="J89" s="110" t="s">
        <v>278</v>
      </c>
      <c r="K89" s="109">
        <v>-3445</v>
      </c>
      <c r="L89" s="109" t="s">
        <v>279</v>
      </c>
      <c r="M89" s="110" t="s">
        <v>168</v>
      </c>
      <c r="N89" s="110"/>
      <c r="O89" s="111" t="s">
        <v>195</v>
      </c>
      <c r="P89" s="111" t="s">
        <v>258</v>
      </c>
    </row>
    <row r="90" spans="1:16" ht="12.75" customHeight="1" thickBot="1" x14ac:dyDescent="0.25">
      <c r="A90" s="35" t="str">
        <f t="shared" si="12"/>
        <v> MVS 389 </v>
      </c>
      <c r="B90" s="16" t="str">
        <f t="shared" si="13"/>
        <v>I</v>
      </c>
      <c r="C90" s="35">
        <f t="shared" si="14"/>
        <v>34987.381999999998</v>
      </c>
      <c r="D90" s="13" t="str">
        <f t="shared" si="15"/>
        <v>vis</v>
      </c>
      <c r="E90" s="108">
        <f>VLOOKUP(C90,Active!C$21:E$971,3,FALSE)</f>
        <v>-3400.9346863924479</v>
      </c>
      <c r="F90" s="16" t="s">
        <v>37</v>
      </c>
      <c r="G90" s="13" t="str">
        <f t="shared" si="16"/>
        <v>34987.382</v>
      </c>
      <c r="H90" s="35">
        <f t="shared" si="17"/>
        <v>-3401</v>
      </c>
      <c r="I90" s="109" t="s">
        <v>280</v>
      </c>
      <c r="J90" s="110" t="s">
        <v>281</v>
      </c>
      <c r="K90" s="109">
        <v>-3401</v>
      </c>
      <c r="L90" s="109" t="s">
        <v>282</v>
      </c>
      <c r="M90" s="110" t="s">
        <v>168</v>
      </c>
      <c r="N90" s="110"/>
      <c r="O90" s="111" t="s">
        <v>195</v>
      </c>
      <c r="P90" s="111" t="s">
        <v>258</v>
      </c>
    </row>
    <row r="91" spans="1:16" ht="12.75" customHeight="1" thickBot="1" x14ac:dyDescent="0.25">
      <c r="A91" s="35" t="str">
        <f t="shared" si="12"/>
        <v> MVS 389 </v>
      </c>
      <c r="B91" s="16" t="str">
        <f t="shared" si="13"/>
        <v>I</v>
      </c>
      <c r="C91" s="35">
        <f t="shared" si="14"/>
        <v>35373.332000000002</v>
      </c>
      <c r="D91" s="13" t="str">
        <f t="shared" si="15"/>
        <v>vis</v>
      </c>
      <c r="E91" s="108">
        <f>VLOOKUP(C91,Active!C$21:E$971,3,FALSE)</f>
        <v>-3266.970213027982</v>
      </c>
      <c r="F91" s="16" t="s">
        <v>37</v>
      </c>
      <c r="G91" s="13" t="str">
        <f t="shared" si="16"/>
        <v>35373.332</v>
      </c>
      <c r="H91" s="35">
        <f t="shared" si="17"/>
        <v>-3267</v>
      </c>
      <c r="I91" s="109" t="s">
        <v>283</v>
      </c>
      <c r="J91" s="110" t="s">
        <v>284</v>
      </c>
      <c r="K91" s="109">
        <v>-3267</v>
      </c>
      <c r="L91" s="109" t="s">
        <v>285</v>
      </c>
      <c r="M91" s="110" t="s">
        <v>168</v>
      </c>
      <c r="N91" s="110"/>
      <c r="O91" s="111" t="s">
        <v>195</v>
      </c>
      <c r="P91" s="111" t="s">
        <v>258</v>
      </c>
    </row>
    <row r="92" spans="1:16" ht="12.75" customHeight="1" thickBot="1" x14ac:dyDescent="0.25">
      <c r="A92" s="35" t="str">
        <f t="shared" si="12"/>
        <v> ORI 125 </v>
      </c>
      <c r="B92" s="16" t="str">
        <f t="shared" si="13"/>
        <v>I</v>
      </c>
      <c r="C92" s="35">
        <f t="shared" si="14"/>
        <v>41080.506000000001</v>
      </c>
      <c r="D92" s="13" t="str">
        <f t="shared" si="15"/>
        <v>vis</v>
      </c>
      <c r="E92" s="108">
        <f>VLOOKUP(C92,Active!C$21:E$971,3,FALSE)</f>
        <v>-1285.9919533845966</v>
      </c>
      <c r="F92" s="16" t="s">
        <v>37</v>
      </c>
      <c r="G92" s="13" t="str">
        <f t="shared" si="16"/>
        <v>41080.506</v>
      </c>
      <c r="H92" s="35">
        <f t="shared" si="17"/>
        <v>-1286</v>
      </c>
      <c r="I92" s="109" t="s">
        <v>297</v>
      </c>
      <c r="J92" s="110" t="s">
        <v>298</v>
      </c>
      <c r="K92" s="109">
        <v>-1286</v>
      </c>
      <c r="L92" s="109" t="s">
        <v>299</v>
      </c>
      <c r="M92" s="110" t="s">
        <v>300</v>
      </c>
      <c r="N92" s="110"/>
      <c r="O92" s="111" t="s">
        <v>301</v>
      </c>
      <c r="P92" s="111" t="s">
        <v>302</v>
      </c>
    </row>
    <row r="93" spans="1:16" ht="12.75" customHeight="1" thickBot="1" x14ac:dyDescent="0.25">
      <c r="A93" s="35" t="str">
        <f t="shared" si="12"/>
        <v>BAVM 193 </v>
      </c>
      <c r="B93" s="16" t="str">
        <f t="shared" si="13"/>
        <v>I</v>
      </c>
      <c r="C93" s="35">
        <f t="shared" si="14"/>
        <v>54391.418400000002</v>
      </c>
      <c r="D93" s="13" t="str">
        <f t="shared" si="15"/>
        <v>CCD</v>
      </c>
      <c r="E93" s="108">
        <f>VLOOKUP(C93,Active!C$21:E$971,3,FALSE)</f>
        <v>3334.2681053445681</v>
      </c>
      <c r="F93" s="16" t="str">
        <f>LEFT(M93,1)</f>
        <v>C</v>
      </c>
      <c r="G93" s="13" t="str">
        <f t="shared" si="16"/>
        <v>54391.4184</v>
      </c>
      <c r="H93" s="35">
        <f t="shared" si="17"/>
        <v>3334</v>
      </c>
      <c r="I93" s="109" t="s">
        <v>403</v>
      </c>
      <c r="J93" s="110" t="s">
        <v>404</v>
      </c>
      <c r="K93" s="109">
        <v>3334</v>
      </c>
      <c r="L93" s="109" t="s">
        <v>405</v>
      </c>
      <c r="M93" s="110" t="s">
        <v>397</v>
      </c>
      <c r="N93" s="110" t="s">
        <v>406</v>
      </c>
      <c r="O93" s="111" t="s">
        <v>347</v>
      </c>
      <c r="P93" s="112" t="s">
        <v>407</v>
      </c>
    </row>
    <row r="94" spans="1:16" ht="12.75" customHeight="1" thickBot="1" x14ac:dyDescent="0.25">
      <c r="A94" s="35" t="str">
        <f t="shared" si="12"/>
        <v>OEJV 0137 </v>
      </c>
      <c r="B94" s="16" t="str">
        <f t="shared" si="13"/>
        <v>I</v>
      </c>
      <c r="C94" s="35">
        <f t="shared" si="14"/>
        <v>55045.451000000001</v>
      </c>
      <c r="D94" s="13" t="str">
        <f t="shared" si="15"/>
        <v>CCD</v>
      </c>
      <c r="E94" s="108">
        <f>VLOOKUP(C94,Active!C$21:E$971,3,FALSE)</f>
        <v>3561.2849023964955</v>
      </c>
      <c r="F94" s="16" t="str">
        <f>LEFT(M94,1)</f>
        <v>C</v>
      </c>
      <c r="G94" s="13" t="str">
        <f t="shared" si="16"/>
        <v>55045.4510</v>
      </c>
      <c r="H94" s="35">
        <f t="shared" si="17"/>
        <v>3561</v>
      </c>
      <c r="I94" s="109" t="s">
        <v>408</v>
      </c>
      <c r="J94" s="110" t="s">
        <v>409</v>
      </c>
      <c r="K94" s="109" t="s">
        <v>410</v>
      </c>
      <c r="L94" s="109" t="s">
        <v>411</v>
      </c>
      <c r="M94" s="110" t="s">
        <v>397</v>
      </c>
      <c r="N94" s="110" t="s">
        <v>56</v>
      </c>
      <c r="O94" s="111" t="s">
        <v>412</v>
      </c>
      <c r="P94" s="112" t="s">
        <v>413</v>
      </c>
    </row>
    <row r="95" spans="1:16" x14ac:dyDescent="0.2">
      <c r="B95" s="16"/>
      <c r="F95" s="16"/>
    </row>
    <row r="96" spans="1:16" x14ac:dyDescent="0.2">
      <c r="B96" s="16"/>
      <c r="F96" s="16"/>
    </row>
    <row r="97" spans="2:6" x14ac:dyDescent="0.2">
      <c r="B97" s="16"/>
      <c r="F97" s="16"/>
    </row>
    <row r="98" spans="2:6" x14ac:dyDescent="0.2">
      <c r="B98" s="16"/>
      <c r="F98" s="16"/>
    </row>
    <row r="99" spans="2:6" x14ac:dyDescent="0.2">
      <c r="B99" s="16"/>
      <c r="F99" s="16"/>
    </row>
    <row r="100" spans="2:6" x14ac:dyDescent="0.2">
      <c r="B100" s="16"/>
      <c r="F100" s="16"/>
    </row>
    <row r="101" spans="2:6" x14ac:dyDescent="0.2">
      <c r="B101" s="16"/>
      <c r="F101" s="16"/>
    </row>
    <row r="102" spans="2:6" x14ac:dyDescent="0.2">
      <c r="B102" s="16"/>
      <c r="F102" s="16"/>
    </row>
    <row r="103" spans="2:6" x14ac:dyDescent="0.2">
      <c r="B103" s="16"/>
      <c r="F103" s="16"/>
    </row>
    <row r="104" spans="2:6" x14ac:dyDescent="0.2">
      <c r="B104" s="16"/>
      <c r="F104" s="16"/>
    </row>
    <row r="105" spans="2:6" x14ac:dyDescent="0.2">
      <c r="B105" s="16"/>
      <c r="F105" s="16"/>
    </row>
    <row r="106" spans="2:6" x14ac:dyDescent="0.2">
      <c r="B106" s="16"/>
      <c r="F106" s="16"/>
    </row>
    <row r="107" spans="2:6" x14ac:dyDescent="0.2">
      <c r="B107" s="16"/>
      <c r="F107" s="16"/>
    </row>
    <row r="108" spans="2:6" x14ac:dyDescent="0.2">
      <c r="B108" s="16"/>
      <c r="F108" s="16"/>
    </row>
    <row r="109" spans="2:6" x14ac:dyDescent="0.2">
      <c r="B109" s="16"/>
      <c r="F109" s="16"/>
    </row>
    <row r="110" spans="2:6" x14ac:dyDescent="0.2">
      <c r="B110" s="16"/>
      <c r="F110" s="16"/>
    </row>
    <row r="111" spans="2:6" x14ac:dyDescent="0.2">
      <c r="B111" s="16"/>
      <c r="F111" s="16"/>
    </row>
    <row r="112" spans="2:6" x14ac:dyDescent="0.2">
      <c r="B112" s="16"/>
      <c r="F112" s="16"/>
    </row>
    <row r="113" spans="2:6" x14ac:dyDescent="0.2">
      <c r="B113" s="16"/>
      <c r="F113" s="16"/>
    </row>
    <row r="114" spans="2:6" x14ac:dyDescent="0.2">
      <c r="B114" s="16"/>
      <c r="F114" s="16"/>
    </row>
    <row r="115" spans="2:6" x14ac:dyDescent="0.2">
      <c r="B115" s="16"/>
      <c r="F115" s="16"/>
    </row>
    <row r="116" spans="2:6" x14ac:dyDescent="0.2">
      <c r="B116" s="16"/>
      <c r="F116" s="16"/>
    </row>
    <row r="117" spans="2:6" x14ac:dyDescent="0.2">
      <c r="B117" s="16"/>
      <c r="F117" s="16"/>
    </row>
    <row r="118" spans="2:6" x14ac:dyDescent="0.2">
      <c r="B118" s="16"/>
      <c r="F118" s="16"/>
    </row>
    <row r="119" spans="2:6" x14ac:dyDescent="0.2">
      <c r="B119" s="16"/>
      <c r="F119" s="16"/>
    </row>
    <row r="120" spans="2:6" x14ac:dyDescent="0.2">
      <c r="B120" s="16"/>
      <c r="F120" s="16"/>
    </row>
    <row r="121" spans="2:6" x14ac:dyDescent="0.2">
      <c r="B121" s="16"/>
      <c r="F121" s="16"/>
    </row>
    <row r="122" spans="2:6" x14ac:dyDescent="0.2">
      <c r="B122" s="16"/>
      <c r="F122" s="16"/>
    </row>
    <row r="123" spans="2:6" x14ac:dyDescent="0.2">
      <c r="B123" s="16"/>
      <c r="F123" s="16"/>
    </row>
    <row r="124" spans="2:6" x14ac:dyDescent="0.2">
      <c r="B124" s="16"/>
      <c r="F124" s="16"/>
    </row>
    <row r="125" spans="2:6" x14ac:dyDescent="0.2">
      <c r="B125" s="16"/>
      <c r="F125" s="16"/>
    </row>
    <row r="126" spans="2:6" x14ac:dyDescent="0.2">
      <c r="B126" s="16"/>
      <c r="F126" s="16"/>
    </row>
    <row r="127" spans="2:6" x14ac:dyDescent="0.2">
      <c r="B127" s="16"/>
      <c r="F127" s="16"/>
    </row>
    <row r="128" spans="2:6" x14ac:dyDescent="0.2">
      <c r="B128" s="16"/>
      <c r="F128" s="16"/>
    </row>
    <row r="129" spans="2:6" x14ac:dyDescent="0.2">
      <c r="B129" s="16"/>
      <c r="F129" s="16"/>
    </row>
    <row r="130" spans="2:6" x14ac:dyDescent="0.2">
      <c r="B130" s="16"/>
      <c r="F130" s="16"/>
    </row>
    <row r="131" spans="2:6" x14ac:dyDescent="0.2">
      <c r="B131" s="16"/>
      <c r="F131" s="16"/>
    </row>
    <row r="132" spans="2:6" x14ac:dyDescent="0.2">
      <c r="B132" s="16"/>
      <c r="F132" s="16"/>
    </row>
    <row r="133" spans="2:6" x14ac:dyDescent="0.2">
      <c r="B133" s="16"/>
      <c r="F133" s="16"/>
    </row>
    <row r="134" spans="2:6" x14ac:dyDescent="0.2">
      <c r="B134" s="16"/>
      <c r="F134" s="16"/>
    </row>
    <row r="135" spans="2:6" x14ac:dyDescent="0.2">
      <c r="B135" s="16"/>
      <c r="F135" s="16"/>
    </row>
    <row r="136" spans="2:6" x14ac:dyDescent="0.2">
      <c r="B136" s="16"/>
      <c r="F136" s="16"/>
    </row>
    <row r="137" spans="2:6" x14ac:dyDescent="0.2">
      <c r="B137" s="16"/>
      <c r="F137" s="16"/>
    </row>
    <row r="138" spans="2:6" x14ac:dyDescent="0.2">
      <c r="B138" s="16"/>
      <c r="F138" s="16"/>
    </row>
    <row r="139" spans="2:6" x14ac:dyDescent="0.2">
      <c r="B139" s="16"/>
      <c r="F139" s="16"/>
    </row>
    <row r="140" spans="2:6" x14ac:dyDescent="0.2">
      <c r="B140" s="16"/>
      <c r="F140" s="16"/>
    </row>
    <row r="141" spans="2:6" x14ac:dyDescent="0.2">
      <c r="B141" s="16"/>
      <c r="F141" s="16"/>
    </row>
    <row r="142" spans="2:6" x14ac:dyDescent="0.2">
      <c r="B142" s="16"/>
      <c r="F142" s="16"/>
    </row>
    <row r="143" spans="2:6" x14ac:dyDescent="0.2">
      <c r="B143" s="16"/>
      <c r="F143" s="16"/>
    </row>
    <row r="144" spans="2:6" x14ac:dyDescent="0.2">
      <c r="B144" s="16"/>
      <c r="F144" s="16"/>
    </row>
    <row r="145" spans="2:6" x14ac:dyDescent="0.2">
      <c r="B145" s="16"/>
      <c r="F145" s="16"/>
    </row>
    <row r="146" spans="2:6" x14ac:dyDescent="0.2">
      <c r="B146" s="16"/>
      <c r="F146" s="16"/>
    </row>
    <row r="147" spans="2:6" x14ac:dyDescent="0.2">
      <c r="B147" s="16"/>
      <c r="F147" s="16"/>
    </row>
    <row r="148" spans="2:6" x14ac:dyDescent="0.2">
      <c r="B148" s="16"/>
      <c r="F148" s="16"/>
    </row>
    <row r="149" spans="2:6" x14ac:dyDescent="0.2">
      <c r="B149" s="16"/>
      <c r="F149" s="16"/>
    </row>
    <row r="150" spans="2:6" x14ac:dyDescent="0.2">
      <c r="B150" s="16"/>
      <c r="F150" s="16"/>
    </row>
    <row r="151" spans="2:6" x14ac:dyDescent="0.2">
      <c r="B151" s="16"/>
      <c r="F151" s="16"/>
    </row>
    <row r="152" spans="2:6" x14ac:dyDescent="0.2">
      <c r="B152" s="16"/>
      <c r="F152" s="16"/>
    </row>
    <row r="153" spans="2:6" x14ac:dyDescent="0.2">
      <c r="B153" s="16"/>
      <c r="F153" s="16"/>
    </row>
    <row r="154" spans="2:6" x14ac:dyDescent="0.2">
      <c r="B154" s="16"/>
      <c r="F154" s="16"/>
    </row>
    <row r="155" spans="2:6" x14ac:dyDescent="0.2">
      <c r="B155" s="16"/>
      <c r="F155" s="16"/>
    </row>
    <row r="156" spans="2:6" x14ac:dyDescent="0.2">
      <c r="B156" s="16"/>
      <c r="F156" s="16"/>
    </row>
    <row r="157" spans="2:6" x14ac:dyDescent="0.2">
      <c r="B157" s="16"/>
      <c r="F157" s="16"/>
    </row>
    <row r="158" spans="2:6" x14ac:dyDescent="0.2">
      <c r="B158" s="16"/>
      <c r="F158" s="16"/>
    </row>
    <row r="159" spans="2:6" x14ac:dyDescent="0.2">
      <c r="B159" s="16"/>
      <c r="F159" s="16"/>
    </row>
    <row r="160" spans="2:6" x14ac:dyDescent="0.2">
      <c r="B160" s="16"/>
      <c r="F160" s="16"/>
    </row>
    <row r="161" spans="2:6" x14ac:dyDescent="0.2">
      <c r="B161" s="16"/>
      <c r="F161" s="16"/>
    </row>
    <row r="162" spans="2:6" x14ac:dyDescent="0.2">
      <c r="B162" s="16"/>
      <c r="F162" s="16"/>
    </row>
    <row r="163" spans="2:6" x14ac:dyDescent="0.2">
      <c r="B163" s="16"/>
      <c r="F163" s="16"/>
    </row>
    <row r="164" spans="2:6" x14ac:dyDescent="0.2">
      <c r="B164" s="16"/>
      <c r="F164" s="16"/>
    </row>
    <row r="165" spans="2:6" x14ac:dyDescent="0.2">
      <c r="B165" s="16"/>
      <c r="F165" s="16"/>
    </row>
    <row r="166" spans="2:6" x14ac:dyDescent="0.2">
      <c r="B166" s="16"/>
      <c r="F166" s="16"/>
    </row>
    <row r="167" spans="2:6" x14ac:dyDescent="0.2">
      <c r="B167" s="16"/>
      <c r="F167" s="16"/>
    </row>
    <row r="168" spans="2:6" x14ac:dyDescent="0.2">
      <c r="B168" s="16"/>
      <c r="F168" s="16"/>
    </row>
    <row r="169" spans="2:6" x14ac:dyDescent="0.2">
      <c r="B169" s="16"/>
      <c r="F169" s="16"/>
    </row>
    <row r="170" spans="2:6" x14ac:dyDescent="0.2">
      <c r="B170" s="16"/>
      <c r="F170" s="16"/>
    </row>
    <row r="171" spans="2:6" x14ac:dyDescent="0.2">
      <c r="B171" s="16"/>
      <c r="F171" s="16"/>
    </row>
    <row r="172" spans="2:6" x14ac:dyDescent="0.2">
      <c r="B172" s="16"/>
      <c r="F172" s="16"/>
    </row>
    <row r="173" spans="2:6" x14ac:dyDescent="0.2">
      <c r="B173" s="16"/>
      <c r="F173" s="16"/>
    </row>
    <row r="174" spans="2:6" x14ac:dyDescent="0.2">
      <c r="B174" s="16"/>
      <c r="F174" s="16"/>
    </row>
    <row r="175" spans="2:6" x14ac:dyDescent="0.2">
      <c r="B175" s="16"/>
      <c r="F175" s="16"/>
    </row>
    <row r="176" spans="2:6" x14ac:dyDescent="0.2">
      <c r="B176" s="16"/>
      <c r="F176" s="16"/>
    </row>
    <row r="177" spans="2:6" x14ac:dyDescent="0.2">
      <c r="B177" s="16"/>
      <c r="F177" s="16"/>
    </row>
    <row r="178" spans="2:6" x14ac:dyDescent="0.2">
      <c r="B178" s="16"/>
      <c r="F178" s="16"/>
    </row>
    <row r="179" spans="2:6" x14ac:dyDescent="0.2">
      <c r="B179" s="16"/>
      <c r="F179" s="16"/>
    </row>
    <row r="180" spans="2:6" x14ac:dyDescent="0.2">
      <c r="B180" s="16"/>
      <c r="F180" s="16"/>
    </row>
    <row r="181" spans="2:6" x14ac:dyDescent="0.2">
      <c r="B181" s="16"/>
      <c r="F181" s="16"/>
    </row>
    <row r="182" spans="2:6" x14ac:dyDescent="0.2">
      <c r="B182" s="16"/>
      <c r="F182" s="16"/>
    </row>
    <row r="183" spans="2:6" x14ac:dyDescent="0.2">
      <c r="B183" s="16"/>
      <c r="F183" s="16"/>
    </row>
    <row r="184" spans="2:6" x14ac:dyDescent="0.2">
      <c r="B184" s="16"/>
      <c r="F184" s="16"/>
    </row>
    <row r="185" spans="2:6" x14ac:dyDescent="0.2">
      <c r="B185" s="16"/>
      <c r="F185" s="16"/>
    </row>
    <row r="186" spans="2:6" x14ac:dyDescent="0.2">
      <c r="B186" s="16"/>
      <c r="F186" s="16"/>
    </row>
    <row r="187" spans="2:6" x14ac:dyDescent="0.2">
      <c r="B187" s="16"/>
      <c r="F187" s="16"/>
    </row>
    <row r="188" spans="2:6" x14ac:dyDescent="0.2">
      <c r="B188" s="16"/>
      <c r="F188" s="16"/>
    </row>
    <row r="189" spans="2:6" x14ac:dyDescent="0.2">
      <c r="B189" s="16"/>
      <c r="F189" s="16"/>
    </row>
    <row r="190" spans="2:6" x14ac:dyDescent="0.2">
      <c r="B190" s="16"/>
      <c r="F190" s="16"/>
    </row>
    <row r="191" spans="2:6" x14ac:dyDescent="0.2">
      <c r="B191" s="16"/>
      <c r="F191" s="16"/>
    </row>
    <row r="192" spans="2:6" x14ac:dyDescent="0.2">
      <c r="B192" s="16"/>
      <c r="F192" s="16"/>
    </row>
    <row r="193" spans="2:6" x14ac:dyDescent="0.2">
      <c r="B193" s="16"/>
      <c r="F193" s="16"/>
    </row>
    <row r="194" spans="2:6" x14ac:dyDescent="0.2">
      <c r="B194" s="16"/>
      <c r="F194" s="16"/>
    </row>
    <row r="195" spans="2:6" x14ac:dyDescent="0.2">
      <c r="B195" s="16"/>
      <c r="F195" s="16"/>
    </row>
    <row r="196" spans="2:6" x14ac:dyDescent="0.2">
      <c r="B196" s="16"/>
      <c r="F196" s="16"/>
    </row>
    <row r="197" spans="2:6" x14ac:dyDescent="0.2">
      <c r="B197" s="16"/>
      <c r="F197" s="16"/>
    </row>
    <row r="198" spans="2:6" x14ac:dyDescent="0.2">
      <c r="B198" s="16"/>
      <c r="F198" s="16"/>
    </row>
    <row r="199" spans="2:6" x14ac:dyDescent="0.2">
      <c r="B199" s="16"/>
      <c r="F199" s="16"/>
    </row>
    <row r="200" spans="2:6" x14ac:dyDescent="0.2">
      <c r="B200" s="16"/>
      <c r="F200" s="16"/>
    </row>
    <row r="201" spans="2:6" x14ac:dyDescent="0.2">
      <c r="B201" s="16"/>
      <c r="F201" s="16"/>
    </row>
    <row r="202" spans="2:6" x14ac:dyDescent="0.2">
      <c r="B202" s="16"/>
      <c r="F202" s="16"/>
    </row>
    <row r="203" spans="2:6" x14ac:dyDescent="0.2">
      <c r="B203" s="16"/>
      <c r="F203" s="16"/>
    </row>
    <row r="204" spans="2:6" x14ac:dyDescent="0.2">
      <c r="B204" s="16"/>
      <c r="F204" s="16"/>
    </row>
    <row r="205" spans="2:6" x14ac:dyDescent="0.2">
      <c r="B205" s="16"/>
      <c r="F205" s="16"/>
    </row>
    <row r="206" spans="2:6" x14ac:dyDescent="0.2">
      <c r="B206" s="16"/>
      <c r="F206" s="16"/>
    </row>
    <row r="207" spans="2:6" x14ac:dyDescent="0.2">
      <c r="B207" s="16"/>
      <c r="F207" s="16"/>
    </row>
    <row r="208" spans="2:6" x14ac:dyDescent="0.2">
      <c r="B208" s="16"/>
      <c r="F208" s="16"/>
    </row>
    <row r="209" spans="2:6" x14ac:dyDescent="0.2">
      <c r="B209" s="16"/>
      <c r="F209" s="16"/>
    </row>
    <row r="210" spans="2:6" x14ac:dyDescent="0.2">
      <c r="B210" s="16"/>
      <c r="F210" s="16"/>
    </row>
    <row r="211" spans="2:6" x14ac:dyDescent="0.2">
      <c r="B211" s="16"/>
      <c r="F211" s="16"/>
    </row>
    <row r="212" spans="2:6" x14ac:dyDescent="0.2">
      <c r="B212" s="16"/>
      <c r="F212" s="16"/>
    </row>
    <row r="213" spans="2:6" x14ac:dyDescent="0.2">
      <c r="B213" s="16"/>
      <c r="F213" s="16"/>
    </row>
    <row r="214" spans="2:6" x14ac:dyDescent="0.2">
      <c r="B214" s="16"/>
      <c r="F214" s="16"/>
    </row>
    <row r="215" spans="2:6" x14ac:dyDescent="0.2">
      <c r="B215" s="16"/>
      <c r="F215" s="16"/>
    </row>
    <row r="216" spans="2:6" x14ac:dyDescent="0.2">
      <c r="B216" s="16"/>
      <c r="F216" s="16"/>
    </row>
    <row r="217" spans="2:6" x14ac:dyDescent="0.2">
      <c r="B217" s="16"/>
      <c r="F217" s="16"/>
    </row>
    <row r="218" spans="2:6" x14ac:dyDescent="0.2">
      <c r="B218" s="16"/>
      <c r="F218" s="16"/>
    </row>
    <row r="219" spans="2:6" x14ac:dyDescent="0.2">
      <c r="B219" s="16"/>
      <c r="F219" s="16"/>
    </row>
    <row r="220" spans="2:6" x14ac:dyDescent="0.2">
      <c r="B220" s="16"/>
      <c r="F220" s="16"/>
    </row>
    <row r="221" spans="2:6" x14ac:dyDescent="0.2">
      <c r="B221" s="16"/>
      <c r="F221" s="16"/>
    </row>
    <row r="222" spans="2:6" x14ac:dyDescent="0.2">
      <c r="B222" s="16"/>
      <c r="F222" s="16"/>
    </row>
    <row r="223" spans="2:6" x14ac:dyDescent="0.2">
      <c r="B223" s="16"/>
      <c r="F223" s="16"/>
    </row>
    <row r="224" spans="2:6" x14ac:dyDescent="0.2">
      <c r="B224" s="16"/>
      <c r="F224" s="16"/>
    </row>
    <row r="225" spans="2:6" x14ac:dyDescent="0.2">
      <c r="B225" s="16"/>
      <c r="F225" s="16"/>
    </row>
    <row r="226" spans="2:6" x14ac:dyDescent="0.2">
      <c r="B226" s="16"/>
      <c r="F226" s="16"/>
    </row>
    <row r="227" spans="2:6" x14ac:dyDescent="0.2">
      <c r="B227" s="16"/>
      <c r="F227" s="16"/>
    </row>
    <row r="228" spans="2:6" x14ac:dyDescent="0.2">
      <c r="B228" s="16"/>
      <c r="F228" s="16"/>
    </row>
    <row r="229" spans="2:6" x14ac:dyDescent="0.2">
      <c r="B229" s="16"/>
      <c r="F229" s="16"/>
    </row>
    <row r="230" spans="2:6" x14ac:dyDescent="0.2">
      <c r="B230" s="16"/>
      <c r="F230" s="16"/>
    </row>
    <row r="231" spans="2:6" x14ac:dyDescent="0.2">
      <c r="B231" s="16"/>
      <c r="F231" s="16"/>
    </row>
    <row r="232" spans="2:6" x14ac:dyDescent="0.2">
      <c r="B232" s="16"/>
      <c r="F232" s="16"/>
    </row>
    <row r="233" spans="2:6" x14ac:dyDescent="0.2">
      <c r="B233" s="16"/>
      <c r="F233" s="16"/>
    </row>
    <row r="234" spans="2:6" x14ac:dyDescent="0.2">
      <c r="B234" s="16"/>
      <c r="F234" s="16"/>
    </row>
    <row r="235" spans="2:6" x14ac:dyDescent="0.2">
      <c r="B235" s="16"/>
      <c r="F235" s="16"/>
    </row>
    <row r="236" spans="2:6" x14ac:dyDescent="0.2">
      <c r="B236" s="16"/>
      <c r="F236" s="16"/>
    </row>
    <row r="237" spans="2:6" x14ac:dyDescent="0.2">
      <c r="B237" s="16"/>
      <c r="F237" s="16"/>
    </row>
    <row r="238" spans="2:6" x14ac:dyDescent="0.2">
      <c r="B238" s="16"/>
      <c r="F238" s="16"/>
    </row>
    <row r="239" spans="2:6" x14ac:dyDescent="0.2">
      <c r="B239" s="16"/>
      <c r="F239" s="16"/>
    </row>
    <row r="240" spans="2:6" x14ac:dyDescent="0.2">
      <c r="B240" s="16"/>
      <c r="F240" s="16"/>
    </row>
    <row r="241" spans="2:6" x14ac:dyDescent="0.2">
      <c r="B241" s="16"/>
      <c r="F241" s="16"/>
    </row>
    <row r="242" spans="2:6" x14ac:dyDescent="0.2">
      <c r="B242" s="16"/>
      <c r="F242" s="16"/>
    </row>
    <row r="243" spans="2:6" x14ac:dyDescent="0.2">
      <c r="B243" s="16"/>
      <c r="F243" s="16"/>
    </row>
    <row r="244" spans="2:6" x14ac:dyDescent="0.2">
      <c r="B244" s="16"/>
      <c r="F244" s="16"/>
    </row>
    <row r="245" spans="2:6" x14ac:dyDescent="0.2">
      <c r="B245" s="16"/>
      <c r="F245" s="16"/>
    </row>
    <row r="246" spans="2:6" x14ac:dyDescent="0.2">
      <c r="B246" s="16"/>
      <c r="F246" s="16"/>
    </row>
    <row r="247" spans="2:6" x14ac:dyDescent="0.2">
      <c r="B247" s="16"/>
      <c r="F247" s="16"/>
    </row>
    <row r="248" spans="2:6" x14ac:dyDescent="0.2">
      <c r="B248" s="16"/>
      <c r="F248" s="16"/>
    </row>
    <row r="249" spans="2:6" x14ac:dyDescent="0.2">
      <c r="B249" s="16"/>
      <c r="F249" s="16"/>
    </row>
    <row r="250" spans="2:6" x14ac:dyDescent="0.2">
      <c r="B250" s="16"/>
      <c r="F250" s="16"/>
    </row>
    <row r="251" spans="2:6" x14ac:dyDescent="0.2">
      <c r="B251" s="16"/>
      <c r="F251" s="16"/>
    </row>
    <row r="252" spans="2:6" x14ac:dyDescent="0.2">
      <c r="B252" s="16"/>
      <c r="F252" s="16"/>
    </row>
    <row r="253" spans="2:6" x14ac:dyDescent="0.2">
      <c r="B253" s="16"/>
      <c r="F253" s="16"/>
    </row>
    <row r="254" spans="2:6" x14ac:dyDescent="0.2">
      <c r="B254" s="16"/>
      <c r="F254" s="16"/>
    </row>
    <row r="255" spans="2:6" x14ac:dyDescent="0.2">
      <c r="B255" s="16"/>
      <c r="F255" s="16"/>
    </row>
    <row r="256" spans="2:6" x14ac:dyDescent="0.2">
      <c r="B256" s="16"/>
      <c r="F256" s="16"/>
    </row>
    <row r="257" spans="2:6" x14ac:dyDescent="0.2">
      <c r="B257" s="16"/>
      <c r="F257" s="16"/>
    </row>
    <row r="258" spans="2:6" x14ac:dyDescent="0.2">
      <c r="B258" s="16"/>
      <c r="F258" s="16"/>
    </row>
    <row r="259" spans="2:6" x14ac:dyDescent="0.2">
      <c r="B259" s="16"/>
      <c r="F259" s="16"/>
    </row>
    <row r="260" spans="2:6" x14ac:dyDescent="0.2">
      <c r="B260" s="16"/>
      <c r="F260" s="16"/>
    </row>
    <row r="261" spans="2:6" x14ac:dyDescent="0.2">
      <c r="B261" s="16"/>
      <c r="F261" s="16"/>
    </row>
    <row r="262" spans="2:6" x14ac:dyDescent="0.2">
      <c r="B262" s="16"/>
      <c r="F262" s="16"/>
    </row>
    <row r="263" spans="2:6" x14ac:dyDescent="0.2">
      <c r="B263" s="16"/>
      <c r="F263" s="16"/>
    </row>
    <row r="264" spans="2:6" x14ac:dyDescent="0.2">
      <c r="B264" s="16"/>
      <c r="F264" s="16"/>
    </row>
    <row r="265" spans="2:6" x14ac:dyDescent="0.2">
      <c r="B265" s="16"/>
      <c r="F265" s="16"/>
    </row>
    <row r="266" spans="2:6" x14ac:dyDescent="0.2">
      <c r="B266" s="16"/>
      <c r="F266" s="16"/>
    </row>
    <row r="267" spans="2:6" x14ac:dyDescent="0.2">
      <c r="B267" s="16"/>
      <c r="F267" s="16"/>
    </row>
    <row r="268" spans="2:6" x14ac:dyDescent="0.2">
      <c r="B268" s="16"/>
      <c r="F268" s="16"/>
    </row>
    <row r="269" spans="2:6" x14ac:dyDescent="0.2">
      <c r="B269" s="16"/>
      <c r="F269" s="16"/>
    </row>
    <row r="270" spans="2:6" x14ac:dyDescent="0.2">
      <c r="B270" s="16"/>
      <c r="F270" s="16"/>
    </row>
    <row r="271" spans="2:6" x14ac:dyDescent="0.2">
      <c r="B271" s="16"/>
      <c r="F271" s="16"/>
    </row>
    <row r="272" spans="2:6" x14ac:dyDescent="0.2">
      <c r="B272" s="16"/>
      <c r="F272" s="16"/>
    </row>
    <row r="273" spans="2:6" x14ac:dyDescent="0.2">
      <c r="B273" s="16"/>
      <c r="F273" s="16"/>
    </row>
    <row r="274" spans="2:6" x14ac:dyDescent="0.2">
      <c r="B274" s="16"/>
      <c r="F274" s="16"/>
    </row>
    <row r="275" spans="2:6" x14ac:dyDescent="0.2">
      <c r="B275" s="16"/>
      <c r="F275" s="16"/>
    </row>
    <row r="276" spans="2:6" x14ac:dyDescent="0.2">
      <c r="B276" s="16"/>
      <c r="F276" s="16"/>
    </row>
    <row r="277" spans="2:6" x14ac:dyDescent="0.2">
      <c r="B277" s="16"/>
      <c r="F277" s="16"/>
    </row>
    <row r="278" spans="2:6" x14ac:dyDescent="0.2">
      <c r="B278" s="16"/>
      <c r="F278" s="16"/>
    </row>
    <row r="279" spans="2:6" x14ac:dyDescent="0.2">
      <c r="B279" s="16"/>
      <c r="F279" s="16"/>
    </row>
    <row r="280" spans="2:6" x14ac:dyDescent="0.2">
      <c r="B280" s="16"/>
      <c r="F280" s="16"/>
    </row>
    <row r="281" spans="2:6" x14ac:dyDescent="0.2">
      <c r="B281" s="16"/>
      <c r="F281" s="16"/>
    </row>
    <row r="282" spans="2:6" x14ac:dyDescent="0.2">
      <c r="B282" s="16"/>
      <c r="F282" s="16"/>
    </row>
    <row r="283" spans="2:6" x14ac:dyDescent="0.2">
      <c r="B283" s="16"/>
      <c r="F283" s="16"/>
    </row>
    <row r="284" spans="2:6" x14ac:dyDescent="0.2">
      <c r="B284" s="16"/>
      <c r="F284" s="16"/>
    </row>
    <row r="285" spans="2:6" x14ac:dyDescent="0.2">
      <c r="B285" s="16"/>
      <c r="F285" s="16"/>
    </row>
    <row r="286" spans="2:6" x14ac:dyDescent="0.2">
      <c r="B286" s="16"/>
      <c r="F286" s="16"/>
    </row>
    <row r="287" spans="2:6" x14ac:dyDescent="0.2">
      <c r="B287" s="16"/>
      <c r="F287" s="16"/>
    </row>
    <row r="288" spans="2:6" x14ac:dyDescent="0.2">
      <c r="B288" s="16"/>
      <c r="F288" s="16"/>
    </row>
    <row r="289" spans="2:6" x14ac:dyDescent="0.2">
      <c r="B289" s="16"/>
      <c r="F289" s="16"/>
    </row>
    <row r="290" spans="2:6" x14ac:dyDescent="0.2">
      <c r="B290" s="16"/>
      <c r="F290" s="16"/>
    </row>
    <row r="291" spans="2:6" x14ac:dyDescent="0.2">
      <c r="B291" s="16"/>
      <c r="F291" s="16"/>
    </row>
    <row r="292" spans="2:6" x14ac:dyDescent="0.2">
      <c r="B292" s="16"/>
      <c r="F292" s="16"/>
    </row>
    <row r="293" spans="2:6" x14ac:dyDescent="0.2">
      <c r="B293" s="16"/>
      <c r="F293" s="16"/>
    </row>
    <row r="294" spans="2:6" x14ac:dyDescent="0.2">
      <c r="B294" s="16"/>
      <c r="F294" s="16"/>
    </row>
    <row r="295" spans="2:6" x14ac:dyDescent="0.2">
      <c r="B295" s="16"/>
      <c r="F295" s="16"/>
    </row>
    <row r="296" spans="2:6" x14ac:dyDescent="0.2">
      <c r="B296" s="16"/>
      <c r="F296" s="16"/>
    </row>
    <row r="297" spans="2:6" x14ac:dyDescent="0.2">
      <c r="B297" s="16"/>
      <c r="F297" s="16"/>
    </row>
    <row r="298" spans="2:6" x14ac:dyDescent="0.2">
      <c r="B298" s="16"/>
      <c r="F298" s="16"/>
    </row>
    <row r="299" spans="2:6" x14ac:dyDescent="0.2">
      <c r="B299" s="16"/>
      <c r="F299" s="16"/>
    </row>
    <row r="300" spans="2:6" x14ac:dyDescent="0.2">
      <c r="B300" s="16"/>
      <c r="F300" s="16"/>
    </row>
    <row r="301" spans="2:6" x14ac:dyDescent="0.2">
      <c r="B301" s="16"/>
      <c r="F301" s="16"/>
    </row>
    <row r="302" spans="2:6" x14ac:dyDescent="0.2">
      <c r="B302" s="16"/>
      <c r="F302" s="16"/>
    </row>
    <row r="303" spans="2:6" x14ac:dyDescent="0.2">
      <c r="B303" s="16"/>
      <c r="F303" s="16"/>
    </row>
    <row r="304" spans="2:6" x14ac:dyDescent="0.2">
      <c r="B304" s="16"/>
      <c r="F304" s="16"/>
    </row>
    <row r="305" spans="2:6" x14ac:dyDescent="0.2">
      <c r="B305" s="16"/>
      <c r="F305" s="16"/>
    </row>
    <row r="306" spans="2:6" x14ac:dyDescent="0.2">
      <c r="B306" s="16"/>
      <c r="F306" s="16"/>
    </row>
    <row r="307" spans="2:6" x14ac:dyDescent="0.2">
      <c r="B307" s="16"/>
      <c r="F307" s="16"/>
    </row>
    <row r="308" spans="2:6" x14ac:dyDescent="0.2">
      <c r="B308" s="16"/>
      <c r="F308" s="16"/>
    </row>
    <row r="309" spans="2:6" x14ac:dyDescent="0.2">
      <c r="B309" s="16"/>
      <c r="F309" s="16"/>
    </row>
    <row r="310" spans="2:6" x14ac:dyDescent="0.2">
      <c r="B310" s="16"/>
      <c r="F310" s="16"/>
    </row>
    <row r="311" spans="2:6" x14ac:dyDescent="0.2">
      <c r="B311" s="16"/>
      <c r="F311" s="16"/>
    </row>
    <row r="312" spans="2:6" x14ac:dyDescent="0.2">
      <c r="B312" s="16"/>
      <c r="F312" s="16"/>
    </row>
    <row r="313" spans="2:6" x14ac:dyDescent="0.2">
      <c r="B313" s="16"/>
      <c r="F313" s="16"/>
    </row>
    <row r="314" spans="2:6" x14ac:dyDescent="0.2">
      <c r="B314" s="16"/>
      <c r="F314" s="16"/>
    </row>
    <row r="315" spans="2:6" x14ac:dyDescent="0.2">
      <c r="B315" s="16"/>
      <c r="F315" s="16"/>
    </row>
    <row r="316" spans="2:6" x14ac:dyDescent="0.2">
      <c r="B316" s="16"/>
      <c r="F316" s="16"/>
    </row>
    <row r="317" spans="2:6" x14ac:dyDescent="0.2">
      <c r="B317" s="16"/>
      <c r="F317" s="16"/>
    </row>
    <row r="318" spans="2:6" x14ac:dyDescent="0.2">
      <c r="B318" s="16"/>
      <c r="F318" s="16"/>
    </row>
    <row r="319" spans="2:6" x14ac:dyDescent="0.2">
      <c r="B319" s="16"/>
      <c r="F319" s="16"/>
    </row>
    <row r="320" spans="2:6" x14ac:dyDescent="0.2">
      <c r="B320" s="16"/>
      <c r="F320" s="16"/>
    </row>
    <row r="321" spans="2:6" x14ac:dyDescent="0.2">
      <c r="B321" s="16"/>
      <c r="F321" s="16"/>
    </row>
    <row r="322" spans="2:6" x14ac:dyDescent="0.2">
      <c r="B322" s="16"/>
      <c r="F322" s="16"/>
    </row>
    <row r="323" spans="2:6" x14ac:dyDescent="0.2">
      <c r="B323" s="16"/>
      <c r="F323" s="16"/>
    </row>
    <row r="324" spans="2:6" x14ac:dyDescent="0.2">
      <c r="B324" s="16"/>
      <c r="F324" s="16"/>
    </row>
    <row r="325" spans="2:6" x14ac:dyDescent="0.2">
      <c r="B325" s="16"/>
      <c r="F325" s="16"/>
    </row>
    <row r="326" spans="2:6" x14ac:dyDescent="0.2">
      <c r="B326" s="16"/>
      <c r="F326" s="16"/>
    </row>
    <row r="327" spans="2:6" x14ac:dyDescent="0.2">
      <c r="B327" s="16"/>
      <c r="F327" s="16"/>
    </row>
    <row r="328" spans="2:6" x14ac:dyDescent="0.2">
      <c r="B328" s="16"/>
      <c r="F328" s="16"/>
    </row>
    <row r="329" spans="2:6" x14ac:dyDescent="0.2">
      <c r="B329" s="16"/>
      <c r="F329" s="16"/>
    </row>
    <row r="330" spans="2:6" x14ac:dyDescent="0.2">
      <c r="B330" s="16"/>
      <c r="F330" s="16"/>
    </row>
    <row r="331" spans="2:6" x14ac:dyDescent="0.2">
      <c r="B331" s="16"/>
      <c r="F331" s="16"/>
    </row>
    <row r="332" spans="2:6" x14ac:dyDescent="0.2">
      <c r="B332" s="16"/>
      <c r="F332" s="16"/>
    </row>
    <row r="333" spans="2:6" x14ac:dyDescent="0.2">
      <c r="B333" s="16"/>
      <c r="F333" s="16"/>
    </row>
    <row r="334" spans="2:6" x14ac:dyDescent="0.2">
      <c r="B334" s="16"/>
      <c r="F334" s="16"/>
    </row>
    <row r="335" spans="2:6" x14ac:dyDescent="0.2">
      <c r="B335" s="16"/>
      <c r="F335" s="16"/>
    </row>
    <row r="336" spans="2:6" x14ac:dyDescent="0.2">
      <c r="B336" s="16"/>
      <c r="F336" s="16"/>
    </row>
    <row r="337" spans="2:6" x14ac:dyDescent="0.2">
      <c r="B337" s="16"/>
      <c r="F337" s="16"/>
    </row>
    <row r="338" spans="2:6" x14ac:dyDescent="0.2">
      <c r="B338" s="16"/>
      <c r="F338" s="16"/>
    </row>
    <row r="339" spans="2:6" x14ac:dyDescent="0.2">
      <c r="B339" s="16"/>
      <c r="F339" s="16"/>
    </row>
    <row r="340" spans="2:6" x14ac:dyDescent="0.2">
      <c r="B340" s="16"/>
      <c r="F340" s="16"/>
    </row>
    <row r="341" spans="2:6" x14ac:dyDescent="0.2">
      <c r="B341" s="16"/>
      <c r="F341" s="16"/>
    </row>
    <row r="342" spans="2:6" x14ac:dyDescent="0.2">
      <c r="B342" s="16"/>
      <c r="F342" s="16"/>
    </row>
    <row r="343" spans="2:6" x14ac:dyDescent="0.2">
      <c r="B343" s="16"/>
      <c r="F343" s="16"/>
    </row>
    <row r="344" spans="2:6" x14ac:dyDescent="0.2">
      <c r="B344" s="16"/>
      <c r="F344" s="16"/>
    </row>
    <row r="345" spans="2:6" x14ac:dyDescent="0.2">
      <c r="B345" s="16"/>
      <c r="F345" s="16"/>
    </row>
    <row r="346" spans="2:6" x14ac:dyDescent="0.2">
      <c r="B346" s="16"/>
      <c r="F346" s="16"/>
    </row>
    <row r="347" spans="2:6" x14ac:dyDescent="0.2">
      <c r="B347" s="16"/>
      <c r="F347" s="16"/>
    </row>
    <row r="348" spans="2:6" x14ac:dyDescent="0.2">
      <c r="B348" s="16"/>
      <c r="F348" s="16"/>
    </row>
    <row r="349" spans="2:6" x14ac:dyDescent="0.2">
      <c r="B349" s="16"/>
      <c r="F349" s="16"/>
    </row>
    <row r="350" spans="2:6" x14ac:dyDescent="0.2">
      <c r="B350" s="16"/>
      <c r="F350" s="16"/>
    </row>
    <row r="351" spans="2:6" x14ac:dyDescent="0.2">
      <c r="B351" s="16"/>
      <c r="F351" s="16"/>
    </row>
    <row r="352" spans="2:6" x14ac:dyDescent="0.2">
      <c r="B352" s="16"/>
      <c r="F352" s="16"/>
    </row>
    <row r="353" spans="2:6" x14ac:dyDescent="0.2">
      <c r="B353" s="16"/>
      <c r="F353" s="16"/>
    </row>
    <row r="354" spans="2:6" x14ac:dyDescent="0.2">
      <c r="B354" s="16"/>
      <c r="F354" s="16"/>
    </row>
    <row r="355" spans="2:6" x14ac:dyDescent="0.2">
      <c r="B355" s="16"/>
      <c r="F355" s="16"/>
    </row>
    <row r="356" spans="2:6" x14ac:dyDescent="0.2">
      <c r="B356" s="16"/>
      <c r="F356" s="16"/>
    </row>
    <row r="357" spans="2:6" x14ac:dyDescent="0.2">
      <c r="B357" s="16"/>
      <c r="F357" s="16"/>
    </row>
    <row r="358" spans="2:6" x14ac:dyDescent="0.2">
      <c r="B358" s="16"/>
      <c r="F358" s="16"/>
    </row>
    <row r="359" spans="2:6" x14ac:dyDescent="0.2">
      <c r="B359" s="16"/>
      <c r="F359" s="16"/>
    </row>
    <row r="360" spans="2:6" x14ac:dyDescent="0.2">
      <c r="B360" s="16"/>
      <c r="F360" s="16"/>
    </row>
    <row r="361" spans="2:6" x14ac:dyDescent="0.2">
      <c r="B361" s="16"/>
      <c r="F361" s="16"/>
    </row>
    <row r="362" spans="2:6" x14ac:dyDescent="0.2">
      <c r="B362" s="16"/>
      <c r="F362" s="16"/>
    </row>
    <row r="363" spans="2:6" x14ac:dyDescent="0.2">
      <c r="B363" s="16"/>
      <c r="F363" s="16"/>
    </row>
    <row r="364" spans="2:6" x14ac:dyDescent="0.2">
      <c r="B364" s="16"/>
      <c r="F364" s="16"/>
    </row>
    <row r="365" spans="2:6" x14ac:dyDescent="0.2">
      <c r="B365" s="16"/>
      <c r="F365" s="16"/>
    </row>
    <row r="366" spans="2:6" x14ac:dyDescent="0.2">
      <c r="B366" s="16"/>
      <c r="F366" s="16"/>
    </row>
    <row r="367" spans="2:6" x14ac:dyDescent="0.2">
      <c r="B367" s="16"/>
      <c r="F367" s="16"/>
    </row>
    <row r="368" spans="2:6" x14ac:dyDescent="0.2">
      <c r="B368" s="16"/>
      <c r="F368" s="16"/>
    </row>
    <row r="369" spans="2:6" x14ac:dyDescent="0.2">
      <c r="B369" s="16"/>
      <c r="F369" s="16"/>
    </row>
    <row r="370" spans="2:6" x14ac:dyDescent="0.2">
      <c r="B370" s="16"/>
      <c r="F370" s="16"/>
    </row>
    <row r="371" spans="2:6" x14ac:dyDescent="0.2">
      <c r="B371" s="16"/>
      <c r="F371" s="16"/>
    </row>
    <row r="372" spans="2:6" x14ac:dyDescent="0.2">
      <c r="B372" s="16"/>
      <c r="F372" s="16"/>
    </row>
    <row r="373" spans="2:6" x14ac:dyDescent="0.2">
      <c r="B373" s="16"/>
      <c r="F373" s="16"/>
    </row>
    <row r="374" spans="2:6" x14ac:dyDescent="0.2">
      <c r="B374" s="16"/>
      <c r="F374" s="16"/>
    </row>
    <row r="375" spans="2:6" x14ac:dyDescent="0.2">
      <c r="B375" s="16"/>
      <c r="F375" s="16"/>
    </row>
    <row r="376" spans="2:6" x14ac:dyDescent="0.2">
      <c r="B376" s="16"/>
      <c r="F376" s="16"/>
    </row>
    <row r="377" spans="2:6" x14ac:dyDescent="0.2">
      <c r="B377" s="16"/>
      <c r="F377" s="16"/>
    </row>
    <row r="378" spans="2:6" x14ac:dyDescent="0.2">
      <c r="B378" s="16"/>
      <c r="F378" s="16"/>
    </row>
    <row r="379" spans="2:6" x14ac:dyDescent="0.2">
      <c r="B379" s="16"/>
      <c r="F379" s="16"/>
    </row>
    <row r="380" spans="2:6" x14ac:dyDescent="0.2">
      <c r="B380" s="16"/>
      <c r="F380" s="16"/>
    </row>
    <row r="381" spans="2:6" x14ac:dyDescent="0.2">
      <c r="B381" s="16"/>
      <c r="F381" s="16"/>
    </row>
    <row r="382" spans="2:6" x14ac:dyDescent="0.2">
      <c r="B382" s="16"/>
      <c r="F382" s="16"/>
    </row>
    <row r="383" spans="2:6" x14ac:dyDescent="0.2">
      <c r="B383" s="16"/>
      <c r="F383" s="16"/>
    </row>
    <row r="384" spans="2:6" x14ac:dyDescent="0.2">
      <c r="B384" s="16"/>
      <c r="F384" s="16"/>
    </row>
    <row r="385" spans="2:6" x14ac:dyDescent="0.2">
      <c r="B385" s="16"/>
      <c r="F385" s="16"/>
    </row>
    <row r="386" spans="2:6" x14ac:dyDescent="0.2">
      <c r="B386" s="16"/>
      <c r="F386" s="16"/>
    </row>
    <row r="387" spans="2:6" x14ac:dyDescent="0.2">
      <c r="B387" s="16"/>
      <c r="F387" s="16"/>
    </row>
    <row r="388" spans="2:6" x14ac:dyDescent="0.2">
      <c r="B388" s="16"/>
      <c r="F388" s="16"/>
    </row>
    <row r="389" spans="2:6" x14ac:dyDescent="0.2">
      <c r="B389" s="16"/>
      <c r="F389" s="16"/>
    </row>
    <row r="390" spans="2:6" x14ac:dyDescent="0.2">
      <c r="B390" s="16"/>
      <c r="F390" s="16"/>
    </row>
    <row r="391" spans="2:6" x14ac:dyDescent="0.2">
      <c r="B391" s="16"/>
      <c r="F391" s="16"/>
    </row>
    <row r="392" spans="2:6" x14ac:dyDescent="0.2">
      <c r="B392" s="16"/>
      <c r="F392" s="16"/>
    </row>
    <row r="393" spans="2:6" x14ac:dyDescent="0.2">
      <c r="B393" s="16"/>
      <c r="F393" s="16"/>
    </row>
    <row r="394" spans="2:6" x14ac:dyDescent="0.2">
      <c r="B394" s="16"/>
      <c r="F394" s="16"/>
    </row>
    <row r="395" spans="2:6" x14ac:dyDescent="0.2">
      <c r="B395" s="16"/>
      <c r="F395" s="16"/>
    </row>
    <row r="396" spans="2:6" x14ac:dyDescent="0.2">
      <c r="B396" s="16"/>
      <c r="F396" s="16"/>
    </row>
    <row r="397" spans="2:6" x14ac:dyDescent="0.2">
      <c r="B397" s="16"/>
      <c r="F397" s="16"/>
    </row>
    <row r="398" spans="2:6" x14ac:dyDescent="0.2">
      <c r="B398" s="16"/>
      <c r="F398" s="16"/>
    </row>
    <row r="399" spans="2:6" x14ac:dyDescent="0.2">
      <c r="B399" s="16"/>
      <c r="F399" s="16"/>
    </row>
    <row r="400" spans="2:6" x14ac:dyDescent="0.2">
      <c r="B400" s="16"/>
      <c r="F400" s="16"/>
    </row>
    <row r="401" spans="2:6" x14ac:dyDescent="0.2">
      <c r="B401" s="16"/>
      <c r="F401" s="16"/>
    </row>
    <row r="402" spans="2:6" x14ac:dyDescent="0.2">
      <c r="B402" s="16"/>
      <c r="F402" s="16"/>
    </row>
    <row r="403" spans="2:6" x14ac:dyDescent="0.2">
      <c r="B403" s="16"/>
      <c r="F403" s="16"/>
    </row>
    <row r="404" spans="2:6" x14ac:dyDescent="0.2">
      <c r="B404" s="16"/>
      <c r="F404" s="16"/>
    </row>
    <row r="405" spans="2:6" x14ac:dyDescent="0.2">
      <c r="B405" s="16"/>
      <c r="F405" s="16"/>
    </row>
    <row r="406" spans="2:6" x14ac:dyDescent="0.2">
      <c r="B406" s="16"/>
      <c r="F406" s="16"/>
    </row>
    <row r="407" spans="2:6" x14ac:dyDescent="0.2">
      <c r="B407" s="16"/>
      <c r="F407" s="16"/>
    </row>
    <row r="408" spans="2:6" x14ac:dyDescent="0.2">
      <c r="B408" s="16"/>
      <c r="F408" s="16"/>
    </row>
    <row r="409" spans="2:6" x14ac:dyDescent="0.2">
      <c r="B409" s="16"/>
      <c r="F409" s="16"/>
    </row>
    <row r="410" spans="2:6" x14ac:dyDescent="0.2">
      <c r="B410" s="16"/>
      <c r="F410" s="16"/>
    </row>
    <row r="411" spans="2:6" x14ac:dyDescent="0.2">
      <c r="B411" s="16"/>
      <c r="F411" s="16"/>
    </row>
    <row r="412" spans="2:6" x14ac:dyDescent="0.2">
      <c r="B412" s="16"/>
      <c r="F412" s="16"/>
    </row>
    <row r="413" spans="2:6" x14ac:dyDescent="0.2">
      <c r="B413" s="16"/>
      <c r="F413" s="16"/>
    </row>
    <row r="414" spans="2:6" x14ac:dyDescent="0.2">
      <c r="B414" s="16"/>
      <c r="F414" s="16"/>
    </row>
    <row r="415" spans="2:6" x14ac:dyDescent="0.2">
      <c r="B415" s="16"/>
      <c r="F415" s="16"/>
    </row>
    <row r="416" spans="2:6" x14ac:dyDescent="0.2">
      <c r="B416" s="16"/>
      <c r="F416" s="16"/>
    </row>
    <row r="417" spans="2:6" x14ac:dyDescent="0.2">
      <c r="B417" s="16"/>
      <c r="F417" s="16"/>
    </row>
    <row r="418" spans="2:6" x14ac:dyDescent="0.2">
      <c r="B418" s="16"/>
      <c r="F418" s="16"/>
    </row>
    <row r="419" spans="2:6" x14ac:dyDescent="0.2">
      <c r="B419" s="16"/>
      <c r="F419" s="16"/>
    </row>
    <row r="420" spans="2:6" x14ac:dyDescent="0.2">
      <c r="B420" s="16"/>
      <c r="F420" s="16"/>
    </row>
    <row r="421" spans="2:6" x14ac:dyDescent="0.2">
      <c r="B421" s="16"/>
      <c r="F421" s="16"/>
    </row>
    <row r="422" spans="2:6" x14ac:dyDescent="0.2">
      <c r="B422" s="16"/>
      <c r="F422" s="16"/>
    </row>
    <row r="423" spans="2:6" x14ac:dyDescent="0.2">
      <c r="B423" s="16"/>
      <c r="F423" s="16"/>
    </row>
    <row r="424" spans="2:6" x14ac:dyDescent="0.2">
      <c r="B424" s="16"/>
      <c r="F424" s="16"/>
    </row>
    <row r="425" spans="2:6" x14ac:dyDescent="0.2">
      <c r="B425" s="16"/>
      <c r="F425" s="16"/>
    </row>
    <row r="426" spans="2:6" x14ac:dyDescent="0.2">
      <c r="B426" s="16"/>
      <c r="F426" s="16"/>
    </row>
    <row r="427" spans="2:6" x14ac:dyDescent="0.2">
      <c r="B427" s="16"/>
      <c r="F427" s="16"/>
    </row>
    <row r="428" spans="2:6" x14ac:dyDescent="0.2">
      <c r="B428" s="16"/>
      <c r="F428" s="16"/>
    </row>
    <row r="429" spans="2:6" x14ac:dyDescent="0.2">
      <c r="B429" s="16"/>
      <c r="F429" s="16"/>
    </row>
    <row r="430" spans="2:6" x14ac:dyDescent="0.2">
      <c r="B430" s="16"/>
      <c r="F430" s="16"/>
    </row>
    <row r="431" spans="2:6" x14ac:dyDescent="0.2">
      <c r="B431" s="16"/>
      <c r="F431" s="16"/>
    </row>
    <row r="432" spans="2:6" x14ac:dyDescent="0.2">
      <c r="B432" s="16"/>
      <c r="F432" s="16"/>
    </row>
    <row r="433" spans="2:6" x14ac:dyDescent="0.2">
      <c r="B433" s="16"/>
      <c r="F433" s="16"/>
    </row>
    <row r="434" spans="2:6" x14ac:dyDescent="0.2">
      <c r="B434" s="16"/>
      <c r="F434" s="16"/>
    </row>
    <row r="435" spans="2:6" x14ac:dyDescent="0.2">
      <c r="B435" s="16"/>
      <c r="F435" s="16"/>
    </row>
    <row r="436" spans="2:6" x14ac:dyDescent="0.2">
      <c r="B436" s="16"/>
      <c r="F436" s="16"/>
    </row>
    <row r="437" spans="2:6" x14ac:dyDescent="0.2">
      <c r="B437" s="16"/>
      <c r="F437" s="16"/>
    </row>
    <row r="438" spans="2:6" x14ac:dyDescent="0.2">
      <c r="B438" s="16"/>
      <c r="F438" s="16"/>
    </row>
    <row r="439" spans="2:6" x14ac:dyDescent="0.2">
      <c r="B439" s="16"/>
      <c r="F439" s="16"/>
    </row>
    <row r="440" spans="2:6" x14ac:dyDescent="0.2">
      <c r="B440" s="16"/>
      <c r="F440" s="16"/>
    </row>
    <row r="441" spans="2:6" x14ac:dyDescent="0.2">
      <c r="B441" s="16"/>
      <c r="F441" s="16"/>
    </row>
    <row r="442" spans="2:6" x14ac:dyDescent="0.2">
      <c r="B442" s="16"/>
      <c r="F442" s="16"/>
    </row>
    <row r="443" spans="2:6" x14ac:dyDescent="0.2">
      <c r="B443" s="16"/>
      <c r="F443" s="16"/>
    </row>
    <row r="444" spans="2:6" x14ac:dyDescent="0.2">
      <c r="B444" s="16"/>
      <c r="F444" s="16"/>
    </row>
    <row r="445" spans="2:6" x14ac:dyDescent="0.2">
      <c r="B445" s="16"/>
      <c r="F445" s="16"/>
    </row>
    <row r="446" spans="2:6" x14ac:dyDescent="0.2">
      <c r="B446" s="16"/>
      <c r="F446" s="16"/>
    </row>
    <row r="447" spans="2:6" x14ac:dyDescent="0.2">
      <c r="B447" s="16"/>
      <c r="F447" s="16"/>
    </row>
    <row r="448" spans="2:6" x14ac:dyDescent="0.2">
      <c r="B448" s="16"/>
      <c r="F448" s="16"/>
    </row>
    <row r="449" spans="2:6" x14ac:dyDescent="0.2">
      <c r="B449" s="16"/>
      <c r="F449" s="16"/>
    </row>
    <row r="450" spans="2:6" x14ac:dyDescent="0.2">
      <c r="B450" s="16"/>
      <c r="F450" s="16"/>
    </row>
    <row r="451" spans="2:6" x14ac:dyDescent="0.2">
      <c r="B451" s="16"/>
      <c r="F451" s="16"/>
    </row>
    <row r="452" spans="2:6" x14ac:dyDescent="0.2">
      <c r="B452" s="16"/>
      <c r="F452" s="16"/>
    </row>
    <row r="453" spans="2:6" x14ac:dyDescent="0.2">
      <c r="B453" s="16"/>
      <c r="F453" s="16"/>
    </row>
    <row r="454" spans="2:6" x14ac:dyDescent="0.2">
      <c r="B454" s="16"/>
      <c r="F454" s="16"/>
    </row>
    <row r="455" spans="2:6" x14ac:dyDescent="0.2">
      <c r="B455" s="16"/>
      <c r="F455" s="16"/>
    </row>
    <row r="456" spans="2:6" x14ac:dyDescent="0.2">
      <c r="B456" s="16"/>
      <c r="F456" s="16"/>
    </row>
    <row r="457" spans="2:6" x14ac:dyDescent="0.2">
      <c r="B457" s="16"/>
      <c r="F457" s="16"/>
    </row>
    <row r="458" spans="2:6" x14ac:dyDescent="0.2">
      <c r="B458" s="16"/>
      <c r="F458" s="16"/>
    </row>
    <row r="459" spans="2:6" x14ac:dyDescent="0.2">
      <c r="B459" s="16"/>
      <c r="F459" s="16"/>
    </row>
    <row r="460" spans="2:6" x14ac:dyDescent="0.2">
      <c r="B460" s="16"/>
      <c r="F460" s="16"/>
    </row>
    <row r="461" spans="2:6" x14ac:dyDescent="0.2">
      <c r="B461" s="16"/>
      <c r="F461" s="16"/>
    </row>
    <row r="462" spans="2:6" x14ac:dyDescent="0.2">
      <c r="B462" s="16"/>
      <c r="F462" s="16"/>
    </row>
    <row r="463" spans="2:6" x14ac:dyDescent="0.2">
      <c r="B463" s="16"/>
      <c r="F463" s="16"/>
    </row>
    <row r="464" spans="2:6" x14ac:dyDescent="0.2">
      <c r="B464" s="16"/>
      <c r="F464" s="16"/>
    </row>
    <row r="465" spans="2:6" x14ac:dyDescent="0.2">
      <c r="B465" s="16"/>
      <c r="F465" s="16"/>
    </row>
    <row r="466" spans="2:6" x14ac:dyDescent="0.2">
      <c r="B466" s="16"/>
      <c r="F466" s="16"/>
    </row>
    <row r="467" spans="2:6" x14ac:dyDescent="0.2">
      <c r="B467" s="16"/>
      <c r="F467" s="16"/>
    </row>
    <row r="468" spans="2:6" x14ac:dyDescent="0.2">
      <c r="B468" s="16"/>
      <c r="F468" s="16"/>
    </row>
    <row r="469" spans="2:6" x14ac:dyDescent="0.2">
      <c r="B469" s="16"/>
      <c r="F469" s="16"/>
    </row>
    <row r="470" spans="2:6" x14ac:dyDescent="0.2">
      <c r="B470" s="16"/>
      <c r="F470" s="16"/>
    </row>
    <row r="471" spans="2:6" x14ac:dyDescent="0.2">
      <c r="B471" s="16"/>
      <c r="F471" s="16"/>
    </row>
    <row r="472" spans="2:6" x14ac:dyDescent="0.2">
      <c r="B472" s="16"/>
      <c r="F472" s="16"/>
    </row>
    <row r="473" spans="2:6" x14ac:dyDescent="0.2">
      <c r="B473" s="16"/>
      <c r="F473" s="16"/>
    </row>
    <row r="474" spans="2:6" x14ac:dyDescent="0.2">
      <c r="B474" s="16"/>
      <c r="F474" s="16"/>
    </row>
    <row r="475" spans="2:6" x14ac:dyDescent="0.2">
      <c r="B475" s="16"/>
      <c r="F475" s="16"/>
    </row>
    <row r="476" spans="2:6" x14ac:dyDescent="0.2">
      <c r="B476" s="16"/>
      <c r="F476" s="16"/>
    </row>
    <row r="477" spans="2:6" x14ac:dyDescent="0.2">
      <c r="B477" s="16"/>
      <c r="F477" s="16"/>
    </row>
    <row r="478" spans="2:6" x14ac:dyDescent="0.2">
      <c r="B478" s="16"/>
      <c r="F478" s="16"/>
    </row>
    <row r="479" spans="2:6" x14ac:dyDescent="0.2">
      <c r="B479" s="16"/>
      <c r="F479" s="16"/>
    </row>
    <row r="480" spans="2:6" x14ac:dyDescent="0.2">
      <c r="B480" s="16"/>
      <c r="F480" s="16"/>
    </row>
    <row r="481" spans="2:6" x14ac:dyDescent="0.2">
      <c r="B481" s="16"/>
      <c r="F481" s="16"/>
    </row>
    <row r="482" spans="2:6" x14ac:dyDescent="0.2">
      <c r="B482" s="16"/>
      <c r="F482" s="16"/>
    </row>
    <row r="483" spans="2:6" x14ac:dyDescent="0.2">
      <c r="B483" s="16"/>
      <c r="F483" s="16"/>
    </row>
    <row r="484" spans="2:6" x14ac:dyDescent="0.2">
      <c r="B484" s="16"/>
      <c r="F484" s="16"/>
    </row>
    <row r="485" spans="2:6" x14ac:dyDescent="0.2">
      <c r="B485" s="16"/>
      <c r="F485" s="16"/>
    </row>
    <row r="486" spans="2:6" x14ac:dyDescent="0.2">
      <c r="B486" s="16"/>
      <c r="F486" s="16"/>
    </row>
    <row r="487" spans="2:6" x14ac:dyDescent="0.2">
      <c r="B487" s="16"/>
      <c r="F487" s="16"/>
    </row>
    <row r="488" spans="2:6" x14ac:dyDescent="0.2">
      <c r="B488" s="16"/>
      <c r="F488" s="16"/>
    </row>
    <row r="489" spans="2:6" x14ac:dyDescent="0.2">
      <c r="B489" s="16"/>
      <c r="F489" s="16"/>
    </row>
    <row r="490" spans="2:6" x14ac:dyDescent="0.2">
      <c r="B490" s="16"/>
      <c r="F490" s="16"/>
    </row>
    <row r="491" spans="2:6" x14ac:dyDescent="0.2">
      <c r="B491" s="16"/>
      <c r="F491" s="16"/>
    </row>
    <row r="492" spans="2:6" x14ac:dyDescent="0.2">
      <c r="B492" s="16"/>
      <c r="F492" s="16"/>
    </row>
    <row r="493" spans="2:6" x14ac:dyDescent="0.2">
      <c r="B493" s="16"/>
      <c r="F493" s="16"/>
    </row>
    <row r="494" spans="2:6" x14ac:dyDescent="0.2">
      <c r="B494" s="16"/>
      <c r="F494" s="16"/>
    </row>
    <row r="495" spans="2:6" x14ac:dyDescent="0.2">
      <c r="B495" s="16"/>
      <c r="F495" s="16"/>
    </row>
    <row r="496" spans="2:6" x14ac:dyDescent="0.2">
      <c r="B496" s="16"/>
      <c r="F496" s="16"/>
    </row>
    <row r="497" spans="2:6" x14ac:dyDescent="0.2">
      <c r="B497" s="16"/>
      <c r="F497" s="16"/>
    </row>
    <row r="498" spans="2:6" x14ac:dyDescent="0.2">
      <c r="B498" s="16"/>
      <c r="F498" s="16"/>
    </row>
    <row r="499" spans="2:6" x14ac:dyDescent="0.2">
      <c r="B499" s="16"/>
      <c r="F499" s="16"/>
    </row>
    <row r="500" spans="2:6" x14ac:dyDescent="0.2">
      <c r="B500" s="16"/>
      <c r="F500" s="16"/>
    </row>
    <row r="501" spans="2:6" x14ac:dyDescent="0.2">
      <c r="B501" s="16"/>
      <c r="F501" s="16"/>
    </row>
    <row r="502" spans="2:6" x14ac:dyDescent="0.2">
      <c r="B502" s="16"/>
      <c r="F502" s="16"/>
    </row>
    <row r="503" spans="2:6" x14ac:dyDescent="0.2">
      <c r="B503" s="16"/>
      <c r="F503" s="16"/>
    </row>
    <row r="504" spans="2:6" x14ac:dyDescent="0.2">
      <c r="B504" s="16"/>
      <c r="F504" s="16"/>
    </row>
    <row r="505" spans="2:6" x14ac:dyDescent="0.2">
      <c r="B505" s="16"/>
      <c r="F505" s="16"/>
    </row>
    <row r="506" spans="2:6" x14ac:dyDescent="0.2">
      <c r="B506" s="16"/>
      <c r="F506" s="16"/>
    </row>
    <row r="507" spans="2:6" x14ac:dyDescent="0.2">
      <c r="B507" s="16"/>
      <c r="F507" s="16"/>
    </row>
    <row r="508" spans="2:6" x14ac:dyDescent="0.2">
      <c r="B508" s="16"/>
      <c r="F508" s="16"/>
    </row>
    <row r="509" spans="2:6" x14ac:dyDescent="0.2">
      <c r="B509" s="16"/>
      <c r="F509" s="16"/>
    </row>
    <row r="510" spans="2:6" x14ac:dyDescent="0.2">
      <c r="B510" s="16"/>
      <c r="F510" s="16"/>
    </row>
    <row r="511" spans="2:6" x14ac:dyDescent="0.2">
      <c r="B511" s="16"/>
      <c r="F511" s="16"/>
    </row>
    <row r="512" spans="2:6" x14ac:dyDescent="0.2">
      <c r="B512" s="16"/>
      <c r="F512" s="16"/>
    </row>
    <row r="513" spans="2:6" x14ac:dyDescent="0.2">
      <c r="B513" s="16"/>
      <c r="F513" s="16"/>
    </row>
    <row r="514" spans="2:6" x14ac:dyDescent="0.2">
      <c r="B514" s="16"/>
      <c r="F514" s="16"/>
    </row>
    <row r="515" spans="2:6" x14ac:dyDescent="0.2">
      <c r="B515" s="16"/>
      <c r="F515" s="16"/>
    </row>
    <row r="516" spans="2:6" x14ac:dyDescent="0.2">
      <c r="B516" s="16"/>
      <c r="F516" s="16"/>
    </row>
    <row r="517" spans="2:6" x14ac:dyDescent="0.2">
      <c r="B517" s="16"/>
      <c r="F517" s="16"/>
    </row>
    <row r="518" spans="2:6" x14ac:dyDescent="0.2">
      <c r="B518" s="16"/>
      <c r="F518" s="16"/>
    </row>
    <row r="519" spans="2:6" x14ac:dyDescent="0.2">
      <c r="B519" s="16"/>
      <c r="F519" s="16"/>
    </row>
    <row r="520" spans="2:6" x14ac:dyDescent="0.2">
      <c r="B520" s="16"/>
      <c r="F520" s="16"/>
    </row>
    <row r="521" spans="2:6" x14ac:dyDescent="0.2">
      <c r="B521" s="16"/>
      <c r="F521" s="16"/>
    </row>
    <row r="522" spans="2:6" x14ac:dyDescent="0.2">
      <c r="B522" s="16"/>
      <c r="F522" s="16"/>
    </row>
    <row r="523" spans="2:6" x14ac:dyDescent="0.2">
      <c r="B523" s="16"/>
      <c r="F523" s="16"/>
    </row>
    <row r="524" spans="2:6" x14ac:dyDescent="0.2">
      <c r="B524" s="16"/>
      <c r="F524" s="16"/>
    </row>
    <row r="525" spans="2:6" x14ac:dyDescent="0.2">
      <c r="B525" s="16"/>
      <c r="F525" s="16"/>
    </row>
    <row r="526" spans="2:6" x14ac:dyDescent="0.2">
      <c r="B526" s="16"/>
      <c r="F526" s="16"/>
    </row>
    <row r="527" spans="2:6" x14ac:dyDescent="0.2">
      <c r="B527" s="16"/>
      <c r="F527" s="16"/>
    </row>
    <row r="528" spans="2:6" x14ac:dyDescent="0.2">
      <c r="B528" s="16"/>
      <c r="F528" s="16"/>
    </row>
    <row r="529" spans="2:6" x14ac:dyDescent="0.2">
      <c r="B529" s="16"/>
      <c r="F529" s="16"/>
    </row>
    <row r="530" spans="2:6" x14ac:dyDescent="0.2">
      <c r="B530" s="16"/>
      <c r="F530" s="16"/>
    </row>
    <row r="531" spans="2:6" x14ac:dyDescent="0.2">
      <c r="B531" s="16"/>
      <c r="F531" s="16"/>
    </row>
    <row r="532" spans="2:6" x14ac:dyDescent="0.2">
      <c r="B532" s="16"/>
      <c r="F532" s="16"/>
    </row>
    <row r="533" spans="2:6" x14ac:dyDescent="0.2">
      <c r="B533" s="16"/>
      <c r="F533" s="16"/>
    </row>
    <row r="534" spans="2:6" x14ac:dyDescent="0.2">
      <c r="B534" s="16"/>
      <c r="F534" s="16"/>
    </row>
    <row r="535" spans="2:6" x14ac:dyDescent="0.2">
      <c r="B535" s="16"/>
      <c r="F535" s="16"/>
    </row>
    <row r="536" spans="2:6" x14ac:dyDescent="0.2">
      <c r="B536" s="16"/>
      <c r="F536" s="16"/>
    </row>
    <row r="537" spans="2:6" x14ac:dyDescent="0.2">
      <c r="B537" s="16"/>
      <c r="F537" s="16"/>
    </row>
    <row r="538" spans="2:6" x14ac:dyDescent="0.2">
      <c r="B538" s="16"/>
      <c r="F538" s="16"/>
    </row>
    <row r="539" spans="2:6" x14ac:dyDescent="0.2">
      <c r="B539" s="16"/>
      <c r="F539" s="16"/>
    </row>
    <row r="540" spans="2:6" x14ac:dyDescent="0.2">
      <c r="B540" s="16"/>
      <c r="F540" s="16"/>
    </row>
    <row r="541" spans="2:6" x14ac:dyDescent="0.2">
      <c r="B541" s="16"/>
      <c r="F541" s="16"/>
    </row>
    <row r="542" spans="2:6" x14ac:dyDescent="0.2">
      <c r="B542" s="16"/>
      <c r="F542" s="16"/>
    </row>
    <row r="543" spans="2:6" x14ac:dyDescent="0.2">
      <c r="B543" s="16"/>
      <c r="F543" s="16"/>
    </row>
    <row r="544" spans="2:6" x14ac:dyDescent="0.2">
      <c r="B544" s="16"/>
      <c r="F544" s="16"/>
    </row>
    <row r="545" spans="2:6" x14ac:dyDescent="0.2">
      <c r="B545" s="16"/>
      <c r="F545" s="16"/>
    </row>
    <row r="546" spans="2:6" x14ac:dyDescent="0.2">
      <c r="B546" s="16"/>
      <c r="F546" s="16"/>
    </row>
    <row r="547" spans="2:6" x14ac:dyDescent="0.2">
      <c r="B547" s="16"/>
      <c r="F547" s="16"/>
    </row>
    <row r="548" spans="2:6" x14ac:dyDescent="0.2">
      <c r="B548" s="16"/>
      <c r="F548" s="16"/>
    </row>
    <row r="549" spans="2:6" x14ac:dyDescent="0.2">
      <c r="B549" s="16"/>
      <c r="F549" s="16"/>
    </row>
    <row r="550" spans="2:6" x14ac:dyDescent="0.2">
      <c r="B550" s="16"/>
      <c r="F550" s="16"/>
    </row>
    <row r="551" spans="2:6" x14ac:dyDescent="0.2">
      <c r="B551" s="16"/>
      <c r="F551" s="16"/>
    </row>
    <row r="552" spans="2:6" x14ac:dyDescent="0.2">
      <c r="B552" s="16"/>
      <c r="F552" s="16"/>
    </row>
    <row r="553" spans="2:6" x14ac:dyDescent="0.2">
      <c r="B553" s="16"/>
      <c r="F553" s="16"/>
    </row>
    <row r="554" spans="2:6" x14ac:dyDescent="0.2">
      <c r="B554" s="16"/>
      <c r="F554" s="16"/>
    </row>
    <row r="555" spans="2:6" x14ac:dyDescent="0.2">
      <c r="B555" s="16"/>
      <c r="F555" s="16"/>
    </row>
    <row r="556" spans="2:6" x14ac:dyDescent="0.2">
      <c r="B556" s="16"/>
      <c r="F556" s="16"/>
    </row>
    <row r="557" spans="2:6" x14ac:dyDescent="0.2">
      <c r="B557" s="16"/>
      <c r="F557" s="16"/>
    </row>
    <row r="558" spans="2:6" x14ac:dyDescent="0.2">
      <c r="B558" s="16"/>
      <c r="F558" s="16"/>
    </row>
    <row r="559" spans="2:6" x14ac:dyDescent="0.2">
      <c r="B559" s="16"/>
      <c r="F559" s="16"/>
    </row>
    <row r="560" spans="2:6" x14ac:dyDescent="0.2">
      <c r="B560" s="16"/>
      <c r="F560" s="16"/>
    </row>
    <row r="561" spans="2:6" x14ac:dyDescent="0.2">
      <c r="B561" s="16"/>
      <c r="F561" s="16"/>
    </row>
    <row r="562" spans="2:6" x14ac:dyDescent="0.2">
      <c r="B562" s="16"/>
      <c r="F562" s="16"/>
    </row>
    <row r="563" spans="2:6" x14ac:dyDescent="0.2">
      <c r="B563" s="16"/>
      <c r="F563" s="16"/>
    </row>
    <row r="564" spans="2:6" x14ac:dyDescent="0.2">
      <c r="B564" s="16"/>
      <c r="F564" s="16"/>
    </row>
    <row r="565" spans="2:6" x14ac:dyDescent="0.2">
      <c r="B565" s="16"/>
      <c r="F565" s="16"/>
    </row>
    <row r="566" spans="2:6" x14ac:dyDescent="0.2">
      <c r="B566" s="16"/>
      <c r="F566" s="16"/>
    </row>
    <row r="567" spans="2:6" x14ac:dyDescent="0.2">
      <c r="B567" s="16"/>
      <c r="F567" s="16"/>
    </row>
    <row r="568" spans="2:6" x14ac:dyDescent="0.2">
      <c r="B568" s="16"/>
      <c r="F568" s="16"/>
    </row>
    <row r="569" spans="2:6" x14ac:dyDescent="0.2">
      <c r="B569" s="16"/>
      <c r="F569" s="16"/>
    </row>
    <row r="570" spans="2:6" x14ac:dyDescent="0.2">
      <c r="B570" s="16"/>
      <c r="F570" s="16"/>
    </row>
    <row r="571" spans="2:6" x14ac:dyDescent="0.2">
      <c r="B571" s="16"/>
      <c r="F571" s="16"/>
    </row>
    <row r="572" spans="2:6" x14ac:dyDescent="0.2">
      <c r="B572" s="16"/>
      <c r="F572" s="16"/>
    </row>
    <row r="573" spans="2:6" x14ac:dyDescent="0.2">
      <c r="B573" s="16"/>
      <c r="F573" s="16"/>
    </row>
    <row r="574" spans="2:6" x14ac:dyDescent="0.2">
      <c r="B574" s="16"/>
      <c r="F574" s="16"/>
    </row>
    <row r="575" spans="2:6" x14ac:dyDescent="0.2">
      <c r="B575" s="16"/>
      <c r="F575" s="16"/>
    </row>
    <row r="576" spans="2:6" x14ac:dyDescent="0.2">
      <c r="B576" s="16"/>
      <c r="F576" s="16"/>
    </row>
    <row r="577" spans="2:6" x14ac:dyDescent="0.2">
      <c r="B577" s="16"/>
      <c r="F577" s="16"/>
    </row>
    <row r="578" spans="2:6" x14ac:dyDescent="0.2">
      <c r="B578" s="16"/>
      <c r="F578" s="16"/>
    </row>
    <row r="579" spans="2:6" x14ac:dyDescent="0.2">
      <c r="B579" s="16"/>
      <c r="F579" s="16"/>
    </row>
    <row r="580" spans="2:6" x14ac:dyDescent="0.2">
      <c r="B580" s="16"/>
      <c r="F580" s="16"/>
    </row>
    <row r="581" spans="2:6" x14ac:dyDescent="0.2">
      <c r="B581" s="16"/>
      <c r="F581" s="16"/>
    </row>
    <row r="582" spans="2:6" x14ac:dyDescent="0.2">
      <c r="B582" s="16"/>
      <c r="F582" s="16"/>
    </row>
    <row r="583" spans="2:6" x14ac:dyDescent="0.2">
      <c r="B583" s="16"/>
      <c r="F583" s="16"/>
    </row>
    <row r="584" spans="2:6" x14ac:dyDescent="0.2">
      <c r="B584" s="16"/>
      <c r="F584" s="16"/>
    </row>
    <row r="585" spans="2:6" x14ac:dyDescent="0.2">
      <c r="B585" s="16"/>
      <c r="F585" s="16"/>
    </row>
    <row r="586" spans="2:6" x14ac:dyDescent="0.2">
      <c r="B586" s="16"/>
      <c r="F586" s="16"/>
    </row>
    <row r="587" spans="2:6" x14ac:dyDescent="0.2">
      <c r="B587" s="16"/>
      <c r="F587" s="16"/>
    </row>
    <row r="588" spans="2:6" x14ac:dyDescent="0.2">
      <c r="B588" s="16"/>
      <c r="F588" s="16"/>
    </row>
    <row r="589" spans="2:6" x14ac:dyDescent="0.2">
      <c r="B589" s="16"/>
      <c r="F589" s="16"/>
    </row>
    <row r="590" spans="2:6" x14ac:dyDescent="0.2">
      <c r="B590" s="16"/>
      <c r="F590" s="16"/>
    </row>
    <row r="591" spans="2:6" x14ac:dyDescent="0.2">
      <c r="B591" s="16"/>
      <c r="F591" s="16"/>
    </row>
    <row r="592" spans="2:6" x14ac:dyDescent="0.2">
      <c r="B592" s="16"/>
      <c r="F592" s="16"/>
    </row>
    <row r="593" spans="2:6" x14ac:dyDescent="0.2">
      <c r="B593" s="16"/>
      <c r="F593" s="16"/>
    </row>
    <row r="594" spans="2:6" x14ac:dyDescent="0.2">
      <c r="B594" s="16"/>
      <c r="F594" s="16"/>
    </row>
    <row r="595" spans="2:6" x14ac:dyDescent="0.2">
      <c r="B595" s="16"/>
      <c r="F595" s="16"/>
    </row>
    <row r="596" spans="2:6" x14ac:dyDescent="0.2">
      <c r="B596" s="16"/>
      <c r="F596" s="16"/>
    </row>
    <row r="597" spans="2:6" x14ac:dyDescent="0.2">
      <c r="B597" s="16"/>
      <c r="F597" s="16"/>
    </row>
    <row r="598" spans="2:6" x14ac:dyDescent="0.2">
      <c r="B598" s="16"/>
      <c r="F598" s="16"/>
    </row>
    <row r="599" spans="2:6" x14ac:dyDescent="0.2">
      <c r="B599" s="16"/>
      <c r="F599" s="16"/>
    </row>
    <row r="600" spans="2:6" x14ac:dyDescent="0.2">
      <c r="B600" s="16"/>
      <c r="F600" s="16"/>
    </row>
    <row r="601" spans="2:6" x14ac:dyDescent="0.2">
      <c r="B601" s="16"/>
      <c r="F601" s="16"/>
    </row>
    <row r="602" spans="2:6" x14ac:dyDescent="0.2">
      <c r="B602" s="16"/>
      <c r="F602" s="16"/>
    </row>
    <row r="603" spans="2:6" x14ac:dyDescent="0.2">
      <c r="B603" s="16"/>
      <c r="F603" s="16"/>
    </row>
    <row r="604" spans="2:6" x14ac:dyDescent="0.2">
      <c r="B604" s="16"/>
      <c r="F604" s="16"/>
    </row>
    <row r="605" spans="2:6" x14ac:dyDescent="0.2">
      <c r="B605" s="16"/>
      <c r="F605" s="16"/>
    </row>
    <row r="606" spans="2:6" x14ac:dyDescent="0.2">
      <c r="B606" s="16"/>
      <c r="F606" s="16"/>
    </row>
    <row r="607" spans="2:6" x14ac:dyDescent="0.2">
      <c r="B607" s="16"/>
      <c r="F607" s="16"/>
    </row>
    <row r="608" spans="2:6" x14ac:dyDescent="0.2">
      <c r="B608" s="16"/>
      <c r="F608" s="16"/>
    </row>
    <row r="609" spans="2:6" x14ac:dyDescent="0.2">
      <c r="B609" s="16"/>
      <c r="F609" s="16"/>
    </row>
    <row r="610" spans="2:6" x14ac:dyDescent="0.2">
      <c r="B610" s="16"/>
      <c r="F610" s="16"/>
    </row>
    <row r="611" spans="2:6" x14ac:dyDescent="0.2">
      <c r="B611" s="16"/>
      <c r="F611" s="16"/>
    </row>
    <row r="612" spans="2:6" x14ac:dyDescent="0.2">
      <c r="B612" s="16"/>
      <c r="F612" s="16"/>
    </row>
    <row r="613" spans="2:6" x14ac:dyDescent="0.2">
      <c r="B613" s="16"/>
      <c r="F613" s="16"/>
    </row>
    <row r="614" spans="2:6" x14ac:dyDescent="0.2">
      <c r="B614" s="16"/>
      <c r="F614" s="16"/>
    </row>
    <row r="615" spans="2:6" x14ac:dyDescent="0.2">
      <c r="B615" s="16"/>
      <c r="F615" s="16"/>
    </row>
    <row r="616" spans="2:6" x14ac:dyDescent="0.2">
      <c r="B616" s="16"/>
      <c r="F616" s="16"/>
    </row>
    <row r="617" spans="2:6" x14ac:dyDescent="0.2">
      <c r="B617" s="16"/>
      <c r="F617" s="16"/>
    </row>
    <row r="618" spans="2:6" x14ac:dyDescent="0.2">
      <c r="B618" s="16"/>
      <c r="F618" s="16"/>
    </row>
    <row r="619" spans="2:6" x14ac:dyDescent="0.2">
      <c r="B619" s="16"/>
      <c r="F619" s="16"/>
    </row>
    <row r="620" spans="2:6" x14ac:dyDescent="0.2">
      <c r="B620" s="16"/>
      <c r="F620" s="16"/>
    </row>
    <row r="621" spans="2:6" x14ac:dyDescent="0.2">
      <c r="B621" s="16"/>
      <c r="F621" s="16"/>
    </row>
    <row r="622" spans="2:6" x14ac:dyDescent="0.2">
      <c r="B622" s="16"/>
      <c r="F622" s="16"/>
    </row>
    <row r="623" spans="2:6" x14ac:dyDescent="0.2">
      <c r="B623" s="16"/>
      <c r="F623" s="16"/>
    </row>
    <row r="624" spans="2:6" x14ac:dyDescent="0.2">
      <c r="B624" s="16"/>
      <c r="F624" s="16"/>
    </row>
    <row r="625" spans="2:6" x14ac:dyDescent="0.2">
      <c r="B625" s="16"/>
      <c r="F625" s="16"/>
    </row>
    <row r="626" spans="2:6" x14ac:dyDescent="0.2">
      <c r="B626" s="16"/>
      <c r="F626" s="16"/>
    </row>
    <row r="627" spans="2:6" x14ac:dyDescent="0.2">
      <c r="B627" s="16"/>
      <c r="F627" s="16"/>
    </row>
    <row r="628" spans="2:6" x14ac:dyDescent="0.2">
      <c r="B628" s="16"/>
      <c r="F628" s="16"/>
    </row>
    <row r="629" spans="2:6" x14ac:dyDescent="0.2">
      <c r="B629" s="16"/>
      <c r="F629" s="16"/>
    </row>
    <row r="630" spans="2:6" x14ac:dyDescent="0.2">
      <c r="B630" s="16"/>
      <c r="F630" s="16"/>
    </row>
    <row r="631" spans="2:6" x14ac:dyDescent="0.2">
      <c r="B631" s="16"/>
      <c r="F631" s="16"/>
    </row>
    <row r="632" spans="2:6" x14ac:dyDescent="0.2">
      <c r="B632" s="16"/>
      <c r="F632" s="16"/>
    </row>
    <row r="633" spans="2:6" x14ac:dyDescent="0.2">
      <c r="B633" s="16"/>
      <c r="F633" s="16"/>
    </row>
    <row r="634" spans="2:6" x14ac:dyDescent="0.2">
      <c r="B634" s="16"/>
      <c r="F634" s="16"/>
    </row>
    <row r="635" spans="2:6" x14ac:dyDescent="0.2">
      <c r="B635" s="16"/>
      <c r="F635" s="16"/>
    </row>
    <row r="636" spans="2:6" x14ac:dyDescent="0.2">
      <c r="B636" s="16"/>
      <c r="F636" s="16"/>
    </row>
    <row r="637" spans="2:6" x14ac:dyDescent="0.2">
      <c r="B637" s="16"/>
      <c r="F637" s="16"/>
    </row>
    <row r="638" spans="2:6" x14ac:dyDescent="0.2">
      <c r="B638" s="16"/>
      <c r="F638" s="16"/>
    </row>
    <row r="639" spans="2:6" x14ac:dyDescent="0.2">
      <c r="B639" s="16"/>
      <c r="F639" s="16"/>
    </row>
    <row r="640" spans="2:6" x14ac:dyDescent="0.2">
      <c r="B640" s="16"/>
      <c r="F640" s="16"/>
    </row>
    <row r="641" spans="2:6" x14ac:dyDescent="0.2">
      <c r="B641" s="16"/>
      <c r="F641" s="16"/>
    </row>
    <row r="642" spans="2:6" x14ac:dyDescent="0.2">
      <c r="B642" s="16"/>
      <c r="F642" s="16"/>
    </row>
    <row r="643" spans="2:6" x14ac:dyDescent="0.2">
      <c r="B643" s="16"/>
      <c r="F643" s="16"/>
    </row>
    <row r="644" spans="2:6" x14ac:dyDescent="0.2">
      <c r="B644" s="16"/>
      <c r="F644" s="16"/>
    </row>
    <row r="645" spans="2:6" x14ac:dyDescent="0.2">
      <c r="B645" s="16"/>
      <c r="F645" s="16"/>
    </row>
    <row r="646" spans="2:6" x14ac:dyDescent="0.2">
      <c r="B646" s="16"/>
      <c r="F646" s="16"/>
    </row>
    <row r="647" spans="2:6" x14ac:dyDescent="0.2">
      <c r="B647" s="16"/>
      <c r="F647" s="16"/>
    </row>
    <row r="648" spans="2:6" x14ac:dyDescent="0.2">
      <c r="B648" s="16"/>
      <c r="F648" s="16"/>
    </row>
    <row r="649" spans="2:6" x14ac:dyDescent="0.2">
      <c r="B649" s="16"/>
      <c r="F649" s="16"/>
    </row>
    <row r="650" spans="2:6" x14ac:dyDescent="0.2">
      <c r="B650" s="16"/>
      <c r="F650" s="16"/>
    </row>
    <row r="651" spans="2:6" x14ac:dyDescent="0.2">
      <c r="B651" s="16"/>
      <c r="F651" s="16"/>
    </row>
    <row r="652" spans="2:6" x14ac:dyDescent="0.2">
      <c r="B652" s="16"/>
      <c r="F652" s="16"/>
    </row>
    <row r="653" spans="2:6" x14ac:dyDescent="0.2">
      <c r="B653" s="16"/>
      <c r="F653" s="16"/>
    </row>
    <row r="654" spans="2:6" x14ac:dyDescent="0.2">
      <c r="B654" s="16"/>
      <c r="F654" s="16"/>
    </row>
    <row r="655" spans="2:6" x14ac:dyDescent="0.2">
      <c r="B655" s="16"/>
      <c r="F655" s="16"/>
    </row>
    <row r="656" spans="2:6" x14ac:dyDescent="0.2">
      <c r="B656" s="16"/>
      <c r="F656" s="16"/>
    </row>
    <row r="657" spans="2:6" x14ac:dyDescent="0.2">
      <c r="B657" s="16"/>
      <c r="F657" s="16"/>
    </row>
    <row r="658" spans="2:6" x14ac:dyDescent="0.2">
      <c r="B658" s="16"/>
      <c r="F658" s="16"/>
    </row>
    <row r="659" spans="2:6" x14ac:dyDescent="0.2">
      <c r="B659" s="16"/>
      <c r="F659" s="16"/>
    </row>
    <row r="660" spans="2:6" x14ac:dyDescent="0.2">
      <c r="B660" s="16"/>
      <c r="F660" s="16"/>
    </row>
    <row r="661" spans="2:6" x14ac:dyDescent="0.2">
      <c r="B661" s="16"/>
      <c r="F661" s="16"/>
    </row>
    <row r="662" spans="2:6" x14ac:dyDescent="0.2">
      <c r="B662" s="16"/>
      <c r="F662" s="16"/>
    </row>
    <row r="663" spans="2:6" x14ac:dyDescent="0.2">
      <c r="B663" s="16"/>
      <c r="F663" s="16"/>
    </row>
    <row r="664" spans="2:6" x14ac:dyDescent="0.2">
      <c r="B664" s="16"/>
      <c r="F664" s="16"/>
    </row>
    <row r="665" spans="2:6" x14ac:dyDescent="0.2">
      <c r="B665" s="16"/>
      <c r="F665" s="16"/>
    </row>
    <row r="666" spans="2:6" x14ac:dyDescent="0.2">
      <c r="B666" s="16"/>
      <c r="F666" s="16"/>
    </row>
    <row r="667" spans="2:6" x14ac:dyDescent="0.2">
      <c r="B667" s="16"/>
      <c r="F667" s="16"/>
    </row>
    <row r="668" spans="2:6" x14ac:dyDescent="0.2">
      <c r="B668" s="16"/>
      <c r="F668" s="16"/>
    </row>
    <row r="669" spans="2:6" x14ac:dyDescent="0.2">
      <c r="B669" s="16"/>
      <c r="F669" s="16"/>
    </row>
    <row r="670" spans="2:6" x14ac:dyDescent="0.2">
      <c r="B670" s="16"/>
      <c r="F670" s="16"/>
    </row>
    <row r="671" spans="2:6" x14ac:dyDescent="0.2">
      <c r="B671" s="16"/>
      <c r="F671" s="16"/>
    </row>
    <row r="672" spans="2:6" x14ac:dyDescent="0.2">
      <c r="B672" s="16"/>
      <c r="F672" s="16"/>
    </row>
    <row r="673" spans="2:6" x14ac:dyDescent="0.2">
      <c r="B673" s="16"/>
      <c r="F673" s="16"/>
    </row>
    <row r="674" spans="2:6" x14ac:dyDescent="0.2">
      <c r="B674" s="16"/>
      <c r="F674" s="16"/>
    </row>
    <row r="675" spans="2:6" x14ac:dyDescent="0.2">
      <c r="B675" s="16"/>
      <c r="F675" s="16"/>
    </row>
    <row r="676" spans="2:6" x14ac:dyDescent="0.2">
      <c r="B676" s="16"/>
      <c r="F676" s="16"/>
    </row>
    <row r="677" spans="2:6" x14ac:dyDescent="0.2">
      <c r="B677" s="16"/>
      <c r="F677" s="16"/>
    </row>
    <row r="678" spans="2:6" x14ac:dyDescent="0.2">
      <c r="B678" s="16"/>
      <c r="F678" s="16"/>
    </row>
    <row r="679" spans="2:6" x14ac:dyDescent="0.2">
      <c r="B679" s="16"/>
      <c r="F679" s="16"/>
    </row>
    <row r="680" spans="2:6" x14ac:dyDescent="0.2">
      <c r="B680" s="16"/>
      <c r="F680" s="16"/>
    </row>
    <row r="681" spans="2:6" x14ac:dyDescent="0.2">
      <c r="B681" s="16"/>
      <c r="F681" s="16"/>
    </row>
    <row r="682" spans="2:6" x14ac:dyDescent="0.2">
      <c r="B682" s="16"/>
      <c r="F682" s="16"/>
    </row>
    <row r="683" spans="2:6" x14ac:dyDescent="0.2">
      <c r="B683" s="16"/>
      <c r="F683" s="16"/>
    </row>
    <row r="684" spans="2:6" x14ac:dyDescent="0.2">
      <c r="B684" s="16"/>
      <c r="F684" s="16"/>
    </row>
    <row r="685" spans="2:6" x14ac:dyDescent="0.2">
      <c r="B685" s="16"/>
      <c r="F685" s="16"/>
    </row>
    <row r="686" spans="2:6" x14ac:dyDescent="0.2">
      <c r="B686" s="16"/>
      <c r="F686" s="16"/>
    </row>
    <row r="687" spans="2:6" x14ac:dyDescent="0.2">
      <c r="B687" s="16"/>
      <c r="F687" s="16"/>
    </row>
    <row r="688" spans="2:6" x14ac:dyDescent="0.2">
      <c r="B688" s="16"/>
      <c r="F688" s="16"/>
    </row>
    <row r="689" spans="2:6" x14ac:dyDescent="0.2">
      <c r="B689" s="16"/>
      <c r="F689" s="16"/>
    </row>
    <row r="690" spans="2:6" x14ac:dyDescent="0.2">
      <c r="B690" s="16"/>
      <c r="F690" s="16"/>
    </row>
    <row r="691" spans="2:6" x14ac:dyDescent="0.2">
      <c r="B691" s="16"/>
      <c r="F691" s="16"/>
    </row>
    <row r="692" spans="2:6" x14ac:dyDescent="0.2">
      <c r="B692" s="16"/>
      <c r="F692" s="16"/>
    </row>
    <row r="693" spans="2:6" x14ac:dyDescent="0.2">
      <c r="B693" s="16"/>
      <c r="F693" s="16"/>
    </row>
    <row r="694" spans="2:6" x14ac:dyDescent="0.2">
      <c r="B694" s="16"/>
      <c r="F694" s="16"/>
    </row>
    <row r="695" spans="2:6" x14ac:dyDescent="0.2">
      <c r="B695" s="16"/>
      <c r="F695" s="16"/>
    </row>
    <row r="696" spans="2:6" x14ac:dyDescent="0.2">
      <c r="B696" s="16"/>
      <c r="F696" s="16"/>
    </row>
    <row r="697" spans="2:6" x14ac:dyDescent="0.2">
      <c r="B697" s="16"/>
      <c r="F697" s="16"/>
    </row>
    <row r="698" spans="2:6" x14ac:dyDescent="0.2">
      <c r="B698" s="16"/>
      <c r="F698" s="16"/>
    </row>
    <row r="699" spans="2:6" x14ac:dyDescent="0.2">
      <c r="B699" s="16"/>
      <c r="F699" s="16"/>
    </row>
    <row r="700" spans="2:6" x14ac:dyDescent="0.2">
      <c r="B700" s="16"/>
      <c r="F700" s="16"/>
    </row>
    <row r="701" spans="2:6" x14ac:dyDescent="0.2">
      <c r="B701" s="16"/>
      <c r="F701" s="16"/>
    </row>
    <row r="702" spans="2:6" x14ac:dyDescent="0.2">
      <c r="B702" s="16"/>
      <c r="F702" s="16"/>
    </row>
    <row r="703" spans="2:6" x14ac:dyDescent="0.2">
      <c r="B703" s="16"/>
      <c r="F703" s="16"/>
    </row>
    <row r="704" spans="2:6" x14ac:dyDescent="0.2">
      <c r="B704" s="16"/>
      <c r="F704" s="16"/>
    </row>
    <row r="705" spans="2:6" x14ac:dyDescent="0.2">
      <c r="B705" s="16"/>
      <c r="F705" s="16"/>
    </row>
    <row r="706" spans="2:6" x14ac:dyDescent="0.2">
      <c r="B706" s="16"/>
      <c r="F706" s="16"/>
    </row>
    <row r="707" spans="2:6" x14ac:dyDescent="0.2">
      <c r="B707" s="16"/>
      <c r="F707" s="16"/>
    </row>
    <row r="708" spans="2:6" x14ac:dyDescent="0.2">
      <c r="B708" s="16"/>
      <c r="F708" s="16"/>
    </row>
    <row r="709" spans="2:6" x14ac:dyDescent="0.2">
      <c r="B709" s="16"/>
      <c r="F709" s="16"/>
    </row>
    <row r="710" spans="2:6" x14ac:dyDescent="0.2">
      <c r="B710" s="16"/>
      <c r="F710" s="16"/>
    </row>
    <row r="711" spans="2:6" x14ac:dyDescent="0.2">
      <c r="B711" s="16"/>
      <c r="F711" s="16"/>
    </row>
    <row r="712" spans="2:6" x14ac:dyDescent="0.2">
      <c r="B712" s="16"/>
      <c r="F712" s="16"/>
    </row>
    <row r="713" spans="2:6" x14ac:dyDescent="0.2">
      <c r="B713" s="16"/>
      <c r="F713" s="16"/>
    </row>
    <row r="714" spans="2:6" x14ac:dyDescent="0.2">
      <c r="B714" s="16"/>
      <c r="F714" s="16"/>
    </row>
    <row r="715" spans="2:6" x14ac:dyDescent="0.2">
      <c r="B715" s="16"/>
      <c r="F715" s="16"/>
    </row>
    <row r="716" spans="2:6" x14ac:dyDescent="0.2">
      <c r="B716" s="16"/>
      <c r="F716" s="16"/>
    </row>
    <row r="717" spans="2:6" x14ac:dyDescent="0.2">
      <c r="B717" s="16"/>
      <c r="F717" s="16"/>
    </row>
    <row r="718" spans="2:6" x14ac:dyDescent="0.2">
      <c r="B718" s="16"/>
      <c r="F718" s="16"/>
    </row>
    <row r="719" spans="2:6" x14ac:dyDescent="0.2">
      <c r="B719" s="16"/>
      <c r="F719" s="16"/>
    </row>
    <row r="720" spans="2:6" x14ac:dyDescent="0.2">
      <c r="B720" s="16"/>
      <c r="F720" s="16"/>
    </row>
    <row r="721" spans="2:6" x14ac:dyDescent="0.2">
      <c r="B721" s="16"/>
      <c r="F721" s="16"/>
    </row>
    <row r="722" spans="2:6" x14ac:dyDescent="0.2">
      <c r="B722" s="16"/>
      <c r="F722" s="16"/>
    </row>
    <row r="723" spans="2:6" x14ac:dyDescent="0.2">
      <c r="B723" s="16"/>
      <c r="F723" s="16"/>
    </row>
    <row r="724" spans="2:6" x14ac:dyDescent="0.2">
      <c r="B724" s="16"/>
      <c r="F724" s="16"/>
    </row>
    <row r="725" spans="2:6" x14ac:dyDescent="0.2">
      <c r="B725" s="16"/>
      <c r="F725" s="16"/>
    </row>
    <row r="726" spans="2:6" x14ac:dyDescent="0.2">
      <c r="B726" s="16"/>
      <c r="F726" s="16"/>
    </row>
    <row r="727" spans="2:6" x14ac:dyDescent="0.2">
      <c r="B727" s="16"/>
      <c r="F727" s="16"/>
    </row>
    <row r="728" spans="2:6" x14ac:dyDescent="0.2">
      <c r="B728" s="16"/>
      <c r="F728" s="16"/>
    </row>
    <row r="729" spans="2:6" x14ac:dyDescent="0.2">
      <c r="B729" s="16"/>
      <c r="F729" s="16"/>
    </row>
    <row r="730" spans="2:6" x14ac:dyDescent="0.2">
      <c r="B730" s="16"/>
      <c r="F730" s="16"/>
    </row>
    <row r="731" spans="2:6" x14ac:dyDescent="0.2">
      <c r="B731" s="16"/>
      <c r="F731" s="16"/>
    </row>
    <row r="732" spans="2:6" x14ac:dyDescent="0.2">
      <c r="B732" s="16"/>
      <c r="F732" s="16"/>
    </row>
    <row r="733" spans="2:6" x14ac:dyDescent="0.2">
      <c r="B733" s="16"/>
      <c r="F733" s="16"/>
    </row>
    <row r="734" spans="2:6" x14ac:dyDescent="0.2">
      <c r="B734" s="16"/>
      <c r="F734" s="16"/>
    </row>
    <row r="735" spans="2:6" x14ac:dyDescent="0.2">
      <c r="B735" s="16"/>
      <c r="F735" s="16"/>
    </row>
    <row r="736" spans="2:6" x14ac:dyDescent="0.2">
      <c r="B736" s="16"/>
      <c r="F736" s="16"/>
    </row>
    <row r="737" spans="2:6" x14ac:dyDescent="0.2">
      <c r="B737" s="16"/>
      <c r="F737" s="16"/>
    </row>
    <row r="738" spans="2:6" x14ac:dyDescent="0.2">
      <c r="B738" s="16"/>
      <c r="F738" s="16"/>
    </row>
    <row r="739" spans="2:6" x14ac:dyDescent="0.2">
      <c r="B739" s="16"/>
      <c r="F739" s="16"/>
    </row>
    <row r="740" spans="2:6" x14ac:dyDescent="0.2">
      <c r="B740" s="16"/>
      <c r="F740" s="16"/>
    </row>
    <row r="741" spans="2:6" x14ac:dyDescent="0.2">
      <c r="B741" s="16"/>
      <c r="F741" s="16"/>
    </row>
    <row r="742" spans="2:6" x14ac:dyDescent="0.2">
      <c r="B742" s="16"/>
      <c r="F742" s="16"/>
    </row>
    <row r="743" spans="2:6" x14ac:dyDescent="0.2">
      <c r="B743" s="16"/>
      <c r="F743" s="16"/>
    </row>
    <row r="744" spans="2:6" x14ac:dyDescent="0.2">
      <c r="B744" s="16"/>
      <c r="F744" s="16"/>
    </row>
    <row r="745" spans="2:6" x14ac:dyDescent="0.2">
      <c r="B745" s="16"/>
      <c r="F745" s="16"/>
    </row>
    <row r="746" spans="2:6" x14ac:dyDescent="0.2">
      <c r="B746" s="16"/>
      <c r="F746" s="16"/>
    </row>
    <row r="747" spans="2:6" x14ac:dyDescent="0.2">
      <c r="B747" s="16"/>
      <c r="F747" s="16"/>
    </row>
    <row r="748" spans="2:6" x14ac:dyDescent="0.2">
      <c r="B748" s="16"/>
      <c r="F748" s="16"/>
    </row>
    <row r="749" spans="2:6" x14ac:dyDescent="0.2">
      <c r="B749" s="16"/>
      <c r="F749" s="16"/>
    </row>
    <row r="750" spans="2:6" x14ac:dyDescent="0.2">
      <c r="B750" s="16"/>
      <c r="F750" s="16"/>
    </row>
    <row r="751" spans="2:6" x14ac:dyDescent="0.2">
      <c r="B751" s="16"/>
      <c r="F751" s="16"/>
    </row>
    <row r="752" spans="2:6" x14ac:dyDescent="0.2">
      <c r="B752" s="16"/>
      <c r="F752" s="16"/>
    </row>
    <row r="753" spans="2:6" x14ac:dyDescent="0.2">
      <c r="B753" s="16"/>
      <c r="F753" s="16"/>
    </row>
    <row r="754" spans="2:6" x14ac:dyDescent="0.2">
      <c r="B754" s="16"/>
      <c r="F754" s="16"/>
    </row>
    <row r="755" spans="2:6" x14ac:dyDescent="0.2">
      <c r="B755" s="16"/>
      <c r="F755" s="16"/>
    </row>
    <row r="756" spans="2:6" x14ac:dyDescent="0.2">
      <c r="B756" s="16"/>
      <c r="F756" s="16"/>
    </row>
    <row r="757" spans="2:6" x14ac:dyDescent="0.2">
      <c r="B757" s="16"/>
      <c r="F757" s="16"/>
    </row>
    <row r="758" spans="2:6" x14ac:dyDescent="0.2">
      <c r="B758" s="16"/>
      <c r="F758" s="16"/>
    </row>
    <row r="759" spans="2:6" x14ac:dyDescent="0.2">
      <c r="B759" s="16"/>
      <c r="F759" s="16"/>
    </row>
    <row r="760" spans="2:6" x14ac:dyDescent="0.2">
      <c r="B760" s="16"/>
      <c r="F760" s="16"/>
    </row>
    <row r="761" spans="2:6" x14ac:dyDescent="0.2">
      <c r="B761" s="16"/>
      <c r="F761" s="16"/>
    </row>
    <row r="762" spans="2:6" x14ac:dyDescent="0.2">
      <c r="B762" s="16"/>
      <c r="F762" s="16"/>
    </row>
    <row r="763" spans="2:6" x14ac:dyDescent="0.2">
      <c r="B763" s="16"/>
      <c r="F763" s="16"/>
    </row>
    <row r="764" spans="2:6" x14ac:dyDescent="0.2">
      <c r="B764" s="16"/>
      <c r="F764" s="16"/>
    </row>
    <row r="765" spans="2:6" x14ac:dyDescent="0.2">
      <c r="B765" s="16"/>
      <c r="F765" s="16"/>
    </row>
    <row r="766" spans="2:6" x14ac:dyDescent="0.2">
      <c r="B766" s="16"/>
      <c r="F766" s="16"/>
    </row>
    <row r="767" spans="2:6" x14ac:dyDescent="0.2">
      <c r="B767" s="16"/>
      <c r="F767" s="16"/>
    </row>
    <row r="768" spans="2:6" x14ac:dyDescent="0.2">
      <c r="B768" s="16"/>
      <c r="F768" s="16"/>
    </row>
    <row r="769" spans="2:6" x14ac:dyDescent="0.2">
      <c r="B769" s="16"/>
      <c r="F769" s="16"/>
    </row>
    <row r="770" spans="2:6" x14ac:dyDescent="0.2">
      <c r="B770" s="16"/>
      <c r="F770" s="16"/>
    </row>
    <row r="771" spans="2:6" x14ac:dyDescent="0.2">
      <c r="B771" s="16"/>
      <c r="F771" s="16"/>
    </row>
    <row r="772" spans="2:6" x14ac:dyDescent="0.2">
      <c r="B772" s="16"/>
      <c r="F772" s="16"/>
    </row>
    <row r="773" spans="2:6" x14ac:dyDescent="0.2">
      <c r="B773" s="16"/>
      <c r="F773" s="16"/>
    </row>
    <row r="774" spans="2:6" x14ac:dyDescent="0.2">
      <c r="B774" s="16"/>
      <c r="F774" s="16"/>
    </row>
    <row r="775" spans="2:6" x14ac:dyDescent="0.2">
      <c r="B775" s="16"/>
      <c r="F775" s="16"/>
    </row>
    <row r="776" spans="2:6" x14ac:dyDescent="0.2">
      <c r="B776" s="16"/>
      <c r="F776" s="16"/>
    </row>
    <row r="777" spans="2:6" x14ac:dyDescent="0.2">
      <c r="B777" s="16"/>
      <c r="F777" s="16"/>
    </row>
    <row r="778" spans="2:6" x14ac:dyDescent="0.2">
      <c r="B778" s="16"/>
      <c r="F778" s="16"/>
    </row>
    <row r="779" spans="2:6" x14ac:dyDescent="0.2">
      <c r="B779" s="16"/>
      <c r="F779" s="16"/>
    </row>
    <row r="780" spans="2:6" x14ac:dyDescent="0.2">
      <c r="B780" s="16"/>
      <c r="F780" s="16"/>
    </row>
    <row r="781" spans="2:6" x14ac:dyDescent="0.2">
      <c r="B781" s="16"/>
      <c r="F781" s="16"/>
    </row>
    <row r="782" spans="2:6" x14ac:dyDescent="0.2">
      <c r="B782" s="16"/>
      <c r="F782" s="16"/>
    </row>
    <row r="783" spans="2:6" x14ac:dyDescent="0.2">
      <c r="B783" s="16"/>
      <c r="F783" s="16"/>
    </row>
    <row r="784" spans="2:6" x14ac:dyDescent="0.2">
      <c r="B784" s="16"/>
      <c r="F784" s="16"/>
    </row>
    <row r="785" spans="2:6" x14ac:dyDescent="0.2">
      <c r="B785" s="16"/>
      <c r="F785" s="16"/>
    </row>
    <row r="786" spans="2:6" x14ac:dyDescent="0.2">
      <c r="B786" s="16"/>
      <c r="F786" s="16"/>
    </row>
    <row r="787" spans="2:6" x14ac:dyDescent="0.2">
      <c r="B787" s="16"/>
      <c r="F787" s="16"/>
    </row>
    <row r="788" spans="2:6" x14ac:dyDescent="0.2">
      <c r="B788" s="16"/>
      <c r="F788" s="16"/>
    </row>
    <row r="789" spans="2:6" x14ac:dyDescent="0.2">
      <c r="B789" s="16"/>
      <c r="F789" s="16"/>
    </row>
    <row r="790" spans="2:6" x14ac:dyDescent="0.2">
      <c r="B790" s="16"/>
      <c r="F790" s="16"/>
    </row>
    <row r="791" spans="2:6" x14ac:dyDescent="0.2">
      <c r="B791" s="16"/>
      <c r="F791" s="16"/>
    </row>
    <row r="792" spans="2:6" x14ac:dyDescent="0.2">
      <c r="B792" s="16"/>
      <c r="F792" s="16"/>
    </row>
    <row r="793" spans="2:6" x14ac:dyDescent="0.2">
      <c r="B793" s="16"/>
      <c r="F793" s="16"/>
    </row>
    <row r="794" spans="2:6" x14ac:dyDescent="0.2">
      <c r="B794" s="16"/>
      <c r="F794" s="16"/>
    </row>
    <row r="795" spans="2:6" x14ac:dyDescent="0.2">
      <c r="B795" s="16"/>
      <c r="F795" s="16"/>
    </row>
    <row r="796" spans="2:6" x14ac:dyDescent="0.2">
      <c r="B796" s="16"/>
      <c r="F796" s="16"/>
    </row>
    <row r="797" spans="2:6" x14ac:dyDescent="0.2">
      <c r="B797" s="16"/>
      <c r="F797" s="16"/>
    </row>
    <row r="798" spans="2:6" x14ac:dyDescent="0.2">
      <c r="B798" s="16"/>
      <c r="F798" s="16"/>
    </row>
    <row r="799" spans="2:6" x14ac:dyDescent="0.2">
      <c r="B799" s="16"/>
      <c r="F799" s="16"/>
    </row>
    <row r="800" spans="2:6" x14ac:dyDescent="0.2">
      <c r="B800" s="16"/>
      <c r="F800" s="16"/>
    </row>
    <row r="801" spans="2:6" x14ac:dyDescent="0.2">
      <c r="B801" s="16"/>
      <c r="F801" s="16"/>
    </row>
    <row r="802" spans="2:6" x14ac:dyDescent="0.2">
      <c r="B802" s="16"/>
      <c r="F802" s="16"/>
    </row>
    <row r="803" spans="2:6" x14ac:dyDescent="0.2">
      <c r="B803" s="16"/>
      <c r="F803" s="16"/>
    </row>
    <row r="804" spans="2:6" x14ac:dyDescent="0.2">
      <c r="B804" s="16"/>
      <c r="F804" s="16"/>
    </row>
    <row r="805" spans="2:6" x14ac:dyDescent="0.2">
      <c r="B805" s="16"/>
      <c r="F805" s="16"/>
    </row>
    <row r="806" spans="2:6" x14ac:dyDescent="0.2">
      <c r="B806" s="16"/>
      <c r="F806" s="16"/>
    </row>
    <row r="807" spans="2:6" x14ac:dyDescent="0.2">
      <c r="B807" s="16"/>
      <c r="F807" s="16"/>
    </row>
    <row r="808" spans="2:6" x14ac:dyDescent="0.2">
      <c r="B808" s="16"/>
      <c r="F808" s="16"/>
    </row>
    <row r="809" spans="2:6" x14ac:dyDescent="0.2">
      <c r="B809" s="16"/>
      <c r="F809" s="16"/>
    </row>
    <row r="810" spans="2:6" x14ac:dyDescent="0.2">
      <c r="B810" s="16"/>
      <c r="F810" s="16"/>
    </row>
    <row r="811" spans="2:6" x14ac:dyDescent="0.2">
      <c r="B811" s="16"/>
      <c r="F811" s="16"/>
    </row>
    <row r="812" spans="2:6" x14ac:dyDescent="0.2">
      <c r="B812" s="16"/>
      <c r="F812" s="16"/>
    </row>
    <row r="813" spans="2:6" x14ac:dyDescent="0.2">
      <c r="B813" s="16"/>
      <c r="F813" s="16"/>
    </row>
    <row r="814" spans="2:6" x14ac:dyDescent="0.2">
      <c r="B814" s="16"/>
      <c r="F814" s="16"/>
    </row>
    <row r="815" spans="2:6" x14ac:dyDescent="0.2">
      <c r="B815" s="16"/>
      <c r="F815" s="16"/>
    </row>
    <row r="816" spans="2:6" x14ac:dyDescent="0.2">
      <c r="B816" s="16"/>
      <c r="F816" s="16"/>
    </row>
    <row r="817" spans="2:6" x14ac:dyDescent="0.2">
      <c r="B817" s="16"/>
      <c r="F817" s="16"/>
    </row>
    <row r="818" spans="2:6" x14ac:dyDescent="0.2">
      <c r="B818" s="16"/>
      <c r="F818" s="16"/>
    </row>
    <row r="819" spans="2:6" x14ac:dyDescent="0.2">
      <c r="B819" s="16"/>
      <c r="F819" s="16"/>
    </row>
    <row r="820" spans="2:6" x14ac:dyDescent="0.2">
      <c r="B820" s="16"/>
      <c r="F820" s="16"/>
    </row>
    <row r="821" spans="2:6" x14ac:dyDescent="0.2">
      <c r="B821" s="16"/>
      <c r="F821" s="16"/>
    </row>
    <row r="822" spans="2:6" x14ac:dyDescent="0.2">
      <c r="B822" s="16"/>
      <c r="F822" s="16"/>
    </row>
    <row r="823" spans="2:6" x14ac:dyDescent="0.2">
      <c r="B823" s="16"/>
      <c r="F823" s="16"/>
    </row>
    <row r="824" spans="2:6" x14ac:dyDescent="0.2">
      <c r="B824" s="16"/>
      <c r="F824" s="16"/>
    </row>
    <row r="825" spans="2:6" x14ac:dyDescent="0.2">
      <c r="B825" s="16"/>
      <c r="F825" s="16"/>
    </row>
    <row r="826" spans="2:6" x14ac:dyDescent="0.2">
      <c r="B826" s="16"/>
      <c r="F826" s="16"/>
    </row>
    <row r="827" spans="2:6" x14ac:dyDescent="0.2">
      <c r="B827" s="16"/>
      <c r="F827" s="16"/>
    </row>
    <row r="828" spans="2:6" x14ac:dyDescent="0.2">
      <c r="B828" s="16"/>
      <c r="F828" s="16"/>
    </row>
    <row r="829" spans="2:6" x14ac:dyDescent="0.2">
      <c r="B829" s="16"/>
      <c r="F829" s="16"/>
    </row>
    <row r="830" spans="2:6" x14ac:dyDescent="0.2">
      <c r="B830" s="16"/>
      <c r="F830" s="16"/>
    </row>
    <row r="831" spans="2:6" x14ac:dyDescent="0.2">
      <c r="B831" s="16"/>
      <c r="F831" s="16"/>
    </row>
    <row r="832" spans="2:6" x14ac:dyDescent="0.2">
      <c r="B832" s="16"/>
      <c r="F832" s="16"/>
    </row>
    <row r="833" spans="2:6" x14ac:dyDescent="0.2">
      <c r="B833" s="16"/>
      <c r="F833" s="16"/>
    </row>
    <row r="834" spans="2:6" x14ac:dyDescent="0.2">
      <c r="B834" s="16"/>
      <c r="F834" s="16"/>
    </row>
    <row r="835" spans="2:6" x14ac:dyDescent="0.2">
      <c r="B835" s="16"/>
      <c r="F835" s="16"/>
    </row>
    <row r="836" spans="2:6" x14ac:dyDescent="0.2">
      <c r="B836" s="16"/>
      <c r="F836" s="16"/>
    </row>
    <row r="837" spans="2:6" x14ac:dyDescent="0.2">
      <c r="B837" s="16"/>
      <c r="F837" s="16"/>
    </row>
    <row r="838" spans="2:6" x14ac:dyDescent="0.2">
      <c r="B838" s="16"/>
      <c r="F838" s="16"/>
    </row>
    <row r="839" spans="2:6" x14ac:dyDescent="0.2">
      <c r="B839" s="16"/>
      <c r="F839" s="16"/>
    </row>
    <row r="840" spans="2:6" x14ac:dyDescent="0.2">
      <c r="B840" s="16"/>
      <c r="F840" s="16"/>
    </row>
  </sheetData>
  <phoneticPr fontId="7" type="noConversion"/>
  <hyperlinks>
    <hyperlink ref="P33" r:id="rId1" display="http://www.bav-astro.de/sfs/BAVM_link.php?BAVMnr=52"/>
    <hyperlink ref="P34" r:id="rId2" display="http://www.bav-astro.de/sfs/BAVM_link.php?BAVMnr=59"/>
    <hyperlink ref="P36" r:id="rId3" display="http://www.bav-astro.de/sfs/BAVM_link.php?BAVMnr=80"/>
    <hyperlink ref="P37" r:id="rId4" display="http://www.bav-astro.de/sfs/BAVM_link.php?BAVMnr=80"/>
    <hyperlink ref="P38" r:id="rId5" display="http://www.bav-astro.de/sfs/BAVM_link.php?BAVMnr=80"/>
    <hyperlink ref="P39" r:id="rId6" display="http://www.bav-astro.de/sfs/BAVM_link.php?BAVMnr=80"/>
    <hyperlink ref="P40" r:id="rId7" display="http://www.bav-astro.de/sfs/BAVM_link.php?BAVMnr=80"/>
    <hyperlink ref="P41" r:id="rId8" display="http://www.bav-astro.de/sfs/BAVM_link.php?BAVMnr=80"/>
    <hyperlink ref="P42" r:id="rId9" display="http://www.bav-astro.de/sfs/BAVM_link.php?BAVMnr=80"/>
    <hyperlink ref="P43" r:id="rId10" display="http://www.bav-astro.de/sfs/BAVM_link.php?BAVMnr=80"/>
    <hyperlink ref="P44" r:id="rId11" display="http://www.bav-astro.de/sfs/BAVM_link.php?BAVMnr=68"/>
    <hyperlink ref="P45" r:id="rId12" display="http://www.bav-astro.de/sfs/BAVM_link.php?BAVMnr=80"/>
    <hyperlink ref="P46" r:id="rId13" display="http://www.bav-astro.de/sfs/BAVM_link.php?BAVMnr=80"/>
    <hyperlink ref="P47" r:id="rId14" display="http://www.bav-astro.de/sfs/BAVM_link.php?BAVMnr=68"/>
    <hyperlink ref="P48" r:id="rId15" display="http://www.bav-astro.de/sfs/BAVM_link.php?BAVMnr=68"/>
    <hyperlink ref="P49" r:id="rId16" display="http://www.bav-astro.de/sfs/BAVM_link.php?BAVMnr=91"/>
    <hyperlink ref="P50" r:id="rId17" display="http://www.bav-astro.de/sfs/BAVM_link.php?BAVMnr=91"/>
    <hyperlink ref="P51" r:id="rId18" display="http://www.bav-astro.de/sfs/BAVM_link.php?BAVMnr=183"/>
    <hyperlink ref="P52" r:id="rId19" display="http://www.bav-astro.de/sfs/BAVM_link.php?BAVMnr=183"/>
    <hyperlink ref="P93" r:id="rId20" display="http://www.bav-astro.de/sfs/BAVM_link.php?BAVMnr=193"/>
    <hyperlink ref="P94" r:id="rId21" display="http://var.astro.cz/oejv/issues/oejv0137.pdf"/>
    <hyperlink ref="P53" r:id="rId22" display="http://var.astro.cz/oejv/issues/oejv0137.pdf"/>
    <hyperlink ref="P54" r:id="rId23" display="http://var.astro.cz/oejv/issues/oejv0137.pdf"/>
    <hyperlink ref="P55" r:id="rId24" display="http://var.astro.cz/oejv/issues/oejv0137.pdf"/>
    <hyperlink ref="P56" r:id="rId25" display="http://www.bav-astro.de/sfs/BAVM_link.php?BAVMnr=220"/>
    <hyperlink ref="P57" r:id="rId26" display="http://var.astro.cz/oejv/issues/oejv0160.pdf"/>
    <hyperlink ref="P58" r:id="rId27" display="http://var.astro.cz/oejv/issues/oejv0160.pdf"/>
    <hyperlink ref="P59" r:id="rId28" display="http://www.bav-astro.de/sfs/BAVM_link.php?BAVMnr=231"/>
    <hyperlink ref="P60" r:id="rId29" display="http://var.astro.cz/oejv/issues/oejv0160.pdf"/>
    <hyperlink ref="P61" r:id="rId30" display="http://var.astro.cz/oejv/issues/oejv0160.pdf"/>
    <hyperlink ref="P62" r:id="rId31" display="http://var.astro.cz/oejv/issues/oejv0160.pdf"/>
    <hyperlink ref="P63" r:id="rId32" display="http://var.astro.cz/oejv/issues/oejv0160.pdf"/>
    <hyperlink ref="P64" r:id="rId33" display="http://var.astro.cz/oejv/issues/oejv0160.pdf"/>
    <hyperlink ref="P30" r:id="rId34" display="http://www.bav-astro.de/sfs/BAVM_link.php?BAVMnr=241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49"/>
  <sheetViews>
    <sheetView workbookViewId="0">
      <selection activeCell="E4" sqref="E4:E6"/>
    </sheetView>
  </sheetViews>
  <sheetFormatPr defaultRowHeight="12.75" x14ac:dyDescent="0.2"/>
  <cols>
    <col min="2" max="2" width="10.7109375" customWidth="1"/>
    <col min="5" max="5" width="10.7109375" customWidth="1"/>
  </cols>
  <sheetData>
    <row r="1" spans="1:35" ht="18.75" thickBot="1" x14ac:dyDescent="0.25">
      <c r="A1" s="53" t="s">
        <v>67</v>
      </c>
      <c r="B1" s="13"/>
      <c r="C1" s="13"/>
      <c r="D1" s="23" t="s">
        <v>147</v>
      </c>
      <c r="E1" s="13"/>
      <c r="F1" s="13"/>
      <c r="G1" s="13"/>
      <c r="H1" s="13"/>
      <c r="I1" s="13"/>
      <c r="J1" s="13"/>
      <c r="K1" s="13"/>
      <c r="L1" s="13"/>
      <c r="M1" s="54" t="s">
        <v>68</v>
      </c>
      <c r="N1" s="13" t="s">
        <v>69</v>
      </c>
      <c r="O1" s="13">
        <f ca="1">H18*J18-I18*I18</f>
        <v>1.3865645878532423E-2</v>
      </c>
      <c r="P1" s="13" t="s">
        <v>141</v>
      </c>
      <c r="Q1" s="13"/>
      <c r="R1" s="13"/>
      <c r="S1" s="13"/>
      <c r="T1" s="13"/>
      <c r="U1" s="6" t="s">
        <v>123</v>
      </c>
      <c r="V1" s="55" t="s">
        <v>125</v>
      </c>
      <c r="W1" s="13"/>
      <c r="X1" s="13"/>
      <c r="Y1" s="13"/>
      <c r="Z1" s="13"/>
      <c r="AA1" s="13">
        <v>1</v>
      </c>
      <c r="AB1" s="13" t="s">
        <v>70</v>
      </c>
      <c r="AC1" s="13"/>
      <c r="AD1" s="13"/>
      <c r="AE1" s="13"/>
      <c r="AF1" s="13"/>
      <c r="AG1" s="13"/>
      <c r="AH1" s="13"/>
      <c r="AI1" s="13"/>
    </row>
    <row r="2" spans="1:35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54" t="s">
        <v>71</v>
      </c>
      <c r="N2" s="13" t="s">
        <v>72</v>
      </c>
      <c r="O2" s="13">
        <f ca="1">+F18*J18-H18*I18</f>
        <v>0.12959095736485565</v>
      </c>
      <c r="P2" s="13" t="s">
        <v>142</v>
      </c>
      <c r="Q2" s="13"/>
      <c r="R2" s="13"/>
      <c r="S2" s="13"/>
      <c r="T2" s="13"/>
      <c r="U2" s="13">
        <v>0</v>
      </c>
      <c r="V2" s="13">
        <f t="shared" ref="V2:V18" ca="1" si="0">+E$4+E$5*U2+E$6*U2^2</f>
        <v>-0.55028184389523471</v>
      </c>
      <c r="W2" s="13"/>
      <c r="X2" s="13"/>
      <c r="Y2" s="13"/>
      <c r="Z2" s="13"/>
      <c r="AA2" s="13">
        <v>2</v>
      </c>
      <c r="AB2" s="13" t="s">
        <v>29</v>
      </c>
      <c r="AC2" s="13"/>
      <c r="AD2" s="13"/>
      <c r="AE2" s="13"/>
      <c r="AF2" s="13"/>
      <c r="AG2" s="13"/>
      <c r="AH2" s="13"/>
      <c r="AI2" s="13"/>
    </row>
    <row r="3" spans="1:35" ht="13.5" thickBot="1" x14ac:dyDescent="0.25">
      <c r="A3" s="13" t="s">
        <v>73</v>
      </c>
      <c r="B3" s="13" t="s">
        <v>74</v>
      </c>
      <c r="C3" s="13"/>
      <c r="D3" s="13"/>
      <c r="E3" s="56" t="s">
        <v>75</v>
      </c>
      <c r="F3" s="56" t="s">
        <v>76</v>
      </c>
      <c r="G3" s="56" t="s">
        <v>77</v>
      </c>
      <c r="H3" s="56" t="s">
        <v>78</v>
      </c>
      <c r="I3" s="13"/>
      <c r="J3" s="13"/>
      <c r="K3" s="13"/>
      <c r="L3" s="13"/>
      <c r="M3" s="54" t="s">
        <v>79</v>
      </c>
      <c r="N3" s="13" t="s">
        <v>80</v>
      </c>
      <c r="O3" s="13">
        <f ca="1">+F18*I18-H18*H18</f>
        <v>0.2504211135611214</v>
      </c>
      <c r="P3" s="13" t="s">
        <v>143</v>
      </c>
      <c r="Q3" s="13"/>
      <c r="R3" s="13"/>
      <c r="S3" s="13"/>
      <c r="T3" s="13"/>
      <c r="U3" s="13">
        <v>0.05</v>
      </c>
      <c r="V3" s="13">
        <f t="shared" ca="1" si="0"/>
        <v>-0.20604683899592208</v>
      </c>
      <c r="W3" s="13"/>
      <c r="X3" s="13"/>
      <c r="Y3" s="13"/>
      <c r="Z3" s="13"/>
      <c r="AA3" s="13">
        <v>3</v>
      </c>
      <c r="AB3" s="13" t="s">
        <v>81</v>
      </c>
      <c r="AC3" s="13"/>
      <c r="AD3" s="13"/>
      <c r="AE3" s="13"/>
      <c r="AF3" s="13"/>
      <c r="AG3" s="13"/>
      <c r="AH3" s="13"/>
      <c r="AI3" s="13"/>
    </row>
    <row r="4" spans="1:35" x14ac:dyDescent="0.2">
      <c r="A4" s="13" t="s">
        <v>82</v>
      </c>
      <c r="B4" s="13" t="s">
        <v>83</v>
      </c>
      <c r="C4" s="13"/>
      <c r="D4" s="57" t="s">
        <v>84</v>
      </c>
      <c r="E4" s="58">
        <f ca="1">(G18*O1-K18*O2+L18*O3)/O7</f>
        <v>-0.55028184389523471</v>
      </c>
      <c r="F4" s="59">
        <f ca="1">+E7/O7*O18</f>
        <v>9.3377020139159092E-2</v>
      </c>
      <c r="G4" s="60">
        <f>+B18</f>
        <v>1</v>
      </c>
      <c r="H4" s="61">
        <f ca="1">ABS(F4/E4)</f>
        <v>0.16968944400959857</v>
      </c>
      <c r="I4" s="13"/>
      <c r="J4" s="13"/>
      <c r="K4" s="13"/>
      <c r="L4" s="13"/>
      <c r="M4" s="54" t="s">
        <v>85</v>
      </c>
      <c r="N4" s="13" t="s">
        <v>86</v>
      </c>
      <c r="O4" s="13">
        <f ca="1">+C18*J18-H18*H18</f>
        <v>1.2240071390576444</v>
      </c>
      <c r="P4" s="13" t="s">
        <v>144</v>
      </c>
      <c r="Q4" s="13"/>
      <c r="R4" s="13"/>
      <c r="S4" s="13"/>
      <c r="T4" s="13"/>
      <c r="U4" s="13">
        <v>0.1</v>
      </c>
      <c r="V4" s="13">
        <f t="shared" ca="1" si="0"/>
        <v>8.9070207842018939E-2</v>
      </c>
      <c r="W4" s="13"/>
      <c r="X4" s="13"/>
      <c r="Y4" s="13"/>
      <c r="Z4" s="13"/>
      <c r="AA4" s="13">
        <v>4</v>
      </c>
      <c r="AB4" s="13" t="s">
        <v>87</v>
      </c>
      <c r="AC4" s="13"/>
      <c r="AD4" s="13"/>
      <c r="AE4" s="13"/>
      <c r="AF4" s="13"/>
      <c r="AG4" s="13"/>
      <c r="AH4" s="13"/>
      <c r="AI4" s="13"/>
    </row>
    <row r="5" spans="1:35" x14ac:dyDescent="0.2">
      <c r="A5" s="13" t="s">
        <v>88</v>
      </c>
      <c r="B5" s="62">
        <v>40323</v>
      </c>
      <c r="C5" s="13"/>
      <c r="D5" s="63" t="s">
        <v>89</v>
      </c>
      <c r="E5" s="64">
        <f ca="1">+(-G18*O2+K18*O4-L18*O5)/O7</f>
        <v>7.3758796785999685</v>
      </c>
      <c r="F5" s="65">
        <f ca="1">P18*E7/O7</f>
        <v>0.8773278862163304</v>
      </c>
      <c r="G5" s="66">
        <f>+B18/A18</f>
        <v>1E-4</v>
      </c>
      <c r="H5" s="61">
        <f ca="1">ABS(F5/E5)</f>
        <v>0.11894552574681612</v>
      </c>
      <c r="I5" s="13"/>
      <c r="J5" s="13"/>
      <c r="K5" s="13"/>
      <c r="L5" s="13"/>
      <c r="M5" s="54" t="s">
        <v>90</v>
      </c>
      <c r="N5" s="13" t="s">
        <v>91</v>
      </c>
      <c r="O5" s="13">
        <f ca="1">+C18*I18-F18*H18</f>
        <v>2.3801483799569985</v>
      </c>
      <c r="P5" s="13" t="s">
        <v>145</v>
      </c>
      <c r="Q5" s="13"/>
      <c r="R5" s="13"/>
      <c r="S5" s="13"/>
      <c r="T5" s="13"/>
      <c r="U5" s="13">
        <v>0.15</v>
      </c>
      <c r="V5" s="13">
        <f t="shared" ca="1" si="0"/>
        <v>0.33506929661858831</v>
      </c>
      <c r="W5" s="13"/>
      <c r="X5" s="13"/>
      <c r="Y5" s="13"/>
      <c r="Z5" s="13"/>
      <c r="AA5" s="13">
        <v>5</v>
      </c>
      <c r="AB5" s="13" t="s">
        <v>92</v>
      </c>
      <c r="AC5" s="13"/>
      <c r="AD5" s="13"/>
      <c r="AE5" s="13"/>
      <c r="AF5" s="13"/>
      <c r="AG5" s="13"/>
      <c r="AH5" s="13"/>
      <c r="AI5" s="13"/>
    </row>
    <row r="6" spans="1:35" ht="13.5" thickBot="1" x14ac:dyDescent="0.25">
      <c r="A6" s="13"/>
      <c r="B6" s="13"/>
      <c r="C6" s="13"/>
      <c r="D6" s="67" t="s">
        <v>93</v>
      </c>
      <c r="E6" s="68">
        <f ca="1">+(G18*O3-K18*O5+L18*O6)/O7</f>
        <v>-9.8235916122743241</v>
      </c>
      <c r="F6" s="69">
        <f ca="1">Q18*E7/O7</f>
        <v>1.7121741194248699</v>
      </c>
      <c r="G6" s="70">
        <f>+B18/A18^2</f>
        <v>1E-8</v>
      </c>
      <c r="H6" s="61">
        <f ca="1">ABS(F6/E6)</f>
        <v>0.17429207025316001</v>
      </c>
      <c r="I6" s="13"/>
      <c r="J6" s="13"/>
      <c r="K6" s="13"/>
      <c r="L6" s="13"/>
      <c r="M6" s="71" t="s">
        <v>94</v>
      </c>
      <c r="N6" s="72" t="s">
        <v>95</v>
      </c>
      <c r="O6" s="72">
        <f ca="1">+C18*H18-F18*F18</f>
        <v>4.6618247099999977</v>
      </c>
      <c r="P6" s="13" t="s">
        <v>146</v>
      </c>
      <c r="Q6" s="13"/>
      <c r="R6" s="13"/>
      <c r="S6" s="13"/>
      <c r="T6" s="13"/>
      <c r="U6" s="13">
        <v>0.2</v>
      </c>
      <c r="V6" s="13">
        <f t="shared" ca="1" si="0"/>
        <v>0.53195042733378606</v>
      </c>
      <c r="W6" s="13"/>
      <c r="X6" s="13"/>
      <c r="Y6" s="13"/>
      <c r="Z6" s="13"/>
      <c r="AA6" s="13">
        <v>6</v>
      </c>
      <c r="AB6" s="13" t="s">
        <v>96</v>
      </c>
      <c r="AC6" s="13"/>
      <c r="AD6" s="13"/>
      <c r="AE6" s="13"/>
      <c r="AF6" s="13"/>
      <c r="AG6" s="13"/>
      <c r="AH6" s="13"/>
      <c r="AI6" s="13"/>
    </row>
    <row r="7" spans="1:35" x14ac:dyDescent="0.2">
      <c r="A7" s="13"/>
      <c r="B7" s="13"/>
      <c r="C7" s="13"/>
      <c r="D7" s="73" t="s">
        <v>97</v>
      </c>
      <c r="E7" s="74">
        <f ca="1">SQRT(N18/(B15-3))</f>
        <v>3.2776189831385895E-2</v>
      </c>
      <c r="F7" s="13"/>
      <c r="G7" s="75">
        <f>+B22</f>
        <v>5.047710000508232E-2</v>
      </c>
      <c r="H7" s="13"/>
      <c r="I7" s="13"/>
      <c r="J7" s="13"/>
      <c r="K7" s="13"/>
      <c r="L7" s="13"/>
      <c r="M7" s="54" t="s">
        <v>98</v>
      </c>
      <c r="N7" s="76" t="s">
        <v>99</v>
      </c>
      <c r="O7" s="13">
        <f ca="1">+C18*O1-F18*O2+H18*O3</f>
        <v>1.7083506443085761E-3</v>
      </c>
      <c r="P7" s="13"/>
      <c r="Q7" s="13"/>
      <c r="R7" s="13"/>
      <c r="S7" s="13"/>
      <c r="T7" s="13"/>
      <c r="U7" s="13">
        <v>0.25</v>
      </c>
      <c r="V7" s="13">
        <f t="shared" ca="1" si="0"/>
        <v>0.67971359998761227</v>
      </c>
      <c r="W7" s="13"/>
      <c r="X7" s="13"/>
      <c r="Y7" s="13"/>
      <c r="Z7" s="13"/>
      <c r="AA7" s="13">
        <v>7</v>
      </c>
      <c r="AB7" s="13" t="s">
        <v>100</v>
      </c>
      <c r="AC7" s="13"/>
      <c r="AD7" s="13"/>
      <c r="AE7" s="13"/>
      <c r="AF7" s="13"/>
      <c r="AG7" s="13"/>
      <c r="AH7" s="13"/>
      <c r="AI7" s="13"/>
    </row>
    <row r="8" spans="1:35" x14ac:dyDescent="0.2">
      <c r="A8" s="77">
        <v>21</v>
      </c>
      <c r="B8" s="13" t="s">
        <v>103</v>
      </c>
      <c r="C8" s="78">
        <v>21</v>
      </c>
      <c r="D8" s="73" t="s">
        <v>134</v>
      </c>
      <c r="E8" s="13"/>
      <c r="F8" s="79">
        <f ca="1">CORREL(INDIRECT(E12):INDIRECT(E13),INDIRECT(M12):INDIRECT(M13))</f>
        <v>0.99005660546461061</v>
      </c>
      <c r="G8" s="74"/>
      <c r="H8" s="13"/>
      <c r="I8" s="13"/>
      <c r="J8" s="13"/>
      <c r="K8" s="75"/>
      <c r="L8" s="13"/>
      <c r="M8" s="13"/>
      <c r="N8" s="76"/>
      <c r="O8" s="13"/>
      <c r="P8" s="13"/>
      <c r="Q8" s="13"/>
      <c r="R8" s="13"/>
      <c r="S8" s="13"/>
      <c r="T8" s="13"/>
      <c r="U8" s="13">
        <v>0.3</v>
      </c>
      <c r="V8" s="13">
        <f t="shared" ca="1" si="0"/>
        <v>0.77835881458006695</v>
      </c>
      <c r="W8" s="13"/>
      <c r="X8" s="13"/>
      <c r="Y8" s="13"/>
      <c r="Z8" s="13"/>
      <c r="AA8" s="13">
        <v>8</v>
      </c>
      <c r="AB8" s="13" t="s">
        <v>101</v>
      </c>
      <c r="AC8" s="13"/>
      <c r="AD8" s="13"/>
      <c r="AE8" s="13"/>
      <c r="AF8" s="13"/>
      <c r="AG8" s="13"/>
      <c r="AH8" s="13"/>
      <c r="AI8" s="13"/>
    </row>
    <row r="9" spans="1:35" x14ac:dyDescent="0.2">
      <c r="A9" s="77">
        <f>20+COUNT(A21:A1444)</f>
        <v>44</v>
      </c>
      <c r="B9" s="13" t="s">
        <v>105</v>
      </c>
      <c r="C9" s="78">
        <f>A9</f>
        <v>44</v>
      </c>
      <c r="D9" s="13"/>
      <c r="E9" s="80">
        <f ca="1">E6*G6</f>
        <v>-9.8235916122743247E-8</v>
      </c>
      <c r="F9" s="81">
        <f ca="1">H6</f>
        <v>0.17429207025316001</v>
      </c>
      <c r="G9" s="82">
        <f ca="1">F8</f>
        <v>0.99005660546461061</v>
      </c>
      <c r="H9" s="13"/>
      <c r="I9" s="13"/>
      <c r="J9" s="13"/>
      <c r="K9" s="75"/>
      <c r="L9" s="13"/>
      <c r="M9" s="13"/>
      <c r="N9" s="76"/>
      <c r="O9" s="13"/>
      <c r="P9" s="13"/>
      <c r="Q9" s="13"/>
      <c r="R9" s="13"/>
      <c r="S9" s="13"/>
      <c r="T9" s="13"/>
      <c r="U9" s="13">
        <v>0.35</v>
      </c>
      <c r="V9" s="13">
        <f t="shared" ca="1" si="0"/>
        <v>0.82788607111114954</v>
      </c>
      <c r="W9" s="13"/>
      <c r="X9" s="13"/>
      <c r="Y9" s="13"/>
      <c r="Z9" s="13"/>
      <c r="AA9" s="13">
        <v>9</v>
      </c>
      <c r="AB9" s="13" t="s">
        <v>56</v>
      </c>
      <c r="AC9" s="13"/>
      <c r="AD9" s="13"/>
      <c r="AE9" s="13"/>
      <c r="AF9" s="13"/>
      <c r="AG9" s="13"/>
      <c r="AH9" s="13"/>
      <c r="AI9" s="13"/>
    </row>
    <row r="10" spans="1:35" x14ac:dyDescent="0.2">
      <c r="A10" s="13" t="s">
        <v>4</v>
      </c>
      <c r="B10" s="33">
        <f>+Active!C8</f>
        <v>2.8809876999999999</v>
      </c>
      <c r="C10" s="13"/>
      <c r="D10" s="13" t="s">
        <v>135</v>
      </c>
      <c r="E10" s="13">
        <f ca="1">2*E9*365.2422/B10</f>
        <v>-2.4908056444452169E-5</v>
      </c>
      <c r="F10" s="13" t="s">
        <v>136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>
        <v>0.4</v>
      </c>
      <c r="V10" s="13">
        <f t="shared" ca="1" si="0"/>
        <v>0.82829536958086081</v>
      </c>
      <c r="W10" s="13"/>
      <c r="X10" s="13"/>
      <c r="Y10" s="13"/>
      <c r="Z10" s="13"/>
      <c r="AA10" s="13">
        <v>10</v>
      </c>
      <c r="AB10" s="13" t="s">
        <v>102</v>
      </c>
      <c r="AC10" s="13"/>
      <c r="AD10" s="13"/>
      <c r="AE10" s="13"/>
      <c r="AF10" s="13"/>
      <c r="AG10" s="13"/>
      <c r="AH10" s="13"/>
      <c r="AI10" s="13"/>
    </row>
    <row r="11" spans="1:35" x14ac:dyDescent="0.2">
      <c r="A11" s="83"/>
      <c r="B11" s="8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>
        <v>0.45</v>
      </c>
      <c r="V11" s="13">
        <f t="shared" ca="1" si="0"/>
        <v>0.77958670998920043</v>
      </c>
      <c r="W11" s="13"/>
      <c r="X11" s="13"/>
      <c r="Y11" s="13"/>
      <c r="Z11" s="13"/>
      <c r="AA11" s="13">
        <v>11</v>
      </c>
      <c r="AB11" s="13" t="s">
        <v>28</v>
      </c>
      <c r="AC11" s="13"/>
      <c r="AD11" s="13"/>
      <c r="AE11" s="13"/>
      <c r="AF11" s="13"/>
      <c r="AG11" s="13"/>
      <c r="AH11" s="13"/>
      <c r="AI11" s="13"/>
    </row>
    <row r="12" spans="1:35" x14ac:dyDescent="0.2">
      <c r="A12" s="13"/>
      <c r="B12" s="13"/>
      <c r="C12" s="16" t="str">
        <f t="shared" ref="C12:Q13" si="1">C$15&amp;$C8</f>
        <v>C21</v>
      </c>
      <c r="D12" s="16" t="str">
        <f t="shared" si="1"/>
        <v>D21</v>
      </c>
      <c r="E12" s="16" t="str">
        <f t="shared" si="1"/>
        <v>E21</v>
      </c>
      <c r="F12" s="16" t="str">
        <f t="shared" si="1"/>
        <v>F21</v>
      </c>
      <c r="G12" s="16" t="str">
        <f t="shared" ref="G12:Q12" si="2">G15&amp;$C8</f>
        <v>G21</v>
      </c>
      <c r="H12" s="16" t="str">
        <f t="shared" si="2"/>
        <v>H21</v>
      </c>
      <c r="I12" s="16" t="str">
        <f t="shared" si="2"/>
        <v>I21</v>
      </c>
      <c r="J12" s="16" t="str">
        <f t="shared" si="2"/>
        <v>J21</v>
      </c>
      <c r="K12" s="16" t="str">
        <f t="shared" si="2"/>
        <v>K21</v>
      </c>
      <c r="L12" s="16" t="str">
        <f t="shared" si="2"/>
        <v>L21</v>
      </c>
      <c r="M12" s="16" t="str">
        <f t="shared" si="2"/>
        <v>M21</v>
      </c>
      <c r="N12" s="16" t="str">
        <f t="shared" si="2"/>
        <v>N21</v>
      </c>
      <c r="O12" s="16" t="str">
        <f t="shared" si="2"/>
        <v>O21</v>
      </c>
      <c r="P12" s="16" t="str">
        <f t="shared" si="2"/>
        <v>P21</v>
      </c>
      <c r="Q12" s="16" t="str">
        <f t="shared" si="2"/>
        <v>Q21</v>
      </c>
      <c r="R12" s="13"/>
      <c r="S12" s="13"/>
      <c r="T12" s="13"/>
      <c r="U12" s="13">
        <v>0.5</v>
      </c>
      <c r="V12" s="13">
        <f t="shared" ca="1" si="0"/>
        <v>0.68176009233616863</v>
      </c>
      <c r="W12" s="13"/>
      <c r="X12" s="13"/>
      <c r="Y12" s="13"/>
      <c r="Z12" s="13"/>
      <c r="AA12" s="13">
        <v>12</v>
      </c>
      <c r="AB12" s="13" t="s">
        <v>104</v>
      </c>
      <c r="AC12" s="13"/>
      <c r="AD12" s="13"/>
      <c r="AE12" s="13"/>
      <c r="AF12" s="13"/>
      <c r="AG12" s="13"/>
      <c r="AH12" s="13"/>
      <c r="AI12" s="13"/>
    </row>
    <row r="13" spans="1:35" x14ac:dyDescent="0.2">
      <c r="A13" s="13"/>
      <c r="B13" s="13"/>
      <c r="C13" s="16" t="str">
        <f t="shared" si="1"/>
        <v>C44</v>
      </c>
      <c r="D13" s="16" t="str">
        <f t="shared" si="1"/>
        <v>D44</v>
      </c>
      <c r="E13" s="16" t="str">
        <f t="shared" si="1"/>
        <v>E44</v>
      </c>
      <c r="F13" s="16" t="str">
        <f t="shared" si="1"/>
        <v>F44</v>
      </c>
      <c r="G13" s="16" t="str">
        <f t="shared" si="1"/>
        <v>G44</v>
      </c>
      <c r="H13" s="16" t="str">
        <f t="shared" si="1"/>
        <v>H44</v>
      </c>
      <c r="I13" s="16" t="str">
        <f t="shared" si="1"/>
        <v>I44</v>
      </c>
      <c r="J13" s="16" t="str">
        <f t="shared" si="1"/>
        <v>J44</v>
      </c>
      <c r="K13" s="16" t="str">
        <f t="shared" si="1"/>
        <v>K44</v>
      </c>
      <c r="L13" s="16" t="str">
        <f t="shared" si="1"/>
        <v>L44</v>
      </c>
      <c r="M13" s="16" t="str">
        <f t="shared" si="1"/>
        <v>M44</v>
      </c>
      <c r="N13" s="16" t="str">
        <f t="shared" si="1"/>
        <v>N44</v>
      </c>
      <c r="O13" s="16" t="str">
        <f t="shared" si="1"/>
        <v>O44</v>
      </c>
      <c r="P13" s="16" t="str">
        <f t="shared" si="1"/>
        <v>P44</v>
      </c>
      <c r="Q13" s="16" t="str">
        <f t="shared" si="1"/>
        <v>Q44</v>
      </c>
      <c r="R13" s="13"/>
      <c r="S13" s="13"/>
      <c r="T13" s="13"/>
      <c r="U13" s="13">
        <v>0.55000000000000004</v>
      </c>
      <c r="V13" s="13">
        <f t="shared" ca="1" si="0"/>
        <v>0.53481551662176496</v>
      </c>
      <c r="W13" s="13"/>
      <c r="X13" s="13"/>
      <c r="Y13" s="13"/>
      <c r="Z13" s="13"/>
      <c r="AA13" s="13">
        <v>13</v>
      </c>
      <c r="AB13" s="13" t="s">
        <v>106</v>
      </c>
      <c r="AC13" s="13"/>
      <c r="AD13" s="13"/>
      <c r="AE13" s="13"/>
      <c r="AF13" s="13"/>
      <c r="AG13" s="13"/>
      <c r="AH13" s="13"/>
      <c r="AI13" s="13"/>
    </row>
    <row r="14" spans="1:35" x14ac:dyDescent="0.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76"/>
      <c r="P14" s="13"/>
      <c r="Q14" s="13"/>
      <c r="R14" s="13"/>
      <c r="S14" s="13"/>
      <c r="T14" s="13"/>
      <c r="U14" s="13">
        <v>0.6</v>
      </c>
      <c r="V14" s="13">
        <f t="shared" ca="1" si="0"/>
        <v>0.33875298284599031</v>
      </c>
      <c r="W14" s="13"/>
      <c r="X14" s="13"/>
      <c r="Y14" s="13"/>
      <c r="Z14" s="13"/>
      <c r="AA14" s="13">
        <v>14</v>
      </c>
      <c r="AB14" s="13" t="s">
        <v>107</v>
      </c>
      <c r="AC14" s="13"/>
      <c r="AD14" s="13"/>
      <c r="AE14" s="13"/>
      <c r="AF14" s="13"/>
      <c r="AG14" s="13"/>
      <c r="AH14" s="13"/>
      <c r="AI14" s="13"/>
    </row>
    <row r="15" spans="1:35" x14ac:dyDescent="0.2">
      <c r="A15" s="23" t="s">
        <v>111</v>
      </c>
      <c r="B15" s="23">
        <f>C9-C8+1</f>
        <v>24</v>
      </c>
      <c r="C15" s="16" t="str">
        <f t="shared" ref="C15:Q15" si="3">VLOOKUP(C16,$AA1:$AB26,2,FALSE)</f>
        <v>C</v>
      </c>
      <c r="D15" s="16" t="str">
        <f t="shared" si="3"/>
        <v>D</v>
      </c>
      <c r="E15" s="16" t="str">
        <f t="shared" si="3"/>
        <v>E</v>
      </c>
      <c r="F15" s="16" t="str">
        <f t="shared" si="3"/>
        <v>F</v>
      </c>
      <c r="G15" s="16" t="str">
        <f t="shared" si="3"/>
        <v>G</v>
      </c>
      <c r="H15" s="16" t="str">
        <f t="shared" si="3"/>
        <v>H</v>
      </c>
      <c r="I15" s="16" t="str">
        <f t="shared" si="3"/>
        <v>I</v>
      </c>
      <c r="J15" s="16" t="str">
        <f t="shared" si="3"/>
        <v>J</v>
      </c>
      <c r="K15" s="16" t="str">
        <f t="shared" si="3"/>
        <v>K</v>
      </c>
      <c r="L15" s="16" t="str">
        <f t="shared" si="3"/>
        <v>L</v>
      </c>
      <c r="M15" s="16" t="str">
        <f t="shared" si="3"/>
        <v>M</v>
      </c>
      <c r="N15" s="16" t="str">
        <f t="shared" si="3"/>
        <v>N</v>
      </c>
      <c r="O15" s="16" t="str">
        <f t="shared" si="3"/>
        <v>O</v>
      </c>
      <c r="P15" s="16" t="str">
        <f t="shared" si="3"/>
        <v>P</v>
      </c>
      <c r="Q15" s="16" t="str">
        <f t="shared" si="3"/>
        <v>Q</v>
      </c>
      <c r="R15" s="13"/>
      <c r="S15" s="13"/>
      <c r="T15" s="13"/>
      <c r="U15" s="13">
        <v>0.65</v>
      </c>
      <c r="V15" s="13">
        <f t="shared" ca="1" si="0"/>
        <v>9.3572491008842462E-2</v>
      </c>
      <c r="W15" s="13"/>
      <c r="X15" s="13"/>
      <c r="Y15" s="13"/>
      <c r="Z15" s="13"/>
      <c r="AA15" s="13">
        <v>15</v>
      </c>
      <c r="AB15" s="13" t="s">
        <v>108</v>
      </c>
      <c r="AC15" s="13"/>
      <c r="AD15" s="13"/>
      <c r="AE15" s="13"/>
      <c r="AF15" s="13"/>
      <c r="AG15" s="13"/>
      <c r="AH15" s="13"/>
      <c r="AI15" s="13"/>
    </row>
    <row r="16" spans="1:35" x14ac:dyDescent="0.2">
      <c r="A16" s="16"/>
      <c r="B16" s="83"/>
      <c r="C16" s="16">
        <f>COLUMN()</f>
        <v>3</v>
      </c>
      <c r="D16" s="16">
        <f>COLUMN()</f>
        <v>4</v>
      </c>
      <c r="E16" s="16">
        <f>COLUMN()</f>
        <v>5</v>
      </c>
      <c r="F16" s="16">
        <f>COLUMN()</f>
        <v>6</v>
      </c>
      <c r="G16" s="16">
        <f>COLUMN()</f>
        <v>7</v>
      </c>
      <c r="H16" s="16">
        <f>COLUMN()</f>
        <v>8</v>
      </c>
      <c r="I16" s="16">
        <f>COLUMN()</f>
        <v>9</v>
      </c>
      <c r="J16" s="16">
        <f>COLUMN()</f>
        <v>10</v>
      </c>
      <c r="K16" s="16">
        <f>COLUMN()</f>
        <v>11</v>
      </c>
      <c r="L16" s="16">
        <f>COLUMN()</f>
        <v>12</v>
      </c>
      <c r="M16" s="16">
        <f>COLUMN()</f>
        <v>13</v>
      </c>
      <c r="N16" s="16">
        <f>COLUMN()</f>
        <v>14</v>
      </c>
      <c r="O16" s="16">
        <f>COLUMN()</f>
        <v>15</v>
      </c>
      <c r="P16" s="16">
        <f>COLUMN()</f>
        <v>16</v>
      </c>
      <c r="Q16" s="16">
        <f>COLUMN()</f>
        <v>17</v>
      </c>
      <c r="R16" s="13"/>
      <c r="S16" s="13"/>
      <c r="T16" s="13"/>
      <c r="U16" s="13">
        <v>0.7</v>
      </c>
      <c r="V16" s="13">
        <f t="shared" ca="1" si="0"/>
        <v>-0.20072595888967548</v>
      </c>
      <c r="W16" s="13"/>
      <c r="X16" s="13"/>
      <c r="Y16" s="13"/>
      <c r="Z16" s="13"/>
      <c r="AA16" s="13">
        <v>16</v>
      </c>
      <c r="AB16" s="13" t="s">
        <v>109</v>
      </c>
      <c r="AC16" s="13"/>
      <c r="AD16" s="13"/>
      <c r="AE16" s="13"/>
      <c r="AF16" s="13"/>
      <c r="AG16" s="13"/>
      <c r="AH16" s="13"/>
      <c r="AI16" s="13"/>
    </row>
    <row r="17" spans="1:35" x14ac:dyDescent="0.2">
      <c r="A17" s="23" t="s">
        <v>110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>
        <v>0.75</v>
      </c>
      <c r="V17" s="13">
        <f t="shared" ca="1" si="0"/>
        <v>-0.54414236684956574</v>
      </c>
      <c r="W17" s="13"/>
      <c r="X17" s="13"/>
      <c r="Y17" s="13"/>
      <c r="Z17" s="13"/>
      <c r="AA17" s="13">
        <v>17</v>
      </c>
      <c r="AB17" s="13" t="s">
        <v>112</v>
      </c>
      <c r="AC17" s="13"/>
      <c r="AD17" s="13"/>
      <c r="AE17" s="13"/>
      <c r="AF17" s="13"/>
      <c r="AG17" s="13"/>
      <c r="AH17" s="13"/>
      <c r="AI17" s="13"/>
    </row>
    <row r="18" spans="1:35" x14ac:dyDescent="0.2">
      <c r="A18" s="84">
        <v>10000</v>
      </c>
      <c r="B18" s="84">
        <v>1</v>
      </c>
      <c r="C18" s="13">
        <f ca="1">SUM(INDIRECT(C12):INDIRECT(C13))</f>
        <v>24</v>
      </c>
      <c r="D18" s="85">
        <f ca="1">SUM(INDIRECT(D12):INDIRECT(D13))</f>
        <v>4.7361000000000004</v>
      </c>
      <c r="E18" s="85">
        <f ca="1">SUM(INDIRECT(E12):INDIRECT(E13))</f>
        <v>10.636750300051062</v>
      </c>
      <c r="F18" s="23">
        <f ca="1">SUM(INDIRECT(F12):INDIRECT(F13))</f>
        <v>4.7361000000000004</v>
      </c>
      <c r="G18" s="23">
        <f ca="1">SUM(INDIRECT(G12):INDIRECT(G13))</f>
        <v>10.636750300051062</v>
      </c>
      <c r="H18" s="23">
        <f ca="1">SUM(INDIRECT(H12):INDIRECT(H13))</f>
        <v>1.12885283</v>
      </c>
      <c r="I18" s="23">
        <f ca="1">SUM(INDIRECT(I12):INDIRECT(I13))</f>
        <v>0.32193784450499996</v>
      </c>
      <c r="J18" s="23">
        <f ca="1">SUM(INDIRECT(J12):INDIRECT(J13))</f>
        <v>0.10409649378569388</v>
      </c>
      <c r="K18" s="23">
        <f ca="1">SUM(INDIRECT(K12):INDIRECT(K13))</f>
        <v>2.5575068991017758</v>
      </c>
      <c r="L18" s="23">
        <f ca="1">SUM(INDIRECT(L12):INDIRECT(L13))</f>
        <v>0.73078614505763095</v>
      </c>
      <c r="M18" s="13"/>
      <c r="N18" s="13">
        <f ca="1">SUM(INDIRECT(N12):INDIRECT(N13))</f>
        <v>2.255985101712393E-2</v>
      </c>
      <c r="O18" s="13">
        <f ca="1">SQRT(SUM(INDIRECT(O12):INDIRECT(O13)))</f>
        <v>4.8669687763888024E-3</v>
      </c>
      <c r="P18" s="13">
        <f ca="1">SQRT(SUM(INDIRECT(P12):INDIRECT(P13)))</f>
        <v>4.5727818498669442E-2</v>
      </c>
      <c r="Q18" s="13">
        <f ca="1">SQRT(SUM(INDIRECT(Q12):INDIRECT(Q13)))</f>
        <v>8.9241421139409666E-2</v>
      </c>
      <c r="R18" s="13"/>
      <c r="S18" s="13"/>
      <c r="T18" s="13"/>
      <c r="U18" s="13">
        <v>0.8</v>
      </c>
      <c r="V18" s="13">
        <f t="shared" ca="1" si="0"/>
        <v>-0.93667673287082831</v>
      </c>
      <c r="W18" s="13"/>
      <c r="X18" s="13"/>
      <c r="Y18" s="13"/>
      <c r="Z18" s="13"/>
      <c r="AA18" s="13">
        <v>18</v>
      </c>
      <c r="AB18" s="13" t="s">
        <v>113</v>
      </c>
      <c r="AC18" s="13"/>
      <c r="AD18" s="13"/>
      <c r="AE18" s="13"/>
      <c r="AF18" s="13"/>
      <c r="AG18" s="13"/>
      <c r="AH18" s="13"/>
      <c r="AI18" s="13"/>
    </row>
    <row r="19" spans="1:35" x14ac:dyDescent="0.2">
      <c r="A19" s="86" t="s">
        <v>114</v>
      </c>
      <c r="B19" s="13"/>
      <c r="C19" s="13"/>
      <c r="D19" s="13"/>
      <c r="E19" s="13"/>
      <c r="F19" s="87" t="s">
        <v>115</v>
      </c>
      <c r="G19" s="87" t="s">
        <v>116</v>
      </c>
      <c r="H19" s="87" t="s">
        <v>117</v>
      </c>
      <c r="I19" s="87" t="s">
        <v>118</v>
      </c>
      <c r="J19" s="87" t="s">
        <v>119</v>
      </c>
      <c r="K19" s="87" t="s">
        <v>120</v>
      </c>
      <c r="L19" s="87" t="s">
        <v>121</v>
      </c>
      <c r="M19" s="88"/>
      <c r="N19" s="88"/>
      <c r="O19" s="88"/>
      <c r="P19" s="88"/>
      <c r="Q19" s="88"/>
      <c r="R19" s="13"/>
      <c r="S19" s="13"/>
      <c r="T19" s="13"/>
      <c r="U19" s="13"/>
      <c r="V19" s="13"/>
      <c r="W19" s="13"/>
      <c r="X19" s="13"/>
      <c r="Y19" s="13"/>
      <c r="Z19" s="13"/>
      <c r="AA19" s="13">
        <v>19</v>
      </c>
      <c r="AB19" s="13" t="s">
        <v>122</v>
      </c>
      <c r="AC19" s="13"/>
      <c r="AD19" s="13"/>
      <c r="AE19" s="13"/>
      <c r="AF19" s="13"/>
      <c r="AG19" s="13"/>
      <c r="AH19" s="13"/>
      <c r="AI19" s="13"/>
    </row>
    <row r="20" spans="1:35" ht="15" thickBot="1" x14ac:dyDescent="0.25">
      <c r="A20" s="6" t="s">
        <v>123</v>
      </c>
      <c r="B20" s="6" t="s">
        <v>124</v>
      </c>
      <c r="C20" s="6" t="s">
        <v>137</v>
      </c>
      <c r="D20" s="6" t="s">
        <v>123</v>
      </c>
      <c r="E20" s="6" t="s">
        <v>124</v>
      </c>
      <c r="F20" s="6" t="s">
        <v>138</v>
      </c>
      <c r="G20" s="6" t="s">
        <v>139</v>
      </c>
      <c r="H20" s="6" t="s">
        <v>148</v>
      </c>
      <c r="I20" s="6" t="s">
        <v>149</v>
      </c>
      <c r="J20" s="6" t="s">
        <v>150</v>
      </c>
      <c r="K20" s="48" t="s">
        <v>140</v>
      </c>
      <c r="L20" s="6" t="s">
        <v>151</v>
      </c>
      <c r="M20" s="55" t="s">
        <v>125</v>
      </c>
      <c r="N20" s="48" t="s">
        <v>152</v>
      </c>
      <c r="O20" s="48" t="s">
        <v>126</v>
      </c>
      <c r="P20" s="48" t="s">
        <v>127</v>
      </c>
      <c r="Q20" s="48" t="s">
        <v>128</v>
      </c>
      <c r="R20" s="89" t="s">
        <v>129</v>
      </c>
      <c r="S20" s="13"/>
      <c r="T20" s="13"/>
      <c r="U20" s="13"/>
      <c r="V20" s="13"/>
      <c r="W20" s="13"/>
      <c r="X20" s="13"/>
      <c r="Y20" s="13"/>
      <c r="Z20" s="13"/>
      <c r="AA20" s="13">
        <v>20</v>
      </c>
      <c r="AB20" s="13" t="s">
        <v>130</v>
      </c>
      <c r="AC20" s="13"/>
      <c r="AD20" s="13"/>
      <c r="AE20" s="13"/>
      <c r="AF20" s="13"/>
      <c r="AG20" s="13"/>
      <c r="AH20" s="13"/>
      <c r="AI20" s="13"/>
    </row>
    <row r="21" spans="1:35" x14ac:dyDescent="0.2">
      <c r="A21" s="90">
        <v>1127</v>
      </c>
      <c r="B21" s="90">
        <v>0.19186210000043502</v>
      </c>
      <c r="C21" s="91">
        <v>1</v>
      </c>
      <c r="D21" s="92">
        <f>A21/A$18</f>
        <v>0.11269999999999999</v>
      </c>
      <c r="E21" s="92">
        <f>B21/B$18</f>
        <v>0.19186210000043502</v>
      </c>
      <c r="F21" s="15">
        <f>$C21*D21</f>
        <v>0.11269999999999999</v>
      </c>
      <c r="G21" s="15">
        <f>$C21*E21</f>
        <v>0.19186210000043502</v>
      </c>
      <c r="H21" s="15">
        <f>C21*D21*D21</f>
        <v>1.2701289999999999E-2</v>
      </c>
      <c r="I21" s="15">
        <f>C21*D21*D21*D21</f>
        <v>1.4314353829999998E-3</v>
      </c>
      <c r="J21" s="15">
        <f>C21*D21*D21*D21*D21</f>
        <v>1.6132276766409997E-4</v>
      </c>
      <c r="K21" s="15">
        <f>C21*E21*D21</f>
        <v>2.1622858670049025E-2</v>
      </c>
      <c r="L21" s="15">
        <f>C21*E21*D21*D21</f>
        <v>2.4368961721145249E-3</v>
      </c>
      <c r="M21" s="15">
        <f t="shared" ref="M21:M84" ca="1" si="4">+E$4+E$5*D21+E$6*D21^2</f>
        <v>0.15620750997391797</v>
      </c>
      <c r="N21" s="15">
        <f ca="1">C21*(M21-E21)^2</f>
        <v>1.2712497899590094E-3</v>
      </c>
      <c r="O21" s="40">
        <f ca="1">(C21*O$1-O$2*F21+O$3*H21)^2</f>
        <v>5.9605129101370944E-6</v>
      </c>
      <c r="P21" s="15">
        <f ca="1">(-C21*O$2+O$4*F21-O$5*H21)^2</f>
        <v>4.7857283464398264E-4</v>
      </c>
      <c r="Q21" s="15">
        <f ca="1">+(C21*O$3-F21*O$5+H21*O$6)^2</f>
        <v>1.7130972258611139E-3</v>
      </c>
      <c r="R21" s="13">
        <f t="shared" ref="R21:R84" ca="1" si="5">+E21-M21</f>
        <v>3.5654590026517052E-2</v>
      </c>
      <c r="S21" s="13"/>
      <c r="T21" s="13"/>
      <c r="U21" s="13"/>
      <c r="V21" s="13"/>
      <c r="W21" s="13"/>
      <c r="X21" s="13"/>
      <c r="Y21" s="13"/>
      <c r="Z21" s="13"/>
      <c r="AA21" s="13">
        <v>21</v>
      </c>
      <c r="AB21" s="13" t="s">
        <v>131</v>
      </c>
      <c r="AC21" s="13"/>
      <c r="AD21" s="13"/>
      <c r="AE21" s="13"/>
      <c r="AF21" s="13"/>
      <c r="AG21" s="13"/>
      <c r="AH21" s="13"/>
      <c r="AI21" s="13"/>
    </row>
    <row r="22" spans="1:35" x14ac:dyDescent="0.2">
      <c r="A22" s="90">
        <v>1177</v>
      </c>
      <c r="B22" s="90">
        <v>5.047710000508232E-2</v>
      </c>
      <c r="C22" s="90">
        <v>1</v>
      </c>
      <c r="D22" s="92">
        <f t="shared" ref="D22:E85" si="6">A22/A$18</f>
        <v>0.1177</v>
      </c>
      <c r="E22" s="92">
        <f t="shared" si="6"/>
        <v>5.047710000508232E-2</v>
      </c>
      <c r="F22" s="15">
        <f t="shared" ref="F22:G85" si="7">$C22*D22</f>
        <v>0.1177</v>
      </c>
      <c r="G22" s="15">
        <f t="shared" si="7"/>
        <v>5.047710000508232E-2</v>
      </c>
      <c r="H22" s="15">
        <f t="shared" ref="H22:H85" si="8">C22*D22*D22</f>
        <v>1.3853289999999999E-2</v>
      </c>
      <c r="I22" s="15">
        <f t="shared" ref="I22:I85" si="9">C22*D22*D22*D22</f>
        <v>1.6305322329999998E-3</v>
      </c>
      <c r="J22" s="15">
        <f t="shared" ref="J22:J85" si="10">C22*D22*D22*D22*D22</f>
        <v>1.9191364382409998E-4</v>
      </c>
      <c r="K22" s="15">
        <f t="shared" ref="K22:K85" si="11">C22*E22*D22</f>
        <v>5.9411546705981887E-3</v>
      </c>
      <c r="L22" s="15">
        <f t="shared" ref="L22:L85" si="12">C22*E22*D22*D22</f>
        <v>6.9927390472940677E-4</v>
      </c>
      <c r="M22" s="15">
        <f t="shared" ca="1" si="4"/>
        <v>0.18177013082957777</v>
      </c>
      <c r="N22" s="15">
        <f t="shared" ref="N22:N85" ca="1" si="13">C22*(M22-E22)^2</f>
        <v>1.7237859943081912E-2</v>
      </c>
      <c r="O22" s="40">
        <f t="shared" ref="O22:O85" ca="1" si="14">(C22*O$1-O$2*F22+O$3*H22)^2</f>
        <v>4.3345012495737068E-6</v>
      </c>
      <c r="P22" s="15">
        <f t="shared" ref="P22:P85" ca="1" si="15">(-C22*O$2+O$4*F22-O$5*H22)^2</f>
        <v>3.4218350861853382E-4</v>
      </c>
      <c r="Q22" s="15">
        <f t="shared" ref="Q22:Q85" ca="1" si="16">+(C22*O$3-F22*O$5+H22*O$6)^2</f>
        <v>1.2151679294522069E-3</v>
      </c>
      <c r="R22" s="13">
        <f t="shared" ca="1" si="5"/>
        <v>-0.13129303082449545</v>
      </c>
      <c r="S22" s="13"/>
      <c r="T22" s="13"/>
      <c r="U22" s="13"/>
      <c r="V22" s="13"/>
      <c r="W22" s="13"/>
      <c r="X22" s="13"/>
      <c r="Y22" s="13"/>
      <c r="Z22" s="13"/>
      <c r="AA22" s="13">
        <v>22</v>
      </c>
      <c r="AB22" s="13" t="s">
        <v>37</v>
      </c>
      <c r="AC22" s="13"/>
      <c r="AD22" s="13"/>
      <c r="AE22" s="13"/>
      <c r="AF22" s="13"/>
      <c r="AG22" s="13"/>
      <c r="AH22" s="13"/>
      <c r="AI22" s="13"/>
    </row>
    <row r="23" spans="1:35" x14ac:dyDescent="0.2">
      <c r="A23" s="90">
        <v>1404</v>
      </c>
      <c r="B23" s="90">
        <v>0.31026920000294922</v>
      </c>
      <c r="C23" s="90">
        <v>1</v>
      </c>
      <c r="D23" s="92">
        <f t="shared" si="6"/>
        <v>0.1404</v>
      </c>
      <c r="E23" s="92">
        <f t="shared" si="6"/>
        <v>0.31026920000294922</v>
      </c>
      <c r="F23" s="15">
        <f t="shared" si="7"/>
        <v>0.1404</v>
      </c>
      <c r="G23" s="15">
        <f t="shared" si="7"/>
        <v>0.31026920000294922</v>
      </c>
      <c r="H23" s="15">
        <f t="shared" si="8"/>
        <v>1.9712159999999999E-2</v>
      </c>
      <c r="I23" s="15">
        <f t="shared" si="9"/>
        <v>2.767587264E-3</v>
      </c>
      <c r="J23" s="15">
        <f t="shared" si="10"/>
        <v>3.885692518656E-4</v>
      </c>
      <c r="K23" s="15">
        <f t="shared" si="11"/>
        <v>4.3561795680414073E-2</v>
      </c>
      <c r="L23" s="15">
        <f t="shared" si="12"/>
        <v>6.1160761135301356E-3</v>
      </c>
      <c r="M23" s="15">
        <f t="shared" ca="1" si="4"/>
        <v>0.29164745334439135</v>
      </c>
      <c r="N23" s="15">
        <f t="shared" ca="1" si="13"/>
        <v>3.4676944861551119E-4</v>
      </c>
      <c r="O23" s="40">
        <f t="shared" ca="1" si="14"/>
        <v>3.6895483168655539E-7</v>
      </c>
      <c r="P23" s="15">
        <f t="shared" ca="1" si="15"/>
        <v>2.1699020375136355E-5</v>
      </c>
      <c r="Q23" s="15">
        <f t="shared" ca="1" si="16"/>
        <v>6.6307074316163602E-5</v>
      </c>
      <c r="R23" s="13">
        <f t="shared" ca="1" si="5"/>
        <v>1.8621746658557869E-2</v>
      </c>
      <c r="S23" s="13"/>
      <c r="T23" s="13"/>
      <c r="U23" s="13"/>
      <c r="V23" s="13"/>
      <c r="W23" s="13"/>
      <c r="X23" s="13"/>
      <c r="Y23" s="13"/>
      <c r="Z23" s="13"/>
      <c r="AA23" s="13">
        <v>23</v>
      </c>
      <c r="AB23" s="13" t="s">
        <v>132</v>
      </c>
      <c r="AC23" s="13"/>
      <c r="AD23" s="13"/>
      <c r="AE23" s="13"/>
      <c r="AF23" s="13"/>
      <c r="AG23" s="13"/>
      <c r="AH23" s="13"/>
      <c r="AI23" s="13"/>
    </row>
    <row r="24" spans="1:35" x14ac:dyDescent="0.2">
      <c r="A24" s="90">
        <v>1404</v>
      </c>
      <c r="B24" s="90">
        <v>0.31426920000376413</v>
      </c>
      <c r="C24" s="90">
        <v>1</v>
      </c>
      <c r="D24" s="92">
        <f t="shared" si="6"/>
        <v>0.1404</v>
      </c>
      <c r="E24" s="92">
        <f t="shared" si="6"/>
        <v>0.31426920000376413</v>
      </c>
      <c r="F24" s="15">
        <f t="shared" si="7"/>
        <v>0.1404</v>
      </c>
      <c r="G24" s="15">
        <f t="shared" si="7"/>
        <v>0.31426920000376413</v>
      </c>
      <c r="H24" s="15">
        <f t="shared" si="8"/>
        <v>1.9712159999999999E-2</v>
      </c>
      <c r="I24" s="15">
        <f t="shared" si="9"/>
        <v>2.767587264E-3</v>
      </c>
      <c r="J24" s="15">
        <f t="shared" si="10"/>
        <v>3.885692518656E-4</v>
      </c>
      <c r="K24" s="15">
        <f t="shared" si="11"/>
        <v>4.4123395680528484E-2</v>
      </c>
      <c r="L24" s="15">
        <f t="shared" si="12"/>
        <v>6.1949247535461986E-3</v>
      </c>
      <c r="M24" s="15">
        <f t="shared" ca="1" si="4"/>
        <v>0.29164745334439135</v>
      </c>
      <c r="N24" s="15">
        <f t="shared" ca="1" si="13"/>
        <v>5.1174342192084337E-4</v>
      </c>
      <c r="O24" s="40">
        <f t="shared" ca="1" si="14"/>
        <v>3.6895483168655539E-7</v>
      </c>
      <c r="P24" s="15">
        <f t="shared" ca="1" si="15"/>
        <v>2.1699020375136355E-5</v>
      </c>
      <c r="Q24" s="15">
        <f t="shared" ca="1" si="16"/>
        <v>6.6307074316163602E-5</v>
      </c>
      <c r="R24" s="13">
        <f t="shared" ca="1" si="5"/>
        <v>2.2621746659372777E-2</v>
      </c>
      <c r="S24" s="13"/>
      <c r="T24" s="13"/>
      <c r="U24" s="13"/>
      <c r="V24" s="13"/>
      <c r="W24" s="13"/>
      <c r="X24" s="13"/>
      <c r="Y24" s="13"/>
      <c r="Z24" s="13"/>
      <c r="AA24" s="13">
        <v>24</v>
      </c>
      <c r="AB24" s="13" t="s">
        <v>123</v>
      </c>
      <c r="AC24" s="13"/>
      <c r="AD24" s="13"/>
      <c r="AE24" s="13"/>
      <c r="AF24" s="13"/>
      <c r="AG24" s="13"/>
      <c r="AH24" s="13"/>
      <c r="AI24" s="13"/>
    </row>
    <row r="25" spans="1:35" x14ac:dyDescent="0.2">
      <c r="A25" s="90">
        <v>1422</v>
      </c>
      <c r="B25" s="90">
        <v>0.30949060000421014</v>
      </c>
      <c r="C25" s="90">
        <v>1</v>
      </c>
      <c r="D25" s="92">
        <f t="shared" si="6"/>
        <v>0.14219999999999999</v>
      </c>
      <c r="E25" s="92">
        <f t="shared" si="6"/>
        <v>0.30949060000421014</v>
      </c>
      <c r="F25" s="15">
        <f t="shared" si="7"/>
        <v>0.14219999999999999</v>
      </c>
      <c r="G25" s="15">
        <f t="shared" si="7"/>
        <v>0.30949060000421014</v>
      </c>
      <c r="H25" s="15">
        <f t="shared" si="8"/>
        <v>2.0220839999999997E-2</v>
      </c>
      <c r="I25" s="15">
        <f t="shared" si="9"/>
        <v>2.8754034479999994E-3</v>
      </c>
      <c r="J25" s="15">
        <f t="shared" si="10"/>
        <v>4.0888237030559988E-4</v>
      </c>
      <c r="K25" s="15">
        <f t="shared" si="11"/>
        <v>4.4009563320598681E-2</v>
      </c>
      <c r="L25" s="15">
        <f t="shared" si="12"/>
        <v>6.2581599041891325E-3</v>
      </c>
      <c r="M25" s="15">
        <f t="shared" ca="1" si="4"/>
        <v>0.29992697218453973</v>
      </c>
      <c r="N25" s="15">
        <f t="shared" ca="1" si="13"/>
        <v>9.1462977073173725E-5</v>
      </c>
      <c r="O25" s="40">
        <f t="shared" ca="1" si="14"/>
        <v>2.5153937359461638E-7</v>
      </c>
      <c r="P25" s="15">
        <f t="shared" ca="1" si="15"/>
        <v>1.3437662638018758E-5</v>
      </c>
      <c r="Q25" s="15">
        <f t="shared" ca="1" si="16"/>
        <v>3.8813217733049488E-5</v>
      </c>
      <c r="R25" s="13">
        <f t="shared" ca="1" si="5"/>
        <v>9.5636278196704061E-3</v>
      </c>
      <c r="S25" s="13"/>
      <c r="T25" s="13"/>
      <c r="U25" s="13"/>
      <c r="V25" s="13"/>
      <c r="W25" s="13"/>
      <c r="X25" s="13"/>
      <c r="Y25" s="13"/>
      <c r="Z25" s="13"/>
      <c r="AA25" s="13">
        <v>25</v>
      </c>
      <c r="AB25" s="13" t="s">
        <v>124</v>
      </c>
      <c r="AC25" s="13"/>
      <c r="AD25" s="13"/>
      <c r="AE25" s="13"/>
      <c r="AF25" s="13"/>
      <c r="AG25" s="13"/>
      <c r="AH25" s="13"/>
      <c r="AI25" s="13"/>
    </row>
    <row r="26" spans="1:35" x14ac:dyDescent="0.2">
      <c r="A26" s="90">
        <v>1422</v>
      </c>
      <c r="B26" s="90">
        <v>0.3124906000084593</v>
      </c>
      <c r="C26" s="90">
        <v>1</v>
      </c>
      <c r="D26" s="92">
        <f t="shared" si="6"/>
        <v>0.14219999999999999</v>
      </c>
      <c r="E26" s="92">
        <f t="shared" si="6"/>
        <v>0.3124906000084593</v>
      </c>
      <c r="F26" s="15">
        <f t="shared" si="7"/>
        <v>0.14219999999999999</v>
      </c>
      <c r="G26" s="15">
        <f t="shared" si="7"/>
        <v>0.3124906000084593</v>
      </c>
      <c r="H26" s="15">
        <f t="shared" si="8"/>
        <v>2.0220839999999997E-2</v>
      </c>
      <c r="I26" s="15">
        <f t="shared" si="9"/>
        <v>2.8754034479999994E-3</v>
      </c>
      <c r="J26" s="15">
        <f t="shared" si="10"/>
        <v>4.0888237030559988E-4</v>
      </c>
      <c r="K26" s="15">
        <f t="shared" si="11"/>
        <v>4.4436163321202912E-2</v>
      </c>
      <c r="L26" s="15">
        <f t="shared" si="12"/>
        <v>6.3188224242750534E-3</v>
      </c>
      <c r="M26" s="15">
        <f t="shared" ca="1" si="4"/>
        <v>0.29992697218453973</v>
      </c>
      <c r="N26" s="15">
        <f t="shared" ca="1" si="13"/>
        <v>1.5784474409796586E-4</v>
      </c>
      <c r="O26" s="40">
        <f t="shared" ca="1" si="14"/>
        <v>2.5153937359461638E-7</v>
      </c>
      <c r="P26" s="15">
        <f t="shared" ca="1" si="15"/>
        <v>1.3437662638018758E-5</v>
      </c>
      <c r="Q26" s="15">
        <f t="shared" ca="1" si="16"/>
        <v>3.8813217733049488E-5</v>
      </c>
      <c r="R26" s="13">
        <f t="shared" ca="1" si="5"/>
        <v>1.2563627823919565E-2</v>
      </c>
      <c r="S26" s="13"/>
      <c r="T26" s="13"/>
      <c r="U26" s="13"/>
      <c r="V26" s="13"/>
      <c r="W26" s="13"/>
      <c r="X26" s="13"/>
      <c r="Y26" s="13"/>
      <c r="Z26" s="13"/>
      <c r="AA26" s="13">
        <v>26</v>
      </c>
      <c r="AB26" s="13" t="s">
        <v>133</v>
      </c>
      <c r="AC26" s="13"/>
      <c r="AD26" s="13"/>
      <c r="AE26" s="13"/>
      <c r="AF26" s="13"/>
      <c r="AG26" s="13"/>
      <c r="AH26" s="13"/>
      <c r="AI26" s="13"/>
    </row>
    <row r="27" spans="1:35" x14ac:dyDescent="0.2">
      <c r="A27" s="90">
        <v>1431</v>
      </c>
      <c r="B27" s="90">
        <v>0.32160129999829223</v>
      </c>
      <c r="C27" s="90">
        <v>1</v>
      </c>
      <c r="D27" s="92">
        <f t="shared" si="6"/>
        <v>0.1431</v>
      </c>
      <c r="E27" s="92">
        <f t="shared" si="6"/>
        <v>0.32160129999829223</v>
      </c>
      <c r="F27" s="15">
        <f t="shared" si="7"/>
        <v>0.1431</v>
      </c>
      <c r="G27" s="15">
        <f t="shared" si="7"/>
        <v>0.32160129999829223</v>
      </c>
      <c r="H27" s="15">
        <f t="shared" si="8"/>
        <v>2.047761E-2</v>
      </c>
      <c r="I27" s="15">
        <f t="shared" si="9"/>
        <v>2.9303459909999999E-3</v>
      </c>
      <c r="J27" s="15">
        <f t="shared" si="10"/>
        <v>4.1933251131209999E-4</v>
      </c>
      <c r="K27" s="15">
        <f t="shared" si="11"/>
        <v>4.602114602975562E-2</v>
      </c>
      <c r="L27" s="15">
        <f t="shared" si="12"/>
        <v>6.5856259968580296E-3</v>
      </c>
      <c r="M27" s="15">
        <f t="shared" ca="1" si="4"/>
        <v>0.30404286027699595</v>
      </c>
      <c r="N27" s="15">
        <f t="shared" ca="1" si="13"/>
        <v>3.0829880544639505E-4</v>
      </c>
      <c r="O27" s="40">
        <f t="shared" ca="1" si="14"/>
        <v>2.017858317899074E-7</v>
      </c>
      <c r="P27" s="15">
        <f t="shared" ca="1" si="15"/>
        <v>1.0082441388811815E-5</v>
      </c>
      <c r="Q27" s="15">
        <f t="shared" ca="1" si="16"/>
        <v>2.7930259851257663E-5</v>
      </c>
      <c r="R27" s="13">
        <f t="shared" ca="1" si="5"/>
        <v>1.7558439721296282E-2</v>
      </c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</row>
    <row r="28" spans="1:35" x14ac:dyDescent="0.2">
      <c r="A28" s="90">
        <v>1431</v>
      </c>
      <c r="B28" s="90">
        <v>0.32260130000213394</v>
      </c>
      <c r="C28" s="90">
        <v>1</v>
      </c>
      <c r="D28" s="92">
        <f t="shared" si="6"/>
        <v>0.1431</v>
      </c>
      <c r="E28" s="92">
        <f t="shared" si="6"/>
        <v>0.32260130000213394</v>
      </c>
      <c r="F28" s="15">
        <f t="shared" si="7"/>
        <v>0.1431</v>
      </c>
      <c r="G28" s="15">
        <f t="shared" si="7"/>
        <v>0.32260130000213394</v>
      </c>
      <c r="H28" s="15">
        <f t="shared" si="8"/>
        <v>2.047761E-2</v>
      </c>
      <c r="I28" s="15">
        <f t="shared" si="9"/>
        <v>2.9303459909999999E-3</v>
      </c>
      <c r="J28" s="15">
        <f t="shared" si="10"/>
        <v>4.1933251131209999E-4</v>
      </c>
      <c r="K28" s="15">
        <f t="shared" si="11"/>
        <v>4.6164246030305368E-2</v>
      </c>
      <c r="L28" s="15">
        <f t="shared" si="12"/>
        <v>6.6061036069366983E-3</v>
      </c>
      <c r="M28" s="15">
        <f t="shared" ca="1" si="4"/>
        <v>0.30404286027699595</v>
      </c>
      <c r="N28" s="15">
        <f t="shared" ca="1" si="13"/>
        <v>3.4441568503157973E-4</v>
      </c>
      <c r="O28" s="40">
        <f t="shared" ca="1" si="14"/>
        <v>2.017858317899074E-7</v>
      </c>
      <c r="P28" s="15">
        <f t="shared" ca="1" si="15"/>
        <v>1.0082441388811815E-5</v>
      </c>
      <c r="Q28" s="15">
        <f t="shared" ca="1" si="16"/>
        <v>2.7930259851257663E-5</v>
      </c>
      <c r="R28" s="13">
        <f t="shared" ca="1" si="5"/>
        <v>1.8558439725137987E-2</v>
      </c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</row>
    <row r="29" spans="1:35" x14ac:dyDescent="0.2">
      <c r="A29" s="90">
        <v>1440</v>
      </c>
      <c r="B29" s="90">
        <v>0.32271200000104727</v>
      </c>
      <c r="C29" s="90">
        <v>1</v>
      </c>
      <c r="D29" s="92">
        <f t="shared" si="6"/>
        <v>0.14399999999999999</v>
      </c>
      <c r="E29" s="92">
        <f t="shared" si="6"/>
        <v>0.32271200000104727</v>
      </c>
      <c r="F29" s="15">
        <f t="shared" si="7"/>
        <v>0.14399999999999999</v>
      </c>
      <c r="G29" s="15">
        <f t="shared" si="7"/>
        <v>0.32271200000104727</v>
      </c>
      <c r="H29" s="15">
        <f t="shared" si="8"/>
        <v>2.0735999999999997E-2</v>
      </c>
      <c r="I29" s="15">
        <f t="shared" si="9"/>
        <v>2.9859839999999993E-3</v>
      </c>
      <c r="J29" s="15">
        <f t="shared" si="10"/>
        <v>4.2998169599999984E-4</v>
      </c>
      <c r="K29" s="15">
        <f t="shared" si="11"/>
        <v>4.6470528000150807E-2</v>
      </c>
      <c r="L29" s="15">
        <f t="shared" si="12"/>
        <v>6.6917560320217161E-3</v>
      </c>
      <c r="M29" s="15">
        <f t="shared" ca="1" si="4"/>
        <v>0.30814283415104038</v>
      </c>
      <c r="N29" s="15">
        <f t="shared" ca="1" si="13"/>
        <v>2.1226059356500707E-4</v>
      </c>
      <c r="O29" s="40">
        <f t="shared" ca="1" si="14"/>
        <v>1.5783158019269851E-7</v>
      </c>
      <c r="P29" s="15">
        <f t="shared" ca="1" si="15"/>
        <v>7.2290331989152344E-6</v>
      </c>
      <c r="Q29" s="15">
        <f t="shared" ca="1" si="16"/>
        <v>1.8899400148856517E-5</v>
      </c>
      <c r="R29" s="13">
        <f t="shared" ca="1" si="5"/>
        <v>1.4569165850006893E-2</v>
      </c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</row>
    <row r="30" spans="1:35" x14ac:dyDescent="0.2">
      <c r="A30" s="90">
        <v>1440</v>
      </c>
      <c r="B30" s="90">
        <v>0.32471200000145473</v>
      </c>
      <c r="C30" s="90">
        <v>1</v>
      </c>
      <c r="D30" s="92">
        <f t="shared" si="6"/>
        <v>0.14399999999999999</v>
      </c>
      <c r="E30" s="92">
        <f t="shared" si="6"/>
        <v>0.32471200000145473</v>
      </c>
      <c r="F30" s="15">
        <f t="shared" si="7"/>
        <v>0.14399999999999999</v>
      </c>
      <c r="G30" s="15">
        <f t="shared" si="7"/>
        <v>0.32471200000145473</v>
      </c>
      <c r="H30" s="15">
        <f t="shared" si="8"/>
        <v>2.0735999999999997E-2</v>
      </c>
      <c r="I30" s="15">
        <f t="shared" si="9"/>
        <v>2.9859839999999993E-3</v>
      </c>
      <c r="J30" s="15">
        <f t="shared" si="10"/>
        <v>4.2998169599999984E-4</v>
      </c>
      <c r="K30" s="15">
        <f t="shared" si="11"/>
        <v>4.6758528000209479E-2</v>
      </c>
      <c r="L30" s="15">
        <f t="shared" si="12"/>
        <v>6.7332280320301641E-3</v>
      </c>
      <c r="M30" s="15">
        <f t="shared" ca="1" si="4"/>
        <v>0.30814283415104038</v>
      </c>
      <c r="N30" s="15">
        <f t="shared" ca="1" si="13"/>
        <v>2.7453725697853696E-4</v>
      </c>
      <c r="O30" s="40">
        <f t="shared" ca="1" si="14"/>
        <v>1.5783158019269851E-7</v>
      </c>
      <c r="P30" s="15">
        <f t="shared" ca="1" si="15"/>
        <v>7.2290331989152344E-6</v>
      </c>
      <c r="Q30" s="15">
        <f t="shared" ca="1" si="16"/>
        <v>1.8899400148856517E-5</v>
      </c>
      <c r="R30" s="13">
        <f t="shared" ca="1" si="5"/>
        <v>1.6569165850414347E-2</v>
      </c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</row>
    <row r="31" spans="1:35" x14ac:dyDescent="0.2">
      <c r="A31" s="90">
        <v>1506</v>
      </c>
      <c r="B31" s="90">
        <v>0.3511237999991863</v>
      </c>
      <c r="C31" s="90">
        <v>1</v>
      </c>
      <c r="D31" s="92">
        <f t="shared" si="6"/>
        <v>0.15060000000000001</v>
      </c>
      <c r="E31" s="92">
        <f t="shared" si="6"/>
        <v>0.3511237999991863</v>
      </c>
      <c r="F31" s="15">
        <f t="shared" si="7"/>
        <v>0.15060000000000001</v>
      </c>
      <c r="G31" s="15">
        <f t="shared" si="7"/>
        <v>0.3511237999991863</v>
      </c>
      <c r="H31" s="15">
        <f t="shared" si="8"/>
        <v>2.2680360000000004E-2</v>
      </c>
      <c r="I31" s="15">
        <f t="shared" si="9"/>
        <v>3.4156622160000007E-3</v>
      </c>
      <c r="J31" s="15">
        <f t="shared" si="10"/>
        <v>5.143987297296001E-4</v>
      </c>
      <c r="K31" s="15">
        <f t="shared" si="11"/>
        <v>5.287924427987746E-2</v>
      </c>
      <c r="L31" s="15">
        <f t="shared" si="12"/>
        <v>7.9636141885495466E-3</v>
      </c>
      <c r="M31" s="15">
        <f t="shared" ca="1" si="4"/>
        <v>0.3377230414425586</v>
      </c>
      <c r="N31" s="15">
        <f t="shared" ca="1" si="13"/>
        <v>1.7958032989303055E-4</v>
      </c>
      <c r="O31" s="40">
        <f t="shared" ca="1" si="14"/>
        <v>8.3455736626347797E-10</v>
      </c>
      <c r="P31" s="15">
        <f t="shared" ca="1" si="15"/>
        <v>5.804850064548601E-7</v>
      </c>
      <c r="Q31" s="15">
        <f t="shared" ca="1" si="16"/>
        <v>5.2779079093058226E-6</v>
      </c>
      <c r="R31" s="13">
        <f t="shared" ca="1" si="5"/>
        <v>1.3400758556627701E-2</v>
      </c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</row>
    <row r="32" spans="1:35" x14ac:dyDescent="0.2">
      <c r="A32" s="90">
        <v>1507</v>
      </c>
      <c r="B32" s="90">
        <v>0.34953610000229673</v>
      </c>
      <c r="C32" s="90">
        <v>1</v>
      </c>
      <c r="D32" s="92">
        <f t="shared" si="6"/>
        <v>0.1507</v>
      </c>
      <c r="E32" s="92">
        <f t="shared" si="6"/>
        <v>0.34953610000229673</v>
      </c>
      <c r="F32" s="15">
        <f t="shared" si="7"/>
        <v>0.1507</v>
      </c>
      <c r="G32" s="15">
        <f t="shared" si="7"/>
        <v>0.34953610000229673</v>
      </c>
      <c r="H32" s="15">
        <f t="shared" si="8"/>
        <v>2.271049E-2</v>
      </c>
      <c r="I32" s="15">
        <f t="shared" si="9"/>
        <v>3.422470843E-3</v>
      </c>
      <c r="J32" s="15">
        <f t="shared" si="10"/>
        <v>5.1576635604010004E-4</v>
      </c>
      <c r="K32" s="15">
        <f t="shared" si="11"/>
        <v>5.2675090270346121E-2</v>
      </c>
      <c r="L32" s="15">
        <f t="shared" si="12"/>
        <v>7.9381361037411599E-3</v>
      </c>
      <c r="M32" s="15">
        <f t="shared" ca="1" si="4"/>
        <v>0.33816464459514073</v>
      </c>
      <c r="N32" s="15">
        <f t="shared" ca="1" si="13"/>
        <v>1.2930999807693756E-4</v>
      </c>
      <c r="O32" s="40">
        <f t="shared" ca="1" si="14"/>
        <v>5.510661865592306E-10</v>
      </c>
      <c r="P32" s="15">
        <f t="shared" ca="1" si="15"/>
        <v>6.6029033491064251E-7</v>
      </c>
      <c r="Q32" s="15">
        <f t="shared" ca="1" si="16"/>
        <v>5.7356602003123828E-6</v>
      </c>
      <c r="R32" s="13">
        <f t="shared" ca="1" si="5"/>
        <v>1.1371455407156006E-2</v>
      </c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</row>
    <row r="33" spans="1:35" x14ac:dyDescent="0.2">
      <c r="A33" s="90">
        <v>1507</v>
      </c>
      <c r="B33" s="90">
        <v>0.35153610000270419</v>
      </c>
      <c r="C33" s="90">
        <v>1</v>
      </c>
      <c r="D33" s="92">
        <f t="shared" si="6"/>
        <v>0.1507</v>
      </c>
      <c r="E33" s="92">
        <f t="shared" si="6"/>
        <v>0.35153610000270419</v>
      </c>
      <c r="F33" s="15">
        <f t="shared" si="7"/>
        <v>0.1507</v>
      </c>
      <c r="G33" s="15">
        <f t="shared" si="7"/>
        <v>0.35153610000270419</v>
      </c>
      <c r="H33" s="15">
        <f t="shared" si="8"/>
        <v>2.271049E-2</v>
      </c>
      <c r="I33" s="15">
        <f t="shared" si="9"/>
        <v>3.422470843E-3</v>
      </c>
      <c r="J33" s="15">
        <f t="shared" si="10"/>
        <v>5.1576635604010004E-4</v>
      </c>
      <c r="K33" s="15">
        <f t="shared" si="11"/>
        <v>5.2976490270407524E-2</v>
      </c>
      <c r="L33" s="15">
        <f t="shared" si="12"/>
        <v>7.9835570837504134E-3</v>
      </c>
      <c r="M33" s="15">
        <f t="shared" ca="1" si="4"/>
        <v>0.33816464459514073</v>
      </c>
      <c r="N33" s="15">
        <f t="shared" ca="1" si="13"/>
        <v>1.7879581971645808E-4</v>
      </c>
      <c r="O33" s="40">
        <f t="shared" ca="1" si="14"/>
        <v>5.510661865592306E-10</v>
      </c>
      <c r="P33" s="15">
        <f t="shared" ca="1" si="15"/>
        <v>6.6029033491064251E-7</v>
      </c>
      <c r="Q33" s="15">
        <f t="shared" ca="1" si="16"/>
        <v>5.7356602003123828E-6</v>
      </c>
      <c r="R33" s="13">
        <f t="shared" ca="1" si="5"/>
        <v>1.337145540756346E-2</v>
      </c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</row>
    <row r="34" spans="1:35" x14ac:dyDescent="0.2">
      <c r="A34" s="90">
        <v>1658</v>
      </c>
      <c r="B34" s="90">
        <v>0.39689340000040829</v>
      </c>
      <c r="C34" s="90">
        <v>1</v>
      </c>
      <c r="D34" s="92">
        <f t="shared" si="6"/>
        <v>0.1658</v>
      </c>
      <c r="E34" s="92">
        <f t="shared" si="6"/>
        <v>0.39689340000040829</v>
      </c>
      <c r="F34" s="15">
        <f t="shared" si="7"/>
        <v>0.1658</v>
      </c>
      <c r="G34" s="15">
        <f t="shared" si="7"/>
        <v>0.39689340000040829</v>
      </c>
      <c r="H34" s="15">
        <f t="shared" si="8"/>
        <v>2.7489640000000003E-2</v>
      </c>
      <c r="I34" s="15">
        <f t="shared" si="9"/>
        <v>4.5577823120000003E-3</v>
      </c>
      <c r="J34" s="15">
        <f t="shared" si="10"/>
        <v>7.5568030732960003E-4</v>
      </c>
      <c r="K34" s="15">
        <f t="shared" si="11"/>
        <v>6.58049257200677E-2</v>
      </c>
      <c r="L34" s="15">
        <f t="shared" si="12"/>
        <v>1.0910456684387225E-2</v>
      </c>
      <c r="M34" s="15">
        <f t="shared" ca="1" si="4"/>
        <v>0.40259200988819926</v>
      </c>
      <c r="N34" s="15">
        <f t="shared" ca="1" si="13"/>
        <v>3.2474154653229047E-5</v>
      </c>
      <c r="O34" s="40">
        <f t="shared" ca="1" si="14"/>
        <v>5.4250382891677691E-7</v>
      </c>
      <c r="P34" s="15">
        <f t="shared" ca="1" si="15"/>
        <v>6.2726466200140458E-5</v>
      </c>
      <c r="Q34" s="15">
        <f t="shared" ca="1" si="16"/>
        <v>2.5778244596724931E-4</v>
      </c>
      <c r="R34" s="13">
        <f t="shared" ca="1" si="5"/>
        <v>-5.698609887790973E-3</v>
      </c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</row>
    <row r="35" spans="1:35" x14ac:dyDescent="0.2">
      <c r="A35" s="90">
        <v>1658</v>
      </c>
      <c r="B35" s="90">
        <v>0.39749339999980293</v>
      </c>
      <c r="C35" s="90">
        <v>1</v>
      </c>
      <c r="D35" s="92">
        <f t="shared" si="6"/>
        <v>0.1658</v>
      </c>
      <c r="E35" s="92">
        <f t="shared" si="6"/>
        <v>0.39749339999980293</v>
      </c>
      <c r="F35" s="15">
        <f t="shared" si="7"/>
        <v>0.1658</v>
      </c>
      <c r="G35" s="15">
        <f t="shared" si="7"/>
        <v>0.39749339999980293</v>
      </c>
      <c r="H35" s="15">
        <f t="shared" si="8"/>
        <v>2.7489640000000003E-2</v>
      </c>
      <c r="I35" s="15">
        <f t="shared" si="9"/>
        <v>4.5577823120000003E-3</v>
      </c>
      <c r="J35" s="15">
        <f t="shared" si="10"/>
        <v>7.5568030732960003E-4</v>
      </c>
      <c r="K35" s="15">
        <f t="shared" si="11"/>
        <v>6.5904405719967321E-2</v>
      </c>
      <c r="L35" s="15">
        <f t="shared" si="12"/>
        <v>1.0926950468370581E-2</v>
      </c>
      <c r="M35" s="15">
        <f t="shared" ca="1" si="4"/>
        <v>0.40259200988819926</v>
      </c>
      <c r="N35" s="15">
        <f t="shared" ca="1" si="13"/>
        <v>2.5995822794052866E-5</v>
      </c>
      <c r="O35" s="40">
        <f t="shared" ca="1" si="14"/>
        <v>5.4250382891677691E-7</v>
      </c>
      <c r="P35" s="15">
        <f t="shared" ca="1" si="15"/>
        <v>6.2726466200140458E-5</v>
      </c>
      <c r="Q35" s="15">
        <f t="shared" ca="1" si="16"/>
        <v>2.5778244596724931E-4</v>
      </c>
      <c r="R35" s="13">
        <f t="shared" ca="1" si="5"/>
        <v>-5.0986098883963327E-3</v>
      </c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</row>
    <row r="36" spans="1:35" x14ac:dyDescent="0.2">
      <c r="A36" s="90">
        <v>1775</v>
      </c>
      <c r="B36" s="90">
        <v>0.43593250000412809</v>
      </c>
      <c r="C36" s="90">
        <v>1</v>
      </c>
      <c r="D36" s="92">
        <f t="shared" si="6"/>
        <v>0.17749999999999999</v>
      </c>
      <c r="E36" s="92">
        <f t="shared" si="6"/>
        <v>0.43593250000412809</v>
      </c>
      <c r="F36" s="15">
        <f t="shared" si="7"/>
        <v>0.17749999999999999</v>
      </c>
      <c r="G36" s="15">
        <f t="shared" si="7"/>
        <v>0.43593250000412809</v>
      </c>
      <c r="H36" s="15">
        <f t="shared" si="8"/>
        <v>3.150625E-2</v>
      </c>
      <c r="I36" s="15">
        <f t="shared" si="9"/>
        <v>5.5923593749999997E-3</v>
      </c>
      <c r="J36" s="15">
        <f t="shared" si="10"/>
        <v>9.9264378906249989E-4</v>
      </c>
      <c r="K36" s="15">
        <f t="shared" si="11"/>
        <v>7.7378018750732733E-2</v>
      </c>
      <c r="L36" s="15">
        <f t="shared" si="12"/>
        <v>1.3734598328255059E-2</v>
      </c>
      <c r="M36" s="15">
        <f t="shared" ca="1" si="4"/>
        <v>0.44943226582204165</v>
      </c>
      <c r="N36" s="15">
        <f t="shared" ca="1" si="13"/>
        <v>1.8224367713850757E-4</v>
      </c>
      <c r="O36" s="40">
        <f t="shared" ca="1" si="14"/>
        <v>1.5548066050045668E-6</v>
      </c>
      <c r="P36" s="15">
        <f t="shared" ca="1" si="15"/>
        <v>1.6080167219575028E-4</v>
      </c>
      <c r="Q36" s="15">
        <f t="shared" ca="1" si="16"/>
        <v>6.3396235680523896E-4</v>
      </c>
      <c r="R36" s="13">
        <f t="shared" ca="1" si="5"/>
        <v>-1.3499765817913567E-2</v>
      </c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</row>
    <row r="37" spans="1:35" x14ac:dyDescent="0.2">
      <c r="A37" s="90">
        <v>1775</v>
      </c>
      <c r="B37" s="90">
        <v>0.43863250000140397</v>
      </c>
      <c r="C37" s="90">
        <v>1</v>
      </c>
      <c r="D37" s="92">
        <f t="shared" si="6"/>
        <v>0.17749999999999999</v>
      </c>
      <c r="E37" s="92">
        <f t="shared" si="6"/>
        <v>0.43863250000140397</v>
      </c>
      <c r="F37" s="15">
        <f t="shared" si="7"/>
        <v>0.17749999999999999</v>
      </c>
      <c r="G37" s="15">
        <f t="shared" si="7"/>
        <v>0.43863250000140397</v>
      </c>
      <c r="H37" s="15">
        <f t="shared" si="8"/>
        <v>3.150625E-2</v>
      </c>
      <c r="I37" s="15">
        <f t="shared" si="9"/>
        <v>5.5923593749999997E-3</v>
      </c>
      <c r="J37" s="15">
        <f t="shared" si="10"/>
        <v>9.9264378906249989E-4</v>
      </c>
      <c r="K37" s="15">
        <f t="shared" si="11"/>
        <v>7.7857268750249203E-2</v>
      </c>
      <c r="L37" s="15">
        <f t="shared" si="12"/>
        <v>1.3819665203169233E-2</v>
      </c>
      <c r="M37" s="15">
        <f t="shared" ca="1" si="4"/>
        <v>0.44943226582204165</v>
      </c>
      <c r="N37" s="15">
        <f t="shared" ca="1" si="13"/>
        <v>1.1663494178061398E-4</v>
      </c>
      <c r="O37" s="40">
        <f t="shared" ca="1" si="14"/>
        <v>1.5548066050045668E-6</v>
      </c>
      <c r="P37" s="15">
        <f t="shared" ca="1" si="15"/>
        <v>1.6080167219575028E-4</v>
      </c>
      <c r="Q37" s="15">
        <f t="shared" ca="1" si="16"/>
        <v>6.3396235680523896E-4</v>
      </c>
      <c r="R37" s="13">
        <f t="shared" ca="1" si="5"/>
        <v>-1.0799765820637686E-2</v>
      </c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</row>
    <row r="38" spans="1:35" x14ac:dyDescent="0.2">
      <c r="A38" s="90">
        <v>1919</v>
      </c>
      <c r="B38" s="90">
        <v>0.48310369999671821</v>
      </c>
      <c r="C38" s="90">
        <v>1</v>
      </c>
      <c r="D38" s="92">
        <f t="shared" si="6"/>
        <v>0.19189999999999999</v>
      </c>
      <c r="E38" s="92">
        <f t="shared" si="6"/>
        <v>0.48310369999671821</v>
      </c>
      <c r="F38" s="15">
        <f t="shared" si="7"/>
        <v>0.19189999999999999</v>
      </c>
      <c r="G38" s="15">
        <f t="shared" si="7"/>
        <v>0.48310369999671821</v>
      </c>
      <c r="H38" s="15">
        <f t="shared" si="8"/>
        <v>3.6825609999999995E-2</v>
      </c>
      <c r="I38" s="15">
        <f t="shared" si="9"/>
        <v>7.0668345589999983E-3</v>
      </c>
      <c r="J38" s="15">
        <f t="shared" si="10"/>
        <v>1.3561255518720996E-3</v>
      </c>
      <c r="K38" s="15">
        <f t="shared" si="11"/>
        <v>9.2707600029370216E-2</v>
      </c>
      <c r="L38" s="15">
        <f t="shared" si="12"/>
        <v>1.7790588445636142E-2</v>
      </c>
      <c r="M38" s="15">
        <f t="shared" ca="1" si="4"/>
        <v>0.50338971291521362</v>
      </c>
      <c r="N38" s="15">
        <f t="shared" ca="1" si="13"/>
        <v>4.1152232012936268E-4</v>
      </c>
      <c r="O38" s="40">
        <f t="shared" ca="1" si="14"/>
        <v>3.1717778304127377E-6</v>
      </c>
      <c r="P38" s="15">
        <f t="shared" ca="1" si="15"/>
        <v>3.1136708070669285E-4</v>
      </c>
      <c r="Q38" s="15">
        <f t="shared" ca="1" si="16"/>
        <v>1.2009566804912486E-3</v>
      </c>
      <c r="R38" s="13">
        <f t="shared" ca="1" si="5"/>
        <v>-2.0286012918495411E-2</v>
      </c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</row>
    <row r="39" spans="1:35" x14ac:dyDescent="0.2">
      <c r="A39" s="90">
        <v>1919</v>
      </c>
      <c r="B39" s="90">
        <v>0.48400369999581017</v>
      </c>
      <c r="C39" s="90">
        <v>1</v>
      </c>
      <c r="D39" s="92">
        <f t="shared" si="6"/>
        <v>0.19189999999999999</v>
      </c>
      <c r="E39" s="92">
        <f t="shared" si="6"/>
        <v>0.48400369999581017</v>
      </c>
      <c r="F39" s="15">
        <f t="shared" si="7"/>
        <v>0.19189999999999999</v>
      </c>
      <c r="G39" s="15">
        <f t="shared" si="7"/>
        <v>0.48400369999581017</v>
      </c>
      <c r="H39" s="15">
        <f t="shared" si="8"/>
        <v>3.6825609999999995E-2</v>
      </c>
      <c r="I39" s="15">
        <f t="shared" si="9"/>
        <v>7.0668345589999983E-3</v>
      </c>
      <c r="J39" s="15">
        <f t="shared" si="10"/>
        <v>1.3561255518720996E-3</v>
      </c>
      <c r="K39" s="15">
        <f t="shared" si="11"/>
        <v>9.2880310029195959E-2</v>
      </c>
      <c r="L39" s="15">
        <f t="shared" si="12"/>
        <v>1.7823731494602705E-2</v>
      </c>
      <c r="M39" s="15">
        <f t="shared" ca="1" si="4"/>
        <v>0.50338971291521362</v>
      </c>
      <c r="N39" s="15">
        <f t="shared" ca="1" si="13"/>
        <v>3.758174969112775E-4</v>
      </c>
      <c r="O39" s="40">
        <f t="shared" ca="1" si="14"/>
        <v>3.1717778304127377E-6</v>
      </c>
      <c r="P39" s="15">
        <f t="shared" ca="1" si="15"/>
        <v>3.1136708070669285E-4</v>
      </c>
      <c r="Q39" s="15">
        <f t="shared" ca="1" si="16"/>
        <v>1.2009566804912486E-3</v>
      </c>
      <c r="R39" s="13">
        <f t="shared" ca="1" si="5"/>
        <v>-1.938601291940345E-2</v>
      </c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</row>
    <row r="40" spans="1:35" x14ac:dyDescent="0.2">
      <c r="A40" s="90">
        <v>3561</v>
      </c>
      <c r="B40" s="90">
        <v>0.82081029999972088</v>
      </c>
      <c r="C40" s="90">
        <v>1</v>
      </c>
      <c r="D40" s="92">
        <f t="shared" si="6"/>
        <v>0.35610000000000003</v>
      </c>
      <c r="E40" s="92">
        <f t="shared" si="6"/>
        <v>0.82081029999972088</v>
      </c>
      <c r="F40" s="15">
        <f t="shared" si="7"/>
        <v>0.35610000000000003</v>
      </c>
      <c r="G40" s="15">
        <f t="shared" si="7"/>
        <v>0.82081029999972088</v>
      </c>
      <c r="H40" s="15">
        <f t="shared" si="8"/>
        <v>0.12680721000000003</v>
      </c>
      <c r="I40" s="15">
        <f t="shared" si="9"/>
        <v>4.5156047481000015E-2</v>
      </c>
      <c r="J40" s="15">
        <f t="shared" si="10"/>
        <v>1.6080068507984106E-2</v>
      </c>
      <c r="K40" s="15">
        <f t="shared" si="11"/>
        <v>0.2922905478299006</v>
      </c>
      <c r="L40" s="15">
        <f t="shared" si="12"/>
        <v>0.10408466408222761</v>
      </c>
      <c r="M40" s="15">
        <f t="shared" ca="1" si="4"/>
        <v>0.83056666512230537</v>
      </c>
      <c r="N40" s="15">
        <f t="shared" ca="1" si="13"/>
        <v>9.518666040518302E-5</v>
      </c>
      <c r="O40" s="40">
        <f t="shared" ca="1" si="14"/>
        <v>2.7719309246496317E-7</v>
      </c>
      <c r="P40" s="15">
        <f t="shared" ca="1" si="15"/>
        <v>1.9873847856892466E-5</v>
      </c>
      <c r="Q40" s="15">
        <f t="shared" ca="1" si="16"/>
        <v>3.5960885319368361E-5</v>
      </c>
      <c r="R40" s="13">
        <f t="shared" ca="1" si="5"/>
        <v>-9.7563651225844872E-3</v>
      </c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</row>
    <row r="41" spans="1:35" x14ac:dyDescent="0.2">
      <c r="A41" s="90">
        <v>3696</v>
      </c>
      <c r="B41" s="90">
        <v>0.83396080000238726</v>
      </c>
      <c r="C41" s="90">
        <v>1</v>
      </c>
      <c r="D41" s="92">
        <f t="shared" si="6"/>
        <v>0.36959999999999998</v>
      </c>
      <c r="E41" s="92">
        <f t="shared" si="6"/>
        <v>0.83396080000238726</v>
      </c>
      <c r="F41" s="15">
        <f t="shared" si="7"/>
        <v>0.36959999999999998</v>
      </c>
      <c r="G41" s="15">
        <f t="shared" si="7"/>
        <v>0.83396080000238726</v>
      </c>
      <c r="H41" s="15">
        <f t="shared" si="8"/>
        <v>0.13660415999999997</v>
      </c>
      <c r="I41" s="15">
        <f t="shared" si="9"/>
        <v>5.0488897535999985E-2</v>
      </c>
      <c r="J41" s="15">
        <f t="shared" si="10"/>
        <v>1.8660696529305593E-2</v>
      </c>
      <c r="K41" s="15">
        <f t="shared" si="11"/>
        <v>0.30823191168088232</v>
      </c>
      <c r="L41" s="15">
        <f t="shared" si="12"/>
        <v>0.11392251455725411</v>
      </c>
      <c r="M41" s="15">
        <f t="shared" ca="1" si="4"/>
        <v>0.83389980493753413</v>
      </c>
      <c r="N41" s="15">
        <f t="shared" ca="1" si="13"/>
        <v>3.7203979364376565E-9</v>
      </c>
      <c r="O41" s="40">
        <f t="shared" ca="1" si="14"/>
        <v>3.1468596028044903E-8</v>
      </c>
      <c r="P41" s="15">
        <f t="shared" ca="1" si="15"/>
        <v>5.4573112951454248E-6</v>
      </c>
      <c r="Q41" s="15">
        <f t="shared" ca="1" si="16"/>
        <v>5.6895655791273597E-5</v>
      </c>
      <c r="R41" s="13">
        <f t="shared" ca="1" si="5"/>
        <v>6.0995064853130998E-5</v>
      </c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</row>
    <row r="42" spans="1:35" x14ac:dyDescent="0.2">
      <c r="A42" s="90">
        <v>3696</v>
      </c>
      <c r="B42" s="90">
        <v>0.83436080000683432</v>
      </c>
      <c r="C42" s="90">
        <v>1</v>
      </c>
      <c r="D42" s="92">
        <f t="shared" si="6"/>
        <v>0.36959999999999998</v>
      </c>
      <c r="E42" s="92">
        <f t="shared" si="6"/>
        <v>0.83436080000683432</v>
      </c>
      <c r="F42" s="15">
        <f t="shared" si="7"/>
        <v>0.36959999999999998</v>
      </c>
      <c r="G42" s="15">
        <f t="shared" si="7"/>
        <v>0.83436080000683432</v>
      </c>
      <c r="H42" s="15">
        <f t="shared" si="8"/>
        <v>0.13660415999999997</v>
      </c>
      <c r="I42" s="15">
        <f t="shared" si="9"/>
        <v>5.0488897535999985E-2</v>
      </c>
      <c r="J42" s="15">
        <f t="shared" si="10"/>
        <v>1.8660696529305593E-2</v>
      </c>
      <c r="K42" s="15">
        <f t="shared" si="11"/>
        <v>0.30837975168252596</v>
      </c>
      <c r="L42" s="15">
        <f t="shared" si="12"/>
        <v>0.11397715622186159</v>
      </c>
      <c r="M42" s="15">
        <f t="shared" ca="1" si="4"/>
        <v>0.83389980493753413</v>
      </c>
      <c r="N42" s="15">
        <f t="shared" ca="1" si="13"/>
        <v>2.1251645391909279E-7</v>
      </c>
      <c r="O42" s="40">
        <f t="shared" ca="1" si="14"/>
        <v>3.1468596028044903E-8</v>
      </c>
      <c r="P42" s="15">
        <f t="shared" ca="1" si="15"/>
        <v>5.4573112951454248E-6</v>
      </c>
      <c r="Q42" s="15">
        <f t="shared" ca="1" si="16"/>
        <v>5.6895655791273597E-5</v>
      </c>
      <c r="R42" s="13">
        <f t="shared" ca="1" si="5"/>
        <v>4.6099506930019629E-4</v>
      </c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</row>
    <row r="43" spans="1:35" x14ac:dyDescent="0.2">
      <c r="A43" s="90">
        <v>3696</v>
      </c>
      <c r="B43" s="90">
        <v>0.83646080000471557</v>
      </c>
      <c r="C43" s="90">
        <v>1</v>
      </c>
      <c r="D43" s="92">
        <f t="shared" si="6"/>
        <v>0.36959999999999998</v>
      </c>
      <c r="E43" s="92">
        <f t="shared" si="6"/>
        <v>0.83646080000471557</v>
      </c>
      <c r="F43" s="15">
        <f t="shared" si="7"/>
        <v>0.36959999999999998</v>
      </c>
      <c r="G43" s="15">
        <f t="shared" si="7"/>
        <v>0.83646080000471557</v>
      </c>
      <c r="H43" s="15">
        <f t="shared" si="8"/>
        <v>0.13660415999999997</v>
      </c>
      <c r="I43" s="15">
        <f t="shared" si="9"/>
        <v>5.0488897535999985E-2</v>
      </c>
      <c r="J43" s="15">
        <f t="shared" si="10"/>
        <v>1.8660696529305593E-2</v>
      </c>
      <c r="K43" s="15">
        <f t="shared" si="11"/>
        <v>0.30915591168174283</v>
      </c>
      <c r="L43" s="15">
        <f t="shared" si="12"/>
        <v>0.11426402495757215</v>
      </c>
      <c r="M43" s="15">
        <f t="shared" ca="1" si="4"/>
        <v>0.83389980493753413</v>
      </c>
      <c r="N43" s="15">
        <f t="shared" ca="1" si="13"/>
        <v>6.558695734127655E-6</v>
      </c>
      <c r="O43" s="40">
        <f t="shared" ca="1" si="14"/>
        <v>3.1468596028044903E-8</v>
      </c>
      <c r="P43" s="15">
        <f t="shared" ca="1" si="15"/>
        <v>5.4573112951454248E-6</v>
      </c>
      <c r="Q43" s="15">
        <f t="shared" ca="1" si="16"/>
        <v>5.6895655791273597E-5</v>
      </c>
      <c r="R43" s="13">
        <f t="shared" ca="1" si="5"/>
        <v>2.5609950671814374E-3</v>
      </c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</row>
    <row r="44" spans="1:35" x14ac:dyDescent="0.2">
      <c r="A44" s="90">
        <v>3790</v>
      </c>
      <c r="B44" s="90">
        <v>0.84241700000711717</v>
      </c>
      <c r="C44" s="90">
        <v>1</v>
      </c>
      <c r="D44" s="92">
        <f t="shared" si="6"/>
        <v>0.379</v>
      </c>
      <c r="E44" s="92">
        <f t="shared" si="6"/>
        <v>0.84241700000711717</v>
      </c>
      <c r="F44" s="15">
        <f t="shared" si="7"/>
        <v>0.379</v>
      </c>
      <c r="G44" s="15">
        <f t="shared" si="7"/>
        <v>0.84241700000711717</v>
      </c>
      <c r="H44" s="15">
        <f t="shared" si="8"/>
        <v>0.14364099999999999</v>
      </c>
      <c r="I44" s="15">
        <f t="shared" si="9"/>
        <v>5.4439939E-2</v>
      </c>
      <c r="J44" s="15">
        <f t="shared" si="10"/>
        <v>2.0632736881000001E-2</v>
      </c>
      <c r="K44" s="15">
        <f t="shared" si="11"/>
        <v>0.31927604300269741</v>
      </c>
      <c r="L44" s="15">
        <f t="shared" si="12"/>
        <v>0.12100562029802232</v>
      </c>
      <c r="M44" s="15">
        <f t="shared" ca="1" si="4"/>
        <v>0.83410603151545737</v>
      </c>
      <c r="N44" s="15">
        <f t="shared" ca="1" si="13"/>
        <v>6.9072197269361943E-5</v>
      </c>
      <c r="O44" s="40">
        <f t="shared" ca="1" si="14"/>
        <v>5.2043557714852269E-7</v>
      </c>
      <c r="P44" s="15">
        <f t="shared" ca="1" si="15"/>
        <v>5.7443440559201871E-5</v>
      </c>
      <c r="Q44" s="15">
        <f t="shared" ca="1" si="16"/>
        <v>3.230661400389062E-4</v>
      </c>
      <c r="R44" s="13">
        <f t="shared" ca="1" si="5"/>
        <v>8.3109684916597981E-3</v>
      </c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</row>
    <row r="45" spans="1:35" x14ac:dyDescent="0.2">
      <c r="A45" s="90"/>
      <c r="B45" s="90"/>
      <c r="C45" s="90"/>
      <c r="D45" s="92">
        <f t="shared" si="6"/>
        <v>0</v>
      </c>
      <c r="E45" s="92">
        <f t="shared" si="6"/>
        <v>0</v>
      </c>
      <c r="F45" s="15">
        <f t="shared" si="7"/>
        <v>0</v>
      </c>
      <c r="G45" s="15">
        <f t="shared" si="7"/>
        <v>0</v>
      </c>
      <c r="H45" s="15">
        <f t="shared" si="8"/>
        <v>0</v>
      </c>
      <c r="I45" s="15">
        <f t="shared" si="9"/>
        <v>0</v>
      </c>
      <c r="J45" s="15">
        <f t="shared" si="10"/>
        <v>0</v>
      </c>
      <c r="K45" s="15">
        <f t="shared" si="11"/>
        <v>0</v>
      </c>
      <c r="L45" s="15">
        <f t="shared" si="12"/>
        <v>0</v>
      </c>
      <c r="M45" s="15">
        <f t="shared" ca="1" si="4"/>
        <v>-0.55028184389523471</v>
      </c>
      <c r="N45" s="15">
        <f t="shared" ca="1" si="13"/>
        <v>0</v>
      </c>
      <c r="O45" s="40">
        <f t="shared" ca="1" si="14"/>
        <v>0</v>
      </c>
      <c r="P45" s="15">
        <f t="shared" ca="1" si="15"/>
        <v>0</v>
      </c>
      <c r="Q45" s="15">
        <f t="shared" ca="1" si="16"/>
        <v>0</v>
      </c>
      <c r="R45" s="13">
        <f t="shared" ca="1" si="5"/>
        <v>0.55028184389523471</v>
      </c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</row>
    <row r="46" spans="1:35" x14ac:dyDescent="0.2">
      <c r="A46" s="90"/>
      <c r="B46" s="90"/>
      <c r="C46" s="90"/>
      <c r="D46" s="92">
        <f t="shared" si="6"/>
        <v>0</v>
      </c>
      <c r="E46" s="92">
        <f t="shared" si="6"/>
        <v>0</v>
      </c>
      <c r="F46" s="15">
        <f t="shared" si="7"/>
        <v>0</v>
      </c>
      <c r="G46" s="15">
        <f t="shared" si="7"/>
        <v>0</v>
      </c>
      <c r="H46" s="15">
        <f t="shared" si="8"/>
        <v>0</v>
      </c>
      <c r="I46" s="15">
        <f t="shared" si="9"/>
        <v>0</v>
      </c>
      <c r="J46" s="15">
        <f t="shared" si="10"/>
        <v>0</v>
      </c>
      <c r="K46" s="15">
        <f t="shared" si="11"/>
        <v>0</v>
      </c>
      <c r="L46" s="15">
        <f t="shared" si="12"/>
        <v>0</v>
      </c>
      <c r="M46" s="15">
        <f t="shared" ca="1" si="4"/>
        <v>-0.55028184389523471</v>
      </c>
      <c r="N46" s="15">
        <f t="shared" ca="1" si="13"/>
        <v>0</v>
      </c>
      <c r="O46" s="40">
        <f t="shared" ca="1" si="14"/>
        <v>0</v>
      </c>
      <c r="P46" s="15">
        <f t="shared" ca="1" si="15"/>
        <v>0</v>
      </c>
      <c r="Q46" s="15">
        <f t="shared" ca="1" si="16"/>
        <v>0</v>
      </c>
      <c r="R46" s="13">
        <f t="shared" ca="1" si="5"/>
        <v>0.55028184389523471</v>
      </c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</row>
    <row r="47" spans="1:35" x14ac:dyDescent="0.2">
      <c r="A47" s="90"/>
      <c r="B47" s="90"/>
      <c r="C47" s="90"/>
      <c r="D47" s="92">
        <f t="shared" si="6"/>
        <v>0</v>
      </c>
      <c r="E47" s="92">
        <f t="shared" si="6"/>
        <v>0</v>
      </c>
      <c r="F47" s="15">
        <f t="shared" si="7"/>
        <v>0</v>
      </c>
      <c r="G47" s="15">
        <f t="shared" si="7"/>
        <v>0</v>
      </c>
      <c r="H47" s="15">
        <f t="shared" si="8"/>
        <v>0</v>
      </c>
      <c r="I47" s="15">
        <f t="shared" si="9"/>
        <v>0</v>
      </c>
      <c r="J47" s="15">
        <f t="shared" si="10"/>
        <v>0</v>
      </c>
      <c r="K47" s="15">
        <f t="shared" si="11"/>
        <v>0</v>
      </c>
      <c r="L47" s="15">
        <f t="shared" si="12"/>
        <v>0</v>
      </c>
      <c r="M47" s="15">
        <f t="shared" ca="1" si="4"/>
        <v>-0.55028184389523471</v>
      </c>
      <c r="N47" s="15">
        <f t="shared" ca="1" si="13"/>
        <v>0</v>
      </c>
      <c r="O47" s="40">
        <f t="shared" ca="1" si="14"/>
        <v>0</v>
      </c>
      <c r="P47" s="15">
        <f t="shared" ca="1" si="15"/>
        <v>0</v>
      </c>
      <c r="Q47" s="15">
        <f t="shared" ca="1" si="16"/>
        <v>0</v>
      </c>
      <c r="R47" s="13">
        <f t="shared" ca="1" si="5"/>
        <v>0.55028184389523471</v>
      </c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</row>
    <row r="48" spans="1:35" x14ac:dyDescent="0.2">
      <c r="A48" s="90"/>
      <c r="B48" s="90"/>
      <c r="C48" s="90"/>
      <c r="D48" s="92">
        <f t="shared" si="6"/>
        <v>0</v>
      </c>
      <c r="E48" s="92">
        <f t="shared" si="6"/>
        <v>0</v>
      </c>
      <c r="F48" s="15">
        <f t="shared" si="7"/>
        <v>0</v>
      </c>
      <c r="G48" s="15">
        <f t="shared" si="7"/>
        <v>0</v>
      </c>
      <c r="H48" s="15">
        <f t="shared" si="8"/>
        <v>0</v>
      </c>
      <c r="I48" s="15">
        <f t="shared" si="9"/>
        <v>0</v>
      </c>
      <c r="J48" s="15">
        <f t="shared" si="10"/>
        <v>0</v>
      </c>
      <c r="K48" s="15">
        <f t="shared" si="11"/>
        <v>0</v>
      </c>
      <c r="L48" s="15">
        <f t="shared" si="12"/>
        <v>0</v>
      </c>
      <c r="M48" s="15">
        <f t="shared" ca="1" si="4"/>
        <v>-0.55028184389523471</v>
      </c>
      <c r="N48" s="15">
        <f t="shared" ca="1" si="13"/>
        <v>0</v>
      </c>
      <c r="O48" s="40">
        <f t="shared" ca="1" si="14"/>
        <v>0</v>
      </c>
      <c r="P48" s="15">
        <f t="shared" ca="1" si="15"/>
        <v>0</v>
      </c>
      <c r="Q48" s="15">
        <f t="shared" ca="1" si="16"/>
        <v>0</v>
      </c>
      <c r="R48" s="13">
        <f t="shared" ca="1" si="5"/>
        <v>0.55028184389523471</v>
      </c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</row>
    <row r="49" spans="1:35" x14ac:dyDescent="0.2">
      <c r="A49" s="90"/>
      <c r="B49" s="90"/>
      <c r="C49" s="90"/>
      <c r="D49" s="92">
        <f t="shared" si="6"/>
        <v>0</v>
      </c>
      <c r="E49" s="92">
        <f t="shared" si="6"/>
        <v>0</v>
      </c>
      <c r="F49" s="15">
        <f t="shared" si="7"/>
        <v>0</v>
      </c>
      <c r="G49" s="15">
        <f t="shared" si="7"/>
        <v>0</v>
      </c>
      <c r="H49" s="15">
        <f t="shared" si="8"/>
        <v>0</v>
      </c>
      <c r="I49" s="15">
        <f t="shared" si="9"/>
        <v>0</v>
      </c>
      <c r="J49" s="15">
        <f t="shared" si="10"/>
        <v>0</v>
      </c>
      <c r="K49" s="15">
        <f t="shared" si="11"/>
        <v>0</v>
      </c>
      <c r="L49" s="15">
        <f t="shared" si="12"/>
        <v>0</v>
      </c>
      <c r="M49" s="15">
        <f t="shared" ca="1" si="4"/>
        <v>-0.55028184389523471</v>
      </c>
      <c r="N49" s="15">
        <f t="shared" ca="1" si="13"/>
        <v>0</v>
      </c>
      <c r="O49" s="40">
        <f t="shared" ca="1" si="14"/>
        <v>0</v>
      </c>
      <c r="P49" s="15">
        <f t="shared" ca="1" si="15"/>
        <v>0</v>
      </c>
      <c r="Q49" s="15">
        <f t="shared" ca="1" si="16"/>
        <v>0</v>
      </c>
      <c r="R49" s="13">
        <f t="shared" ca="1" si="5"/>
        <v>0.55028184389523471</v>
      </c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</row>
    <row r="50" spans="1:35" x14ac:dyDescent="0.2">
      <c r="A50" s="90"/>
      <c r="B50" s="90"/>
      <c r="C50" s="90"/>
      <c r="D50" s="92">
        <f t="shared" si="6"/>
        <v>0</v>
      </c>
      <c r="E50" s="92">
        <f t="shared" si="6"/>
        <v>0</v>
      </c>
      <c r="F50" s="15">
        <f t="shared" si="7"/>
        <v>0</v>
      </c>
      <c r="G50" s="15">
        <f t="shared" si="7"/>
        <v>0</v>
      </c>
      <c r="H50" s="15">
        <f t="shared" si="8"/>
        <v>0</v>
      </c>
      <c r="I50" s="15">
        <f t="shared" si="9"/>
        <v>0</v>
      </c>
      <c r="J50" s="15">
        <f t="shared" si="10"/>
        <v>0</v>
      </c>
      <c r="K50" s="15">
        <f t="shared" si="11"/>
        <v>0</v>
      </c>
      <c r="L50" s="15">
        <f t="shared" si="12"/>
        <v>0</v>
      </c>
      <c r="M50" s="15">
        <f t="shared" ca="1" si="4"/>
        <v>-0.55028184389523471</v>
      </c>
      <c r="N50" s="15">
        <f t="shared" ca="1" si="13"/>
        <v>0</v>
      </c>
      <c r="O50" s="40">
        <f t="shared" ca="1" si="14"/>
        <v>0</v>
      </c>
      <c r="P50" s="15">
        <f t="shared" ca="1" si="15"/>
        <v>0</v>
      </c>
      <c r="Q50" s="15">
        <f t="shared" ca="1" si="16"/>
        <v>0</v>
      </c>
      <c r="R50" s="13">
        <f t="shared" ca="1" si="5"/>
        <v>0.55028184389523471</v>
      </c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</row>
    <row r="51" spans="1:35" x14ac:dyDescent="0.2">
      <c r="A51" s="90"/>
      <c r="B51" s="90"/>
      <c r="C51" s="90"/>
      <c r="D51" s="92">
        <f t="shared" si="6"/>
        <v>0</v>
      </c>
      <c r="E51" s="92">
        <f t="shared" si="6"/>
        <v>0</v>
      </c>
      <c r="F51" s="15">
        <f t="shared" si="7"/>
        <v>0</v>
      </c>
      <c r="G51" s="15">
        <f t="shared" si="7"/>
        <v>0</v>
      </c>
      <c r="H51" s="15">
        <f t="shared" si="8"/>
        <v>0</v>
      </c>
      <c r="I51" s="15">
        <f t="shared" si="9"/>
        <v>0</v>
      </c>
      <c r="J51" s="15">
        <f t="shared" si="10"/>
        <v>0</v>
      </c>
      <c r="K51" s="15">
        <f t="shared" si="11"/>
        <v>0</v>
      </c>
      <c r="L51" s="15">
        <f t="shared" si="12"/>
        <v>0</v>
      </c>
      <c r="M51" s="15">
        <f t="shared" ca="1" si="4"/>
        <v>-0.55028184389523471</v>
      </c>
      <c r="N51" s="15">
        <f t="shared" ca="1" si="13"/>
        <v>0</v>
      </c>
      <c r="O51" s="40">
        <f t="shared" ca="1" si="14"/>
        <v>0</v>
      </c>
      <c r="P51" s="15">
        <f t="shared" ca="1" si="15"/>
        <v>0</v>
      </c>
      <c r="Q51" s="15">
        <f t="shared" ca="1" si="16"/>
        <v>0</v>
      </c>
      <c r="R51" s="13">
        <f t="shared" ca="1" si="5"/>
        <v>0.55028184389523471</v>
      </c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</row>
    <row r="52" spans="1:35" x14ac:dyDescent="0.2">
      <c r="A52" s="90"/>
      <c r="B52" s="90"/>
      <c r="C52" s="90"/>
      <c r="D52" s="92">
        <f t="shared" si="6"/>
        <v>0</v>
      </c>
      <c r="E52" s="92">
        <f t="shared" si="6"/>
        <v>0</v>
      </c>
      <c r="F52" s="15">
        <f t="shared" si="7"/>
        <v>0</v>
      </c>
      <c r="G52" s="15">
        <f t="shared" si="7"/>
        <v>0</v>
      </c>
      <c r="H52" s="15">
        <f t="shared" si="8"/>
        <v>0</v>
      </c>
      <c r="I52" s="15">
        <f t="shared" si="9"/>
        <v>0</v>
      </c>
      <c r="J52" s="15">
        <f t="shared" si="10"/>
        <v>0</v>
      </c>
      <c r="K52" s="15">
        <f t="shared" si="11"/>
        <v>0</v>
      </c>
      <c r="L52" s="15">
        <f t="shared" si="12"/>
        <v>0</v>
      </c>
      <c r="M52" s="15">
        <f t="shared" ca="1" si="4"/>
        <v>-0.55028184389523471</v>
      </c>
      <c r="N52" s="15">
        <f t="shared" ca="1" si="13"/>
        <v>0</v>
      </c>
      <c r="O52" s="40">
        <f t="shared" ca="1" si="14"/>
        <v>0</v>
      </c>
      <c r="P52" s="15">
        <f t="shared" ca="1" si="15"/>
        <v>0</v>
      </c>
      <c r="Q52" s="15">
        <f t="shared" ca="1" si="16"/>
        <v>0</v>
      </c>
      <c r="R52" s="13">
        <f t="shared" ca="1" si="5"/>
        <v>0.55028184389523471</v>
      </c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</row>
    <row r="53" spans="1:35" x14ac:dyDescent="0.2">
      <c r="A53" s="90"/>
      <c r="B53" s="90"/>
      <c r="C53" s="90"/>
      <c r="D53" s="92">
        <f t="shared" si="6"/>
        <v>0</v>
      </c>
      <c r="E53" s="92">
        <f t="shared" si="6"/>
        <v>0</v>
      </c>
      <c r="F53" s="15">
        <f t="shared" si="7"/>
        <v>0</v>
      </c>
      <c r="G53" s="15">
        <f t="shared" si="7"/>
        <v>0</v>
      </c>
      <c r="H53" s="15">
        <f t="shared" si="8"/>
        <v>0</v>
      </c>
      <c r="I53" s="15">
        <f t="shared" si="9"/>
        <v>0</v>
      </c>
      <c r="J53" s="15">
        <f t="shared" si="10"/>
        <v>0</v>
      </c>
      <c r="K53" s="15">
        <f t="shared" si="11"/>
        <v>0</v>
      </c>
      <c r="L53" s="15">
        <f t="shared" si="12"/>
        <v>0</v>
      </c>
      <c r="M53" s="15">
        <f t="shared" ca="1" si="4"/>
        <v>-0.55028184389523471</v>
      </c>
      <c r="N53" s="15">
        <f t="shared" ca="1" si="13"/>
        <v>0</v>
      </c>
      <c r="O53" s="40">
        <f t="shared" ca="1" si="14"/>
        <v>0</v>
      </c>
      <c r="P53" s="15">
        <f t="shared" ca="1" si="15"/>
        <v>0</v>
      </c>
      <c r="Q53" s="15">
        <f t="shared" ca="1" si="16"/>
        <v>0</v>
      </c>
      <c r="R53" s="13">
        <f t="shared" ca="1" si="5"/>
        <v>0.55028184389523471</v>
      </c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</row>
    <row r="54" spans="1:35" x14ac:dyDescent="0.2">
      <c r="A54" s="90"/>
      <c r="B54" s="90"/>
      <c r="C54" s="90"/>
      <c r="D54" s="92">
        <f t="shared" si="6"/>
        <v>0</v>
      </c>
      <c r="E54" s="92">
        <f t="shared" si="6"/>
        <v>0</v>
      </c>
      <c r="F54" s="15">
        <f t="shared" si="7"/>
        <v>0</v>
      </c>
      <c r="G54" s="15">
        <f t="shared" si="7"/>
        <v>0</v>
      </c>
      <c r="H54" s="15">
        <f t="shared" si="8"/>
        <v>0</v>
      </c>
      <c r="I54" s="15">
        <f t="shared" si="9"/>
        <v>0</v>
      </c>
      <c r="J54" s="15">
        <f t="shared" si="10"/>
        <v>0</v>
      </c>
      <c r="K54" s="15">
        <f t="shared" si="11"/>
        <v>0</v>
      </c>
      <c r="L54" s="15">
        <f t="shared" si="12"/>
        <v>0</v>
      </c>
      <c r="M54" s="15">
        <f t="shared" ca="1" si="4"/>
        <v>-0.55028184389523471</v>
      </c>
      <c r="N54" s="15">
        <f t="shared" ca="1" si="13"/>
        <v>0</v>
      </c>
      <c r="O54" s="40">
        <f t="shared" ca="1" si="14"/>
        <v>0</v>
      </c>
      <c r="P54" s="15">
        <f t="shared" ca="1" si="15"/>
        <v>0</v>
      </c>
      <c r="Q54" s="15">
        <f t="shared" ca="1" si="16"/>
        <v>0</v>
      </c>
      <c r="R54" s="13">
        <f t="shared" ca="1" si="5"/>
        <v>0.55028184389523471</v>
      </c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</row>
    <row r="55" spans="1:35" x14ac:dyDescent="0.2">
      <c r="A55" s="90"/>
      <c r="B55" s="90"/>
      <c r="C55" s="90"/>
      <c r="D55" s="92">
        <f t="shared" si="6"/>
        <v>0</v>
      </c>
      <c r="E55" s="92">
        <f t="shared" si="6"/>
        <v>0</v>
      </c>
      <c r="F55" s="15">
        <f t="shared" si="7"/>
        <v>0</v>
      </c>
      <c r="G55" s="15">
        <f t="shared" si="7"/>
        <v>0</v>
      </c>
      <c r="H55" s="15">
        <f t="shared" si="8"/>
        <v>0</v>
      </c>
      <c r="I55" s="15">
        <f t="shared" si="9"/>
        <v>0</v>
      </c>
      <c r="J55" s="15">
        <f t="shared" si="10"/>
        <v>0</v>
      </c>
      <c r="K55" s="15">
        <f t="shared" si="11"/>
        <v>0</v>
      </c>
      <c r="L55" s="15">
        <f t="shared" si="12"/>
        <v>0</v>
      </c>
      <c r="M55" s="15">
        <f t="shared" ca="1" si="4"/>
        <v>-0.55028184389523471</v>
      </c>
      <c r="N55" s="15">
        <f t="shared" ca="1" si="13"/>
        <v>0</v>
      </c>
      <c r="O55" s="40">
        <f t="shared" ca="1" si="14"/>
        <v>0</v>
      </c>
      <c r="P55" s="15">
        <f t="shared" ca="1" si="15"/>
        <v>0</v>
      </c>
      <c r="Q55" s="15">
        <f t="shared" ca="1" si="16"/>
        <v>0</v>
      </c>
      <c r="R55" s="13">
        <f t="shared" ca="1" si="5"/>
        <v>0.55028184389523471</v>
      </c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</row>
    <row r="56" spans="1:35" x14ac:dyDescent="0.2">
      <c r="A56" s="90"/>
      <c r="B56" s="90"/>
      <c r="C56" s="90"/>
      <c r="D56" s="92">
        <f t="shared" si="6"/>
        <v>0</v>
      </c>
      <c r="E56" s="92">
        <f t="shared" si="6"/>
        <v>0</v>
      </c>
      <c r="F56" s="15">
        <f t="shared" si="7"/>
        <v>0</v>
      </c>
      <c r="G56" s="15">
        <f t="shared" si="7"/>
        <v>0</v>
      </c>
      <c r="H56" s="15">
        <f t="shared" si="8"/>
        <v>0</v>
      </c>
      <c r="I56" s="15">
        <f t="shared" si="9"/>
        <v>0</v>
      </c>
      <c r="J56" s="15">
        <f t="shared" si="10"/>
        <v>0</v>
      </c>
      <c r="K56" s="15">
        <f t="shared" si="11"/>
        <v>0</v>
      </c>
      <c r="L56" s="15">
        <f t="shared" si="12"/>
        <v>0</v>
      </c>
      <c r="M56" s="15">
        <f t="shared" ca="1" si="4"/>
        <v>-0.55028184389523471</v>
      </c>
      <c r="N56" s="15">
        <f t="shared" ca="1" si="13"/>
        <v>0</v>
      </c>
      <c r="O56" s="40">
        <f t="shared" ca="1" si="14"/>
        <v>0</v>
      </c>
      <c r="P56" s="15">
        <f t="shared" ca="1" si="15"/>
        <v>0</v>
      </c>
      <c r="Q56" s="15">
        <f t="shared" ca="1" si="16"/>
        <v>0</v>
      </c>
      <c r="R56" s="13">
        <f t="shared" ca="1" si="5"/>
        <v>0.55028184389523471</v>
      </c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</row>
    <row r="57" spans="1:35" x14ac:dyDescent="0.2">
      <c r="A57" s="90"/>
      <c r="B57" s="90"/>
      <c r="C57" s="90"/>
      <c r="D57" s="92">
        <f t="shared" si="6"/>
        <v>0</v>
      </c>
      <c r="E57" s="92">
        <f t="shared" si="6"/>
        <v>0</v>
      </c>
      <c r="F57" s="15">
        <f t="shared" si="7"/>
        <v>0</v>
      </c>
      <c r="G57" s="15">
        <f t="shared" si="7"/>
        <v>0</v>
      </c>
      <c r="H57" s="15">
        <f t="shared" si="8"/>
        <v>0</v>
      </c>
      <c r="I57" s="15">
        <f t="shared" si="9"/>
        <v>0</v>
      </c>
      <c r="J57" s="15">
        <f t="shared" si="10"/>
        <v>0</v>
      </c>
      <c r="K57" s="15">
        <f t="shared" si="11"/>
        <v>0</v>
      </c>
      <c r="L57" s="15">
        <f t="shared" si="12"/>
        <v>0</v>
      </c>
      <c r="M57" s="15">
        <f t="shared" ca="1" si="4"/>
        <v>-0.55028184389523471</v>
      </c>
      <c r="N57" s="15">
        <f t="shared" ca="1" si="13"/>
        <v>0</v>
      </c>
      <c r="O57" s="40">
        <f t="shared" ca="1" si="14"/>
        <v>0</v>
      </c>
      <c r="P57" s="15">
        <f t="shared" ca="1" si="15"/>
        <v>0</v>
      </c>
      <c r="Q57" s="15">
        <f t="shared" ca="1" si="16"/>
        <v>0</v>
      </c>
      <c r="R57" s="13">
        <f t="shared" ca="1" si="5"/>
        <v>0.55028184389523471</v>
      </c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</row>
    <row r="58" spans="1:35" x14ac:dyDescent="0.2">
      <c r="A58" s="90"/>
      <c r="B58" s="90"/>
      <c r="C58" s="90"/>
      <c r="D58" s="92">
        <f t="shared" si="6"/>
        <v>0</v>
      </c>
      <c r="E58" s="92">
        <f t="shared" si="6"/>
        <v>0</v>
      </c>
      <c r="F58" s="15">
        <f t="shared" si="7"/>
        <v>0</v>
      </c>
      <c r="G58" s="15">
        <f t="shared" si="7"/>
        <v>0</v>
      </c>
      <c r="H58" s="15">
        <f t="shared" si="8"/>
        <v>0</v>
      </c>
      <c r="I58" s="15">
        <f t="shared" si="9"/>
        <v>0</v>
      </c>
      <c r="J58" s="15">
        <f t="shared" si="10"/>
        <v>0</v>
      </c>
      <c r="K58" s="15">
        <f t="shared" si="11"/>
        <v>0</v>
      </c>
      <c r="L58" s="15">
        <f t="shared" si="12"/>
        <v>0</v>
      </c>
      <c r="M58" s="15">
        <f t="shared" ca="1" si="4"/>
        <v>-0.55028184389523471</v>
      </c>
      <c r="N58" s="15">
        <f t="shared" ca="1" si="13"/>
        <v>0</v>
      </c>
      <c r="O58" s="40">
        <f t="shared" ca="1" si="14"/>
        <v>0</v>
      </c>
      <c r="P58" s="15">
        <f t="shared" ca="1" si="15"/>
        <v>0</v>
      </c>
      <c r="Q58" s="15">
        <f t="shared" ca="1" si="16"/>
        <v>0</v>
      </c>
      <c r="R58" s="13">
        <f t="shared" ca="1" si="5"/>
        <v>0.55028184389523471</v>
      </c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</row>
    <row r="59" spans="1:35" x14ac:dyDescent="0.2">
      <c r="A59" s="90"/>
      <c r="B59" s="90"/>
      <c r="C59" s="90"/>
      <c r="D59" s="92">
        <f t="shared" si="6"/>
        <v>0</v>
      </c>
      <c r="E59" s="92">
        <f t="shared" si="6"/>
        <v>0</v>
      </c>
      <c r="F59" s="15">
        <f t="shared" si="7"/>
        <v>0</v>
      </c>
      <c r="G59" s="15">
        <f t="shared" si="7"/>
        <v>0</v>
      </c>
      <c r="H59" s="15">
        <f t="shared" si="8"/>
        <v>0</v>
      </c>
      <c r="I59" s="15">
        <f t="shared" si="9"/>
        <v>0</v>
      </c>
      <c r="J59" s="15">
        <f t="shared" si="10"/>
        <v>0</v>
      </c>
      <c r="K59" s="15">
        <f t="shared" si="11"/>
        <v>0</v>
      </c>
      <c r="L59" s="15">
        <f t="shared" si="12"/>
        <v>0</v>
      </c>
      <c r="M59" s="15">
        <f t="shared" ca="1" si="4"/>
        <v>-0.55028184389523471</v>
      </c>
      <c r="N59" s="15">
        <f t="shared" ca="1" si="13"/>
        <v>0</v>
      </c>
      <c r="O59" s="40">
        <f t="shared" ca="1" si="14"/>
        <v>0</v>
      </c>
      <c r="P59" s="15">
        <f t="shared" ca="1" si="15"/>
        <v>0</v>
      </c>
      <c r="Q59" s="15">
        <f t="shared" ca="1" si="16"/>
        <v>0</v>
      </c>
      <c r="R59" s="13">
        <f t="shared" ca="1" si="5"/>
        <v>0.55028184389523471</v>
      </c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</row>
    <row r="60" spans="1:35" x14ac:dyDescent="0.2">
      <c r="A60" s="90"/>
      <c r="B60" s="90"/>
      <c r="C60" s="90"/>
      <c r="D60" s="92">
        <f t="shared" si="6"/>
        <v>0</v>
      </c>
      <c r="E60" s="92">
        <f t="shared" si="6"/>
        <v>0</v>
      </c>
      <c r="F60" s="15">
        <f t="shared" si="7"/>
        <v>0</v>
      </c>
      <c r="G60" s="15">
        <f t="shared" si="7"/>
        <v>0</v>
      </c>
      <c r="H60" s="15">
        <f t="shared" si="8"/>
        <v>0</v>
      </c>
      <c r="I60" s="15">
        <f t="shared" si="9"/>
        <v>0</v>
      </c>
      <c r="J60" s="15">
        <f t="shared" si="10"/>
        <v>0</v>
      </c>
      <c r="K60" s="15">
        <f t="shared" si="11"/>
        <v>0</v>
      </c>
      <c r="L60" s="15">
        <f t="shared" si="12"/>
        <v>0</v>
      </c>
      <c r="M60" s="15">
        <f t="shared" ca="1" si="4"/>
        <v>-0.55028184389523471</v>
      </c>
      <c r="N60" s="15">
        <f t="shared" ca="1" si="13"/>
        <v>0</v>
      </c>
      <c r="O60" s="40">
        <f t="shared" ca="1" si="14"/>
        <v>0</v>
      </c>
      <c r="P60" s="15">
        <f t="shared" ca="1" si="15"/>
        <v>0</v>
      </c>
      <c r="Q60" s="15">
        <f t="shared" ca="1" si="16"/>
        <v>0</v>
      </c>
      <c r="R60" s="13">
        <f t="shared" ca="1" si="5"/>
        <v>0.55028184389523471</v>
      </c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</row>
    <row r="61" spans="1:35" x14ac:dyDescent="0.2">
      <c r="A61" s="90"/>
      <c r="B61" s="90"/>
      <c r="C61" s="90"/>
      <c r="D61" s="92">
        <f t="shared" si="6"/>
        <v>0</v>
      </c>
      <c r="E61" s="92">
        <f t="shared" si="6"/>
        <v>0</v>
      </c>
      <c r="F61" s="15">
        <f t="shared" si="7"/>
        <v>0</v>
      </c>
      <c r="G61" s="15">
        <f t="shared" si="7"/>
        <v>0</v>
      </c>
      <c r="H61" s="15">
        <f t="shared" si="8"/>
        <v>0</v>
      </c>
      <c r="I61" s="15">
        <f t="shared" si="9"/>
        <v>0</v>
      </c>
      <c r="J61" s="15">
        <f t="shared" si="10"/>
        <v>0</v>
      </c>
      <c r="K61" s="15">
        <f t="shared" si="11"/>
        <v>0</v>
      </c>
      <c r="L61" s="15">
        <f t="shared" si="12"/>
        <v>0</v>
      </c>
      <c r="M61" s="15">
        <f t="shared" ca="1" si="4"/>
        <v>-0.55028184389523471</v>
      </c>
      <c r="N61" s="15">
        <f t="shared" ca="1" si="13"/>
        <v>0</v>
      </c>
      <c r="O61" s="40">
        <f t="shared" ca="1" si="14"/>
        <v>0</v>
      </c>
      <c r="P61" s="15">
        <f t="shared" ca="1" si="15"/>
        <v>0</v>
      </c>
      <c r="Q61" s="15">
        <f t="shared" ca="1" si="16"/>
        <v>0</v>
      </c>
      <c r="R61" s="13">
        <f t="shared" ca="1" si="5"/>
        <v>0.55028184389523471</v>
      </c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</row>
    <row r="62" spans="1:35" x14ac:dyDescent="0.2">
      <c r="A62" s="90"/>
      <c r="B62" s="90"/>
      <c r="C62" s="90"/>
      <c r="D62" s="92">
        <f t="shared" si="6"/>
        <v>0</v>
      </c>
      <c r="E62" s="92">
        <f t="shared" si="6"/>
        <v>0</v>
      </c>
      <c r="F62" s="15">
        <f t="shared" si="7"/>
        <v>0</v>
      </c>
      <c r="G62" s="15">
        <f t="shared" si="7"/>
        <v>0</v>
      </c>
      <c r="H62" s="15">
        <f t="shared" si="8"/>
        <v>0</v>
      </c>
      <c r="I62" s="15">
        <f t="shared" si="9"/>
        <v>0</v>
      </c>
      <c r="J62" s="15">
        <f t="shared" si="10"/>
        <v>0</v>
      </c>
      <c r="K62" s="15">
        <f t="shared" si="11"/>
        <v>0</v>
      </c>
      <c r="L62" s="15">
        <f t="shared" si="12"/>
        <v>0</v>
      </c>
      <c r="M62" s="15">
        <f t="shared" ca="1" si="4"/>
        <v>-0.55028184389523471</v>
      </c>
      <c r="N62" s="15">
        <f t="shared" ca="1" si="13"/>
        <v>0</v>
      </c>
      <c r="O62" s="40">
        <f t="shared" ca="1" si="14"/>
        <v>0</v>
      </c>
      <c r="P62" s="15">
        <f t="shared" ca="1" si="15"/>
        <v>0</v>
      </c>
      <c r="Q62" s="15">
        <f t="shared" ca="1" si="16"/>
        <v>0</v>
      </c>
      <c r="R62" s="13">
        <f t="shared" ca="1" si="5"/>
        <v>0.55028184389523471</v>
      </c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</row>
    <row r="63" spans="1:35" x14ac:dyDescent="0.2">
      <c r="A63" s="90"/>
      <c r="B63" s="90"/>
      <c r="C63" s="90"/>
      <c r="D63" s="92">
        <f t="shared" si="6"/>
        <v>0</v>
      </c>
      <c r="E63" s="92">
        <f t="shared" si="6"/>
        <v>0</v>
      </c>
      <c r="F63" s="15">
        <f t="shared" si="7"/>
        <v>0</v>
      </c>
      <c r="G63" s="15">
        <f t="shared" si="7"/>
        <v>0</v>
      </c>
      <c r="H63" s="15">
        <f t="shared" si="8"/>
        <v>0</v>
      </c>
      <c r="I63" s="15">
        <f t="shared" si="9"/>
        <v>0</v>
      </c>
      <c r="J63" s="15">
        <f t="shared" si="10"/>
        <v>0</v>
      </c>
      <c r="K63" s="15">
        <f t="shared" si="11"/>
        <v>0</v>
      </c>
      <c r="L63" s="15">
        <f t="shared" si="12"/>
        <v>0</v>
      </c>
      <c r="M63" s="15">
        <f t="shared" ca="1" si="4"/>
        <v>-0.55028184389523471</v>
      </c>
      <c r="N63" s="15">
        <f t="shared" ca="1" si="13"/>
        <v>0</v>
      </c>
      <c r="O63" s="40">
        <f t="shared" ca="1" si="14"/>
        <v>0</v>
      </c>
      <c r="P63" s="15">
        <f t="shared" ca="1" si="15"/>
        <v>0</v>
      </c>
      <c r="Q63" s="15">
        <f t="shared" ca="1" si="16"/>
        <v>0</v>
      </c>
      <c r="R63" s="13">
        <f t="shared" ca="1" si="5"/>
        <v>0.55028184389523471</v>
      </c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</row>
    <row r="64" spans="1:35" x14ac:dyDescent="0.2">
      <c r="A64" s="90"/>
      <c r="B64" s="90"/>
      <c r="C64" s="90"/>
      <c r="D64" s="92">
        <f t="shared" si="6"/>
        <v>0</v>
      </c>
      <c r="E64" s="92">
        <f t="shared" si="6"/>
        <v>0</v>
      </c>
      <c r="F64" s="15">
        <f t="shared" si="7"/>
        <v>0</v>
      </c>
      <c r="G64" s="15">
        <f t="shared" si="7"/>
        <v>0</v>
      </c>
      <c r="H64" s="15">
        <f t="shared" si="8"/>
        <v>0</v>
      </c>
      <c r="I64" s="15">
        <f t="shared" si="9"/>
        <v>0</v>
      </c>
      <c r="J64" s="15">
        <f t="shared" si="10"/>
        <v>0</v>
      </c>
      <c r="K64" s="15">
        <f t="shared" si="11"/>
        <v>0</v>
      </c>
      <c r="L64" s="15">
        <f t="shared" si="12"/>
        <v>0</v>
      </c>
      <c r="M64" s="15">
        <f t="shared" ca="1" si="4"/>
        <v>-0.55028184389523471</v>
      </c>
      <c r="N64" s="15">
        <f t="shared" ca="1" si="13"/>
        <v>0</v>
      </c>
      <c r="O64" s="40">
        <f t="shared" ca="1" si="14"/>
        <v>0</v>
      </c>
      <c r="P64" s="15">
        <f t="shared" ca="1" si="15"/>
        <v>0</v>
      </c>
      <c r="Q64" s="15">
        <f t="shared" ca="1" si="16"/>
        <v>0</v>
      </c>
      <c r="R64" s="13">
        <f t="shared" ca="1" si="5"/>
        <v>0.55028184389523471</v>
      </c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</row>
    <row r="65" spans="1:35" x14ac:dyDescent="0.2">
      <c r="A65" s="90"/>
      <c r="B65" s="90"/>
      <c r="C65" s="90"/>
      <c r="D65" s="92">
        <f t="shared" si="6"/>
        <v>0</v>
      </c>
      <c r="E65" s="92">
        <f t="shared" si="6"/>
        <v>0</v>
      </c>
      <c r="F65" s="15">
        <f t="shared" si="7"/>
        <v>0</v>
      </c>
      <c r="G65" s="15">
        <f t="shared" si="7"/>
        <v>0</v>
      </c>
      <c r="H65" s="15">
        <f t="shared" si="8"/>
        <v>0</v>
      </c>
      <c r="I65" s="15">
        <f t="shared" si="9"/>
        <v>0</v>
      </c>
      <c r="J65" s="15">
        <f t="shared" si="10"/>
        <v>0</v>
      </c>
      <c r="K65" s="15">
        <f t="shared" si="11"/>
        <v>0</v>
      </c>
      <c r="L65" s="15">
        <f t="shared" si="12"/>
        <v>0</v>
      </c>
      <c r="M65" s="15">
        <f t="shared" ca="1" si="4"/>
        <v>-0.55028184389523471</v>
      </c>
      <c r="N65" s="15">
        <f t="shared" ca="1" si="13"/>
        <v>0</v>
      </c>
      <c r="O65" s="40">
        <f t="shared" ca="1" si="14"/>
        <v>0</v>
      </c>
      <c r="P65" s="15">
        <f t="shared" ca="1" si="15"/>
        <v>0</v>
      </c>
      <c r="Q65" s="15">
        <f t="shared" ca="1" si="16"/>
        <v>0</v>
      </c>
      <c r="R65" s="13">
        <f t="shared" ca="1" si="5"/>
        <v>0.55028184389523471</v>
      </c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</row>
    <row r="66" spans="1:35" x14ac:dyDescent="0.2">
      <c r="A66" s="90"/>
      <c r="B66" s="90"/>
      <c r="C66" s="90"/>
      <c r="D66" s="92">
        <f t="shared" si="6"/>
        <v>0</v>
      </c>
      <c r="E66" s="92">
        <f t="shared" si="6"/>
        <v>0</v>
      </c>
      <c r="F66" s="15">
        <f t="shared" si="7"/>
        <v>0</v>
      </c>
      <c r="G66" s="15">
        <f t="shared" si="7"/>
        <v>0</v>
      </c>
      <c r="H66" s="15">
        <f t="shared" si="8"/>
        <v>0</v>
      </c>
      <c r="I66" s="15">
        <f t="shared" si="9"/>
        <v>0</v>
      </c>
      <c r="J66" s="15">
        <f t="shared" si="10"/>
        <v>0</v>
      </c>
      <c r="K66" s="15">
        <f t="shared" si="11"/>
        <v>0</v>
      </c>
      <c r="L66" s="15">
        <f t="shared" si="12"/>
        <v>0</v>
      </c>
      <c r="M66" s="15">
        <f t="shared" ca="1" si="4"/>
        <v>-0.55028184389523471</v>
      </c>
      <c r="N66" s="15">
        <f t="shared" ca="1" si="13"/>
        <v>0</v>
      </c>
      <c r="O66" s="40">
        <f t="shared" ca="1" si="14"/>
        <v>0</v>
      </c>
      <c r="P66" s="15">
        <f t="shared" ca="1" si="15"/>
        <v>0</v>
      </c>
      <c r="Q66" s="15">
        <f t="shared" ca="1" si="16"/>
        <v>0</v>
      </c>
      <c r="R66" s="13">
        <f t="shared" ca="1" si="5"/>
        <v>0.55028184389523471</v>
      </c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</row>
    <row r="67" spans="1:35" x14ac:dyDescent="0.2">
      <c r="A67" s="90"/>
      <c r="B67" s="90"/>
      <c r="C67" s="90"/>
      <c r="D67" s="92">
        <f t="shared" si="6"/>
        <v>0</v>
      </c>
      <c r="E67" s="92">
        <f t="shared" si="6"/>
        <v>0</v>
      </c>
      <c r="F67" s="15">
        <f t="shared" si="7"/>
        <v>0</v>
      </c>
      <c r="G67" s="15">
        <f t="shared" si="7"/>
        <v>0</v>
      </c>
      <c r="H67" s="15">
        <f t="shared" si="8"/>
        <v>0</v>
      </c>
      <c r="I67" s="15">
        <f t="shared" si="9"/>
        <v>0</v>
      </c>
      <c r="J67" s="15">
        <f t="shared" si="10"/>
        <v>0</v>
      </c>
      <c r="K67" s="15">
        <f t="shared" si="11"/>
        <v>0</v>
      </c>
      <c r="L67" s="15">
        <f t="shared" si="12"/>
        <v>0</v>
      </c>
      <c r="M67" s="15">
        <f t="shared" ca="1" si="4"/>
        <v>-0.55028184389523471</v>
      </c>
      <c r="N67" s="15">
        <f t="shared" ca="1" si="13"/>
        <v>0</v>
      </c>
      <c r="O67" s="40">
        <f t="shared" ca="1" si="14"/>
        <v>0</v>
      </c>
      <c r="P67" s="15">
        <f t="shared" ca="1" si="15"/>
        <v>0</v>
      </c>
      <c r="Q67" s="15">
        <f t="shared" ca="1" si="16"/>
        <v>0</v>
      </c>
      <c r="R67" s="13">
        <f t="shared" ca="1" si="5"/>
        <v>0.55028184389523471</v>
      </c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</row>
    <row r="68" spans="1:35" x14ac:dyDescent="0.2">
      <c r="A68" s="90"/>
      <c r="B68" s="90"/>
      <c r="C68" s="90"/>
      <c r="D68" s="92">
        <f t="shared" si="6"/>
        <v>0</v>
      </c>
      <c r="E68" s="92">
        <f t="shared" si="6"/>
        <v>0</v>
      </c>
      <c r="F68" s="15">
        <f t="shared" si="7"/>
        <v>0</v>
      </c>
      <c r="G68" s="15">
        <f t="shared" si="7"/>
        <v>0</v>
      </c>
      <c r="H68" s="15">
        <f t="shared" si="8"/>
        <v>0</v>
      </c>
      <c r="I68" s="15">
        <f t="shared" si="9"/>
        <v>0</v>
      </c>
      <c r="J68" s="15">
        <f t="shared" si="10"/>
        <v>0</v>
      </c>
      <c r="K68" s="15">
        <f t="shared" si="11"/>
        <v>0</v>
      </c>
      <c r="L68" s="15">
        <f t="shared" si="12"/>
        <v>0</v>
      </c>
      <c r="M68" s="15">
        <f t="shared" ca="1" si="4"/>
        <v>-0.55028184389523471</v>
      </c>
      <c r="N68" s="15">
        <f t="shared" ca="1" si="13"/>
        <v>0</v>
      </c>
      <c r="O68" s="40">
        <f t="shared" ca="1" si="14"/>
        <v>0</v>
      </c>
      <c r="P68" s="15">
        <f t="shared" ca="1" si="15"/>
        <v>0</v>
      </c>
      <c r="Q68" s="15">
        <f t="shared" ca="1" si="16"/>
        <v>0</v>
      </c>
      <c r="R68" s="13">
        <f t="shared" ca="1" si="5"/>
        <v>0.55028184389523471</v>
      </c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</row>
    <row r="69" spans="1:35" x14ac:dyDescent="0.2">
      <c r="A69" s="90"/>
      <c r="B69" s="90"/>
      <c r="C69" s="90"/>
      <c r="D69" s="92">
        <f t="shared" si="6"/>
        <v>0</v>
      </c>
      <c r="E69" s="92">
        <f t="shared" si="6"/>
        <v>0</v>
      </c>
      <c r="F69" s="15">
        <f t="shared" si="7"/>
        <v>0</v>
      </c>
      <c r="G69" s="15">
        <f t="shared" si="7"/>
        <v>0</v>
      </c>
      <c r="H69" s="15">
        <f t="shared" si="8"/>
        <v>0</v>
      </c>
      <c r="I69" s="15">
        <f t="shared" si="9"/>
        <v>0</v>
      </c>
      <c r="J69" s="15">
        <f t="shared" si="10"/>
        <v>0</v>
      </c>
      <c r="K69" s="15">
        <f t="shared" si="11"/>
        <v>0</v>
      </c>
      <c r="L69" s="15">
        <f t="shared" si="12"/>
        <v>0</v>
      </c>
      <c r="M69" s="15">
        <f t="shared" ca="1" si="4"/>
        <v>-0.55028184389523471</v>
      </c>
      <c r="N69" s="15">
        <f t="shared" ca="1" si="13"/>
        <v>0</v>
      </c>
      <c r="O69" s="40">
        <f t="shared" ca="1" si="14"/>
        <v>0</v>
      </c>
      <c r="P69" s="15">
        <f t="shared" ca="1" si="15"/>
        <v>0</v>
      </c>
      <c r="Q69" s="15">
        <f t="shared" ca="1" si="16"/>
        <v>0</v>
      </c>
      <c r="R69" s="13">
        <f t="shared" ca="1" si="5"/>
        <v>0.55028184389523471</v>
      </c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</row>
    <row r="70" spans="1:35" x14ac:dyDescent="0.2">
      <c r="A70" s="90"/>
      <c r="B70" s="90"/>
      <c r="C70" s="90"/>
      <c r="D70" s="92">
        <f t="shared" si="6"/>
        <v>0</v>
      </c>
      <c r="E70" s="92">
        <f t="shared" si="6"/>
        <v>0</v>
      </c>
      <c r="F70" s="15">
        <f t="shared" si="7"/>
        <v>0</v>
      </c>
      <c r="G70" s="15">
        <f t="shared" si="7"/>
        <v>0</v>
      </c>
      <c r="H70" s="15">
        <f t="shared" si="8"/>
        <v>0</v>
      </c>
      <c r="I70" s="15">
        <f t="shared" si="9"/>
        <v>0</v>
      </c>
      <c r="J70" s="15">
        <f t="shared" si="10"/>
        <v>0</v>
      </c>
      <c r="K70" s="15">
        <f t="shared" si="11"/>
        <v>0</v>
      </c>
      <c r="L70" s="15">
        <f t="shared" si="12"/>
        <v>0</v>
      </c>
      <c r="M70" s="15">
        <f t="shared" ca="1" si="4"/>
        <v>-0.55028184389523471</v>
      </c>
      <c r="N70" s="15">
        <f t="shared" ca="1" si="13"/>
        <v>0</v>
      </c>
      <c r="O70" s="40">
        <f t="shared" ca="1" si="14"/>
        <v>0</v>
      </c>
      <c r="P70" s="15">
        <f t="shared" ca="1" si="15"/>
        <v>0</v>
      </c>
      <c r="Q70" s="15">
        <f t="shared" ca="1" si="16"/>
        <v>0</v>
      </c>
      <c r="R70" s="13">
        <f t="shared" ca="1" si="5"/>
        <v>0.55028184389523471</v>
      </c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</row>
    <row r="71" spans="1:35" x14ac:dyDescent="0.2">
      <c r="A71" s="90"/>
      <c r="B71" s="90"/>
      <c r="C71" s="90"/>
      <c r="D71" s="92">
        <f t="shared" si="6"/>
        <v>0</v>
      </c>
      <c r="E71" s="92">
        <f t="shared" si="6"/>
        <v>0</v>
      </c>
      <c r="F71" s="15">
        <f t="shared" si="7"/>
        <v>0</v>
      </c>
      <c r="G71" s="15">
        <f t="shared" si="7"/>
        <v>0</v>
      </c>
      <c r="H71" s="15">
        <f t="shared" si="8"/>
        <v>0</v>
      </c>
      <c r="I71" s="15">
        <f t="shared" si="9"/>
        <v>0</v>
      </c>
      <c r="J71" s="15">
        <f t="shared" si="10"/>
        <v>0</v>
      </c>
      <c r="K71" s="15">
        <f t="shared" si="11"/>
        <v>0</v>
      </c>
      <c r="L71" s="15">
        <f t="shared" si="12"/>
        <v>0</v>
      </c>
      <c r="M71" s="15">
        <f t="shared" ca="1" si="4"/>
        <v>-0.55028184389523471</v>
      </c>
      <c r="N71" s="15">
        <f t="shared" ca="1" si="13"/>
        <v>0</v>
      </c>
      <c r="O71" s="40">
        <f t="shared" ca="1" si="14"/>
        <v>0</v>
      </c>
      <c r="P71" s="15">
        <f t="shared" ca="1" si="15"/>
        <v>0</v>
      </c>
      <c r="Q71" s="15">
        <f t="shared" ca="1" si="16"/>
        <v>0</v>
      </c>
      <c r="R71" s="13">
        <f t="shared" ca="1" si="5"/>
        <v>0.55028184389523471</v>
      </c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</row>
    <row r="72" spans="1:35" x14ac:dyDescent="0.2">
      <c r="A72" s="90"/>
      <c r="B72" s="90"/>
      <c r="C72" s="90"/>
      <c r="D72" s="92">
        <f t="shared" si="6"/>
        <v>0</v>
      </c>
      <c r="E72" s="92">
        <f t="shared" si="6"/>
        <v>0</v>
      </c>
      <c r="F72" s="15">
        <f t="shared" si="7"/>
        <v>0</v>
      </c>
      <c r="G72" s="15">
        <f t="shared" si="7"/>
        <v>0</v>
      </c>
      <c r="H72" s="15">
        <f t="shared" si="8"/>
        <v>0</v>
      </c>
      <c r="I72" s="15">
        <f t="shared" si="9"/>
        <v>0</v>
      </c>
      <c r="J72" s="15">
        <f t="shared" si="10"/>
        <v>0</v>
      </c>
      <c r="K72" s="15">
        <f t="shared" si="11"/>
        <v>0</v>
      </c>
      <c r="L72" s="15">
        <f t="shared" si="12"/>
        <v>0</v>
      </c>
      <c r="M72" s="15">
        <f t="shared" ca="1" si="4"/>
        <v>-0.55028184389523471</v>
      </c>
      <c r="N72" s="15">
        <f t="shared" ca="1" si="13"/>
        <v>0</v>
      </c>
      <c r="O72" s="40">
        <f t="shared" ca="1" si="14"/>
        <v>0</v>
      </c>
      <c r="P72" s="15">
        <f t="shared" ca="1" si="15"/>
        <v>0</v>
      </c>
      <c r="Q72" s="15">
        <f t="shared" ca="1" si="16"/>
        <v>0</v>
      </c>
      <c r="R72" s="13">
        <f t="shared" ca="1" si="5"/>
        <v>0.55028184389523471</v>
      </c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</row>
    <row r="73" spans="1:35" x14ac:dyDescent="0.2">
      <c r="A73" s="90"/>
      <c r="B73" s="90"/>
      <c r="C73" s="90"/>
      <c r="D73" s="92">
        <f t="shared" si="6"/>
        <v>0</v>
      </c>
      <c r="E73" s="92">
        <f t="shared" si="6"/>
        <v>0</v>
      </c>
      <c r="F73" s="15">
        <f t="shared" si="7"/>
        <v>0</v>
      </c>
      <c r="G73" s="15">
        <f t="shared" si="7"/>
        <v>0</v>
      </c>
      <c r="H73" s="15">
        <f t="shared" si="8"/>
        <v>0</v>
      </c>
      <c r="I73" s="15">
        <f t="shared" si="9"/>
        <v>0</v>
      </c>
      <c r="J73" s="15">
        <f t="shared" si="10"/>
        <v>0</v>
      </c>
      <c r="K73" s="15">
        <f t="shared" si="11"/>
        <v>0</v>
      </c>
      <c r="L73" s="15">
        <f t="shared" si="12"/>
        <v>0</v>
      </c>
      <c r="M73" s="15">
        <f t="shared" ca="1" si="4"/>
        <v>-0.55028184389523471</v>
      </c>
      <c r="N73" s="15">
        <f t="shared" ca="1" si="13"/>
        <v>0</v>
      </c>
      <c r="O73" s="40">
        <f t="shared" ca="1" si="14"/>
        <v>0</v>
      </c>
      <c r="P73" s="15">
        <f t="shared" ca="1" si="15"/>
        <v>0</v>
      </c>
      <c r="Q73" s="15">
        <f t="shared" ca="1" si="16"/>
        <v>0</v>
      </c>
      <c r="R73" s="13">
        <f t="shared" ca="1" si="5"/>
        <v>0.55028184389523471</v>
      </c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</row>
    <row r="74" spans="1:35" x14ac:dyDescent="0.2">
      <c r="A74" s="90"/>
      <c r="B74" s="90"/>
      <c r="C74" s="90"/>
      <c r="D74" s="92">
        <f t="shared" si="6"/>
        <v>0</v>
      </c>
      <c r="E74" s="92">
        <f t="shared" si="6"/>
        <v>0</v>
      </c>
      <c r="F74" s="15">
        <f t="shared" si="7"/>
        <v>0</v>
      </c>
      <c r="G74" s="15">
        <f t="shared" si="7"/>
        <v>0</v>
      </c>
      <c r="H74" s="15">
        <f t="shared" si="8"/>
        <v>0</v>
      </c>
      <c r="I74" s="15">
        <f t="shared" si="9"/>
        <v>0</v>
      </c>
      <c r="J74" s="15">
        <f t="shared" si="10"/>
        <v>0</v>
      </c>
      <c r="K74" s="15">
        <f t="shared" si="11"/>
        <v>0</v>
      </c>
      <c r="L74" s="15">
        <f t="shared" si="12"/>
        <v>0</v>
      </c>
      <c r="M74" s="15">
        <f t="shared" ca="1" si="4"/>
        <v>-0.55028184389523471</v>
      </c>
      <c r="N74" s="15">
        <f t="shared" ca="1" si="13"/>
        <v>0</v>
      </c>
      <c r="O74" s="40">
        <f t="shared" ca="1" si="14"/>
        <v>0</v>
      </c>
      <c r="P74" s="15">
        <f t="shared" ca="1" si="15"/>
        <v>0</v>
      </c>
      <c r="Q74" s="15">
        <f t="shared" ca="1" si="16"/>
        <v>0</v>
      </c>
      <c r="R74" s="13">
        <f t="shared" ca="1" si="5"/>
        <v>0.55028184389523471</v>
      </c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</row>
    <row r="75" spans="1:35" x14ac:dyDescent="0.2">
      <c r="A75" s="90"/>
      <c r="B75" s="90"/>
      <c r="C75" s="90"/>
      <c r="D75" s="92">
        <f t="shared" si="6"/>
        <v>0</v>
      </c>
      <c r="E75" s="92">
        <f t="shared" si="6"/>
        <v>0</v>
      </c>
      <c r="F75" s="15">
        <f t="shared" si="7"/>
        <v>0</v>
      </c>
      <c r="G75" s="15">
        <f t="shared" si="7"/>
        <v>0</v>
      </c>
      <c r="H75" s="15">
        <f t="shared" si="8"/>
        <v>0</v>
      </c>
      <c r="I75" s="15">
        <f t="shared" si="9"/>
        <v>0</v>
      </c>
      <c r="J75" s="15">
        <f t="shared" si="10"/>
        <v>0</v>
      </c>
      <c r="K75" s="15">
        <f t="shared" si="11"/>
        <v>0</v>
      </c>
      <c r="L75" s="15">
        <f t="shared" si="12"/>
        <v>0</v>
      </c>
      <c r="M75" s="15">
        <f t="shared" ca="1" si="4"/>
        <v>-0.55028184389523471</v>
      </c>
      <c r="N75" s="15">
        <f t="shared" ca="1" si="13"/>
        <v>0</v>
      </c>
      <c r="O75" s="40">
        <f t="shared" ca="1" si="14"/>
        <v>0</v>
      </c>
      <c r="P75" s="15">
        <f t="shared" ca="1" si="15"/>
        <v>0</v>
      </c>
      <c r="Q75" s="15">
        <f t="shared" ca="1" si="16"/>
        <v>0</v>
      </c>
      <c r="R75" s="13">
        <f t="shared" ca="1" si="5"/>
        <v>0.55028184389523471</v>
      </c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</row>
    <row r="76" spans="1:35" x14ac:dyDescent="0.2">
      <c r="A76" s="90"/>
      <c r="B76" s="90"/>
      <c r="C76" s="90"/>
      <c r="D76" s="92">
        <f t="shared" si="6"/>
        <v>0</v>
      </c>
      <c r="E76" s="92">
        <f t="shared" si="6"/>
        <v>0</v>
      </c>
      <c r="F76" s="15">
        <f t="shared" si="7"/>
        <v>0</v>
      </c>
      <c r="G76" s="15">
        <f t="shared" si="7"/>
        <v>0</v>
      </c>
      <c r="H76" s="15">
        <f t="shared" si="8"/>
        <v>0</v>
      </c>
      <c r="I76" s="15">
        <f t="shared" si="9"/>
        <v>0</v>
      </c>
      <c r="J76" s="15">
        <f t="shared" si="10"/>
        <v>0</v>
      </c>
      <c r="K76" s="15">
        <f t="shared" si="11"/>
        <v>0</v>
      </c>
      <c r="L76" s="15">
        <f t="shared" si="12"/>
        <v>0</v>
      </c>
      <c r="M76" s="15">
        <f t="shared" ca="1" si="4"/>
        <v>-0.55028184389523471</v>
      </c>
      <c r="N76" s="15">
        <f t="shared" ca="1" si="13"/>
        <v>0</v>
      </c>
      <c r="O76" s="40">
        <f t="shared" ca="1" si="14"/>
        <v>0</v>
      </c>
      <c r="P76" s="15">
        <f t="shared" ca="1" si="15"/>
        <v>0</v>
      </c>
      <c r="Q76" s="15">
        <f t="shared" ca="1" si="16"/>
        <v>0</v>
      </c>
      <c r="R76" s="13">
        <f t="shared" ca="1" si="5"/>
        <v>0.55028184389523471</v>
      </c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</row>
    <row r="77" spans="1:35" x14ac:dyDescent="0.2">
      <c r="A77" s="90"/>
      <c r="B77" s="90"/>
      <c r="C77" s="90"/>
      <c r="D77" s="92">
        <f t="shared" si="6"/>
        <v>0</v>
      </c>
      <c r="E77" s="92">
        <f t="shared" si="6"/>
        <v>0</v>
      </c>
      <c r="F77" s="15">
        <f t="shared" si="7"/>
        <v>0</v>
      </c>
      <c r="G77" s="15">
        <f t="shared" si="7"/>
        <v>0</v>
      </c>
      <c r="H77" s="15">
        <f t="shared" si="8"/>
        <v>0</v>
      </c>
      <c r="I77" s="15">
        <f t="shared" si="9"/>
        <v>0</v>
      </c>
      <c r="J77" s="15">
        <f t="shared" si="10"/>
        <v>0</v>
      </c>
      <c r="K77" s="15">
        <f t="shared" si="11"/>
        <v>0</v>
      </c>
      <c r="L77" s="15">
        <f t="shared" si="12"/>
        <v>0</v>
      </c>
      <c r="M77" s="15">
        <f t="shared" ca="1" si="4"/>
        <v>-0.55028184389523471</v>
      </c>
      <c r="N77" s="15">
        <f t="shared" ca="1" si="13"/>
        <v>0</v>
      </c>
      <c r="O77" s="40">
        <f t="shared" ca="1" si="14"/>
        <v>0</v>
      </c>
      <c r="P77" s="15">
        <f t="shared" ca="1" si="15"/>
        <v>0</v>
      </c>
      <c r="Q77" s="15">
        <f t="shared" ca="1" si="16"/>
        <v>0</v>
      </c>
      <c r="R77" s="13">
        <f t="shared" ca="1" si="5"/>
        <v>0.55028184389523471</v>
      </c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</row>
    <row r="78" spans="1:35" x14ac:dyDescent="0.2">
      <c r="A78" s="90"/>
      <c r="B78" s="90"/>
      <c r="C78" s="90"/>
      <c r="D78" s="92">
        <f t="shared" si="6"/>
        <v>0</v>
      </c>
      <c r="E78" s="92">
        <f t="shared" si="6"/>
        <v>0</v>
      </c>
      <c r="F78" s="15">
        <f t="shared" si="7"/>
        <v>0</v>
      </c>
      <c r="G78" s="15">
        <f t="shared" si="7"/>
        <v>0</v>
      </c>
      <c r="H78" s="15">
        <f t="shared" si="8"/>
        <v>0</v>
      </c>
      <c r="I78" s="15">
        <f t="shared" si="9"/>
        <v>0</v>
      </c>
      <c r="J78" s="15">
        <f t="shared" si="10"/>
        <v>0</v>
      </c>
      <c r="K78" s="15">
        <f t="shared" si="11"/>
        <v>0</v>
      </c>
      <c r="L78" s="15">
        <f t="shared" si="12"/>
        <v>0</v>
      </c>
      <c r="M78" s="15">
        <f t="shared" ca="1" si="4"/>
        <v>-0.55028184389523471</v>
      </c>
      <c r="N78" s="15">
        <f t="shared" ca="1" si="13"/>
        <v>0</v>
      </c>
      <c r="O78" s="40">
        <f t="shared" ca="1" si="14"/>
        <v>0</v>
      </c>
      <c r="P78" s="15">
        <f t="shared" ca="1" si="15"/>
        <v>0</v>
      </c>
      <c r="Q78" s="15">
        <f t="shared" ca="1" si="16"/>
        <v>0</v>
      </c>
      <c r="R78" s="13">
        <f t="shared" ca="1" si="5"/>
        <v>0.55028184389523471</v>
      </c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</row>
    <row r="79" spans="1:35" x14ac:dyDescent="0.2">
      <c r="A79" s="90"/>
      <c r="B79" s="90"/>
      <c r="C79" s="90"/>
      <c r="D79" s="92">
        <f t="shared" si="6"/>
        <v>0</v>
      </c>
      <c r="E79" s="92">
        <f t="shared" si="6"/>
        <v>0</v>
      </c>
      <c r="F79" s="15">
        <f t="shared" si="7"/>
        <v>0</v>
      </c>
      <c r="G79" s="15">
        <f t="shared" si="7"/>
        <v>0</v>
      </c>
      <c r="H79" s="15">
        <f t="shared" si="8"/>
        <v>0</v>
      </c>
      <c r="I79" s="15">
        <f t="shared" si="9"/>
        <v>0</v>
      </c>
      <c r="J79" s="15">
        <f t="shared" si="10"/>
        <v>0</v>
      </c>
      <c r="K79" s="15">
        <f t="shared" si="11"/>
        <v>0</v>
      </c>
      <c r="L79" s="15">
        <f t="shared" si="12"/>
        <v>0</v>
      </c>
      <c r="M79" s="15">
        <f t="shared" ca="1" si="4"/>
        <v>-0.55028184389523471</v>
      </c>
      <c r="N79" s="15">
        <f t="shared" ca="1" si="13"/>
        <v>0</v>
      </c>
      <c r="O79" s="40">
        <f t="shared" ca="1" si="14"/>
        <v>0</v>
      </c>
      <c r="P79" s="15">
        <f t="shared" ca="1" si="15"/>
        <v>0</v>
      </c>
      <c r="Q79" s="15">
        <f t="shared" ca="1" si="16"/>
        <v>0</v>
      </c>
      <c r="R79" s="13">
        <f t="shared" ca="1" si="5"/>
        <v>0.55028184389523471</v>
      </c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</row>
    <row r="80" spans="1:35" x14ac:dyDescent="0.2">
      <c r="A80" s="90"/>
      <c r="B80" s="90"/>
      <c r="C80" s="90"/>
      <c r="D80" s="92">
        <f t="shared" si="6"/>
        <v>0</v>
      </c>
      <c r="E80" s="92">
        <f t="shared" si="6"/>
        <v>0</v>
      </c>
      <c r="F80" s="15">
        <f t="shared" si="7"/>
        <v>0</v>
      </c>
      <c r="G80" s="15">
        <f t="shared" si="7"/>
        <v>0</v>
      </c>
      <c r="H80" s="15">
        <f t="shared" si="8"/>
        <v>0</v>
      </c>
      <c r="I80" s="15">
        <f t="shared" si="9"/>
        <v>0</v>
      </c>
      <c r="J80" s="15">
        <f t="shared" si="10"/>
        <v>0</v>
      </c>
      <c r="K80" s="15">
        <f t="shared" si="11"/>
        <v>0</v>
      </c>
      <c r="L80" s="15">
        <f t="shared" si="12"/>
        <v>0</v>
      </c>
      <c r="M80" s="15">
        <f t="shared" ca="1" si="4"/>
        <v>-0.55028184389523471</v>
      </c>
      <c r="N80" s="15">
        <f t="shared" ca="1" si="13"/>
        <v>0</v>
      </c>
      <c r="O80" s="40">
        <f t="shared" ca="1" si="14"/>
        <v>0</v>
      </c>
      <c r="P80" s="15">
        <f t="shared" ca="1" si="15"/>
        <v>0</v>
      </c>
      <c r="Q80" s="15">
        <f t="shared" ca="1" si="16"/>
        <v>0</v>
      </c>
      <c r="R80" s="13">
        <f t="shared" ca="1" si="5"/>
        <v>0.55028184389523471</v>
      </c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</row>
    <row r="81" spans="1:35" x14ac:dyDescent="0.2">
      <c r="A81" s="90"/>
      <c r="B81" s="90"/>
      <c r="C81" s="90"/>
      <c r="D81" s="92">
        <f t="shared" si="6"/>
        <v>0</v>
      </c>
      <c r="E81" s="92">
        <f t="shared" si="6"/>
        <v>0</v>
      </c>
      <c r="F81" s="15">
        <f t="shared" si="7"/>
        <v>0</v>
      </c>
      <c r="G81" s="15">
        <f t="shared" si="7"/>
        <v>0</v>
      </c>
      <c r="H81" s="15">
        <f t="shared" si="8"/>
        <v>0</v>
      </c>
      <c r="I81" s="15">
        <f t="shared" si="9"/>
        <v>0</v>
      </c>
      <c r="J81" s="15">
        <f t="shared" si="10"/>
        <v>0</v>
      </c>
      <c r="K81" s="15">
        <f t="shared" si="11"/>
        <v>0</v>
      </c>
      <c r="L81" s="15">
        <f t="shared" si="12"/>
        <v>0</v>
      </c>
      <c r="M81" s="15">
        <f t="shared" ca="1" si="4"/>
        <v>-0.55028184389523471</v>
      </c>
      <c r="N81" s="15">
        <f t="shared" ca="1" si="13"/>
        <v>0</v>
      </c>
      <c r="O81" s="40">
        <f t="shared" ca="1" si="14"/>
        <v>0</v>
      </c>
      <c r="P81" s="15">
        <f t="shared" ca="1" si="15"/>
        <v>0</v>
      </c>
      <c r="Q81" s="15">
        <f t="shared" ca="1" si="16"/>
        <v>0</v>
      </c>
      <c r="R81" s="13">
        <f t="shared" ca="1" si="5"/>
        <v>0.55028184389523471</v>
      </c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</row>
    <row r="82" spans="1:35" x14ac:dyDescent="0.2">
      <c r="A82" s="90"/>
      <c r="B82" s="90"/>
      <c r="C82" s="90"/>
      <c r="D82" s="92">
        <f t="shared" si="6"/>
        <v>0</v>
      </c>
      <c r="E82" s="92">
        <f t="shared" si="6"/>
        <v>0</v>
      </c>
      <c r="F82" s="15">
        <f t="shared" si="7"/>
        <v>0</v>
      </c>
      <c r="G82" s="15">
        <f t="shared" si="7"/>
        <v>0</v>
      </c>
      <c r="H82" s="15">
        <f t="shared" si="8"/>
        <v>0</v>
      </c>
      <c r="I82" s="15">
        <f t="shared" si="9"/>
        <v>0</v>
      </c>
      <c r="J82" s="15">
        <f t="shared" si="10"/>
        <v>0</v>
      </c>
      <c r="K82" s="15">
        <f t="shared" si="11"/>
        <v>0</v>
      </c>
      <c r="L82" s="15">
        <f t="shared" si="12"/>
        <v>0</v>
      </c>
      <c r="M82" s="15">
        <f t="shared" ca="1" si="4"/>
        <v>-0.55028184389523471</v>
      </c>
      <c r="N82" s="15">
        <f t="shared" ca="1" si="13"/>
        <v>0</v>
      </c>
      <c r="O82" s="40">
        <f t="shared" ca="1" si="14"/>
        <v>0</v>
      </c>
      <c r="P82" s="15">
        <f t="shared" ca="1" si="15"/>
        <v>0</v>
      </c>
      <c r="Q82" s="15">
        <f t="shared" ca="1" si="16"/>
        <v>0</v>
      </c>
      <c r="R82" s="13">
        <f t="shared" ca="1" si="5"/>
        <v>0.55028184389523471</v>
      </c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</row>
    <row r="83" spans="1:35" x14ac:dyDescent="0.2">
      <c r="A83" s="90"/>
      <c r="B83" s="90"/>
      <c r="C83" s="90"/>
      <c r="D83" s="92">
        <f t="shared" si="6"/>
        <v>0</v>
      </c>
      <c r="E83" s="92">
        <f t="shared" si="6"/>
        <v>0</v>
      </c>
      <c r="F83" s="15">
        <f t="shared" si="7"/>
        <v>0</v>
      </c>
      <c r="G83" s="15">
        <f t="shared" si="7"/>
        <v>0</v>
      </c>
      <c r="H83" s="15">
        <f t="shared" si="8"/>
        <v>0</v>
      </c>
      <c r="I83" s="15">
        <f t="shared" si="9"/>
        <v>0</v>
      </c>
      <c r="J83" s="15">
        <f t="shared" si="10"/>
        <v>0</v>
      </c>
      <c r="K83" s="15">
        <f t="shared" si="11"/>
        <v>0</v>
      </c>
      <c r="L83" s="15">
        <f t="shared" si="12"/>
        <v>0</v>
      </c>
      <c r="M83" s="15">
        <f t="shared" ca="1" si="4"/>
        <v>-0.55028184389523471</v>
      </c>
      <c r="N83" s="15">
        <f t="shared" ca="1" si="13"/>
        <v>0</v>
      </c>
      <c r="O83" s="40">
        <f t="shared" ca="1" si="14"/>
        <v>0</v>
      </c>
      <c r="P83" s="15">
        <f t="shared" ca="1" si="15"/>
        <v>0</v>
      </c>
      <c r="Q83" s="15">
        <f t="shared" ca="1" si="16"/>
        <v>0</v>
      </c>
      <c r="R83" s="13">
        <f t="shared" ca="1" si="5"/>
        <v>0.55028184389523471</v>
      </c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</row>
    <row r="84" spans="1:35" x14ac:dyDescent="0.2">
      <c r="A84" s="90"/>
      <c r="B84" s="90"/>
      <c r="C84" s="90"/>
      <c r="D84" s="92">
        <f t="shared" si="6"/>
        <v>0</v>
      </c>
      <c r="E84" s="92">
        <f t="shared" si="6"/>
        <v>0</v>
      </c>
      <c r="F84" s="15">
        <f t="shared" si="7"/>
        <v>0</v>
      </c>
      <c r="G84" s="15">
        <f t="shared" si="7"/>
        <v>0</v>
      </c>
      <c r="H84" s="15">
        <f t="shared" si="8"/>
        <v>0</v>
      </c>
      <c r="I84" s="15">
        <f t="shared" si="9"/>
        <v>0</v>
      </c>
      <c r="J84" s="15">
        <f t="shared" si="10"/>
        <v>0</v>
      </c>
      <c r="K84" s="15">
        <f t="shared" si="11"/>
        <v>0</v>
      </c>
      <c r="L84" s="15">
        <f t="shared" si="12"/>
        <v>0</v>
      </c>
      <c r="M84" s="15">
        <f t="shared" ca="1" si="4"/>
        <v>-0.55028184389523471</v>
      </c>
      <c r="N84" s="15">
        <f t="shared" ca="1" si="13"/>
        <v>0</v>
      </c>
      <c r="O84" s="40">
        <f t="shared" ca="1" si="14"/>
        <v>0</v>
      </c>
      <c r="P84" s="15">
        <f t="shared" ca="1" si="15"/>
        <v>0</v>
      </c>
      <c r="Q84" s="15">
        <f t="shared" ca="1" si="16"/>
        <v>0</v>
      </c>
      <c r="R84" s="13">
        <f t="shared" ca="1" si="5"/>
        <v>0.55028184389523471</v>
      </c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</row>
    <row r="85" spans="1:35" x14ac:dyDescent="0.2">
      <c r="A85" s="90"/>
      <c r="B85" s="90"/>
      <c r="C85" s="90"/>
      <c r="D85" s="92">
        <f t="shared" si="6"/>
        <v>0</v>
      </c>
      <c r="E85" s="92">
        <f t="shared" si="6"/>
        <v>0</v>
      </c>
      <c r="F85" s="15">
        <f t="shared" si="7"/>
        <v>0</v>
      </c>
      <c r="G85" s="15">
        <f t="shared" si="7"/>
        <v>0</v>
      </c>
      <c r="H85" s="15">
        <f t="shared" si="8"/>
        <v>0</v>
      </c>
      <c r="I85" s="15">
        <f t="shared" si="9"/>
        <v>0</v>
      </c>
      <c r="J85" s="15">
        <f t="shared" si="10"/>
        <v>0</v>
      </c>
      <c r="K85" s="15">
        <f t="shared" si="11"/>
        <v>0</v>
      </c>
      <c r="L85" s="15">
        <f t="shared" si="12"/>
        <v>0</v>
      </c>
      <c r="M85" s="15">
        <f t="shared" ref="M85:M148" ca="1" si="17">+E$4+E$5*D85+E$6*D85^2</f>
        <v>-0.55028184389523471</v>
      </c>
      <c r="N85" s="15">
        <f t="shared" ca="1" si="13"/>
        <v>0</v>
      </c>
      <c r="O85" s="40">
        <f t="shared" ca="1" si="14"/>
        <v>0</v>
      </c>
      <c r="P85" s="15">
        <f t="shared" ca="1" si="15"/>
        <v>0</v>
      </c>
      <c r="Q85" s="15">
        <f t="shared" ca="1" si="16"/>
        <v>0</v>
      </c>
      <c r="R85" s="13">
        <f t="shared" ref="R85:R148" ca="1" si="18">+E85-M85</f>
        <v>0.55028184389523471</v>
      </c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</row>
    <row r="86" spans="1:35" x14ac:dyDescent="0.2">
      <c r="A86" s="90"/>
      <c r="B86" s="90"/>
      <c r="C86" s="90"/>
      <c r="D86" s="92">
        <f t="shared" ref="D86:E144" si="19">A86/A$18</f>
        <v>0</v>
      </c>
      <c r="E86" s="92">
        <f t="shared" si="19"/>
        <v>0</v>
      </c>
      <c r="F86" s="15">
        <f t="shared" ref="F86:G144" si="20">$C86*D86</f>
        <v>0</v>
      </c>
      <c r="G86" s="15">
        <f t="shared" si="20"/>
        <v>0</v>
      </c>
      <c r="H86" s="15">
        <f t="shared" ref="H86:H149" si="21">C86*D86*D86</f>
        <v>0</v>
      </c>
      <c r="I86" s="15">
        <f t="shared" ref="I86:I149" si="22">C86*D86*D86*D86</f>
        <v>0</v>
      </c>
      <c r="J86" s="15">
        <f t="shared" ref="J86:J149" si="23">C86*D86*D86*D86*D86</f>
        <v>0</v>
      </c>
      <c r="K86" s="15">
        <f t="shared" ref="K86:K149" si="24">C86*E86*D86</f>
        <v>0</v>
      </c>
      <c r="L86" s="15">
        <f t="shared" ref="L86:L149" si="25">C86*E86*D86*D86</f>
        <v>0</v>
      </c>
      <c r="M86" s="15">
        <f t="shared" ca="1" si="17"/>
        <v>-0.55028184389523471</v>
      </c>
      <c r="N86" s="15">
        <f t="shared" ref="N86:N149" ca="1" si="26">C86*(M86-E86)^2</f>
        <v>0</v>
      </c>
      <c r="O86" s="40">
        <f t="shared" ref="O86:O149" ca="1" si="27">(C86*O$1-O$2*F86+O$3*H86)^2</f>
        <v>0</v>
      </c>
      <c r="P86" s="15">
        <f t="shared" ref="P86:P149" ca="1" si="28">(-C86*O$2+O$4*F86-O$5*H86)^2</f>
        <v>0</v>
      </c>
      <c r="Q86" s="15">
        <f t="shared" ref="Q86:Q149" ca="1" si="29">+(C86*O$3-F86*O$5+H86*O$6)^2</f>
        <v>0</v>
      </c>
      <c r="R86" s="13">
        <f t="shared" ca="1" si="18"/>
        <v>0.55028184389523471</v>
      </c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</row>
    <row r="87" spans="1:35" x14ac:dyDescent="0.2">
      <c r="A87" s="90"/>
      <c r="B87" s="90"/>
      <c r="C87" s="90"/>
      <c r="D87" s="92">
        <f t="shared" si="19"/>
        <v>0</v>
      </c>
      <c r="E87" s="92">
        <f t="shared" si="19"/>
        <v>0</v>
      </c>
      <c r="F87" s="15">
        <f t="shared" si="20"/>
        <v>0</v>
      </c>
      <c r="G87" s="15">
        <f t="shared" si="20"/>
        <v>0</v>
      </c>
      <c r="H87" s="15">
        <f t="shared" si="21"/>
        <v>0</v>
      </c>
      <c r="I87" s="15">
        <f t="shared" si="22"/>
        <v>0</v>
      </c>
      <c r="J87" s="15">
        <f t="shared" si="23"/>
        <v>0</v>
      </c>
      <c r="K87" s="15">
        <f t="shared" si="24"/>
        <v>0</v>
      </c>
      <c r="L87" s="15">
        <f t="shared" si="25"/>
        <v>0</v>
      </c>
      <c r="M87" s="15">
        <f t="shared" ca="1" si="17"/>
        <v>-0.55028184389523471</v>
      </c>
      <c r="N87" s="15">
        <f t="shared" ca="1" si="26"/>
        <v>0</v>
      </c>
      <c r="O87" s="40">
        <f t="shared" ca="1" si="27"/>
        <v>0</v>
      </c>
      <c r="P87" s="15">
        <f t="shared" ca="1" si="28"/>
        <v>0</v>
      </c>
      <c r="Q87" s="15">
        <f t="shared" ca="1" si="29"/>
        <v>0</v>
      </c>
      <c r="R87" s="13">
        <f t="shared" ca="1" si="18"/>
        <v>0.55028184389523471</v>
      </c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</row>
    <row r="88" spans="1:35" x14ac:dyDescent="0.2">
      <c r="A88" s="90"/>
      <c r="B88" s="90"/>
      <c r="C88" s="90"/>
      <c r="D88" s="92">
        <f t="shared" si="19"/>
        <v>0</v>
      </c>
      <c r="E88" s="92">
        <f t="shared" si="19"/>
        <v>0</v>
      </c>
      <c r="F88" s="15">
        <f t="shared" si="20"/>
        <v>0</v>
      </c>
      <c r="G88" s="15">
        <f t="shared" si="20"/>
        <v>0</v>
      </c>
      <c r="H88" s="15">
        <f t="shared" si="21"/>
        <v>0</v>
      </c>
      <c r="I88" s="15">
        <f t="shared" si="22"/>
        <v>0</v>
      </c>
      <c r="J88" s="15">
        <f t="shared" si="23"/>
        <v>0</v>
      </c>
      <c r="K88" s="15">
        <f t="shared" si="24"/>
        <v>0</v>
      </c>
      <c r="L88" s="15">
        <f t="shared" si="25"/>
        <v>0</v>
      </c>
      <c r="M88" s="15">
        <f t="shared" ca="1" si="17"/>
        <v>-0.55028184389523471</v>
      </c>
      <c r="N88" s="15">
        <f t="shared" ca="1" si="26"/>
        <v>0</v>
      </c>
      <c r="O88" s="40">
        <f t="shared" ca="1" si="27"/>
        <v>0</v>
      </c>
      <c r="P88" s="15">
        <f t="shared" ca="1" si="28"/>
        <v>0</v>
      </c>
      <c r="Q88" s="15">
        <f t="shared" ca="1" si="29"/>
        <v>0</v>
      </c>
      <c r="R88" s="13">
        <f t="shared" ca="1" si="18"/>
        <v>0.55028184389523471</v>
      </c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</row>
    <row r="89" spans="1:35" x14ac:dyDescent="0.2">
      <c r="A89" s="90"/>
      <c r="B89" s="90"/>
      <c r="C89" s="90"/>
      <c r="D89" s="92">
        <f t="shared" si="19"/>
        <v>0</v>
      </c>
      <c r="E89" s="92">
        <f t="shared" si="19"/>
        <v>0</v>
      </c>
      <c r="F89" s="15">
        <f t="shared" si="20"/>
        <v>0</v>
      </c>
      <c r="G89" s="15">
        <f t="shared" si="20"/>
        <v>0</v>
      </c>
      <c r="H89" s="15">
        <f t="shared" si="21"/>
        <v>0</v>
      </c>
      <c r="I89" s="15">
        <f t="shared" si="22"/>
        <v>0</v>
      </c>
      <c r="J89" s="15">
        <f t="shared" si="23"/>
        <v>0</v>
      </c>
      <c r="K89" s="15">
        <f t="shared" si="24"/>
        <v>0</v>
      </c>
      <c r="L89" s="15">
        <f t="shared" si="25"/>
        <v>0</v>
      </c>
      <c r="M89" s="15">
        <f t="shared" ca="1" si="17"/>
        <v>-0.55028184389523471</v>
      </c>
      <c r="N89" s="15">
        <f t="shared" ca="1" si="26"/>
        <v>0</v>
      </c>
      <c r="O89" s="40">
        <f t="shared" ca="1" si="27"/>
        <v>0</v>
      </c>
      <c r="P89" s="15">
        <f t="shared" ca="1" si="28"/>
        <v>0</v>
      </c>
      <c r="Q89" s="15">
        <f t="shared" ca="1" si="29"/>
        <v>0</v>
      </c>
      <c r="R89" s="13">
        <f t="shared" ca="1" si="18"/>
        <v>0.55028184389523471</v>
      </c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</row>
    <row r="90" spans="1:35" x14ac:dyDescent="0.2">
      <c r="A90" s="90"/>
      <c r="B90" s="90"/>
      <c r="C90" s="90"/>
      <c r="D90" s="92">
        <f t="shared" si="19"/>
        <v>0</v>
      </c>
      <c r="E90" s="92">
        <f t="shared" si="19"/>
        <v>0</v>
      </c>
      <c r="F90" s="15">
        <f t="shared" si="20"/>
        <v>0</v>
      </c>
      <c r="G90" s="15">
        <f t="shared" si="20"/>
        <v>0</v>
      </c>
      <c r="H90" s="15">
        <f t="shared" si="21"/>
        <v>0</v>
      </c>
      <c r="I90" s="15">
        <f t="shared" si="22"/>
        <v>0</v>
      </c>
      <c r="J90" s="15">
        <f t="shared" si="23"/>
        <v>0</v>
      </c>
      <c r="K90" s="15">
        <f t="shared" si="24"/>
        <v>0</v>
      </c>
      <c r="L90" s="15">
        <f t="shared" si="25"/>
        <v>0</v>
      </c>
      <c r="M90" s="15">
        <f t="shared" ca="1" si="17"/>
        <v>-0.55028184389523471</v>
      </c>
      <c r="N90" s="15">
        <f t="shared" ca="1" si="26"/>
        <v>0</v>
      </c>
      <c r="O90" s="40">
        <f t="shared" ca="1" si="27"/>
        <v>0</v>
      </c>
      <c r="P90" s="15">
        <f t="shared" ca="1" si="28"/>
        <v>0</v>
      </c>
      <c r="Q90" s="15">
        <f t="shared" ca="1" si="29"/>
        <v>0</v>
      </c>
      <c r="R90" s="13">
        <f t="shared" ca="1" si="18"/>
        <v>0.55028184389523471</v>
      </c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</row>
    <row r="91" spans="1:35" x14ac:dyDescent="0.2">
      <c r="A91" s="90"/>
      <c r="B91" s="90"/>
      <c r="C91" s="90"/>
      <c r="D91" s="92">
        <f t="shared" si="19"/>
        <v>0</v>
      </c>
      <c r="E91" s="92">
        <f t="shared" si="19"/>
        <v>0</v>
      </c>
      <c r="F91" s="15">
        <f t="shared" si="20"/>
        <v>0</v>
      </c>
      <c r="G91" s="15">
        <f t="shared" si="20"/>
        <v>0</v>
      </c>
      <c r="H91" s="15">
        <f t="shared" si="21"/>
        <v>0</v>
      </c>
      <c r="I91" s="15">
        <f t="shared" si="22"/>
        <v>0</v>
      </c>
      <c r="J91" s="15">
        <f t="shared" si="23"/>
        <v>0</v>
      </c>
      <c r="K91" s="15">
        <f t="shared" si="24"/>
        <v>0</v>
      </c>
      <c r="L91" s="15">
        <f t="shared" si="25"/>
        <v>0</v>
      </c>
      <c r="M91" s="15">
        <f t="shared" ca="1" si="17"/>
        <v>-0.55028184389523471</v>
      </c>
      <c r="N91" s="15">
        <f t="shared" ca="1" si="26"/>
        <v>0</v>
      </c>
      <c r="O91" s="40">
        <f t="shared" ca="1" si="27"/>
        <v>0</v>
      </c>
      <c r="P91" s="15">
        <f t="shared" ca="1" si="28"/>
        <v>0</v>
      </c>
      <c r="Q91" s="15">
        <f t="shared" ca="1" si="29"/>
        <v>0</v>
      </c>
      <c r="R91" s="13">
        <f t="shared" ca="1" si="18"/>
        <v>0.55028184389523471</v>
      </c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</row>
    <row r="92" spans="1:35" x14ac:dyDescent="0.2">
      <c r="A92" s="90"/>
      <c r="B92" s="90"/>
      <c r="C92" s="90"/>
      <c r="D92" s="92">
        <f t="shared" si="19"/>
        <v>0</v>
      </c>
      <c r="E92" s="92">
        <f t="shared" si="19"/>
        <v>0</v>
      </c>
      <c r="F92" s="15">
        <f t="shared" si="20"/>
        <v>0</v>
      </c>
      <c r="G92" s="15">
        <f t="shared" si="20"/>
        <v>0</v>
      </c>
      <c r="H92" s="15">
        <f t="shared" si="21"/>
        <v>0</v>
      </c>
      <c r="I92" s="15">
        <f t="shared" si="22"/>
        <v>0</v>
      </c>
      <c r="J92" s="15">
        <f t="shared" si="23"/>
        <v>0</v>
      </c>
      <c r="K92" s="15">
        <f t="shared" si="24"/>
        <v>0</v>
      </c>
      <c r="L92" s="15">
        <f t="shared" si="25"/>
        <v>0</v>
      </c>
      <c r="M92" s="15">
        <f t="shared" ca="1" si="17"/>
        <v>-0.55028184389523471</v>
      </c>
      <c r="N92" s="15">
        <f t="shared" ca="1" si="26"/>
        <v>0</v>
      </c>
      <c r="O92" s="40">
        <f t="shared" ca="1" si="27"/>
        <v>0</v>
      </c>
      <c r="P92" s="15">
        <f t="shared" ca="1" si="28"/>
        <v>0</v>
      </c>
      <c r="Q92" s="15">
        <f t="shared" ca="1" si="29"/>
        <v>0</v>
      </c>
      <c r="R92" s="13">
        <f t="shared" ca="1" si="18"/>
        <v>0.55028184389523471</v>
      </c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</row>
    <row r="93" spans="1:35" x14ac:dyDescent="0.2">
      <c r="A93" s="90"/>
      <c r="B93" s="90"/>
      <c r="C93" s="90"/>
      <c r="D93" s="92">
        <f t="shared" si="19"/>
        <v>0</v>
      </c>
      <c r="E93" s="92">
        <f t="shared" si="19"/>
        <v>0</v>
      </c>
      <c r="F93" s="15">
        <f t="shared" si="20"/>
        <v>0</v>
      </c>
      <c r="G93" s="15">
        <f t="shared" si="20"/>
        <v>0</v>
      </c>
      <c r="H93" s="15">
        <f t="shared" si="21"/>
        <v>0</v>
      </c>
      <c r="I93" s="15">
        <f t="shared" si="22"/>
        <v>0</v>
      </c>
      <c r="J93" s="15">
        <f t="shared" si="23"/>
        <v>0</v>
      </c>
      <c r="K93" s="15">
        <f t="shared" si="24"/>
        <v>0</v>
      </c>
      <c r="L93" s="15">
        <f t="shared" si="25"/>
        <v>0</v>
      </c>
      <c r="M93" s="15">
        <f t="shared" ca="1" si="17"/>
        <v>-0.55028184389523471</v>
      </c>
      <c r="N93" s="15">
        <f t="shared" ca="1" si="26"/>
        <v>0</v>
      </c>
      <c r="O93" s="40">
        <f t="shared" ca="1" si="27"/>
        <v>0</v>
      </c>
      <c r="P93" s="15">
        <f t="shared" ca="1" si="28"/>
        <v>0</v>
      </c>
      <c r="Q93" s="15">
        <f t="shared" ca="1" si="29"/>
        <v>0</v>
      </c>
      <c r="R93" s="13">
        <f t="shared" ca="1" si="18"/>
        <v>0.55028184389523471</v>
      </c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</row>
    <row r="94" spans="1:35" x14ac:dyDescent="0.2">
      <c r="A94" s="90"/>
      <c r="B94" s="90"/>
      <c r="C94" s="90"/>
      <c r="D94" s="92">
        <f t="shared" si="19"/>
        <v>0</v>
      </c>
      <c r="E94" s="92">
        <f t="shared" si="19"/>
        <v>0</v>
      </c>
      <c r="F94" s="15">
        <f t="shared" si="20"/>
        <v>0</v>
      </c>
      <c r="G94" s="15">
        <f t="shared" si="20"/>
        <v>0</v>
      </c>
      <c r="H94" s="15">
        <f t="shared" si="21"/>
        <v>0</v>
      </c>
      <c r="I94" s="15">
        <f t="shared" si="22"/>
        <v>0</v>
      </c>
      <c r="J94" s="15">
        <f t="shared" si="23"/>
        <v>0</v>
      </c>
      <c r="K94" s="15">
        <f t="shared" si="24"/>
        <v>0</v>
      </c>
      <c r="L94" s="15">
        <f t="shared" si="25"/>
        <v>0</v>
      </c>
      <c r="M94" s="15">
        <f t="shared" ca="1" si="17"/>
        <v>-0.55028184389523471</v>
      </c>
      <c r="N94" s="15">
        <f t="shared" ca="1" si="26"/>
        <v>0</v>
      </c>
      <c r="O94" s="40">
        <f t="shared" ca="1" si="27"/>
        <v>0</v>
      </c>
      <c r="P94" s="15">
        <f t="shared" ca="1" si="28"/>
        <v>0</v>
      </c>
      <c r="Q94" s="15">
        <f t="shared" ca="1" si="29"/>
        <v>0</v>
      </c>
      <c r="R94" s="13">
        <f t="shared" ca="1" si="18"/>
        <v>0.55028184389523471</v>
      </c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</row>
    <row r="95" spans="1:35" x14ac:dyDescent="0.2">
      <c r="A95" s="90"/>
      <c r="B95" s="90"/>
      <c r="C95" s="90"/>
      <c r="D95" s="92">
        <f t="shared" si="19"/>
        <v>0</v>
      </c>
      <c r="E95" s="92">
        <f t="shared" si="19"/>
        <v>0</v>
      </c>
      <c r="F95" s="15">
        <f t="shared" si="20"/>
        <v>0</v>
      </c>
      <c r="G95" s="15">
        <f t="shared" si="20"/>
        <v>0</v>
      </c>
      <c r="H95" s="15">
        <f t="shared" si="21"/>
        <v>0</v>
      </c>
      <c r="I95" s="15">
        <f t="shared" si="22"/>
        <v>0</v>
      </c>
      <c r="J95" s="15">
        <f t="shared" si="23"/>
        <v>0</v>
      </c>
      <c r="K95" s="15">
        <f t="shared" si="24"/>
        <v>0</v>
      </c>
      <c r="L95" s="15">
        <f t="shared" si="25"/>
        <v>0</v>
      </c>
      <c r="M95" s="15">
        <f t="shared" ca="1" si="17"/>
        <v>-0.55028184389523471</v>
      </c>
      <c r="N95" s="15">
        <f t="shared" ca="1" si="26"/>
        <v>0</v>
      </c>
      <c r="O95" s="40">
        <f t="shared" ca="1" si="27"/>
        <v>0</v>
      </c>
      <c r="P95" s="15">
        <f t="shared" ca="1" si="28"/>
        <v>0</v>
      </c>
      <c r="Q95" s="15">
        <f t="shared" ca="1" si="29"/>
        <v>0</v>
      </c>
      <c r="R95" s="13">
        <f t="shared" ca="1" si="18"/>
        <v>0.55028184389523471</v>
      </c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</row>
    <row r="96" spans="1:35" x14ac:dyDescent="0.2">
      <c r="A96" s="90"/>
      <c r="B96" s="90"/>
      <c r="C96" s="90"/>
      <c r="D96" s="92">
        <f t="shared" si="19"/>
        <v>0</v>
      </c>
      <c r="E96" s="92">
        <f t="shared" si="19"/>
        <v>0</v>
      </c>
      <c r="F96" s="15">
        <f t="shared" si="20"/>
        <v>0</v>
      </c>
      <c r="G96" s="15">
        <f t="shared" si="20"/>
        <v>0</v>
      </c>
      <c r="H96" s="15">
        <f t="shared" si="21"/>
        <v>0</v>
      </c>
      <c r="I96" s="15">
        <f t="shared" si="22"/>
        <v>0</v>
      </c>
      <c r="J96" s="15">
        <f t="shared" si="23"/>
        <v>0</v>
      </c>
      <c r="K96" s="15">
        <f t="shared" si="24"/>
        <v>0</v>
      </c>
      <c r="L96" s="15">
        <f t="shared" si="25"/>
        <v>0</v>
      </c>
      <c r="M96" s="15">
        <f t="shared" ca="1" si="17"/>
        <v>-0.55028184389523471</v>
      </c>
      <c r="N96" s="15">
        <f t="shared" ca="1" si="26"/>
        <v>0</v>
      </c>
      <c r="O96" s="40">
        <f t="shared" ca="1" si="27"/>
        <v>0</v>
      </c>
      <c r="P96" s="15">
        <f t="shared" ca="1" si="28"/>
        <v>0</v>
      </c>
      <c r="Q96" s="15">
        <f t="shared" ca="1" si="29"/>
        <v>0</v>
      </c>
      <c r="R96" s="13">
        <f t="shared" ca="1" si="18"/>
        <v>0.55028184389523471</v>
      </c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</row>
    <row r="97" spans="1:35" x14ac:dyDescent="0.2">
      <c r="A97" s="90"/>
      <c r="B97" s="90"/>
      <c r="C97" s="90"/>
      <c r="D97" s="92">
        <f t="shared" si="19"/>
        <v>0</v>
      </c>
      <c r="E97" s="92">
        <f t="shared" si="19"/>
        <v>0</v>
      </c>
      <c r="F97" s="15">
        <f t="shared" si="20"/>
        <v>0</v>
      </c>
      <c r="G97" s="15">
        <f t="shared" si="20"/>
        <v>0</v>
      </c>
      <c r="H97" s="15">
        <f t="shared" si="21"/>
        <v>0</v>
      </c>
      <c r="I97" s="15">
        <f t="shared" si="22"/>
        <v>0</v>
      </c>
      <c r="J97" s="15">
        <f t="shared" si="23"/>
        <v>0</v>
      </c>
      <c r="K97" s="15">
        <f t="shared" si="24"/>
        <v>0</v>
      </c>
      <c r="L97" s="15">
        <f t="shared" si="25"/>
        <v>0</v>
      </c>
      <c r="M97" s="15">
        <f t="shared" ca="1" si="17"/>
        <v>-0.55028184389523471</v>
      </c>
      <c r="N97" s="15">
        <f t="shared" ca="1" si="26"/>
        <v>0</v>
      </c>
      <c r="O97" s="40">
        <f t="shared" ca="1" si="27"/>
        <v>0</v>
      </c>
      <c r="P97" s="15">
        <f t="shared" ca="1" si="28"/>
        <v>0</v>
      </c>
      <c r="Q97" s="15">
        <f t="shared" ca="1" si="29"/>
        <v>0</v>
      </c>
      <c r="R97" s="13">
        <f t="shared" ca="1" si="18"/>
        <v>0.55028184389523471</v>
      </c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</row>
    <row r="98" spans="1:35" x14ac:dyDescent="0.2">
      <c r="A98" s="90"/>
      <c r="B98" s="90"/>
      <c r="C98" s="90"/>
      <c r="D98" s="92">
        <f t="shared" si="19"/>
        <v>0</v>
      </c>
      <c r="E98" s="92">
        <f t="shared" si="19"/>
        <v>0</v>
      </c>
      <c r="F98" s="15">
        <f t="shared" si="20"/>
        <v>0</v>
      </c>
      <c r="G98" s="15">
        <f t="shared" si="20"/>
        <v>0</v>
      </c>
      <c r="H98" s="15">
        <f t="shared" si="21"/>
        <v>0</v>
      </c>
      <c r="I98" s="15">
        <f t="shared" si="22"/>
        <v>0</v>
      </c>
      <c r="J98" s="15">
        <f t="shared" si="23"/>
        <v>0</v>
      </c>
      <c r="K98" s="15">
        <f t="shared" si="24"/>
        <v>0</v>
      </c>
      <c r="L98" s="15">
        <f t="shared" si="25"/>
        <v>0</v>
      </c>
      <c r="M98" s="15">
        <f t="shared" ca="1" si="17"/>
        <v>-0.55028184389523471</v>
      </c>
      <c r="N98" s="15">
        <f t="shared" ca="1" si="26"/>
        <v>0</v>
      </c>
      <c r="O98" s="40">
        <f t="shared" ca="1" si="27"/>
        <v>0</v>
      </c>
      <c r="P98" s="15">
        <f t="shared" ca="1" si="28"/>
        <v>0</v>
      </c>
      <c r="Q98" s="15">
        <f t="shared" ca="1" si="29"/>
        <v>0</v>
      </c>
      <c r="R98" s="13">
        <f t="shared" ca="1" si="18"/>
        <v>0.55028184389523471</v>
      </c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</row>
    <row r="99" spans="1:35" x14ac:dyDescent="0.2">
      <c r="A99" s="90"/>
      <c r="B99" s="90"/>
      <c r="C99" s="90"/>
      <c r="D99" s="92">
        <f t="shared" si="19"/>
        <v>0</v>
      </c>
      <c r="E99" s="92">
        <f t="shared" si="19"/>
        <v>0</v>
      </c>
      <c r="F99" s="15">
        <f t="shared" si="20"/>
        <v>0</v>
      </c>
      <c r="G99" s="15">
        <f t="shared" si="20"/>
        <v>0</v>
      </c>
      <c r="H99" s="15">
        <f t="shared" si="21"/>
        <v>0</v>
      </c>
      <c r="I99" s="15">
        <f t="shared" si="22"/>
        <v>0</v>
      </c>
      <c r="J99" s="15">
        <f t="shared" si="23"/>
        <v>0</v>
      </c>
      <c r="K99" s="15">
        <f t="shared" si="24"/>
        <v>0</v>
      </c>
      <c r="L99" s="15">
        <f t="shared" si="25"/>
        <v>0</v>
      </c>
      <c r="M99" s="15">
        <f t="shared" ca="1" si="17"/>
        <v>-0.55028184389523471</v>
      </c>
      <c r="N99" s="15">
        <f t="shared" ca="1" si="26"/>
        <v>0</v>
      </c>
      <c r="O99" s="40">
        <f t="shared" ca="1" si="27"/>
        <v>0</v>
      </c>
      <c r="P99" s="15">
        <f t="shared" ca="1" si="28"/>
        <v>0</v>
      </c>
      <c r="Q99" s="15">
        <f t="shared" ca="1" si="29"/>
        <v>0</v>
      </c>
      <c r="R99" s="13">
        <f t="shared" ca="1" si="18"/>
        <v>0.55028184389523471</v>
      </c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</row>
    <row r="100" spans="1:35" x14ac:dyDescent="0.2">
      <c r="A100" s="90"/>
      <c r="B100" s="90"/>
      <c r="C100" s="90"/>
      <c r="D100" s="92">
        <f t="shared" si="19"/>
        <v>0</v>
      </c>
      <c r="E100" s="92">
        <f t="shared" si="19"/>
        <v>0</v>
      </c>
      <c r="F100" s="15">
        <f t="shared" si="20"/>
        <v>0</v>
      </c>
      <c r="G100" s="15">
        <f t="shared" si="20"/>
        <v>0</v>
      </c>
      <c r="H100" s="15">
        <f t="shared" si="21"/>
        <v>0</v>
      </c>
      <c r="I100" s="15">
        <f t="shared" si="22"/>
        <v>0</v>
      </c>
      <c r="J100" s="15">
        <f t="shared" si="23"/>
        <v>0</v>
      </c>
      <c r="K100" s="15">
        <f t="shared" si="24"/>
        <v>0</v>
      </c>
      <c r="L100" s="15">
        <f t="shared" si="25"/>
        <v>0</v>
      </c>
      <c r="M100" s="15">
        <f t="shared" ca="1" si="17"/>
        <v>-0.55028184389523471</v>
      </c>
      <c r="N100" s="15">
        <f t="shared" ca="1" si="26"/>
        <v>0</v>
      </c>
      <c r="O100" s="40">
        <f t="shared" ca="1" si="27"/>
        <v>0</v>
      </c>
      <c r="P100" s="15">
        <f t="shared" ca="1" si="28"/>
        <v>0</v>
      </c>
      <c r="Q100" s="15">
        <f t="shared" ca="1" si="29"/>
        <v>0</v>
      </c>
      <c r="R100" s="13">
        <f t="shared" ca="1" si="18"/>
        <v>0.55028184389523471</v>
      </c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</row>
    <row r="101" spans="1:35" x14ac:dyDescent="0.2">
      <c r="A101" s="90"/>
      <c r="B101" s="90"/>
      <c r="C101" s="90"/>
      <c r="D101" s="92">
        <f t="shared" si="19"/>
        <v>0</v>
      </c>
      <c r="E101" s="92">
        <f t="shared" si="19"/>
        <v>0</v>
      </c>
      <c r="F101" s="15">
        <f t="shared" si="20"/>
        <v>0</v>
      </c>
      <c r="G101" s="15">
        <f t="shared" si="20"/>
        <v>0</v>
      </c>
      <c r="H101" s="15">
        <f t="shared" si="21"/>
        <v>0</v>
      </c>
      <c r="I101" s="15">
        <f t="shared" si="22"/>
        <v>0</v>
      </c>
      <c r="J101" s="15">
        <f t="shared" si="23"/>
        <v>0</v>
      </c>
      <c r="K101" s="15">
        <f t="shared" si="24"/>
        <v>0</v>
      </c>
      <c r="L101" s="15">
        <f t="shared" si="25"/>
        <v>0</v>
      </c>
      <c r="M101" s="15">
        <f t="shared" ca="1" si="17"/>
        <v>-0.55028184389523471</v>
      </c>
      <c r="N101" s="15">
        <f t="shared" ca="1" si="26"/>
        <v>0</v>
      </c>
      <c r="O101" s="40">
        <f t="shared" ca="1" si="27"/>
        <v>0</v>
      </c>
      <c r="P101" s="15">
        <f t="shared" ca="1" si="28"/>
        <v>0</v>
      </c>
      <c r="Q101" s="15">
        <f t="shared" ca="1" si="29"/>
        <v>0</v>
      </c>
      <c r="R101" s="13">
        <f t="shared" ca="1" si="18"/>
        <v>0.55028184389523471</v>
      </c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</row>
    <row r="102" spans="1:35" x14ac:dyDescent="0.2">
      <c r="A102" s="90"/>
      <c r="B102" s="90"/>
      <c r="C102" s="90"/>
      <c r="D102" s="92">
        <f t="shared" si="19"/>
        <v>0</v>
      </c>
      <c r="E102" s="92">
        <f t="shared" si="19"/>
        <v>0</v>
      </c>
      <c r="F102" s="15">
        <f t="shared" si="20"/>
        <v>0</v>
      </c>
      <c r="G102" s="15">
        <f t="shared" si="20"/>
        <v>0</v>
      </c>
      <c r="H102" s="15">
        <f t="shared" si="21"/>
        <v>0</v>
      </c>
      <c r="I102" s="15">
        <f t="shared" si="22"/>
        <v>0</v>
      </c>
      <c r="J102" s="15">
        <f t="shared" si="23"/>
        <v>0</v>
      </c>
      <c r="K102" s="15">
        <f t="shared" si="24"/>
        <v>0</v>
      </c>
      <c r="L102" s="15">
        <f t="shared" si="25"/>
        <v>0</v>
      </c>
      <c r="M102" s="15">
        <f t="shared" ca="1" si="17"/>
        <v>-0.55028184389523471</v>
      </c>
      <c r="N102" s="15">
        <f t="shared" ca="1" si="26"/>
        <v>0</v>
      </c>
      <c r="O102" s="40">
        <f t="shared" ca="1" si="27"/>
        <v>0</v>
      </c>
      <c r="P102" s="15">
        <f t="shared" ca="1" si="28"/>
        <v>0</v>
      </c>
      <c r="Q102" s="15">
        <f t="shared" ca="1" si="29"/>
        <v>0</v>
      </c>
      <c r="R102" s="13">
        <f t="shared" ca="1" si="18"/>
        <v>0.55028184389523471</v>
      </c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</row>
    <row r="103" spans="1:35" x14ac:dyDescent="0.2">
      <c r="A103" s="90"/>
      <c r="B103" s="90"/>
      <c r="C103" s="90"/>
      <c r="D103" s="92">
        <f t="shared" si="19"/>
        <v>0</v>
      </c>
      <c r="E103" s="92">
        <f t="shared" si="19"/>
        <v>0</v>
      </c>
      <c r="F103" s="15">
        <f t="shared" si="20"/>
        <v>0</v>
      </c>
      <c r="G103" s="15">
        <f t="shared" si="20"/>
        <v>0</v>
      </c>
      <c r="H103" s="15">
        <f t="shared" si="21"/>
        <v>0</v>
      </c>
      <c r="I103" s="15">
        <f t="shared" si="22"/>
        <v>0</v>
      </c>
      <c r="J103" s="15">
        <f t="shared" si="23"/>
        <v>0</v>
      </c>
      <c r="K103" s="15">
        <f t="shared" si="24"/>
        <v>0</v>
      </c>
      <c r="L103" s="15">
        <f t="shared" si="25"/>
        <v>0</v>
      </c>
      <c r="M103" s="15">
        <f t="shared" ca="1" si="17"/>
        <v>-0.55028184389523471</v>
      </c>
      <c r="N103" s="15">
        <f t="shared" ca="1" si="26"/>
        <v>0</v>
      </c>
      <c r="O103" s="40">
        <f t="shared" ca="1" si="27"/>
        <v>0</v>
      </c>
      <c r="P103" s="15">
        <f t="shared" ca="1" si="28"/>
        <v>0</v>
      </c>
      <c r="Q103" s="15">
        <f t="shared" ca="1" si="29"/>
        <v>0</v>
      </c>
      <c r="R103" s="13">
        <f t="shared" ca="1" si="18"/>
        <v>0.55028184389523471</v>
      </c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</row>
    <row r="104" spans="1:35" x14ac:dyDescent="0.2">
      <c r="A104" s="90"/>
      <c r="B104" s="90"/>
      <c r="C104" s="90"/>
      <c r="D104" s="92">
        <f t="shared" si="19"/>
        <v>0</v>
      </c>
      <c r="E104" s="92">
        <f t="shared" si="19"/>
        <v>0</v>
      </c>
      <c r="F104" s="15">
        <f t="shared" si="20"/>
        <v>0</v>
      </c>
      <c r="G104" s="15">
        <f t="shared" si="20"/>
        <v>0</v>
      </c>
      <c r="H104" s="15">
        <f t="shared" si="21"/>
        <v>0</v>
      </c>
      <c r="I104" s="15">
        <f t="shared" si="22"/>
        <v>0</v>
      </c>
      <c r="J104" s="15">
        <f t="shared" si="23"/>
        <v>0</v>
      </c>
      <c r="K104" s="15">
        <f t="shared" si="24"/>
        <v>0</v>
      </c>
      <c r="L104" s="15">
        <f t="shared" si="25"/>
        <v>0</v>
      </c>
      <c r="M104" s="15">
        <f t="shared" ca="1" si="17"/>
        <v>-0.55028184389523471</v>
      </c>
      <c r="N104" s="15">
        <f t="shared" ca="1" si="26"/>
        <v>0</v>
      </c>
      <c r="O104" s="40">
        <f t="shared" ca="1" si="27"/>
        <v>0</v>
      </c>
      <c r="P104" s="15">
        <f t="shared" ca="1" si="28"/>
        <v>0</v>
      </c>
      <c r="Q104" s="15">
        <f t="shared" ca="1" si="29"/>
        <v>0</v>
      </c>
      <c r="R104" s="13">
        <f t="shared" ca="1" si="18"/>
        <v>0.55028184389523471</v>
      </c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</row>
    <row r="105" spans="1:35" x14ac:dyDescent="0.2">
      <c r="A105" s="90"/>
      <c r="B105" s="90"/>
      <c r="C105" s="90"/>
      <c r="D105" s="92">
        <f t="shared" si="19"/>
        <v>0</v>
      </c>
      <c r="E105" s="92">
        <f t="shared" si="19"/>
        <v>0</v>
      </c>
      <c r="F105" s="15">
        <f t="shared" si="20"/>
        <v>0</v>
      </c>
      <c r="G105" s="15">
        <f t="shared" si="20"/>
        <v>0</v>
      </c>
      <c r="H105" s="15">
        <f t="shared" si="21"/>
        <v>0</v>
      </c>
      <c r="I105" s="15">
        <f t="shared" si="22"/>
        <v>0</v>
      </c>
      <c r="J105" s="15">
        <f t="shared" si="23"/>
        <v>0</v>
      </c>
      <c r="K105" s="15">
        <f t="shared" si="24"/>
        <v>0</v>
      </c>
      <c r="L105" s="15">
        <f t="shared" si="25"/>
        <v>0</v>
      </c>
      <c r="M105" s="15">
        <f t="shared" ca="1" si="17"/>
        <v>-0.55028184389523471</v>
      </c>
      <c r="N105" s="15">
        <f t="shared" ca="1" si="26"/>
        <v>0</v>
      </c>
      <c r="O105" s="40">
        <f t="shared" ca="1" si="27"/>
        <v>0</v>
      </c>
      <c r="P105" s="15">
        <f t="shared" ca="1" si="28"/>
        <v>0</v>
      </c>
      <c r="Q105" s="15">
        <f t="shared" ca="1" si="29"/>
        <v>0</v>
      </c>
      <c r="R105" s="13">
        <f t="shared" ca="1" si="18"/>
        <v>0.55028184389523471</v>
      </c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</row>
    <row r="106" spans="1:35" x14ac:dyDescent="0.2">
      <c r="A106" s="90"/>
      <c r="B106" s="90"/>
      <c r="C106" s="90"/>
      <c r="D106" s="92">
        <f t="shared" si="19"/>
        <v>0</v>
      </c>
      <c r="E106" s="92">
        <f t="shared" si="19"/>
        <v>0</v>
      </c>
      <c r="F106" s="15">
        <f t="shared" si="20"/>
        <v>0</v>
      </c>
      <c r="G106" s="15">
        <f t="shared" si="20"/>
        <v>0</v>
      </c>
      <c r="H106" s="15">
        <f t="shared" si="21"/>
        <v>0</v>
      </c>
      <c r="I106" s="15">
        <f t="shared" si="22"/>
        <v>0</v>
      </c>
      <c r="J106" s="15">
        <f t="shared" si="23"/>
        <v>0</v>
      </c>
      <c r="K106" s="15">
        <f t="shared" si="24"/>
        <v>0</v>
      </c>
      <c r="L106" s="15">
        <f t="shared" si="25"/>
        <v>0</v>
      </c>
      <c r="M106" s="15">
        <f t="shared" ca="1" si="17"/>
        <v>-0.55028184389523471</v>
      </c>
      <c r="N106" s="15">
        <f t="shared" ca="1" si="26"/>
        <v>0</v>
      </c>
      <c r="O106" s="40">
        <f t="shared" ca="1" si="27"/>
        <v>0</v>
      </c>
      <c r="P106" s="15">
        <f t="shared" ca="1" si="28"/>
        <v>0</v>
      </c>
      <c r="Q106" s="15">
        <f t="shared" ca="1" si="29"/>
        <v>0</v>
      </c>
      <c r="R106" s="13">
        <f t="shared" ca="1" si="18"/>
        <v>0.55028184389523471</v>
      </c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</row>
    <row r="107" spans="1:35" x14ac:dyDescent="0.2">
      <c r="A107" s="90"/>
      <c r="B107" s="90"/>
      <c r="C107" s="90"/>
      <c r="D107" s="92">
        <f t="shared" si="19"/>
        <v>0</v>
      </c>
      <c r="E107" s="92">
        <f t="shared" si="19"/>
        <v>0</v>
      </c>
      <c r="F107" s="15">
        <f t="shared" si="20"/>
        <v>0</v>
      </c>
      <c r="G107" s="15">
        <f t="shared" si="20"/>
        <v>0</v>
      </c>
      <c r="H107" s="15">
        <f t="shared" si="21"/>
        <v>0</v>
      </c>
      <c r="I107" s="15">
        <f t="shared" si="22"/>
        <v>0</v>
      </c>
      <c r="J107" s="15">
        <f t="shared" si="23"/>
        <v>0</v>
      </c>
      <c r="K107" s="15">
        <f t="shared" si="24"/>
        <v>0</v>
      </c>
      <c r="L107" s="15">
        <f t="shared" si="25"/>
        <v>0</v>
      </c>
      <c r="M107" s="15">
        <f t="shared" ca="1" si="17"/>
        <v>-0.55028184389523471</v>
      </c>
      <c r="N107" s="15">
        <f t="shared" ca="1" si="26"/>
        <v>0</v>
      </c>
      <c r="O107" s="40">
        <f t="shared" ca="1" si="27"/>
        <v>0</v>
      </c>
      <c r="P107" s="15">
        <f t="shared" ca="1" si="28"/>
        <v>0</v>
      </c>
      <c r="Q107" s="15">
        <f t="shared" ca="1" si="29"/>
        <v>0</v>
      </c>
      <c r="R107" s="13">
        <f t="shared" ca="1" si="18"/>
        <v>0.55028184389523471</v>
      </c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</row>
    <row r="108" spans="1:35" x14ac:dyDescent="0.2">
      <c r="A108" s="90"/>
      <c r="B108" s="90"/>
      <c r="C108" s="90"/>
      <c r="D108" s="92">
        <f t="shared" si="19"/>
        <v>0</v>
      </c>
      <c r="E108" s="92">
        <f t="shared" si="19"/>
        <v>0</v>
      </c>
      <c r="F108" s="15">
        <f t="shared" si="20"/>
        <v>0</v>
      </c>
      <c r="G108" s="15">
        <f t="shared" si="20"/>
        <v>0</v>
      </c>
      <c r="H108" s="15">
        <f t="shared" si="21"/>
        <v>0</v>
      </c>
      <c r="I108" s="15">
        <f t="shared" si="22"/>
        <v>0</v>
      </c>
      <c r="J108" s="15">
        <f t="shared" si="23"/>
        <v>0</v>
      </c>
      <c r="K108" s="15">
        <f t="shared" si="24"/>
        <v>0</v>
      </c>
      <c r="L108" s="15">
        <f t="shared" si="25"/>
        <v>0</v>
      </c>
      <c r="M108" s="15">
        <f t="shared" ca="1" si="17"/>
        <v>-0.55028184389523471</v>
      </c>
      <c r="N108" s="15">
        <f t="shared" ca="1" si="26"/>
        <v>0</v>
      </c>
      <c r="O108" s="40">
        <f t="shared" ca="1" si="27"/>
        <v>0</v>
      </c>
      <c r="P108" s="15">
        <f t="shared" ca="1" si="28"/>
        <v>0</v>
      </c>
      <c r="Q108" s="15">
        <f t="shared" ca="1" si="29"/>
        <v>0</v>
      </c>
      <c r="R108" s="13">
        <f t="shared" ca="1" si="18"/>
        <v>0.55028184389523471</v>
      </c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</row>
    <row r="109" spans="1:35" x14ac:dyDescent="0.2">
      <c r="A109" s="90"/>
      <c r="B109" s="90"/>
      <c r="C109" s="90"/>
      <c r="D109" s="92">
        <f t="shared" si="19"/>
        <v>0</v>
      </c>
      <c r="E109" s="92">
        <f t="shared" si="19"/>
        <v>0</v>
      </c>
      <c r="F109" s="15">
        <f t="shared" si="20"/>
        <v>0</v>
      </c>
      <c r="G109" s="15">
        <f t="shared" si="20"/>
        <v>0</v>
      </c>
      <c r="H109" s="15">
        <f t="shared" si="21"/>
        <v>0</v>
      </c>
      <c r="I109" s="15">
        <f t="shared" si="22"/>
        <v>0</v>
      </c>
      <c r="J109" s="15">
        <f t="shared" si="23"/>
        <v>0</v>
      </c>
      <c r="K109" s="15">
        <f t="shared" si="24"/>
        <v>0</v>
      </c>
      <c r="L109" s="15">
        <f t="shared" si="25"/>
        <v>0</v>
      </c>
      <c r="M109" s="15">
        <f t="shared" ca="1" si="17"/>
        <v>-0.55028184389523471</v>
      </c>
      <c r="N109" s="15">
        <f t="shared" ca="1" si="26"/>
        <v>0</v>
      </c>
      <c r="O109" s="40">
        <f t="shared" ca="1" si="27"/>
        <v>0</v>
      </c>
      <c r="P109" s="15">
        <f t="shared" ca="1" si="28"/>
        <v>0</v>
      </c>
      <c r="Q109" s="15">
        <f t="shared" ca="1" si="29"/>
        <v>0</v>
      </c>
      <c r="R109" s="13">
        <f t="shared" ca="1" si="18"/>
        <v>0.55028184389523471</v>
      </c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</row>
    <row r="110" spans="1:35" x14ac:dyDescent="0.2">
      <c r="A110" s="90"/>
      <c r="B110" s="90"/>
      <c r="C110" s="90"/>
      <c r="D110" s="92">
        <f t="shared" si="19"/>
        <v>0</v>
      </c>
      <c r="E110" s="92">
        <f t="shared" si="19"/>
        <v>0</v>
      </c>
      <c r="F110" s="15">
        <f t="shared" si="20"/>
        <v>0</v>
      </c>
      <c r="G110" s="15">
        <f t="shared" si="20"/>
        <v>0</v>
      </c>
      <c r="H110" s="15">
        <f t="shared" si="21"/>
        <v>0</v>
      </c>
      <c r="I110" s="15">
        <f t="shared" si="22"/>
        <v>0</v>
      </c>
      <c r="J110" s="15">
        <f t="shared" si="23"/>
        <v>0</v>
      </c>
      <c r="K110" s="15">
        <f t="shared" si="24"/>
        <v>0</v>
      </c>
      <c r="L110" s="15">
        <f t="shared" si="25"/>
        <v>0</v>
      </c>
      <c r="M110" s="15">
        <f t="shared" ca="1" si="17"/>
        <v>-0.55028184389523471</v>
      </c>
      <c r="N110" s="15">
        <f t="shared" ca="1" si="26"/>
        <v>0</v>
      </c>
      <c r="O110" s="40">
        <f t="shared" ca="1" si="27"/>
        <v>0</v>
      </c>
      <c r="P110" s="15">
        <f t="shared" ca="1" si="28"/>
        <v>0</v>
      </c>
      <c r="Q110" s="15">
        <f t="shared" ca="1" si="29"/>
        <v>0</v>
      </c>
      <c r="R110" s="13">
        <f t="shared" ca="1" si="18"/>
        <v>0.55028184389523471</v>
      </c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</row>
    <row r="111" spans="1:35" x14ac:dyDescent="0.2">
      <c r="A111" s="90"/>
      <c r="B111" s="90"/>
      <c r="C111" s="90"/>
      <c r="D111" s="92">
        <f t="shared" si="19"/>
        <v>0</v>
      </c>
      <c r="E111" s="92">
        <f t="shared" si="19"/>
        <v>0</v>
      </c>
      <c r="F111" s="15">
        <f t="shared" si="20"/>
        <v>0</v>
      </c>
      <c r="G111" s="15">
        <f t="shared" si="20"/>
        <v>0</v>
      </c>
      <c r="H111" s="15">
        <f t="shared" si="21"/>
        <v>0</v>
      </c>
      <c r="I111" s="15">
        <f t="shared" si="22"/>
        <v>0</v>
      </c>
      <c r="J111" s="15">
        <f t="shared" si="23"/>
        <v>0</v>
      </c>
      <c r="K111" s="15">
        <f t="shared" si="24"/>
        <v>0</v>
      </c>
      <c r="L111" s="15">
        <f t="shared" si="25"/>
        <v>0</v>
      </c>
      <c r="M111" s="15">
        <f t="shared" ca="1" si="17"/>
        <v>-0.55028184389523471</v>
      </c>
      <c r="N111" s="15">
        <f t="shared" ca="1" si="26"/>
        <v>0</v>
      </c>
      <c r="O111" s="40">
        <f t="shared" ca="1" si="27"/>
        <v>0</v>
      </c>
      <c r="P111" s="15">
        <f t="shared" ca="1" si="28"/>
        <v>0</v>
      </c>
      <c r="Q111" s="15">
        <f t="shared" ca="1" si="29"/>
        <v>0</v>
      </c>
      <c r="R111" s="13">
        <f t="shared" ca="1" si="18"/>
        <v>0.55028184389523471</v>
      </c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</row>
    <row r="112" spans="1:35" x14ac:dyDescent="0.2">
      <c r="A112" s="90"/>
      <c r="B112" s="90"/>
      <c r="C112" s="90"/>
      <c r="D112" s="92">
        <f t="shared" si="19"/>
        <v>0</v>
      </c>
      <c r="E112" s="92">
        <f t="shared" si="19"/>
        <v>0</v>
      </c>
      <c r="F112" s="15">
        <f t="shared" si="20"/>
        <v>0</v>
      </c>
      <c r="G112" s="15">
        <f t="shared" si="20"/>
        <v>0</v>
      </c>
      <c r="H112" s="15">
        <f t="shared" si="21"/>
        <v>0</v>
      </c>
      <c r="I112" s="15">
        <f t="shared" si="22"/>
        <v>0</v>
      </c>
      <c r="J112" s="15">
        <f t="shared" si="23"/>
        <v>0</v>
      </c>
      <c r="K112" s="15">
        <f t="shared" si="24"/>
        <v>0</v>
      </c>
      <c r="L112" s="15">
        <f t="shared" si="25"/>
        <v>0</v>
      </c>
      <c r="M112" s="15">
        <f t="shared" ca="1" si="17"/>
        <v>-0.55028184389523471</v>
      </c>
      <c r="N112" s="15">
        <f t="shared" ca="1" si="26"/>
        <v>0</v>
      </c>
      <c r="O112" s="40">
        <f t="shared" ca="1" si="27"/>
        <v>0</v>
      </c>
      <c r="P112" s="15">
        <f t="shared" ca="1" si="28"/>
        <v>0</v>
      </c>
      <c r="Q112" s="15">
        <f t="shared" ca="1" si="29"/>
        <v>0</v>
      </c>
      <c r="R112" s="13">
        <f t="shared" ca="1" si="18"/>
        <v>0.55028184389523471</v>
      </c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</row>
    <row r="113" spans="1:35" x14ac:dyDescent="0.2">
      <c r="A113" s="90"/>
      <c r="B113" s="90"/>
      <c r="C113" s="90"/>
      <c r="D113" s="92">
        <f t="shared" si="19"/>
        <v>0</v>
      </c>
      <c r="E113" s="92">
        <f t="shared" si="19"/>
        <v>0</v>
      </c>
      <c r="F113" s="15">
        <f t="shared" si="20"/>
        <v>0</v>
      </c>
      <c r="G113" s="15">
        <f t="shared" si="20"/>
        <v>0</v>
      </c>
      <c r="H113" s="15">
        <f t="shared" si="21"/>
        <v>0</v>
      </c>
      <c r="I113" s="15">
        <f t="shared" si="22"/>
        <v>0</v>
      </c>
      <c r="J113" s="15">
        <f t="shared" si="23"/>
        <v>0</v>
      </c>
      <c r="K113" s="15">
        <f t="shared" si="24"/>
        <v>0</v>
      </c>
      <c r="L113" s="15">
        <f t="shared" si="25"/>
        <v>0</v>
      </c>
      <c r="M113" s="15">
        <f t="shared" ca="1" si="17"/>
        <v>-0.55028184389523471</v>
      </c>
      <c r="N113" s="15">
        <f t="shared" ca="1" si="26"/>
        <v>0</v>
      </c>
      <c r="O113" s="40">
        <f t="shared" ca="1" si="27"/>
        <v>0</v>
      </c>
      <c r="P113" s="15">
        <f t="shared" ca="1" si="28"/>
        <v>0</v>
      </c>
      <c r="Q113" s="15">
        <f t="shared" ca="1" si="29"/>
        <v>0</v>
      </c>
      <c r="R113" s="13">
        <f t="shared" ca="1" si="18"/>
        <v>0.55028184389523471</v>
      </c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</row>
    <row r="114" spans="1:35" x14ac:dyDescent="0.2">
      <c r="A114" s="90"/>
      <c r="B114" s="90"/>
      <c r="C114" s="90"/>
      <c r="D114" s="92">
        <f t="shared" si="19"/>
        <v>0</v>
      </c>
      <c r="E114" s="92">
        <f t="shared" si="19"/>
        <v>0</v>
      </c>
      <c r="F114" s="15">
        <f t="shared" si="20"/>
        <v>0</v>
      </c>
      <c r="G114" s="15">
        <f t="shared" si="20"/>
        <v>0</v>
      </c>
      <c r="H114" s="15">
        <f t="shared" si="21"/>
        <v>0</v>
      </c>
      <c r="I114" s="15">
        <f t="shared" si="22"/>
        <v>0</v>
      </c>
      <c r="J114" s="15">
        <f t="shared" si="23"/>
        <v>0</v>
      </c>
      <c r="K114" s="15">
        <f t="shared" si="24"/>
        <v>0</v>
      </c>
      <c r="L114" s="15">
        <f t="shared" si="25"/>
        <v>0</v>
      </c>
      <c r="M114" s="15">
        <f t="shared" ca="1" si="17"/>
        <v>-0.55028184389523471</v>
      </c>
      <c r="N114" s="15">
        <f t="shared" ca="1" si="26"/>
        <v>0</v>
      </c>
      <c r="O114" s="40">
        <f t="shared" ca="1" si="27"/>
        <v>0</v>
      </c>
      <c r="P114" s="15">
        <f t="shared" ca="1" si="28"/>
        <v>0</v>
      </c>
      <c r="Q114" s="15">
        <f t="shared" ca="1" si="29"/>
        <v>0</v>
      </c>
      <c r="R114" s="13">
        <f t="shared" ca="1" si="18"/>
        <v>0.55028184389523471</v>
      </c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</row>
    <row r="115" spans="1:35" x14ac:dyDescent="0.2">
      <c r="A115" s="90"/>
      <c r="B115" s="90"/>
      <c r="C115" s="90"/>
      <c r="D115" s="92">
        <f t="shared" si="19"/>
        <v>0</v>
      </c>
      <c r="E115" s="92">
        <f t="shared" si="19"/>
        <v>0</v>
      </c>
      <c r="F115" s="15">
        <f t="shared" si="20"/>
        <v>0</v>
      </c>
      <c r="G115" s="15">
        <f t="shared" si="20"/>
        <v>0</v>
      </c>
      <c r="H115" s="15">
        <f t="shared" si="21"/>
        <v>0</v>
      </c>
      <c r="I115" s="15">
        <f t="shared" si="22"/>
        <v>0</v>
      </c>
      <c r="J115" s="15">
        <f t="shared" si="23"/>
        <v>0</v>
      </c>
      <c r="K115" s="15">
        <f t="shared" si="24"/>
        <v>0</v>
      </c>
      <c r="L115" s="15">
        <f t="shared" si="25"/>
        <v>0</v>
      </c>
      <c r="M115" s="15">
        <f t="shared" ca="1" si="17"/>
        <v>-0.55028184389523471</v>
      </c>
      <c r="N115" s="15">
        <f t="shared" ca="1" si="26"/>
        <v>0</v>
      </c>
      <c r="O115" s="40">
        <f t="shared" ca="1" si="27"/>
        <v>0</v>
      </c>
      <c r="P115" s="15">
        <f t="shared" ca="1" si="28"/>
        <v>0</v>
      </c>
      <c r="Q115" s="15">
        <f t="shared" ca="1" si="29"/>
        <v>0</v>
      </c>
      <c r="R115" s="13">
        <f t="shared" ca="1" si="18"/>
        <v>0.55028184389523471</v>
      </c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</row>
    <row r="116" spans="1:35" x14ac:dyDescent="0.2">
      <c r="A116" s="90"/>
      <c r="B116" s="90"/>
      <c r="C116" s="90"/>
      <c r="D116" s="92">
        <f t="shared" si="19"/>
        <v>0</v>
      </c>
      <c r="E116" s="92">
        <f t="shared" si="19"/>
        <v>0</v>
      </c>
      <c r="F116" s="15">
        <f t="shared" si="20"/>
        <v>0</v>
      </c>
      <c r="G116" s="15">
        <f t="shared" si="20"/>
        <v>0</v>
      </c>
      <c r="H116" s="15">
        <f t="shared" si="21"/>
        <v>0</v>
      </c>
      <c r="I116" s="15">
        <f t="shared" si="22"/>
        <v>0</v>
      </c>
      <c r="J116" s="15">
        <f t="shared" si="23"/>
        <v>0</v>
      </c>
      <c r="K116" s="15">
        <f t="shared" si="24"/>
        <v>0</v>
      </c>
      <c r="L116" s="15">
        <f t="shared" si="25"/>
        <v>0</v>
      </c>
      <c r="M116" s="15">
        <f t="shared" ca="1" si="17"/>
        <v>-0.55028184389523471</v>
      </c>
      <c r="N116" s="15">
        <f t="shared" ca="1" si="26"/>
        <v>0</v>
      </c>
      <c r="O116" s="40">
        <f t="shared" ca="1" si="27"/>
        <v>0</v>
      </c>
      <c r="P116" s="15">
        <f t="shared" ca="1" si="28"/>
        <v>0</v>
      </c>
      <c r="Q116" s="15">
        <f t="shared" ca="1" si="29"/>
        <v>0</v>
      </c>
      <c r="R116" s="13">
        <f t="shared" ca="1" si="18"/>
        <v>0.55028184389523471</v>
      </c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</row>
    <row r="117" spans="1:35" x14ac:dyDescent="0.2">
      <c r="A117" s="90"/>
      <c r="B117" s="90"/>
      <c r="C117" s="90"/>
      <c r="D117" s="92">
        <f t="shared" si="19"/>
        <v>0</v>
      </c>
      <c r="E117" s="92">
        <f t="shared" si="19"/>
        <v>0</v>
      </c>
      <c r="F117" s="15">
        <f t="shared" si="20"/>
        <v>0</v>
      </c>
      <c r="G117" s="15">
        <f t="shared" si="20"/>
        <v>0</v>
      </c>
      <c r="H117" s="15">
        <f t="shared" si="21"/>
        <v>0</v>
      </c>
      <c r="I117" s="15">
        <f t="shared" si="22"/>
        <v>0</v>
      </c>
      <c r="J117" s="15">
        <f t="shared" si="23"/>
        <v>0</v>
      </c>
      <c r="K117" s="15">
        <f t="shared" si="24"/>
        <v>0</v>
      </c>
      <c r="L117" s="15">
        <f t="shared" si="25"/>
        <v>0</v>
      </c>
      <c r="M117" s="15">
        <f t="shared" ca="1" si="17"/>
        <v>-0.55028184389523471</v>
      </c>
      <c r="N117" s="15">
        <f t="shared" ca="1" si="26"/>
        <v>0</v>
      </c>
      <c r="O117" s="40">
        <f t="shared" ca="1" si="27"/>
        <v>0</v>
      </c>
      <c r="P117" s="15">
        <f t="shared" ca="1" si="28"/>
        <v>0</v>
      </c>
      <c r="Q117" s="15">
        <f t="shared" ca="1" si="29"/>
        <v>0</v>
      </c>
      <c r="R117" s="13">
        <f t="shared" ca="1" si="18"/>
        <v>0.55028184389523471</v>
      </c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</row>
    <row r="118" spans="1:35" x14ac:dyDescent="0.2">
      <c r="A118" s="90"/>
      <c r="B118" s="90"/>
      <c r="C118" s="90"/>
      <c r="D118" s="92">
        <f t="shared" si="19"/>
        <v>0</v>
      </c>
      <c r="E118" s="92">
        <f t="shared" si="19"/>
        <v>0</v>
      </c>
      <c r="F118" s="15">
        <f t="shared" si="20"/>
        <v>0</v>
      </c>
      <c r="G118" s="15">
        <f t="shared" si="20"/>
        <v>0</v>
      </c>
      <c r="H118" s="15">
        <f t="shared" si="21"/>
        <v>0</v>
      </c>
      <c r="I118" s="15">
        <f t="shared" si="22"/>
        <v>0</v>
      </c>
      <c r="J118" s="15">
        <f t="shared" si="23"/>
        <v>0</v>
      </c>
      <c r="K118" s="15">
        <f t="shared" si="24"/>
        <v>0</v>
      </c>
      <c r="L118" s="15">
        <f t="shared" si="25"/>
        <v>0</v>
      </c>
      <c r="M118" s="15">
        <f t="shared" ca="1" si="17"/>
        <v>-0.55028184389523471</v>
      </c>
      <c r="N118" s="15">
        <f t="shared" ca="1" si="26"/>
        <v>0</v>
      </c>
      <c r="O118" s="40">
        <f t="shared" ca="1" si="27"/>
        <v>0</v>
      </c>
      <c r="P118" s="15">
        <f t="shared" ca="1" si="28"/>
        <v>0</v>
      </c>
      <c r="Q118" s="15">
        <f t="shared" ca="1" si="29"/>
        <v>0</v>
      </c>
      <c r="R118" s="13">
        <f t="shared" ca="1" si="18"/>
        <v>0.55028184389523471</v>
      </c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</row>
    <row r="119" spans="1:35" x14ac:dyDescent="0.2">
      <c r="A119" s="90"/>
      <c r="B119" s="90"/>
      <c r="C119" s="90"/>
      <c r="D119" s="92">
        <f t="shared" si="19"/>
        <v>0</v>
      </c>
      <c r="E119" s="92">
        <f t="shared" si="19"/>
        <v>0</v>
      </c>
      <c r="F119" s="15">
        <f t="shared" si="20"/>
        <v>0</v>
      </c>
      <c r="G119" s="15">
        <f t="shared" si="20"/>
        <v>0</v>
      </c>
      <c r="H119" s="15">
        <f t="shared" si="21"/>
        <v>0</v>
      </c>
      <c r="I119" s="15">
        <f t="shared" si="22"/>
        <v>0</v>
      </c>
      <c r="J119" s="15">
        <f t="shared" si="23"/>
        <v>0</v>
      </c>
      <c r="K119" s="15">
        <f t="shared" si="24"/>
        <v>0</v>
      </c>
      <c r="L119" s="15">
        <f t="shared" si="25"/>
        <v>0</v>
      </c>
      <c r="M119" s="15">
        <f t="shared" ca="1" si="17"/>
        <v>-0.55028184389523471</v>
      </c>
      <c r="N119" s="15">
        <f t="shared" ca="1" si="26"/>
        <v>0</v>
      </c>
      <c r="O119" s="40">
        <f t="shared" ca="1" si="27"/>
        <v>0</v>
      </c>
      <c r="P119" s="15">
        <f t="shared" ca="1" si="28"/>
        <v>0</v>
      </c>
      <c r="Q119" s="15">
        <f t="shared" ca="1" si="29"/>
        <v>0</v>
      </c>
      <c r="R119" s="13">
        <f t="shared" ca="1" si="18"/>
        <v>0.55028184389523471</v>
      </c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</row>
    <row r="120" spans="1:35" x14ac:dyDescent="0.2">
      <c r="A120" s="90"/>
      <c r="B120" s="90"/>
      <c r="C120" s="90"/>
      <c r="D120" s="92">
        <f t="shared" si="19"/>
        <v>0</v>
      </c>
      <c r="E120" s="92">
        <f t="shared" si="19"/>
        <v>0</v>
      </c>
      <c r="F120" s="15">
        <f t="shared" si="20"/>
        <v>0</v>
      </c>
      <c r="G120" s="15">
        <f t="shared" si="20"/>
        <v>0</v>
      </c>
      <c r="H120" s="15">
        <f t="shared" si="21"/>
        <v>0</v>
      </c>
      <c r="I120" s="15">
        <f t="shared" si="22"/>
        <v>0</v>
      </c>
      <c r="J120" s="15">
        <f t="shared" si="23"/>
        <v>0</v>
      </c>
      <c r="K120" s="15">
        <f t="shared" si="24"/>
        <v>0</v>
      </c>
      <c r="L120" s="15">
        <f t="shared" si="25"/>
        <v>0</v>
      </c>
      <c r="M120" s="15">
        <f t="shared" ca="1" si="17"/>
        <v>-0.55028184389523471</v>
      </c>
      <c r="N120" s="15">
        <f t="shared" ca="1" si="26"/>
        <v>0</v>
      </c>
      <c r="O120" s="40">
        <f t="shared" ca="1" si="27"/>
        <v>0</v>
      </c>
      <c r="P120" s="15">
        <f t="shared" ca="1" si="28"/>
        <v>0</v>
      </c>
      <c r="Q120" s="15">
        <f t="shared" ca="1" si="29"/>
        <v>0</v>
      </c>
      <c r="R120" s="13">
        <f t="shared" ca="1" si="18"/>
        <v>0.55028184389523471</v>
      </c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</row>
    <row r="121" spans="1:35" x14ac:dyDescent="0.2">
      <c r="A121" s="90"/>
      <c r="B121" s="90"/>
      <c r="C121" s="90"/>
      <c r="D121" s="92">
        <f t="shared" si="19"/>
        <v>0</v>
      </c>
      <c r="E121" s="92">
        <f t="shared" si="19"/>
        <v>0</v>
      </c>
      <c r="F121" s="15">
        <f t="shared" si="20"/>
        <v>0</v>
      </c>
      <c r="G121" s="15">
        <f t="shared" si="20"/>
        <v>0</v>
      </c>
      <c r="H121" s="15">
        <f t="shared" si="21"/>
        <v>0</v>
      </c>
      <c r="I121" s="15">
        <f t="shared" si="22"/>
        <v>0</v>
      </c>
      <c r="J121" s="15">
        <f t="shared" si="23"/>
        <v>0</v>
      </c>
      <c r="K121" s="15">
        <f t="shared" si="24"/>
        <v>0</v>
      </c>
      <c r="L121" s="15">
        <f t="shared" si="25"/>
        <v>0</v>
      </c>
      <c r="M121" s="15">
        <f t="shared" ca="1" si="17"/>
        <v>-0.55028184389523471</v>
      </c>
      <c r="N121" s="15">
        <f t="shared" ca="1" si="26"/>
        <v>0</v>
      </c>
      <c r="O121" s="40">
        <f t="shared" ca="1" si="27"/>
        <v>0</v>
      </c>
      <c r="P121" s="15">
        <f t="shared" ca="1" si="28"/>
        <v>0</v>
      </c>
      <c r="Q121" s="15">
        <f t="shared" ca="1" si="29"/>
        <v>0</v>
      </c>
      <c r="R121" s="13">
        <f t="shared" ca="1" si="18"/>
        <v>0.55028184389523471</v>
      </c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</row>
    <row r="122" spans="1:35" x14ac:dyDescent="0.2">
      <c r="A122" s="90"/>
      <c r="B122" s="90"/>
      <c r="C122" s="90"/>
      <c r="D122" s="92">
        <f t="shared" si="19"/>
        <v>0</v>
      </c>
      <c r="E122" s="92">
        <f t="shared" si="19"/>
        <v>0</v>
      </c>
      <c r="F122" s="15">
        <f t="shared" si="20"/>
        <v>0</v>
      </c>
      <c r="G122" s="15">
        <f t="shared" si="20"/>
        <v>0</v>
      </c>
      <c r="H122" s="15">
        <f t="shared" si="21"/>
        <v>0</v>
      </c>
      <c r="I122" s="15">
        <f t="shared" si="22"/>
        <v>0</v>
      </c>
      <c r="J122" s="15">
        <f t="shared" si="23"/>
        <v>0</v>
      </c>
      <c r="K122" s="15">
        <f t="shared" si="24"/>
        <v>0</v>
      </c>
      <c r="L122" s="15">
        <f t="shared" si="25"/>
        <v>0</v>
      </c>
      <c r="M122" s="15">
        <f t="shared" ca="1" si="17"/>
        <v>-0.55028184389523471</v>
      </c>
      <c r="N122" s="15">
        <f t="shared" ca="1" si="26"/>
        <v>0</v>
      </c>
      <c r="O122" s="40">
        <f t="shared" ca="1" si="27"/>
        <v>0</v>
      </c>
      <c r="P122" s="15">
        <f t="shared" ca="1" si="28"/>
        <v>0</v>
      </c>
      <c r="Q122" s="15">
        <f t="shared" ca="1" si="29"/>
        <v>0</v>
      </c>
      <c r="R122" s="13">
        <f t="shared" ca="1" si="18"/>
        <v>0.55028184389523471</v>
      </c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</row>
    <row r="123" spans="1:35" x14ac:dyDescent="0.2">
      <c r="A123" s="90"/>
      <c r="B123" s="90"/>
      <c r="C123" s="90"/>
      <c r="D123" s="92">
        <f t="shared" si="19"/>
        <v>0</v>
      </c>
      <c r="E123" s="92">
        <f t="shared" si="19"/>
        <v>0</v>
      </c>
      <c r="F123" s="15">
        <f t="shared" si="20"/>
        <v>0</v>
      </c>
      <c r="G123" s="15">
        <f t="shared" si="20"/>
        <v>0</v>
      </c>
      <c r="H123" s="15">
        <f t="shared" si="21"/>
        <v>0</v>
      </c>
      <c r="I123" s="15">
        <f t="shared" si="22"/>
        <v>0</v>
      </c>
      <c r="J123" s="15">
        <f t="shared" si="23"/>
        <v>0</v>
      </c>
      <c r="K123" s="15">
        <f t="shared" si="24"/>
        <v>0</v>
      </c>
      <c r="L123" s="15">
        <f t="shared" si="25"/>
        <v>0</v>
      </c>
      <c r="M123" s="15">
        <f t="shared" ca="1" si="17"/>
        <v>-0.55028184389523471</v>
      </c>
      <c r="N123" s="15">
        <f t="shared" ca="1" si="26"/>
        <v>0</v>
      </c>
      <c r="O123" s="40">
        <f t="shared" ca="1" si="27"/>
        <v>0</v>
      </c>
      <c r="P123" s="15">
        <f t="shared" ca="1" si="28"/>
        <v>0</v>
      </c>
      <c r="Q123" s="15">
        <f t="shared" ca="1" si="29"/>
        <v>0</v>
      </c>
      <c r="R123" s="13">
        <f t="shared" ca="1" si="18"/>
        <v>0.55028184389523471</v>
      </c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</row>
    <row r="124" spans="1:35" x14ac:dyDescent="0.2">
      <c r="A124" s="90"/>
      <c r="B124" s="90"/>
      <c r="C124" s="90"/>
      <c r="D124" s="92">
        <f t="shared" si="19"/>
        <v>0</v>
      </c>
      <c r="E124" s="92">
        <f t="shared" si="19"/>
        <v>0</v>
      </c>
      <c r="F124" s="15">
        <f t="shared" si="20"/>
        <v>0</v>
      </c>
      <c r="G124" s="15">
        <f t="shared" si="20"/>
        <v>0</v>
      </c>
      <c r="H124" s="15">
        <f t="shared" si="21"/>
        <v>0</v>
      </c>
      <c r="I124" s="15">
        <f t="shared" si="22"/>
        <v>0</v>
      </c>
      <c r="J124" s="15">
        <f t="shared" si="23"/>
        <v>0</v>
      </c>
      <c r="K124" s="15">
        <f t="shared" si="24"/>
        <v>0</v>
      </c>
      <c r="L124" s="15">
        <f t="shared" si="25"/>
        <v>0</v>
      </c>
      <c r="M124" s="15">
        <f t="shared" ca="1" si="17"/>
        <v>-0.55028184389523471</v>
      </c>
      <c r="N124" s="15">
        <f t="shared" ca="1" si="26"/>
        <v>0</v>
      </c>
      <c r="O124" s="40">
        <f t="shared" ca="1" si="27"/>
        <v>0</v>
      </c>
      <c r="P124" s="15">
        <f t="shared" ca="1" si="28"/>
        <v>0</v>
      </c>
      <c r="Q124" s="15">
        <f t="shared" ca="1" si="29"/>
        <v>0</v>
      </c>
      <c r="R124" s="13">
        <f t="shared" ca="1" si="18"/>
        <v>0.55028184389523471</v>
      </c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</row>
    <row r="125" spans="1:35" x14ac:dyDescent="0.2">
      <c r="A125" s="90"/>
      <c r="B125" s="90"/>
      <c r="C125" s="90"/>
      <c r="D125" s="92">
        <f t="shared" si="19"/>
        <v>0</v>
      </c>
      <c r="E125" s="92">
        <f t="shared" si="19"/>
        <v>0</v>
      </c>
      <c r="F125" s="15">
        <f t="shared" si="20"/>
        <v>0</v>
      </c>
      <c r="G125" s="15">
        <f t="shared" si="20"/>
        <v>0</v>
      </c>
      <c r="H125" s="15">
        <f t="shared" si="21"/>
        <v>0</v>
      </c>
      <c r="I125" s="15">
        <f t="shared" si="22"/>
        <v>0</v>
      </c>
      <c r="J125" s="15">
        <f t="shared" si="23"/>
        <v>0</v>
      </c>
      <c r="K125" s="15">
        <f t="shared" si="24"/>
        <v>0</v>
      </c>
      <c r="L125" s="15">
        <f t="shared" si="25"/>
        <v>0</v>
      </c>
      <c r="M125" s="15">
        <f t="shared" ca="1" si="17"/>
        <v>-0.55028184389523471</v>
      </c>
      <c r="N125" s="15">
        <f t="shared" ca="1" si="26"/>
        <v>0</v>
      </c>
      <c r="O125" s="40">
        <f t="shared" ca="1" si="27"/>
        <v>0</v>
      </c>
      <c r="P125" s="15">
        <f t="shared" ca="1" si="28"/>
        <v>0</v>
      </c>
      <c r="Q125" s="15">
        <f t="shared" ca="1" si="29"/>
        <v>0</v>
      </c>
      <c r="R125" s="13">
        <f t="shared" ca="1" si="18"/>
        <v>0.55028184389523471</v>
      </c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</row>
    <row r="126" spans="1:35" x14ac:dyDescent="0.2">
      <c r="A126" s="90"/>
      <c r="B126" s="90"/>
      <c r="C126" s="90"/>
      <c r="D126" s="92">
        <f t="shared" si="19"/>
        <v>0</v>
      </c>
      <c r="E126" s="92">
        <f t="shared" si="19"/>
        <v>0</v>
      </c>
      <c r="F126" s="15">
        <f t="shared" si="20"/>
        <v>0</v>
      </c>
      <c r="G126" s="15">
        <f t="shared" si="20"/>
        <v>0</v>
      </c>
      <c r="H126" s="15">
        <f t="shared" si="21"/>
        <v>0</v>
      </c>
      <c r="I126" s="15">
        <f t="shared" si="22"/>
        <v>0</v>
      </c>
      <c r="J126" s="15">
        <f t="shared" si="23"/>
        <v>0</v>
      </c>
      <c r="K126" s="15">
        <f t="shared" si="24"/>
        <v>0</v>
      </c>
      <c r="L126" s="15">
        <f t="shared" si="25"/>
        <v>0</v>
      </c>
      <c r="M126" s="15">
        <f t="shared" ca="1" si="17"/>
        <v>-0.55028184389523471</v>
      </c>
      <c r="N126" s="15">
        <f t="shared" ca="1" si="26"/>
        <v>0</v>
      </c>
      <c r="O126" s="40">
        <f t="shared" ca="1" si="27"/>
        <v>0</v>
      </c>
      <c r="P126" s="15">
        <f t="shared" ca="1" si="28"/>
        <v>0</v>
      </c>
      <c r="Q126" s="15">
        <f t="shared" ca="1" si="29"/>
        <v>0</v>
      </c>
      <c r="R126" s="13">
        <f t="shared" ca="1" si="18"/>
        <v>0.55028184389523471</v>
      </c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</row>
    <row r="127" spans="1:35" x14ac:dyDescent="0.2">
      <c r="A127" s="90"/>
      <c r="B127" s="90"/>
      <c r="C127" s="90"/>
      <c r="D127" s="92">
        <f t="shared" si="19"/>
        <v>0</v>
      </c>
      <c r="E127" s="92">
        <f t="shared" si="19"/>
        <v>0</v>
      </c>
      <c r="F127" s="15">
        <f t="shared" si="20"/>
        <v>0</v>
      </c>
      <c r="G127" s="15">
        <f t="shared" si="20"/>
        <v>0</v>
      </c>
      <c r="H127" s="15">
        <f t="shared" si="21"/>
        <v>0</v>
      </c>
      <c r="I127" s="15">
        <f t="shared" si="22"/>
        <v>0</v>
      </c>
      <c r="J127" s="15">
        <f t="shared" si="23"/>
        <v>0</v>
      </c>
      <c r="K127" s="15">
        <f t="shared" si="24"/>
        <v>0</v>
      </c>
      <c r="L127" s="15">
        <f t="shared" si="25"/>
        <v>0</v>
      </c>
      <c r="M127" s="15">
        <f t="shared" ca="1" si="17"/>
        <v>-0.55028184389523471</v>
      </c>
      <c r="N127" s="15">
        <f t="shared" ca="1" si="26"/>
        <v>0</v>
      </c>
      <c r="O127" s="40">
        <f t="shared" ca="1" si="27"/>
        <v>0</v>
      </c>
      <c r="P127" s="15">
        <f t="shared" ca="1" si="28"/>
        <v>0</v>
      </c>
      <c r="Q127" s="15">
        <f t="shared" ca="1" si="29"/>
        <v>0</v>
      </c>
      <c r="R127" s="13">
        <f t="shared" ca="1" si="18"/>
        <v>0.55028184389523471</v>
      </c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</row>
    <row r="128" spans="1:35" x14ac:dyDescent="0.2">
      <c r="A128" s="90"/>
      <c r="B128" s="90"/>
      <c r="C128" s="90"/>
      <c r="D128" s="92">
        <f t="shared" si="19"/>
        <v>0</v>
      </c>
      <c r="E128" s="92">
        <f t="shared" si="19"/>
        <v>0</v>
      </c>
      <c r="F128" s="15">
        <f t="shared" si="20"/>
        <v>0</v>
      </c>
      <c r="G128" s="15">
        <f t="shared" si="20"/>
        <v>0</v>
      </c>
      <c r="H128" s="15">
        <f t="shared" si="21"/>
        <v>0</v>
      </c>
      <c r="I128" s="15">
        <f t="shared" si="22"/>
        <v>0</v>
      </c>
      <c r="J128" s="15">
        <f t="shared" si="23"/>
        <v>0</v>
      </c>
      <c r="K128" s="15">
        <f t="shared" si="24"/>
        <v>0</v>
      </c>
      <c r="L128" s="15">
        <f t="shared" si="25"/>
        <v>0</v>
      </c>
      <c r="M128" s="15">
        <f t="shared" ca="1" si="17"/>
        <v>-0.55028184389523471</v>
      </c>
      <c r="N128" s="15">
        <f t="shared" ca="1" si="26"/>
        <v>0</v>
      </c>
      <c r="O128" s="40">
        <f t="shared" ca="1" si="27"/>
        <v>0</v>
      </c>
      <c r="P128" s="15">
        <f t="shared" ca="1" si="28"/>
        <v>0</v>
      </c>
      <c r="Q128" s="15">
        <f t="shared" ca="1" si="29"/>
        <v>0</v>
      </c>
      <c r="R128" s="13">
        <f t="shared" ca="1" si="18"/>
        <v>0.55028184389523471</v>
      </c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</row>
    <row r="129" spans="1:35" x14ac:dyDescent="0.2">
      <c r="A129" s="90"/>
      <c r="B129" s="90"/>
      <c r="C129" s="90"/>
      <c r="D129" s="92">
        <f t="shared" si="19"/>
        <v>0</v>
      </c>
      <c r="E129" s="92">
        <f t="shared" si="19"/>
        <v>0</v>
      </c>
      <c r="F129" s="15">
        <f t="shared" si="20"/>
        <v>0</v>
      </c>
      <c r="G129" s="15">
        <f t="shared" si="20"/>
        <v>0</v>
      </c>
      <c r="H129" s="15">
        <f t="shared" si="21"/>
        <v>0</v>
      </c>
      <c r="I129" s="15">
        <f t="shared" si="22"/>
        <v>0</v>
      </c>
      <c r="J129" s="15">
        <f t="shared" si="23"/>
        <v>0</v>
      </c>
      <c r="K129" s="15">
        <f t="shared" si="24"/>
        <v>0</v>
      </c>
      <c r="L129" s="15">
        <f t="shared" si="25"/>
        <v>0</v>
      </c>
      <c r="M129" s="15">
        <f t="shared" ca="1" si="17"/>
        <v>-0.55028184389523471</v>
      </c>
      <c r="N129" s="15">
        <f t="shared" ca="1" si="26"/>
        <v>0</v>
      </c>
      <c r="O129" s="40">
        <f t="shared" ca="1" si="27"/>
        <v>0</v>
      </c>
      <c r="P129" s="15">
        <f t="shared" ca="1" si="28"/>
        <v>0</v>
      </c>
      <c r="Q129" s="15">
        <f t="shared" ca="1" si="29"/>
        <v>0</v>
      </c>
      <c r="R129" s="13">
        <f t="shared" ca="1" si="18"/>
        <v>0.55028184389523471</v>
      </c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</row>
    <row r="130" spans="1:35" x14ac:dyDescent="0.2">
      <c r="A130" s="90"/>
      <c r="B130" s="90"/>
      <c r="C130" s="90"/>
      <c r="D130" s="92">
        <f t="shared" si="19"/>
        <v>0</v>
      </c>
      <c r="E130" s="92">
        <f t="shared" si="19"/>
        <v>0</v>
      </c>
      <c r="F130" s="15">
        <f t="shared" si="20"/>
        <v>0</v>
      </c>
      <c r="G130" s="15">
        <f t="shared" si="20"/>
        <v>0</v>
      </c>
      <c r="H130" s="15">
        <f t="shared" si="21"/>
        <v>0</v>
      </c>
      <c r="I130" s="15">
        <f t="shared" si="22"/>
        <v>0</v>
      </c>
      <c r="J130" s="15">
        <f t="shared" si="23"/>
        <v>0</v>
      </c>
      <c r="K130" s="15">
        <f t="shared" si="24"/>
        <v>0</v>
      </c>
      <c r="L130" s="15">
        <f t="shared" si="25"/>
        <v>0</v>
      </c>
      <c r="M130" s="15">
        <f t="shared" ca="1" si="17"/>
        <v>-0.55028184389523471</v>
      </c>
      <c r="N130" s="15">
        <f t="shared" ca="1" si="26"/>
        <v>0</v>
      </c>
      <c r="O130" s="40">
        <f t="shared" ca="1" si="27"/>
        <v>0</v>
      </c>
      <c r="P130" s="15">
        <f t="shared" ca="1" si="28"/>
        <v>0</v>
      </c>
      <c r="Q130" s="15">
        <f t="shared" ca="1" si="29"/>
        <v>0</v>
      </c>
      <c r="R130" s="13">
        <f t="shared" ca="1" si="18"/>
        <v>0.55028184389523471</v>
      </c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</row>
    <row r="131" spans="1:35" x14ac:dyDescent="0.2">
      <c r="A131" s="90"/>
      <c r="B131" s="90"/>
      <c r="C131" s="90"/>
      <c r="D131" s="92">
        <f t="shared" si="19"/>
        <v>0</v>
      </c>
      <c r="E131" s="92">
        <f t="shared" si="19"/>
        <v>0</v>
      </c>
      <c r="F131" s="15">
        <f t="shared" si="20"/>
        <v>0</v>
      </c>
      <c r="G131" s="15">
        <f t="shared" si="20"/>
        <v>0</v>
      </c>
      <c r="H131" s="15">
        <f t="shared" si="21"/>
        <v>0</v>
      </c>
      <c r="I131" s="15">
        <f t="shared" si="22"/>
        <v>0</v>
      </c>
      <c r="J131" s="15">
        <f t="shared" si="23"/>
        <v>0</v>
      </c>
      <c r="K131" s="15">
        <f t="shared" si="24"/>
        <v>0</v>
      </c>
      <c r="L131" s="15">
        <f t="shared" si="25"/>
        <v>0</v>
      </c>
      <c r="M131" s="15">
        <f t="shared" ca="1" si="17"/>
        <v>-0.55028184389523471</v>
      </c>
      <c r="N131" s="15">
        <f t="shared" ca="1" si="26"/>
        <v>0</v>
      </c>
      <c r="O131" s="40">
        <f t="shared" ca="1" si="27"/>
        <v>0</v>
      </c>
      <c r="P131" s="15">
        <f t="shared" ca="1" si="28"/>
        <v>0</v>
      </c>
      <c r="Q131" s="15">
        <f t="shared" ca="1" si="29"/>
        <v>0</v>
      </c>
      <c r="R131" s="13">
        <f t="shared" ca="1" si="18"/>
        <v>0.55028184389523471</v>
      </c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</row>
    <row r="132" spans="1:35" x14ac:dyDescent="0.2">
      <c r="A132" s="90"/>
      <c r="B132" s="90"/>
      <c r="C132" s="90"/>
      <c r="D132" s="92">
        <f t="shared" si="19"/>
        <v>0</v>
      </c>
      <c r="E132" s="92">
        <f t="shared" si="19"/>
        <v>0</v>
      </c>
      <c r="F132" s="15">
        <f t="shared" si="20"/>
        <v>0</v>
      </c>
      <c r="G132" s="15">
        <f t="shared" si="20"/>
        <v>0</v>
      </c>
      <c r="H132" s="15">
        <f t="shared" si="21"/>
        <v>0</v>
      </c>
      <c r="I132" s="15">
        <f t="shared" si="22"/>
        <v>0</v>
      </c>
      <c r="J132" s="15">
        <f t="shared" si="23"/>
        <v>0</v>
      </c>
      <c r="K132" s="15">
        <f t="shared" si="24"/>
        <v>0</v>
      </c>
      <c r="L132" s="15">
        <f t="shared" si="25"/>
        <v>0</v>
      </c>
      <c r="M132" s="15">
        <f t="shared" ca="1" si="17"/>
        <v>-0.55028184389523471</v>
      </c>
      <c r="N132" s="15">
        <f t="shared" ca="1" si="26"/>
        <v>0</v>
      </c>
      <c r="O132" s="40">
        <f t="shared" ca="1" si="27"/>
        <v>0</v>
      </c>
      <c r="P132" s="15">
        <f t="shared" ca="1" si="28"/>
        <v>0</v>
      </c>
      <c r="Q132" s="15">
        <f t="shared" ca="1" si="29"/>
        <v>0</v>
      </c>
      <c r="R132" s="13">
        <f t="shared" ca="1" si="18"/>
        <v>0.55028184389523471</v>
      </c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</row>
    <row r="133" spans="1:35" x14ac:dyDescent="0.2">
      <c r="A133" s="90"/>
      <c r="B133" s="90"/>
      <c r="C133" s="90"/>
      <c r="D133" s="92">
        <f t="shared" si="19"/>
        <v>0</v>
      </c>
      <c r="E133" s="92">
        <f t="shared" si="19"/>
        <v>0</v>
      </c>
      <c r="F133" s="15">
        <f t="shared" si="20"/>
        <v>0</v>
      </c>
      <c r="G133" s="15">
        <f t="shared" si="20"/>
        <v>0</v>
      </c>
      <c r="H133" s="15">
        <f t="shared" si="21"/>
        <v>0</v>
      </c>
      <c r="I133" s="15">
        <f t="shared" si="22"/>
        <v>0</v>
      </c>
      <c r="J133" s="15">
        <f t="shared" si="23"/>
        <v>0</v>
      </c>
      <c r="K133" s="15">
        <f t="shared" si="24"/>
        <v>0</v>
      </c>
      <c r="L133" s="15">
        <f t="shared" si="25"/>
        <v>0</v>
      </c>
      <c r="M133" s="15">
        <f t="shared" ca="1" si="17"/>
        <v>-0.55028184389523471</v>
      </c>
      <c r="N133" s="15">
        <f t="shared" ca="1" si="26"/>
        <v>0</v>
      </c>
      <c r="O133" s="40">
        <f t="shared" ca="1" si="27"/>
        <v>0</v>
      </c>
      <c r="P133" s="15">
        <f t="shared" ca="1" si="28"/>
        <v>0</v>
      </c>
      <c r="Q133" s="15">
        <f t="shared" ca="1" si="29"/>
        <v>0</v>
      </c>
      <c r="R133" s="13">
        <f t="shared" ca="1" si="18"/>
        <v>0.55028184389523471</v>
      </c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</row>
    <row r="134" spans="1:35" x14ac:dyDescent="0.2">
      <c r="A134" s="90"/>
      <c r="B134" s="90"/>
      <c r="C134" s="90"/>
      <c r="D134" s="92">
        <f t="shared" si="19"/>
        <v>0</v>
      </c>
      <c r="E134" s="92">
        <f t="shared" si="19"/>
        <v>0</v>
      </c>
      <c r="F134" s="15">
        <f t="shared" si="20"/>
        <v>0</v>
      </c>
      <c r="G134" s="15">
        <f t="shared" si="20"/>
        <v>0</v>
      </c>
      <c r="H134" s="15">
        <f t="shared" si="21"/>
        <v>0</v>
      </c>
      <c r="I134" s="15">
        <f t="shared" si="22"/>
        <v>0</v>
      </c>
      <c r="J134" s="15">
        <f t="shared" si="23"/>
        <v>0</v>
      </c>
      <c r="K134" s="15">
        <f t="shared" si="24"/>
        <v>0</v>
      </c>
      <c r="L134" s="15">
        <f t="shared" si="25"/>
        <v>0</v>
      </c>
      <c r="M134" s="15">
        <f t="shared" ca="1" si="17"/>
        <v>-0.55028184389523471</v>
      </c>
      <c r="N134" s="15">
        <f t="shared" ca="1" si="26"/>
        <v>0</v>
      </c>
      <c r="O134" s="40">
        <f t="shared" ca="1" si="27"/>
        <v>0</v>
      </c>
      <c r="P134" s="15">
        <f t="shared" ca="1" si="28"/>
        <v>0</v>
      </c>
      <c r="Q134" s="15">
        <f t="shared" ca="1" si="29"/>
        <v>0</v>
      </c>
      <c r="R134" s="13">
        <f t="shared" ca="1" si="18"/>
        <v>0.55028184389523471</v>
      </c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</row>
    <row r="135" spans="1:35" x14ac:dyDescent="0.2">
      <c r="A135" s="90"/>
      <c r="B135" s="90"/>
      <c r="C135" s="90"/>
      <c r="D135" s="92">
        <f t="shared" si="19"/>
        <v>0</v>
      </c>
      <c r="E135" s="92">
        <f t="shared" si="19"/>
        <v>0</v>
      </c>
      <c r="F135" s="15">
        <f t="shared" si="20"/>
        <v>0</v>
      </c>
      <c r="G135" s="15">
        <f t="shared" si="20"/>
        <v>0</v>
      </c>
      <c r="H135" s="15">
        <f t="shared" si="21"/>
        <v>0</v>
      </c>
      <c r="I135" s="15">
        <f t="shared" si="22"/>
        <v>0</v>
      </c>
      <c r="J135" s="15">
        <f t="shared" si="23"/>
        <v>0</v>
      </c>
      <c r="K135" s="15">
        <f t="shared" si="24"/>
        <v>0</v>
      </c>
      <c r="L135" s="15">
        <f t="shared" si="25"/>
        <v>0</v>
      </c>
      <c r="M135" s="15">
        <f t="shared" ca="1" si="17"/>
        <v>-0.55028184389523471</v>
      </c>
      <c r="N135" s="15">
        <f t="shared" ca="1" si="26"/>
        <v>0</v>
      </c>
      <c r="O135" s="40">
        <f t="shared" ca="1" si="27"/>
        <v>0</v>
      </c>
      <c r="P135" s="15">
        <f t="shared" ca="1" si="28"/>
        <v>0</v>
      </c>
      <c r="Q135" s="15">
        <f t="shared" ca="1" si="29"/>
        <v>0</v>
      </c>
      <c r="R135" s="13">
        <f t="shared" ca="1" si="18"/>
        <v>0.55028184389523471</v>
      </c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</row>
    <row r="136" spans="1:35" x14ac:dyDescent="0.2">
      <c r="A136" s="90"/>
      <c r="B136" s="90"/>
      <c r="C136" s="90"/>
      <c r="D136" s="92">
        <f t="shared" si="19"/>
        <v>0</v>
      </c>
      <c r="E136" s="92">
        <f t="shared" si="19"/>
        <v>0</v>
      </c>
      <c r="F136" s="15">
        <f t="shared" si="20"/>
        <v>0</v>
      </c>
      <c r="G136" s="15">
        <f t="shared" si="20"/>
        <v>0</v>
      </c>
      <c r="H136" s="15">
        <f t="shared" si="21"/>
        <v>0</v>
      </c>
      <c r="I136" s="15">
        <f t="shared" si="22"/>
        <v>0</v>
      </c>
      <c r="J136" s="15">
        <f t="shared" si="23"/>
        <v>0</v>
      </c>
      <c r="K136" s="15">
        <f t="shared" si="24"/>
        <v>0</v>
      </c>
      <c r="L136" s="15">
        <f t="shared" si="25"/>
        <v>0</v>
      </c>
      <c r="M136" s="15">
        <f t="shared" ca="1" si="17"/>
        <v>-0.55028184389523471</v>
      </c>
      <c r="N136" s="15">
        <f t="shared" ca="1" si="26"/>
        <v>0</v>
      </c>
      <c r="O136" s="40">
        <f t="shared" ca="1" si="27"/>
        <v>0</v>
      </c>
      <c r="P136" s="15">
        <f t="shared" ca="1" si="28"/>
        <v>0</v>
      </c>
      <c r="Q136" s="15">
        <f t="shared" ca="1" si="29"/>
        <v>0</v>
      </c>
      <c r="R136" s="13">
        <f t="shared" ca="1" si="18"/>
        <v>0.55028184389523471</v>
      </c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</row>
    <row r="137" spans="1:35" x14ac:dyDescent="0.2">
      <c r="A137" s="90"/>
      <c r="B137" s="90"/>
      <c r="C137" s="90"/>
      <c r="D137" s="92">
        <f t="shared" si="19"/>
        <v>0</v>
      </c>
      <c r="E137" s="92">
        <f t="shared" si="19"/>
        <v>0</v>
      </c>
      <c r="F137" s="15">
        <f t="shared" si="20"/>
        <v>0</v>
      </c>
      <c r="G137" s="15">
        <f t="shared" si="20"/>
        <v>0</v>
      </c>
      <c r="H137" s="15">
        <f t="shared" si="21"/>
        <v>0</v>
      </c>
      <c r="I137" s="15">
        <f t="shared" si="22"/>
        <v>0</v>
      </c>
      <c r="J137" s="15">
        <f t="shared" si="23"/>
        <v>0</v>
      </c>
      <c r="K137" s="15">
        <f t="shared" si="24"/>
        <v>0</v>
      </c>
      <c r="L137" s="15">
        <f t="shared" si="25"/>
        <v>0</v>
      </c>
      <c r="M137" s="15">
        <f t="shared" ca="1" si="17"/>
        <v>-0.55028184389523471</v>
      </c>
      <c r="N137" s="15">
        <f t="shared" ca="1" si="26"/>
        <v>0</v>
      </c>
      <c r="O137" s="40">
        <f t="shared" ca="1" si="27"/>
        <v>0</v>
      </c>
      <c r="P137" s="15">
        <f t="shared" ca="1" si="28"/>
        <v>0</v>
      </c>
      <c r="Q137" s="15">
        <f t="shared" ca="1" si="29"/>
        <v>0</v>
      </c>
      <c r="R137" s="13">
        <f t="shared" ca="1" si="18"/>
        <v>0.55028184389523471</v>
      </c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</row>
    <row r="138" spans="1:35" x14ac:dyDescent="0.2">
      <c r="A138" s="90"/>
      <c r="B138" s="90"/>
      <c r="C138" s="90"/>
      <c r="D138" s="92">
        <f t="shared" si="19"/>
        <v>0</v>
      </c>
      <c r="E138" s="92">
        <f t="shared" si="19"/>
        <v>0</v>
      </c>
      <c r="F138" s="15">
        <f t="shared" si="20"/>
        <v>0</v>
      </c>
      <c r="G138" s="15">
        <f t="shared" si="20"/>
        <v>0</v>
      </c>
      <c r="H138" s="15">
        <f t="shared" si="21"/>
        <v>0</v>
      </c>
      <c r="I138" s="15">
        <f t="shared" si="22"/>
        <v>0</v>
      </c>
      <c r="J138" s="15">
        <f t="shared" si="23"/>
        <v>0</v>
      </c>
      <c r="K138" s="15">
        <f t="shared" si="24"/>
        <v>0</v>
      </c>
      <c r="L138" s="15">
        <f t="shared" si="25"/>
        <v>0</v>
      </c>
      <c r="M138" s="15">
        <f t="shared" ca="1" si="17"/>
        <v>-0.55028184389523471</v>
      </c>
      <c r="N138" s="15">
        <f t="shared" ca="1" si="26"/>
        <v>0</v>
      </c>
      <c r="O138" s="40">
        <f t="shared" ca="1" si="27"/>
        <v>0</v>
      </c>
      <c r="P138" s="15">
        <f t="shared" ca="1" si="28"/>
        <v>0</v>
      </c>
      <c r="Q138" s="15">
        <f t="shared" ca="1" si="29"/>
        <v>0</v>
      </c>
      <c r="R138" s="13">
        <f t="shared" ca="1" si="18"/>
        <v>0.55028184389523471</v>
      </c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</row>
    <row r="139" spans="1:35" x14ac:dyDescent="0.2">
      <c r="A139" s="90"/>
      <c r="B139" s="90"/>
      <c r="C139" s="90"/>
      <c r="D139" s="92">
        <f t="shared" si="19"/>
        <v>0</v>
      </c>
      <c r="E139" s="92">
        <f t="shared" si="19"/>
        <v>0</v>
      </c>
      <c r="F139" s="15">
        <f t="shared" si="20"/>
        <v>0</v>
      </c>
      <c r="G139" s="15">
        <f t="shared" si="20"/>
        <v>0</v>
      </c>
      <c r="H139" s="15">
        <f t="shared" si="21"/>
        <v>0</v>
      </c>
      <c r="I139" s="15">
        <f t="shared" si="22"/>
        <v>0</v>
      </c>
      <c r="J139" s="15">
        <f t="shared" si="23"/>
        <v>0</v>
      </c>
      <c r="K139" s="15">
        <f t="shared" si="24"/>
        <v>0</v>
      </c>
      <c r="L139" s="15">
        <f t="shared" si="25"/>
        <v>0</v>
      </c>
      <c r="M139" s="15">
        <f t="shared" ca="1" si="17"/>
        <v>-0.55028184389523471</v>
      </c>
      <c r="N139" s="15">
        <f t="shared" ca="1" si="26"/>
        <v>0</v>
      </c>
      <c r="O139" s="40">
        <f t="shared" ca="1" si="27"/>
        <v>0</v>
      </c>
      <c r="P139" s="15">
        <f t="shared" ca="1" si="28"/>
        <v>0</v>
      </c>
      <c r="Q139" s="15">
        <f t="shared" ca="1" si="29"/>
        <v>0</v>
      </c>
      <c r="R139" s="13">
        <f t="shared" ca="1" si="18"/>
        <v>0.55028184389523471</v>
      </c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</row>
    <row r="140" spans="1:35" x14ac:dyDescent="0.2">
      <c r="A140" s="90"/>
      <c r="B140" s="90"/>
      <c r="C140" s="90"/>
      <c r="D140" s="92">
        <f t="shared" si="19"/>
        <v>0</v>
      </c>
      <c r="E140" s="92">
        <f t="shared" si="19"/>
        <v>0</v>
      </c>
      <c r="F140" s="15">
        <f t="shared" si="20"/>
        <v>0</v>
      </c>
      <c r="G140" s="15">
        <f t="shared" si="20"/>
        <v>0</v>
      </c>
      <c r="H140" s="15">
        <f t="shared" si="21"/>
        <v>0</v>
      </c>
      <c r="I140" s="15">
        <f t="shared" si="22"/>
        <v>0</v>
      </c>
      <c r="J140" s="15">
        <f t="shared" si="23"/>
        <v>0</v>
      </c>
      <c r="K140" s="15">
        <f t="shared" si="24"/>
        <v>0</v>
      </c>
      <c r="L140" s="15">
        <f t="shared" si="25"/>
        <v>0</v>
      </c>
      <c r="M140" s="15">
        <f t="shared" ca="1" si="17"/>
        <v>-0.55028184389523471</v>
      </c>
      <c r="N140" s="15">
        <f t="shared" ca="1" si="26"/>
        <v>0</v>
      </c>
      <c r="O140" s="40">
        <f t="shared" ca="1" si="27"/>
        <v>0</v>
      </c>
      <c r="P140" s="15">
        <f t="shared" ca="1" si="28"/>
        <v>0</v>
      </c>
      <c r="Q140" s="15">
        <f t="shared" ca="1" si="29"/>
        <v>0</v>
      </c>
      <c r="R140" s="13">
        <f t="shared" ca="1" si="18"/>
        <v>0.55028184389523471</v>
      </c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</row>
    <row r="141" spans="1:35" x14ac:dyDescent="0.2">
      <c r="A141" s="90"/>
      <c r="B141" s="90"/>
      <c r="C141" s="90"/>
      <c r="D141" s="92">
        <f t="shared" si="19"/>
        <v>0</v>
      </c>
      <c r="E141" s="92">
        <f t="shared" si="19"/>
        <v>0</v>
      </c>
      <c r="F141" s="15">
        <f t="shared" si="20"/>
        <v>0</v>
      </c>
      <c r="G141" s="15">
        <f t="shared" si="20"/>
        <v>0</v>
      </c>
      <c r="H141" s="15">
        <f t="shared" si="21"/>
        <v>0</v>
      </c>
      <c r="I141" s="15">
        <f t="shared" si="22"/>
        <v>0</v>
      </c>
      <c r="J141" s="15">
        <f t="shared" si="23"/>
        <v>0</v>
      </c>
      <c r="K141" s="15">
        <f t="shared" si="24"/>
        <v>0</v>
      </c>
      <c r="L141" s="15">
        <f t="shared" si="25"/>
        <v>0</v>
      </c>
      <c r="M141" s="15">
        <f t="shared" ca="1" si="17"/>
        <v>-0.55028184389523471</v>
      </c>
      <c r="N141" s="15">
        <f t="shared" ca="1" si="26"/>
        <v>0</v>
      </c>
      <c r="O141" s="40">
        <f t="shared" ca="1" si="27"/>
        <v>0</v>
      </c>
      <c r="P141" s="15">
        <f t="shared" ca="1" si="28"/>
        <v>0</v>
      </c>
      <c r="Q141" s="15">
        <f t="shared" ca="1" si="29"/>
        <v>0</v>
      </c>
      <c r="R141" s="13">
        <f t="shared" ca="1" si="18"/>
        <v>0.55028184389523471</v>
      </c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</row>
    <row r="142" spans="1:35" x14ac:dyDescent="0.2">
      <c r="A142" s="90"/>
      <c r="B142" s="90"/>
      <c r="C142" s="90"/>
      <c r="D142" s="92">
        <f t="shared" si="19"/>
        <v>0</v>
      </c>
      <c r="E142" s="92">
        <f t="shared" si="19"/>
        <v>0</v>
      </c>
      <c r="F142" s="15">
        <f t="shared" si="20"/>
        <v>0</v>
      </c>
      <c r="G142" s="15">
        <f t="shared" si="20"/>
        <v>0</v>
      </c>
      <c r="H142" s="15">
        <f t="shared" si="21"/>
        <v>0</v>
      </c>
      <c r="I142" s="15">
        <f t="shared" si="22"/>
        <v>0</v>
      </c>
      <c r="J142" s="15">
        <f t="shared" si="23"/>
        <v>0</v>
      </c>
      <c r="K142" s="15">
        <f t="shared" si="24"/>
        <v>0</v>
      </c>
      <c r="L142" s="15">
        <f t="shared" si="25"/>
        <v>0</v>
      </c>
      <c r="M142" s="15">
        <f t="shared" ca="1" si="17"/>
        <v>-0.55028184389523471</v>
      </c>
      <c r="N142" s="15">
        <f t="shared" ca="1" si="26"/>
        <v>0</v>
      </c>
      <c r="O142" s="40">
        <f t="shared" ca="1" si="27"/>
        <v>0</v>
      </c>
      <c r="P142" s="15">
        <f t="shared" ca="1" si="28"/>
        <v>0</v>
      </c>
      <c r="Q142" s="15">
        <f t="shared" ca="1" si="29"/>
        <v>0</v>
      </c>
      <c r="R142" s="13">
        <f t="shared" ca="1" si="18"/>
        <v>0.55028184389523471</v>
      </c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</row>
    <row r="143" spans="1:35" x14ac:dyDescent="0.2">
      <c r="A143" s="90"/>
      <c r="B143" s="90"/>
      <c r="C143" s="90"/>
      <c r="D143" s="92">
        <f t="shared" si="19"/>
        <v>0</v>
      </c>
      <c r="E143" s="92">
        <f t="shared" si="19"/>
        <v>0</v>
      </c>
      <c r="F143" s="15">
        <f t="shared" si="20"/>
        <v>0</v>
      </c>
      <c r="G143" s="15">
        <f t="shared" si="20"/>
        <v>0</v>
      </c>
      <c r="H143" s="15">
        <f t="shared" si="21"/>
        <v>0</v>
      </c>
      <c r="I143" s="15">
        <f t="shared" si="22"/>
        <v>0</v>
      </c>
      <c r="J143" s="15">
        <f t="shared" si="23"/>
        <v>0</v>
      </c>
      <c r="K143" s="15">
        <f t="shared" si="24"/>
        <v>0</v>
      </c>
      <c r="L143" s="15">
        <f t="shared" si="25"/>
        <v>0</v>
      </c>
      <c r="M143" s="15">
        <f t="shared" ca="1" si="17"/>
        <v>-0.55028184389523471</v>
      </c>
      <c r="N143" s="15">
        <f t="shared" ca="1" si="26"/>
        <v>0</v>
      </c>
      <c r="O143" s="40">
        <f t="shared" ca="1" si="27"/>
        <v>0</v>
      </c>
      <c r="P143" s="15">
        <f t="shared" ca="1" si="28"/>
        <v>0</v>
      </c>
      <c r="Q143" s="15">
        <f t="shared" ca="1" si="29"/>
        <v>0</v>
      </c>
      <c r="R143" s="13">
        <f t="shared" ca="1" si="18"/>
        <v>0.55028184389523471</v>
      </c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</row>
    <row r="144" spans="1:35" x14ac:dyDescent="0.2">
      <c r="A144" s="90"/>
      <c r="B144" s="90"/>
      <c r="C144" s="90"/>
      <c r="D144" s="92">
        <f t="shared" si="19"/>
        <v>0</v>
      </c>
      <c r="E144" s="92">
        <f t="shared" si="19"/>
        <v>0</v>
      </c>
      <c r="F144" s="15">
        <f t="shared" si="20"/>
        <v>0</v>
      </c>
      <c r="G144" s="15">
        <f t="shared" si="20"/>
        <v>0</v>
      </c>
      <c r="H144" s="15">
        <f t="shared" si="21"/>
        <v>0</v>
      </c>
      <c r="I144" s="15">
        <f t="shared" si="22"/>
        <v>0</v>
      </c>
      <c r="J144" s="15">
        <f t="shared" si="23"/>
        <v>0</v>
      </c>
      <c r="K144" s="15">
        <f t="shared" si="24"/>
        <v>0</v>
      </c>
      <c r="L144" s="15">
        <f t="shared" si="25"/>
        <v>0</v>
      </c>
      <c r="M144" s="15">
        <f t="shared" ca="1" si="17"/>
        <v>-0.55028184389523471</v>
      </c>
      <c r="N144" s="15">
        <f t="shared" ca="1" si="26"/>
        <v>0</v>
      </c>
      <c r="O144" s="40">
        <f t="shared" ca="1" si="27"/>
        <v>0</v>
      </c>
      <c r="P144" s="15">
        <f t="shared" ca="1" si="28"/>
        <v>0</v>
      </c>
      <c r="Q144" s="15">
        <f t="shared" ca="1" si="29"/>
        <v>0</v>
      </c>
      <c r="R144" s="13">
        <f t="shared" ca="1" si="18"/>
        <v>0.55028184389523471</v>
      </c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</row>
    <row r="145" spans="1:35" x14ac:dyDescent="0.2">
      <c r="A145" s="90"/>
      <c r="B145" s="90"/>
      <c r="C145" s="90"/>
      <c r="D145" s="92">
        <f t="shared" ref="D145:E208" si="30">A145/A$18</f>
        <v>0</v>
      </c>
      <c r="E145" s="92">
        <f t="shared" si="30"/>
        <v>0</v>
      </c>
      <c r="F145" s="15">
        <f t="shared" ref="F145:G208" si="31">$C145*D145</f>
        <v>0</v>
      </c>
      <c r="G145" s="15">
        <f t="shared" si="31"/>
        <v>0</v>
      </c>
      <c r="H145" s="15">
        <f t="shared" si="21"/>
        <v>0</v>
      </c>
      <c r="I145" s="15">
        <f t="shared" si="22"/>
        <v>0</v>
      </c>
      <c r="J145" s="15">
        <f t="shared" si="23"/>
        <v>0</v>
      </c>
      <c r="K145" s="15">
        <f t="shared" si="24"/>
        <v>0</v>
      </c>
      <c r="L145" s="15">
        <f t="shared" si="25"/>
        <v>0</v>
      </c>
      <c r="M145" s="15">
        <f t="shared" ca="1" si="17"/>
        <v>-0.55028184389523471</v>
      </c>
      <c r="N145" s="15">
        <f t="shared" ca="1" si="26"/>
        <v>0</v>
      </c>
      <c r="O145" s="40">
        <f t="shared" ca="1" si="27"/>
        <v>0</v>
      </c>
      <c r="P145" s="15">
        <f t="shared" ca="1" si="28"/>
        <v>0</v>
      </c>
      <c r="Q145" s="15">
        <f t="shared" ca="1" si="29"/>
        <v>0</v>
      </c>
      <c r="R145" s="13">
        <f t="shared" ca="1" si="18"/>
        <v>0.55028184389523471</v>
      </c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</row>
    <row r="146" spans="1:35" x14ac:dyDescent="0.2">
      <c r="A146" s="90"/>
      <c r="B146" s="90"/>
      <c r="C146" s="90"/>
      <c r="D146" s="92">
        <f t="shared" si="30"/>
        <v>0</v>
      </c>
      <c r="E146" s="92">
        <f t="shared" si="30"/>
        <v>0</v>
      </c>
      <c r="F146" s="15">
        <f t="shared" si="31"/>
        <v>0</v>
      </c>
      <c r="G146" s="15">
        <f t="shared" si="31"/>
        <v>0</v>
      </c>
      <c r="H146" s="15">
        <f t="shared" si="21"/>
        <v>0</v>
      </c>
      <c r="I146" s="15">
        <f t="shared" si="22"/>
        <v>0</v>
      </c>
      <c r="J146" s="15">
        <f t="shared" si="23"/>
        <v>0</v>
      </c>
      <c r="K146" s="15">
        <f t="shared" si="24"/>
        <v>0</v>
      </c>
      <c r="L146" s="15">
        <f t="shared" si="25"/>
        <v>0</v>
      </c>
      <c r="M146" s="15">
        <f t="shared" ca="1" si="17"/>
        <v>-0.55028184389523471</v>
      </c>
      <c r="N146" s="15">
        <f t="shared" ca="1" si="26"/>
        <v>0</v>
      </c>
      <c r="O146" s="40">
        <f t="shared" ca="1" si="27"/>
        <v>0</v>
      </c>
      <c r="P146" s="15">
        <f t="shared" ca="1" si="28"/>
        <v>0</v>
      </c>
      <c r="Q146" s="15">
        <f t="shared" ca="1" si="29"/>
        <v>0</v>
      </c>
      <c r="R146" s="13">
        <f t="shared" ca="1" si="18"/>
        <v>0.55028184389523471</v>
      </c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</row>
    <row r="147" spans="1:35" x14ac:dyDescent="0.2">
      <c r="A147" s="90"/>
      <c r="B147" s="90"/>
      <c r="C147" s="90"/>
      <c r="D147" s="92">
        <f t="shared" si="30"/>
        <v>0</v>
      </c>
      <c r="E147" s="92">
        <f t="shared" si="30"/>
        <v>0</v>
      </c>
      <c r="F147" s="15">
        <f t="shared" si="31"/>
        <v>0</v>
      </c>
      <c r="G147" s="15">
        <f t="shared" si="31"/>
        <v>0</v>
      </c>
      <c r="H147" s="15">
        <f t="shared" si="21"/>
        <v>0</v>
      </c>
      <c r="I147" s="15">
        <f t="shared" si="22"/>
        <v>0</v>
      </c>
      <c r="J147" s="15">
        <f t="shared" si="23"/>
        <v>0</v>
      </c>
      <c r="K147" s="15">
        <f t="shared" si="24"/>
        <v>0</v>
      </c>
      <c r="L147" s="15">
        <f t="shared" si="25"/>
        <v>0</v>
      </c>
      <c r="M147" s="15">
        <f t="shared" ca="1" si="17"/>
        <v>-0.55028184389523471</v>
      </c>
      <c r="N147" s="15">
        <f t="shared" ca="1" si="26"/>
        <v>0</v>
      </c>
      <c r="O147" s="40">
        <f t="shared" ca="1" si="27"/>
        <v>0</v>
      </c>
      <c r="P147" s="15">
        <f t="shared" ca="1" si="28"/>
        <v>0</v>
      </c>
      <c r="Q147" s="15">
        <f t="shared" ca="1" si="29"/>
        <v>0</v>
      </c>
      <c r="R147" s="13">
        <f t="shared" ca="1" si="18"/>
        <v>0.55028184389523471</v>
      </c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</row>
    <row r="148" spans="1:35" x14ac:dyDescent="0.2">
      <c r="A148" s="90"/>
      <c r="B148" s="90"/>
      <c r="C148" s="90"/>
      <c r="D148" s="92">
        <f t="shared" si="30"/>
        <v>0</v>
      </c>
      <c r="E148" s="92">
        <f t="shared" si="30"/>
        <v>0</v>
      </c>
      <c r="F148" s="15">
        <f t="shared" si="31"/>
        <v>0</v>
      </c>
      <c r="G148" s="15">
        <f t="shared" si="31"/>
        <v>0</v>
      </c>
      <c r="H148" s="15">
        <f t="shared" si="21"/>
        <v>0</v>
      </c>
      <c r="I148" s="15">
        <f t="shared" si="22"/>
        <v>0</v>
      </c>
      <c r="J148" s="15">
        <f t="shared" si="23"/>
        <v>0</v>
      </c>
      <c r="K148" s="15">
        <f t="shared" si="24"/>
        <v>0</v>
      </c>
      <c r="L148" s="15">
        <f t="shared" si="25"/>
        <v>0</v>
      </c>
      <c r="M148" s="15">
        <f t="shared" ca="1" si="17"/>
        <v>-0.55028184389523471</v>
      </c>
      <c r="N148" s="15">
        <f t="shared" ca="1" si="26"/>
        <v>0</v>
      </c>
      <c r="O148" s="40">
        <f t="shared" ca="1" si="27"/>
        <v>0</v>
      </c>
      <c r="P148" s="15">
        <f t="shared" ca="1" si="28"/>
        <v>0</v>
      </c>
      <c r="Q148" s="15">
        <f t="shared" ca="1" si="29"/>
        <v>0</v>
      </c>
      <c r="R148" s="13">
        <f t="shared" ca="1" si="18"/>
        <v>0.55028184389523471</v>
      </c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</row>
    <row r="149" spans="1:35" x14ac:dyDescent="0.2">
      <c r="A149" s="90"/>
      <c r="B149" s="90"/>
      <c r="C149" s="90"/>
      <c r="D149" s="92">
        <f t="shared" si="30"/>
        <v>0</v>
      </c>
      <c r="E149" s="92">
        <f t="shared" si="30"/>
        <v>0</v>
      </c>
      <c r="F149" s="15">
        <f t="shared" si="31"/>
        <v>0</v>
      </c>
      <c r="G149" s="15">
        <f t="shared" si="31"/>
        <v>0</v>
      </c>
      <c r="H149" s="15">
        <f t="shared" si="21"/>
        <v>0</v>
      </c>
      <c r="I149" s="15">
        <f t="shared" si="22"/>
        <v>0</v>
      </c>
      <c r="J149" s="15">
        <f t="shared" si="23"/>
        <v>0</v>
      </c>
      <c r="K149" s="15">
        <f t="shared" si="24"/>
        <v>0</v>
      </c>
      <c r="L149" s="15">
        <f t="shared" si="25"/>
        <v>0</v>
      </c>
      <c r="M149" s="15">
        <f t="shared" ref="M149:M212" ca="1" si="32">+E$4+E$5*D149+E$6*D149^2</f>
        <v>-0.55028184389523471</v>
      </c>
      <c r="N149" s="15">
        <f t="shared" ca="1" si="26"/>
        <v>0</v>
      </c>
      <c r="O149" s="40">
        <f t="shared" ca="1" si="27"/>
        <v>0</v>
      </c>
      <c r="P149" s="15">
        <f t="shared" ca="1" si="28"/>
        <v>0</v>
      </c>
      <c r="Q149" s="15">
        <f t="shared" ca="1" si="29"/>
        <v>0</v>
      </c>
      <c r="R149" s="13">
        <f t="shared" ref="R149:R212" ca="1" si="33">+E149-M149</f>
        <v>0.55028184389523471</v>
      </c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</row>
    <row r="150" spans="1:35" x14ac:dyDescent="0.2">
      <c r="A150" s="90"/>
      <c r="B150" s="90"/>
      <c r="C150" s="90"/>
      <c r="D150" s="92">
        <f t="shared" si="30"/>
        <v>0</v>
      </c>
      <c r="E150" s="92">
        <f t="shared" si="30"/>
        <v>0</v>
      </c>
      <c r="F150" s="15">
        <f t="shared" si="31"/>
        <v>0</v>
      </c>
      <c r="G150" s="15">
        <f t="shared" si="31"/>
        <v>0</v>
      </c>
      <c r="H150" s="15">
        <f t="shared" ref="H150:H213" si="34">C150*D150*D150</f>
        <v>0</v>
      </c>
      <c r="I150" s="15">
        <f t="shared" ref="I150:I213" si="35">C150*D150*D150*D150</f>
        <v>0</v>
      </c>
      <c r="J150" s="15">
        <f t="shared" ref="J150:J213" si="36">C150*D150*D150*D150*D150</f>
        <v>0</v>
      </c>
      <c r="K150" s="15">
        <f t="shared" ref="K150:K213" si="37">C150*E150*D150</f>
        <v>0</v>
      </c>
      <c r="L150" s="15">
        <f t="shared" ref="L150:L213" si="38">C150*E150*D150*D150</f>
        <v>0</v>
      </c>
      <c r="M150" s="15">
        <f t="shared" ca="1" si="32"/>
        <v>-0.55028184389523471</v>
      </c>
      <c r="N150" s="15">
        <f t="shared" ref="N150:N213" ca="1" si="39">C150*(M150-E150)^2</f>
        <v>0</v>
      </c>
      <c r="O150" s="40">
        <f t="shared" ref="O150:O213" ca="1" si="40">(C150*O$1-O$2*F150+O$3*H150)^2</f>
        <v>0</v>
      </c>
      <c r="P150" s="15">
        <f t="shared" ref="P150:P213" ca="1" si="41">(-C150*O$2+O$4*F150-O$5*H150)^2</f>
        <v>0</v>
      </c>
      <c r="Q150" s="15">
        <f t="shared" ref="Q150:Q213" ca="1" si="42">+(C150*O$3-F150*O$5+H150*O$6)^2</f>
        <v>0</v>
      </c>
      <c r="R150" s="13">
        <f t="shared" ca="1" si="33"/>
        <v>0.55028184389523471</v>
      </c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</row>
    <row r="151" spans="1:35" x14ac:dyDescent="0.2">
      <c r="A151" s="90"/>
      <c r="B151" s="90"/>
      <c r="C151" s="90"/>
      <c r="D151" s="92">
        <f t="shared" si="30"/>
        <v>0</v>
      </c>
      <c r="E151" s="92">
        <f t="shared" si="30"/>
        <v>0</v>
      </c>
      <c r="F151" s="15">
        <f t="shared" si="31"/>
        <v>0</v>
      </c>
      <c r="G151" s="15">
        <f t="shared" si="31"/>
        <v>0</v>
      </c>
      <c r="H151" s="15">
        <f t="shared" si="34"/>
        <v>0</v>
      </c>
      <c r="I151" s="15">
        <f t="shared" si="35"/>
        <v>0</v>
      </c>
      <c r="J151" s="15">
        <f t="shared" si="36"/>
        <v>0</v>
      </c>
      <c r="K151" s="15">
        <f t="shared" si="37"/>
        <v>0</v>
      </c>
      <c r="L151" s="15">
        <f t="shared" si="38"/>
        <v>0</v>
      </c>
      <c r="M151" s="15">
        <f t="shared" ca="1" si="32"/>
        <v>-0.55028184389523471</v>
      </c>
      <c r="N151" s="15">
        <f t="shared" ca="1" si="39"/>
        <v>0</v>
      </c>
      <c r="O151" s="40">
        <f t="shared" ca="1" si="40"/>
        <v>0</v>
      </c>
      <c r="P151" s="15">
        <f t="shared" ca="1" si="41"/>
        <v>0</v>
      </c>
      <c r="Q151" s="15">
        <f t="shared" ca="1" si="42"/>
        <v>0</v>
      </c>
      <c r="R151" s="13">
        <f t="shared" ca="1" si="33"/>
        <v>0.55028184389523471</v>
      </c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</row>
    <row r="152" spans="1:35" x14ac:dyDescent="0.2">
      <c r="A152" s="90"/>
      <c r="B152" s="90"/>
      <c r="C152" s="90"/>
      <c r="D152" s="92">
        <f t="shared" si="30"/>
        <v>0</v>
      </c>
      <c r="E152" s="92">
        <f t="shared" si="30"/>
        <v>0</v>
      </c>
      <c r="F152" s="15">
        <f t="shared" si="31"/>
        <v>0</v>
      </c>
      <c r="G152" s="15">
        <f t="shared" si="31"/>
        <v>0</v>
      </c>
      <c r="H152" s="15">
        <f t="shared" si="34"/>
        <v>0</v>
      </c>
      <c r="I152" s="15">
        <f t="shared" si="35"/>
        <v>0</v>
      </c>
      <c r="J152" s="15">
        <f t="shared" si="36"/>
        <v>0</v>
      </c>
      <c r="K152" s="15">
        <f t="shared" si="37"/>
        <v>0</v>
      </c>
      <c r="L152" s="15">
        <f t="shared" si="38"/>
        <v>0</v>
      </c>
      <c r="M152" s="15">
        <f t="shared" ca="1" si="32"/>
        <v>-0.55028184389523471</v>
      </c>
      <c r="N152" s="15">
        <f t="shared" ca="1" si="39"/>
        <v>0</v>
      </c>
      <c r="O152" s="40">
        <f t="shared" ca="1" si="40"/>
        <v>0</v>
      </c>
      <c r="P152" s="15">
        <f t="shared" ca="1" si="41"/>
        <v>0</v>
      </c>
      <c r="Q152" s="15">
        <f t="shared" ca="1" si="42"/>
        <v>0</v>
      </c>
      <c r="R152" s="13">
        <f t="shared" ca="1" si="33"/>
        <v>0.55028184389523471</v>
      </c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</row>
    <row r="153" spans="1:35" x14ac:dyDescent="0.2">
      <c r="A153" s="90"/>
      <c r="B153" s="90"/>
      <c r="C153" s="90"/>
      <c r="D153" s="92">
        <f t="shared" si="30"/>
        <v>0</v>
      </c>
      <c r="E153" s="92">
        <f t="shared" si="30"/>
        <v>0</v>
      </c>
      <c r="F153" s="15">
        <f t="shared" si="31"/>
        <v>0</v>
      </c>
      <c r="G153" s="15">
        <f t="shared" si="31"/>
        <v>0</v>
      </c>
      <c r="H153" s="15">
        <f t="shared" si="34"/>
        <v>0</v>
      </c>
      <c r="I153" s="15">
        <f t="shared" si="35"/>
        <v>0</v>
      </c>
      <c r="J153" s="15">
        <f t="shared" si="36"/>
        <v>0</v>
      </c>
      <c r="K153" s="15">
        <f t="shared" si="37"/>
        <v>0</v>
      </c>
      <c r="L153" s="15">
        <f t="shared" si="38"/>
        <v>0</v>
      </c>
      <c r="M153" s="15">
        <f t="shared" ca="1" si="32"/>
        <v>-0.55028184389523471</v>
      </c>
      <c r="N153" s="15">
        <f t="shared" ca="1" si="39"/>
        <v>0</v>
      </c>
      <c r="O153" s="40">
        <f t="shared" ca="1" si="40"/>
        <v>0</v>
      </c>
      <c r="P153" s="15">
        <f t="shared" ca="1" si="41"/>
        <v>0</v>
      </c>
      <c r="Q153" s="15">
        <f t="shared" ca="1" si="42"/>
        <v>0</v>
      </c>
      <c r="R153" s="13">
        <f t="shared" ca="1" si="33"/>
        <v>0.55028184389523471</v>
      </c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</row>
    <row r="154" spans="1:35" x14ac:dyDescent="0.2">
      <c r="A154" s="90"/>
      <c r="B154" s="90"/>
      <c r="C154" s="90"/>
      <c r="D154" s="92">
        <f t="shared" si="30"/>
        <v>0</v>
      </c>
      <c r="E154" s="92">
        <f t="shared" si="30"/>
        <v>0</v>
      </c>
      <c r="F154" s="15">
        <f t="shared" si="31"/>
        <v>0</v>
      </c>
      <c r="G154" s="15">
        <f t="shared" si="31"/>
        <v>0</v>
      </c>
      <c r="H154" s="15">
        <f t="shared" si="34"/>
        <v>0</v>
      </c>
      <c r="I154" s="15">
        <f t="shared" si="35"/>
        <v>0</v>
      </c>
      <c r="J154" s="15">
        <f t="shared" si="36"/>
        <v>0</v>
      </c>
      <c r="K154" s="15">
        <f t="shared" si="37"/>
        <v>0</v>
      </c>
      <c r="L154" s="15">
        <f t="shared" si="38"/>
        <v>0</v>
      </c>
      <c r="M154" s="15">
        <f t="shared" ca="1" si="32"/>
        <v>-0.55028184389523471</v>
      </c>
      <c r="N154" s="15">
        <f t="shared" ca="1" si="39"/>
        <v>0</v>
      </c>
      <c r="O154" s="40">
        <f t="shared" ca="1" si="40"/>
        <v>0</v>
      </c>
      <c r="P154" s="15">
        <f t="shared" ca="1" si="41"/>
        <v>0</v>
      </c>
      <c r="Q154" s="15">
        <f t="shared" ca="1" si="42"/>
        <v>0</v>
      </c>
      <c r="R154" s="13">
        <f t="shared" ca="1" si="33"/>
        <v>0.55028184389523471</v>
      </c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</row>
    <row r="155" spans="1:35" x14ac:dyDescent="0.2">
      <c r="A155" s="90"/>
      <c r="B155" s="90"/>
      <c r="C155" s="90"/>
      <c r="D155" s="92">
        <f t="shared" si="30"/>
        <v>0</v>
      </c>
      <c r="E155" s="92">
        <f t="shared" si="30"/>
        <v>0</v>
      </c>
      <c r="F155" s="15">
        <f t="shared" si="31"/>
        <v>0</v>
      </c>
      <c r="G155" s="15">
        <f t="shared" si="31"/>
        <v>0</v>
      </c>
      <c r="H155" s="15">
        <f t="shared" si="34"/>
        <v>0</v>
      </c>
      <c r="I155" s="15">
        <f t="shared" si="35"/>
        <v>0</v>
      </c>
      <c r="J155" s="15">
        <f t="shared" si="36"/>
        <v>0</v>
      </c>
      <c r="K155" s="15">
        <f t="shared" si="37"/>
        <v>0</v>
      </c>
      <c r="L155" s="15">
        <f t="shared" si="38"/>
        <v>0</v>
      </c>
      <c r="M155" s="15">
        <f t="shared" ca="1" si="32"/>
        <v>-0.55028184389523471</v>
      </c>
      <c r="N155" s="15">
        <f t="shared" ca="1" si="39"/>
        <v>0</v>
      </c>
      <c r="O155" s="40">
        <f t="shared" ca="1" si="40"/>
        <v>0</v>
      </c>
      <c r="P155" s="15">
        <f t="shared" ca="1" si="41"/>
        <v>0</v>
      </c>
      <c r="Q155" s="15">
        <f t="shared" ca="1" si="42"/>
        <v>0</v>
      </c>
      <c r="R155" s="13">
        <f t="shared" ca="1" si="33"/>
        <v>0.55028184389523471</v>
      </c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</row>
    <row r="156" spans="1:35" x14ac:dyDescent="0.2">
      <c r="A156" s="90"/>
      <c r="B156" s="90"/>
      <c r="C156" s="90"/>
      <c r="D156" s="92">
        <f t="shared" si="30"/>
        <v>0</v>
      </c>
      <c r="E156" s="92">
        <f t="shared" si="30"/>
        <v>0</v>
      </c>
      <c r="F156" s="15">
        <f t="shared" si="31"/>
        <v>0</v>
      </c>
      <c r="G156" s="15">
        <f t="shared" si="31"/>
        <v>0</v>
      </c>
      <c r="H156" s="15">
        <f t="shared" si="34"/>
        <v>0</v>
      </c>
      <c r="I156" s="15">
        <f t="shared" si="35"/>
        <v>0</v>
      </c>
      <c r="J156" s="15">
        <f t="shared" si="36"/>
        <v>0</v>
      </c>
      <c r="K156" s="15">
        <f t="shared" si="37"/>
        <v>0</v>
      </c>
      <c r="L156" s="15">
        <f t="shared" si="38"/>
        <v>0</v>
      </c>
      <c r="M156" s="15">
        <f t="shared" ca="1" si="32"/>
        <v>-0.55028184389523471</v>
      </c>
      <c r="N156" s="15">
        <f t="shared" ca="1" si="39"/>
        <v>0</v>
      </c>
      <c r="O156" s="40">
        <f t="shared" ca="1" si="40"/>
        <v>0</v>
      </c>
      <c r="P156" s="15">
        <f t="shared" ca="1" si="41"/>
        <v>0</v>
      </c>
      <c r="Q156" s="15">
        <f t="shared" ca="1" si="42"/>
        <v>0</v>
      </c>
      <c r="R156" s="13">
        <f t="shared" ca="1" si="33"/>
        <v>0.55028184389523471</v>
      </c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</row>
    <row r="157" spans="1:35" x14ac:dyDescent="0.2">
      <c r="A157" s="90"/>
      <c r="B157" s="90"/>
      <c r="C157" s="90"/>
      <c r="D157" s="92">
        <f t="shared" si="30"/>
        <v>0</v>
      </c>
      <c r="E157" s="92">
        <f t="shared" si="30"/>
        <v>0</v>
      </c>
      <c r="F157" s="15">
        <f t="shared" si="31"/>
        <v>0</v>
      </c>
      <c r="G157" s="15">
        <f t="shared" si="31"/>
        <v>0</v>
      </c>
      <c r="H157" s="15">
        <f t="shared" si="34"/>
        <v>0</v>
      </c>
      <c r="I157" s="15">
        <f t="shared" si="35"/>
        <v>0</v>
      </c>
      <c r="J157" s="15">
        <f t="shared" si="36"/>
        <v>0</v>
      </c>
      <c r="K157" s="15">
        <f t="shared" si="37"/>
        <v>0</v>
      </c>
      <c r="L157" s="15">
        <f t="shared" si="38"/>
        <v>0</v>
      </c>
      <c r="M157" s="15">
        <f t="shared" ca="1" si="32"/>
        <v>-0.55028184389523471</v>
      </c>
      <c r="N157" s="15">
        <f t="shared" ca="1" si="39"/>
        <v>0</v>
      </c>
      <c r="O157" s="40">
        <f t="shared" ca="1" si="40"/>
        <v>0</v>
      </c>
      <c r="P157" s="15">
        <f t="shared" ca="1" si="41"/>
        <v>0</v>
      </c>
      <c r="Q157" s="15">
        <f t="shared" ca="1" si="42"/>
        <v>0</v>
      </c>
      <c r="R157" s="13">
        <f t="shared" ca="1" si="33"/>
        <v>0.55028184389523471</v>
      </c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</row>
    <row r="158" spans="1:35" x14ac:dyDescent="0.2">
      <c r="A158" s="90"/>
      <c r="B158" s="90"/>
      <c r="C158" s="90"/>
      <c r="D158" s="92">
        <f t="shared" si="30"/>
        <v>0</v>
      </c>
      <c r="E158" s="92">
        <f t="shared" si="30"/>
        <v>0</v>
      </c>
      <c r="F158" s="15">
        <f t="shared" si="31"/>
        <v>0</v>
      </c>
      <c r="G158" s="15">
        <f t="shared" si="31"/>
        <v>0</v>
      </c>
      <c r="H158" s="15">
        <f t="shared" si="34"/>
        <v>0</v>
      </c>
      <c r="I158" s="15">
        <f t="shared" si="35"/>
        <v>0</v>
      </c>
      <c r="J158" s="15">
        <f t="shared" si="36"/>
        <v>0</v>
      </c>
      <c r="K158" s="15">
        <f t="shared" si="37"/>
        <v>0</v>
      </c>
      <c r="L158" s="15">
        <f t="shared" si="38"/>
        <v>0</v>
      </c>
      <c r="M158" s="15">
        <f t="shared" ca="1" si="32"/>
        <v>-0.55028184389523471</v>
      </c>
      <c r="N158" s="15">
        <f t="shared" ca="1" si="39"/>
        <v>0</v>
      </c>
      <c r="O158" s="40">
        <f t="shared" ca="1" si="40"/>
        <v>0</v>
      </c>
      <c r="P158" s="15">
        <f t="shared" ca="1" si="41"/>
        <v>0</v>
      </c>
      <c r="Q158" s="15">
        <f t="shared" ca="1" si="42"/>
        <v>0</v>
      </c>
      <c r="R158" s="13">
        <f t="shared" ca="1" si="33"/>
        <v>0.55028184389523471</v>
      </c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</row>
    <row r="159" spans="1:35" x14ac:dyDescent="0.2">
      <c r="A159" s="90"/>
      <c r="B159" s="90"/>
      <c r="C159" s="90"/>
      <c r="D159" s="92">
        <f t="shared" si="30"/>
        <v>0</v>
      </c>
      <c r="E159" s="92">
        <f t="shared" si="30"/>
        <v>0</v>
      </c>
      <c r="F159" s="15">
        <f t="shared" si="31"/>
        <v>0</v>
      </c>
      <c r="G159" s="15">
        <f t="shared" si="31"/>
        <v>0</v>
      </c>
      <c r="H159" s="15">
        <f t="shared" si="34"/>
        <v>0</v>
      </c>
      <c r="I159" s="15">
        <f t="shared" si="35"/>
        <v>0</v>
      </c>
      <c r="J159" s="15">
        <f t="shared" si="36"/>
        <v>0</v>
      </c>
      <c r="K159" s="15">
        <f t="shared" si="37"/>
        <v>0</v>
      </c>
      <c r="L159" s="15">
        <f t="shared" si="38"/>
        <v>0</v>
      </c>
      <c r="M159" s="15">
        <f t="shared" ca="1" si="32"/>
        <v>-0.55028184389523471</v>
      </c>
      <c r="N159" s="15">
        <f t="shared" ca="1" si="39"/>
        <v>0</v>
      </c>
      <c r="O159" s="40">
        <f t="shared" ca="1" si="40"/>
        <v>0</v>
      </c>
      <c r="P159" s="15">
        <f t="shared" ca="1" si="41"/>
        <v>0</v>
      </c>
      <c r="Q159" s="15">
        <f t="shared" ca="1" si="42"/>
        <v>0</v>
      </c>
      <c r="R159" s="13">
        <f t="shared" ca="1" si="33"/>
        <v>0.55028184389523471</v>
      </c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</row>
    <row r="160" spans="1:35" x14ac:dyDescent="0.2">
      <c r="A160" s="90"/>
      <c r="B160" s="90"/>
      <c r="C160" s="90"/>
      <c r="D160" s="92">
        <f t="shared" si="30"/>
        <v>0</v>
      </c>
      <c r="E160" s="92">
        <f t="shared" si="30"/>
        <v>0</v>
      </c>
      <c r="F160" s="15">
        <f t="shared" si="31"/>
        <v>0</v>
      </c>
      <c r="G160" s="15">
        <f t="shared" si="31"/>
        <v>0</v>
      </c>
      <c r="H160" s="15">
        <f t="shared" si="34"/>
        <v>0</v>
      </c>
      <c r="I160" s="15">
        <f t="shared" si="35"/>
        <v>0</v>
      </c>
      <c r="J160" s="15">
        <f t="shared" si="36"/>
        <v>0</v>
      </c>
      <c r="K160" s="15">
        <f t="shared" si="37"/>
        <v>0</v>
      </c>
      <c r="L160" s="15">
        <f t="shared" si="38"/>
        <v>0</v>
      </c>
      <c r="M160" s="15">
        <f t="shared" ca="1" si="32"/>
        <v>-0.55028184389523471</v>
      </c>
      <c r="N160" s="15">
        <f t="shared" ca="1" si="39"/>
        <v>0</v>
      </c>
      <c r="O160" s="40">
        <f t="shared" ca="1" si="40"/>
        <v>0</v>
      </c>
      <c r="P160" s="15">
        <f t="shared" ca="1" si="41"/>
        <v>0</v>
      </c>
      <c r="Q160" s="15">
        <f t="shared" ca="1" si="42"/>
        <v>0</v>
      </c>
      <c r="R160" s="13">
        <f t="shared" ca="1" si="33"/>
        <v>0.55028184389523471</v>
      </c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</row>
    <row r="161" spans="1:35" x14ac:dyDescent="0.2">
      <c r="A161" s="90"/>
      <c r="B161" s="90"/>
      <c r="C161" s="90"/>
      <c r="D161" s="92">
        <f t="shared" si="30"/>
        <v>0</v>
      </c>
      <c r="E161" s="92">
        <f t="shared" si="30"/>
        <v>0</v>
      </c>
      <c r="F161" s="15">
        <f t="shared" si="31"/>
        <v>0</v>
      </c>
      <c r="G161" s="15">
        <f t="shared" si="31"/>
        <v>0</v>
      </c>
      <c r="H161" s="15">
        <f t="shared" si="34"/>
        <v>0</v>
      </c>
      <c r="I161" s="15">
        <f t="shared" si="35"/>
        <v>0</v>
      </c>
      <c r="J161" s="15">
        <f t="shared" si="36"/>
        <v>0</v>
      </c>
      <c r="K161" s="15">
        <f t="shared" si="37"/>
        <v>0</v>
      </c>
      <c r="L161" s="15">
        <f t="shared" si="38"/>
        <v>0</v>
      </c>
      <c r="M161" s="15">
        <f t="shared" ca="1" si="32"/>
        <v>-0.55028184389523471</v>
      </c>
      <c r="N161" s="15">
        <f t="shared" ca="1" si="39"/>
        <v>0</v>
      </c>
      <c r="O161" s="40">
        <f t="shared" ca="1" si="40"/>
        <v>0</v>
      </c>
      <c r="P161" s="15">
        <f t="shared" ca="1" si="41"/>
        <v>0</v>
      </c>
      <c r="Q161" s="15">
        <f t="shared" ca="1" si="42"/>
        <v>0</v>
      </c>
      <c r="R161" s="13">
        <f t="shared" ca="1" si="33"/>
        <v>0.55028184389523471</v>
      </c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</row>
    <row r="162" spans="1:35" x14ac:dyDescent="0.2">
      <c r="A162" s="90"/>
      <c r="B162" s="90"/>
      <c r="C162" s="90"/>
      <c r="D162" s="92">
        <f t="shared" si="30"/>
        <v>0</v>
      </c>
      <c r="E162" s="92">
        <f t="shared" si="30"/>
        <v>0</v>
      </c>
      <c r="F162" s="15">
        <f t="shared" si="31"/>
        <v>0</v>
      </c>
      <c r="G162" s="15">
        <f t="shared" si="31"/>
        <v>0</v>
      </c>
      <c r="H162" s="15">
        <f t="shared" si="34"/>
        <v>0</v>
      </c>
      <c r="I162" s="15">
        <f t="shared" si="35"/>
        <v>0</v>
      </c>
      <c r="J162" s="15">
        <f t="shared" si="36"/>
        <v>0</v>
      </c>
      <c r="K162" s="15">
        <f t="shared" si="37"/>
        <v>0</v>
      </c>
      <c r="L162" s="15">
        <f t="shared" si="38"/>
        <v>0</v>
      </c>
      <c r="M162" s="15">
        <f t="shared" ca="1" si="32"/>
        <v>-0.55028184389523471</v>
      </c>
      <c r="N162" s="15">
        <f t="shared" ca="1" si="39"/>
        <v>0</v>
      </c>
      <c r="O162" s="40">
        <f t="shared" ca="1" si="40"/>
        <v>0</v>
      </c>
      <c r="P162" s="15">
        <f t="shared" ca="1" si="41"/>
        <v>0</v>
      </c>
      <c r="Q162" s="15">
        <f t="shared" ca="1" si="42"/>
        <v>0</v>
      </c>
      <c r="R162" s="13">
        <f t="shared" ca="1" si="33"/>
        <v>0.55028184389523471</v>
      </c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</row>
    <row r="163" spans="1:35" x14ac:dyDescent="0.2">
      <c r="A163" s="90"/>
      <c r="B163" s="90"/>
      <c r="C163" s="90"/>
      <c r="D163" s="92">
        <f t="shared" si="30"/>
        <v>0</v>
      </c>
      <c r="E163" s="92">
        <f t="shared" si="30"/>
        <v>0</v>
      </c>
      <c r="F163" s="15">
        <f t="shared" si="31"/>
        <v>0</v>
      </c>
      <c r="G163" s="15">
        <f t="shared" si="31"/>
        <v>0</v>
      </c>
      <c r="H163" s="15">
        <f t="shared" si="34"/>
        <v>0</v>
      </c>
      <c r="I163" s="15">
        <f t="shared" si="35"/>
        <v>0</v>
      </c>
      <c r="J163" s="15">
        <f t="shared" si="36"/>
        <v>0</v>
      </c>
      <c r="K163" s="15">
        <f t="shared" si="37"/>
        <v>0</v>
      </c>
      <c r="L163" s="15">
        <f t="shared" si="38"/>
        <v>0</v>
      </c>
      <c r="M163" s="15">
        <f t="shared" ca="1" si="32"/>
        <v>-0.55028184389523471</v>
      </c>
      <c r="N163" s="15">
        <f t="shared" ca="1" si="39"/>
        <v>0</v>
      </c>
      <c r="O163" s="40">
        <f t="shared" ca="1" si="40"/>
        <v>0</v>
      </c>
      <c r="P163" s="15">
        <f t="shared" ca="1" si="41"/>
        <v>0</v>
      </c>
      <c r="Q163" s="15">
        <f t="shared" ca="1" si="42"/>
        <v>0</v>
      </c>
      <c r="R163" s="13">
        <f t="shared" ca="1" si="33"/>
        <v>0.55028184389523471</v>
      </c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</row>
    <row r="164" spans="1:35" x14ac:dyDescent="0.2">
      <c r="A164" s="90"/>
      <c r="B164" s="90"/>
      <c r="C164" s="90"/>
      <c r="D164" s="92">
        <f t="shared" si="30"/>
        <v>0</v>
      </c>
      <c r="E164" s="92">
        <f t="shared" si="30"/>
        <v>0</v>
      </c>
      <c r="F164" s="15">
        <f t="shared" si="31"/>
        <v>0</v>
      </c>
      <c r="G164" s="15">
        <f t="shared" si="31"/>
        <v>0</v>
      </c>
      <c r="H164" s="15">
        <f t="shared" si="34"/>
        <v>0</v>
      </c>
      <c r="I164" s="15">
        <f t="shared" si="35"/>
        <v>0</v>
      </c>
      <c r="J164" s="15">
        <f t="shared" si="36"/>
        <v>0</v>
      </c>
      <c r="K164" s="15">
        <f t="shared" si="37"/>
        <v>0</v>
      </c>
      <c r="L164" s="15">
        <f t="shared" si="38"/>
        <v>0</v>
      </c>
      <c r="M164" s="15">
        <f t="shared" ca="1" si="32"/>
        <v>-0.55028184389523471</v>
      </c>
      <c r="N164" s="15">
        <f t="shared" ca="1" si="39"/>
        <v>0</v>
      </c>
      <c r="O164" s="40">
        <f t="shared" ca="1" si="40"/>
        <v>0</v>
      </c>
      <c r="P164" s="15">
        <f t="shared" ca="1" si="41"/>
        <v>0</v>
      </c>
      <c r="Q164" s="15">
        <f t="shared" ca="1" si="42"/>
        <v>0</v>
      </c>
      <c r="R164" s="13">
        <f t="shared" ca="1" si="33"/>
        <v>0.55028184389523471</v>
      </c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</row>
    <row r="165" spans="1:35" x14ac:dyDescent="0.2">
      <c r="A165" s="90"/>
      <c r="B165" s="90"/>
      <c r="C165" s="90"/>
      <c r="D165" s="92">
        <f t="shared" si="30"/>
        <v>0</v>
      </c>
      <c r="E165" s="92">
        <f t="shared" si="30"/>
        <v>0</v>
      </c>
      <c r="F165" s="15">
        <f t="shared" si="31"/>
        <v>0</v>
      </c>
      <c r="G165" s="15">
        <f t="shared" si="31"/>
        <v>0</v>
      </c>
      <c r="H165" s="15">
        <f t="shared" si="34"/>
        <v>0</v>
      </c>
      <c r="I165" s="15">
        <f t="shared" si="35"/>
        <v>0</v>
      </c>
      <c r="J165" s="15">
        <f t="shared" si="36"/>
        <v>0</v>
      </c>
      <c r="K165" s="15">
        <f t="shared" si="37"/>
        <v>0</v>
      </c>
      <c r="L165" s="15">
        <f t="shared" si="38"/>
        <v>0</v>
      </c>
      <c r="M165" s="15">
        <f t="shared" ca="1" si="32"/>
        <v>-0.55028184389523471</v>
      </c>
      <c r="N165" s="15">
        <f t="shared" ca="1" si="39"/>
        <v>0</v>
      </c>
      <c r="O165" s="40">
        <f t="shared" ca="1" si="40"/>
        <v>0</v>
      </c>
      <c r="P165" s="15">
        <f t="shared" ca="1" si="41"/>
        <v>0</v>
      </c>
      <c r="Q165" s="15">
        <f t="shared" ca="1" si="42"/>
        <v>0</v>
      </c>
      <c r="R165" s="13">
        <f t="shared" ca="1" si="33"/>
        <v>0.55028184389523471</v>
      </c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</row>
    <row r="166" spans="1:35" x14ac:dyDescent="0.2">
      <c r="A166" s="90"/>
      <c r="B166" s="90"/>
      <c r="C166" s="90"/>
      <c r="D166" s="92">
        <f t="shared" si="30"/>
        <v>0</v>
      </c>
      <c r="E166" s="92">
        <f t="shared" si="30"/>
        <v>0</v>
      </c>
      <c r="F166" s="15">
        <f t="shared" si="31"/>
        <v>0</v>
      </c>
      <c r="G166" s="15">
        <f t="shared" si="31"/>
        <v>0</v>
      </c>
      <c r="H166" s="15">
        <f t="shared" si="34"/>
        <v>0</v>
      </c>
      <c r="I166" s="15">
        <f t="shared" si="35"/>
        <v>0</v>
      </c>
      <c r="J166" s="15">
        <f t="shared" si="36"/>
        <v>0</v>
      </c>
      <c r="K166" s="15">
        <f t="shared" si="37"/>
        <v>0</v>
      </c>
      <c r="L166" s="15">
        <f t="shared" si="38"/>
        <v>0</v>
      </c>
      <c r="M166" s="15">
        <f t="shared" ca="1" si="32"/>
        <v>-0.55028184389523471</v>
      </c>
      <c r="N166" s="15">
        <f t="shared" ca="1" si="39"/>
        <v>0</v>
      </c>
      <c r="O166" s="40">
        <f t="shared" ca="1" si="40"/>
        <v>0</v>
      </c>
      <c r="P166" s="15">
        <f t="shared" ca="1" si="41"/>
        <v>0</v>
      </c>
      <c r="Q166" s="15">
        <f t="shared" ca="1" si="42"/>
        <v>0</v>
      </c>
      <c r="R166" s="13">
        <f t="shared" ca="1" si="33"/>
        <v>0.55028184389523471</v>
      </c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</row>
    <row r="167" spans="1:35" x14ac:dyDescent="0.2">
      <c r="A167" s="90"/>
      <c r="B167" s="90"/>
      <c r="C167" s="90"/>
      <c r="D167" s="92">
        <f t="shared" si="30"/>
        <v>0</v>
      </c>
      <c r="E167" s="92">
        <f t="shared" si="30"/>
        <v>0</v>
      </c>
      <c r="F167" s="15">
        <f t="shared" si="31"/>
        <v>0</v>
      </c>
      <c r="G167" s="15">
        <f t="shared" si="31"/>
        <v>0</v>
      </c>
      <c r="H167" s="15">
        <f t="shared" si="34"/>
        <v>0</v>
      </c>
      <c r="I167" s="15">
        <f t="shared" si="35"/>
        <v>0</v>
      </c>
      <c r="J167" s="15">
        <f t="shared" si="36"/>
        <v>0</v>
      </c>
      <c r="K167" s="15">
        <f t="shared" si="37"/>
        <v>0</v>
      </c>
      <c r="L167" s="15">
        <f t="shared" si="38"/>
        <v>0</v>
      </c>
      <c r="M167" s="15">
        <f t="shared" ca="1" si="32"/>
        <v>-0.55028184389523471</v>
      </c>
      <c r="N167" s="15">
        <f t="shared" ca="1" si="39"/>
        <v>0</v>
      </c>
      <c r="O167" s="40">
        <f t="shared" ca="1" si="40"/>
        <v>0</v>
      </c>
      <c r="P167" s="15">
        <f t="shared" ca="1" si="41"/>
        <v>0</v>
      </c>
      <c r="Q167" s="15">
        <f t="shared" ca="1" si="42"/>
        <v>0</v>
      </c>
      <c r="R167" s="13">
        <f t="shared" ca="1" si="33"/>
        <v>0.55028184389523471</v>
      </c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</row>
    <row r="168" spans="1:35" x14ac:dyDescent="0.2">
      <c r="A168" s="90"/>
      <c r="B168" s="90"/>
      <c r="C168" s="90"/>
      <c r="D168" s="92">
        <f t="shared" si="30"/>
        <v>0</v>
      </c>
      <c r="E168" s="92">
        <f t="shared" si="30"/>
        <v>0</v>
      </c>
      <c r="F168" s="15">
        <f t="shared" si="31"/>
        <v>0</v>
      </c>
      <c r="G168" s="15">
        <f t="shared" si="31"/>
        <v>0</v>
      </c>
      <c r="H168" s="15">
        <f t="shared" si="34"/>
        <v>0</v>
      </c>
      <c r="I168" s="15">
        <f t="shared" si="35"/>
        <v>0</v>
      </c>
      <c r="J168" s="15">
        <f t="shared" si="36"/>
        <v>0</v>
      </c>
      <c r="K168" s="15">
        <f t="shared" si="37"/>
        <v>0</v>
      </c>
      <c r="L168" s="15">
        <f t="shared" si="38"/>
        <v>0</v>
      </c>
      <c r="M168" s="15">
        <f t="shared" ca="1" si="32"/>
        <v>-0.55028184389523471</v>
      </c>
      <c r="N168" s="15">
        <f t="shared" ca="1" si="39"/>
        <v>0</v>
      </c>
      <c r="O168" s="40">
        <f t="shared" ca="1" si="40"/>
        <v>0</v>
      </c>
      <c r="P168" s="15">
        <f t="shared" ca="1" si="41"/>
        <v>0</v>
      </c>
      <c r="Q168" s="15">
        <f t="shared" ca="1" si="42"/>
        <v>0</v>
      </c>
      <c r="R168" s="13">
        <f t="shared" ca="1" si="33"/>
        <v>0.55028184389523471</v>
      </c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</row>
    <row r="169" spans="1:35" x14ac:dyDescent="0.2">
      <c r="A169" s="90"/>
      <c r="B169" s="90"/>
      <c r="C169" s="90"/>
      <c r="D169" s="92">
        <f t="shared" si="30"/>
        <v>0</v>
      </c>
      <c r="E169" s="92">
        <f t="shared" si="30"/>
        <v>0</v>
      </c>
      <c r="F169" s="15">
        <f t="shared" si="31"/>
        <v>0</v>
      </c>
      <c r="G169" s="15">
        <f t="shared" si="31"/>
        <v>0</v>
      </c>
      <c r="H169" s="15">
        <f t="shared" si="34"/>
        <v>0</v>
      </c>
      <c r="I169" s="15">
        <f t="shared" si="35"/>
        <v>0</v>
      </c>
      <c r="J169" s="15">
        <f t="shared" si="36"/>
        <v>0</v>
      </c>
      <c r="K169" s="15">
        <f t="shared" si="37"/>
        <v>0</v>
      </c>
      <c r="L169" s="15">
        <f t="shared" si="38"/>
        <v>0</v>
      </c>
      <c r="M169" s="15">
        <f t="shared" ca="1" si="32"/>
        <v>-0.55028184389523471</v>
      </c>
      <c r="N169" s="15">
        <f t="shared" ca="1" si="39"/>
        <v>0</v>
      </c>
      <c r="O169" s="40">
        <f t="shared" ca="1" si="40"/>
        <v>0</v>
      </c>
      <c r="P169" s="15">
        <f t="shared" ca="1" si="41"/>
        <v>0</v>
      </c>
      <c r="Q169" s="15">
        <f t="shared" ca="1" si="42"/>
        <v>0</v>
      </c>
      <c r="R169" s="13">
        <f t="shared" ca="1" si="33"/>
        <v>0.55028184389523471</v>
      </c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</row>
    <row r="170" spans="1:35" x14ac:dyDescent="0.2">
      <c r="A170" s="90"/>
      <c r="B170" s="90"/>
      <c r="C170" s="90"/>
      <c r="D170" s="92">
        <f t="shared" si="30"/>
        <v>0</v>
      </c>
      <c r="E170" s="92">
        <f t="shared" si="30"/>
        <v>0</v>
      </c>
      <c r="F170" s="15">
        <f t="shared" si="31"/>
        <v>0</v>
      </c>
      <c r="G170" s="15">
        <f t="shared" si="31"/>
        <v>0</v>
      </c>
      <c r="H170" s="15">
        <f t="shared" si="34"/>
        <v>0</v>
      </c>
      <c r="I170" s="15">
        <f t="shared" si="35"/>
        <v>0</v>
      </c>
      <c r="J170" s="15">
        <f t="shared" si="36"/>
        <v>0</v>
      </c>
      <c r="K170" s="15">
        <f t="shared" si="37"/>
        <v>0</v>
      </c>
      <c r="L170" s="15">
        <f t="shared" si="38"/>
        <v>0</v>
      </c>
      <c r="M170" s="15">
        <f t="shared" ca="1" si="32"/>
        <v>-0.55028184389523471</v>
      </c>
      <c r="N170" s="15">
        <f t="shared" ca="1" si="39"/>
        <v>0</v>
      </c>
      <c r="O170" s="40">
        <f t="shared" ca="1" si="40"/>
        <v>0</v>
      </c>
      <c r="P170" s="15">
        <f t="shared" ca="1" si="41"/>
        <v>0</v>
      </c>
      <c r="Q170" s="15">
        <f t="shared" ca="1" si="42"/>
        <v>0</v>
      </c>
      <c r="R170" s="13">
        <f t="shared" ca="1" si="33"/>
        <v>0.55028184389523471</v>
      </c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</row>
    <row r="171" spans="1:35" x14ac:dyDescent="0.2">
      <c r="A171" s="90"/>
      <c r="B171" s="90"/>
      <c r="C171" s="90"/>
      <c r="D171" s="92">
        <f t="shared" si="30"/>
        <v>0</v>
      </c>
      <c r="E171" s="92">
        <f t="shared" si="30"/>
        <v>0</v>
      </c>
      <c r="F171" s="15">
        <f t="shared" si="31"/>
        <v>0</v>
      </c>
      <c r="G171" s="15">
        <f t="shared" si="31"/>
        <v>0</v>
      </c>
      <c r="H171" s="15">
        <f t="shared" si="34"/>
        <v>0</v>
      </c>
      <c r="I171" s="15">
        <f t="shared" si="35"/>
        <v>0</v>
      </c>
      <c r="J171" s="15">
        <f t="shared" si="36"/>
        <v>0</v>
      </c>
      <c r="K171" s="15">
        <f t="shared" si="37"/>
        <v>0</v>
      </c>
      <c r="L171" s="15">
        <f t="shared" si="38"/>
        <v>0</v>
      </c>
      <c r="M171" s="15">
        <f t="shared" ca="1" si="32"/>
        <v>-0.55028184389523471</v>
      </c>
      <c r="N171" s="15">
        <f t="shared" ca="1" si="39"/>
        <v>0</v>
      </c>
      <c r="O171" s="40">
        <f t="shared" ca="1" si="40"/>
        <v>0</v>
      </c>
      <c r="P171" s="15">
        <f t="shared" ca="1" si="41"/>
        <v>0</v>
      </c>
      <c r="Q171" s="15">
        <f t="shared" ca="1" si="42"/>
        <v>0</v>
      </c>
      <c r="R171" s="13">
        <f t="shared" ca="1" si="33"/>
        <v>0.55028184389523471</v>
      </c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</row>
    <row r="172" spans="1:35" x14ac:dyDescent="0.2">
      <c r="A172" s="90"/>
      <c r="B172" s="90"/>
      <c r="C172" s="90"/>
      <c r="D172" s="92">
        <f t="shared" si="30"/>
        <v>0</v>
      </c>
      <c r="E172" s="92">
        <f t="shared" si="30"/>
        <v>0</v>
      </c>
      <c r="F172" s="15">
        <f t="shared" si="31"/>
        <v>0</v>
      </c>
      <c r="G172" s="15">
        <f t="shared" si="31"/>
        <v>0</v>
      </c>
      <c r="H172" s="15">
        <f t="shared" si="34"/>
        <v>0</v>
      </c>
      <c r="I172" s="15">
        <f t="shared" si="35"/>
        <v>0</v>
      </c>
      <c r="J172" s="15">
        <f t="shared" si="36"/>
        <v>0</v>
      </c>
      <c r="K172" s="15">
        <f t="shared" si="37"/>
        <v>0</v>
      </c>
      <c r="L172" s="15">
        <f t="shared" si="38"/>
        <v>0</v>
      </c>
      <c r="M172" s="15">
        <f t="shared" ca="1" si="32"/>
        <v>-0.55028184389523471</v>
      </c>
      <c r="N172" s="15">
        <f t="shared" ca="1" si="39"/>
        <v>0</v>
      </c>
      <c r="O172" s="40">
        <f t="shared" ca="1" si="40"/>
        <v>0</v>
      </c>
      <c r="P172" s="15">
        <f t="shared" ca="1" si="41"/>
        <v>0</v>
      </c>
      <c r="Q172" s="15">
        <f t="shared" ca="1" si="42"/>
        <v>0</v>
      </c>
      <c r="R172" s="13">
        <f t="shared" ca="1" si="33"/>
        <v>0.55028184389523471</v>
      </c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</row>
    <row r="173" spans="1:35" x14ac:dyDescent="0.2">
      <c r="A173" s="90"/>
      <c r="B173" s="90"/>
      <c r="C173" s="90"/>
      <c r="D173" s="92">
        <f t="shared" si="30"/>
        <v>0</v>
      </c>
      <c r="E173" s="92">
        <f t="shared" si="30"/>
        <v>0</v>
      </c>
      <c r="F173" s="15">
        <f t="shared" si="31"/>
        <v>0</v>
      </c>
      <c r="G173" s="15">
        <f t="shared" si="31"/>
        <v>0</v>
      </c>
      <c r="H173" s="15">
        <f t="shared" si="34"/>
        <v>0</v>
      </c>
      <c r="I173" s="15">
        <f t="shared" si="35"/>
        <v>0</v>
      </c>
      <c r="J173" s="15">
        <f t="shared" si="36"/>
        <v>0</v>
      </c>
      <c r="K173" s="15">
        <f t="shared" si="37"/>
        <v>0</v>
      </c>
      <c r="L173" s="15">
        <f t="shared" si="38"/>
        <v>0</v>
      </c>
      <c r="M173" s="15">
        <f t="shared" ca="1" si="32"/>
        <v>-0.55028184389523471</v>
      </c>
      <c r="N173" s="15">
        <f t="shared" ca="1" si="39"/>
        <v>0</v>
      </c>
      <c r="O173" s="40">
        <f t="shared" ca="1" si="40"/>
        <v>0</v>
      </c>
      <c r="P173" s="15">
        <f t="shared" ca="1" si="41"/>
        <v>0</v>
      </c>
      <c r="Q173" s="15">
        <f t="shared" ca="1" si="42"/>
        <v>0</v>
      </c>
      <c r="R173" s="13">
        <f t="shared" ca="1" si="33"/>
        <v>0.55028184389523471</v>
      </c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</row>
    <row r="174" spans="1:35" x14ac:dyDescent="0.2">
      <c r="A174" s="90"/>
      <c r="B174" s="90"/>
      <c r="C174" s="90"/>
      <c r="D174" s="92">
        <f t="shared" si="30"/>
        <v>0</v>
      </c>
      <c r="E174" s="92">
        <f t="shared" si="30"/>
        <v>0</v>
      </c>
      <c r="F174" s="15">
        <f t="shared" si="31"/>
        <v>0</v>
      </c>
      <c r="G174" s="15">
        <f t="shared" si="31"/>
        <v>0</v>
      </c>
      <c r="H174" s="15">
        <f t="shared" si="34"/>
        <v>0</v>
      </c>
      <c r="I174" s="15">
        <f t="shared" si="35"/>
        <v>0</v>
      </c>
      <c r="J174" s="15">
        <f t="shared" si="36"/>
        <v>0</v>
      </c>
      <c r="K174" s="15">
        <f t="shared" si="37"/>
        <v>0</v>
      </c>
      <c r="L174" s="15">
        <f t="shared" si="38"/>
        <v>0</v>
      </c>
      <c r="M174" s="15">
        <f t="shared" ca="1" si="32"/>
        <v>-0.55028184389523471</v>
      </c>
      <c r="N174" s="15">
        <f t="shared" ca="1" si="39"/>
        <v>0</v>
      </c>
      <c r="O174" s="40">
        <f t="shared" ca="1" si="40"/>
        <v>0</v>
      </c>
      <c r="P174" s="15">
        <f t="shared" ca="1" si="41"/>
        <v>0</v>
      </c>
      <c r="Q174" s="15">
        <f t="shared" ca="1" si="42"/>
        <v>0</v>
      </c>
      <c r="R174" s="13">
        <f t="shared" ca="1" si="33"/>
        <v>0.55028184389523471</v>
      </c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</row>
    <row r="175" spans="1:35" x14ac:dyDescent="0.2">
      <c r="A175" s="90"/>
      <c r="B175" s="90"/>
      <c r="C175" s="90"/>
      <c r="D175" s="92">
        <f t="shared" si="30"/>
        <v>0</v>
      </c>
      <c r="E175" s="92">
        <f t="shared" si="30"/>
        <v>0</v>
      </c>
      <c r="F175" s="15">
        <f t="shared" si="31"/>
        <v>0</v>
      </c>
      <c r="G175" s="15">
        <f t="shared" si="31"/>
        <v>0</v>
      </c>
      <c r="H175" s="15">
        <f t="shared" si="34"/>
        <v>0</v>
      </c>
      <c r="I175" s="15">
        <f t="shared" si="35"/>
        <v>0</v>
      </c>
      <c r="J175" s="15">
        <f t="shared" si="36"/>
        <v>0</v>
      </c>
      <c r="K175" s="15">
        <f t="shared" si="37"/>
        <v>0</v>
      </c>
      <c r="L175" s="15">
        <f t="shared" si="38"/>
        <v>0</v>
      </c>
      <c r="M175" s="15">
        <f t="shared" ca="1" si="32"/>
        <v>-0.55028184389523471</v>
      </c>
      <c r="N175" s="15">
        <f t="shared" ca="1" si="39"/>
        <v>0</v>
      </c>
      <c r="O175" s="40">
        <f t="shared" ca="1" si="40"/>
        <v>0</v>
      </c>
      <c r="P175" s="15">
        <f t="shared" ca="1" si="41"/>
        <v>0</v>
      </c>
      <c r="Q175" s="15">
        <f t="shared" ca="1" si="42"/>
        <v>0</v>
      </c>
      <c r="R175" s="13">
        <f t="shared" ca="1" si="33"/>
        <v>0.55028184389523471</v>
      </c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</row>
    <row r="176" spans="1:35" x14ac:dyDescent="0.2">
      <c r="A176" s="90"/>
      <c r="B176" s="90"/>
      <c r="C176" s="90"/>
      <c r="D176" s="92">
        <f t="shared" si="30"/>
        <v>0</v>
      </c>
      <c r="E176" s="92">
        <f t="shared" si="30"/>
        <v>0</v>
      </c>
      <c r="F176" s="15">
        <f t="shared" si="31"/>
        <v>0</v>
      </c>
      <c r="G176" s="15">
        <f t="shared" si="31"/>
        <v>0</v>
      </c>
      <c r="H176" s="15">
        <f t="shared" si="34"/>
        <v>0</v>
      </c>
      <c r="I176" s="15">
        <f t="shared" si="35"/>
        <v>0</v>
      </c>
      <c r="J176" s="15">
        <f t="shared" si="36"/>
        <v>0</v>
      </c>
      <c r="K176" s="15">
        <f t="shared" si="37"/>
        <v>0</v>
      </c>
      <c r="L176" s="15">
        <f t="shared" si="38"/>
        <v>0</v>
      </c>
      <c r="M176" s="15">
        <f t="shared" ca="1" si="32"/>
        <v>-0.55028184389523471</v>
      </c>
      <c r="N176" s="15">
        <f t="shared" ca="1" si="39"/>
        <v>0</v>
      </c>
      <c r="O176" s="40">
        <f t="shared" ca="1" si="40"/>
        <v>0</v>
      </c>
      <c r="P176" s="15">
        <f t="shared" ca="1" si="41"/>
        <v>0</v>
      </c>
      <c r="Q176" s="15">
        <f t="shared" ca="1" si="42"/>
        <v>0</v>
      </c>
      <c r="R176" s="13">
        <f t="shared" ca="1" si="33"/>
        <v>0.55028184389523471</v>
      </c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</row>
    <row r="177" spans="1:35" x14ac:dyDescent="0.2">
      <c r="A177" s="90"/>
      <c r="B177" s="90"/>
      <c r="C177" s="90"/>
      <c r="D177" s="92">
        <f t="shared" si="30"/>
        <v>0</v>
      </c>
      <c r="E177" s="92">
        <f t="shared" si="30"/>
        <v>0</v>
      </c>
      <c r="F177" s="15">
        <f t="shared" si="31"/>
        <v>0</v>
      </c>
      <c r="G177" s="15">
        <f t="shared" si="31"/>
        <v>0</v>
      </c>
      <c r="H177" s="15">
        <f t="shared" si="34"/>
        <v>0</v>
      </c>
      <c r="I177" s="15">
        <f t="shared" si="35"/>
        <v>0</v>
      </c>
      <c r="J177" s="15">
        <f t="shared" si="36"/>
        <v>0</v>
      </c>
      <c r="K177" s="15">
        <f t="shared" si="37"/>
        <v>0</v>
      </c>
      <c r="L177" s="15">
        <f t="shared" si="38"/>
        <v>0</v>
      </c>
      <c r="M177" s="15">
        <f t="shared" ca="1" si="32"/>
        <v>-0.55028184389523471</v>
      </c>
      <c r="N177" s="15">
        <f t="shared" ca="1" si="39"/>
        <v>0</v>
      </c>
      <c r="O177" s="40">
        <f t="shared" ca="1" si="40"/>
        <v>0</v>
      </c>
      <c r="P177" s="15">
        <f t="shared" ca="1" si="41"/>
        <v>0</v>
      </c>
      <c r="Q177" s="15">
        <f t="shared" ca="1" si="42"/>
        <v>0</v>
      </c>
      <c r="R177" s="13">
        <f t="shared" ca="1" si="33"/>
        <v>0.55028184389523471</v>
      </c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</row>
    <row r="178" spans="1:35" x14ac:dyDescent="0.2">
      <c r="A178" s="90"/>
      <c r="B178" s="90"/>
      <c r="C178" s="90"/>
      <c r="D178" s="92">
        <f t="shared" si="30"/>
        <v>0</v>
      </c>
      <c r="E178" s="92">
        <f t="shared" si="30"/>
        <v>0</v>
      </c>
      <c r="F178" s="15">
        <f t="shared" si="31"/>
        <v>0</v>
      </c>
      <c r="G178" s="15">
        <f t="shared" si="31"/>
        <v>0</v>
      </c>
      <c r="H178" s="15">
        <f t="shared" si="34"/>
        <v>0</v>
      </c>
      <c r="I178" s="15">
        <f t="shared" si="35"/>
        <v>0</v>
      </c>
      <c r="J178" s="15">
        <f t="shared" si="36"/>
        <v>0</v>
      </c>
      <c r="K178" s="15">
        <f t="shared" si="37"/>
        <v>0</v>
      </c>
      <c r="L178" s="15">
        <f t="shared" si="38"/>
        <v>0</v>
      </c>
      <c r="M178" s="15">
        <f t="shared" ca="1" si="32"/>
        <v>-0.55028184389523471</v>
      </c>
      <c r="N178" s="15">
        <f t="shared" ca="1" si="39"/>
        <v>0</v>
      </c>
      <c r="O178" s="40">
        <f t="shared" ca="1" si="40"/>
        <v>0</v>
      </c>
      <c r="P178" s="15">
        <f t="shared" ca="1" si="41"/>
        <v>0</v>
      </c>
      <c r="Q178" s="15">
        <f t="shared" ca="1" si="42"/>
        <v>0</v>
      </c>
      <c r="R178" s="13">
        <f t="shared" ca="1" si="33"/>
        <v>0.55028184389523471</v>
      </c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</row>
    <row r="179" spans="1:35" x14ac:dyDescent="0.2">
      <c r="A179" s="90"/>
      <c r="B179" s="90"/>
      <c r="C179" s="90"/>
      <c r="D179" s="92">
        <f t="shared" si="30"/>
        <v>0</v>
      </c>
      <c r="E179" s="92">
        <f t="shared" si="30"/>
        <v>0</v>
      </c>
      <c r="F179" s="15">
        <f t="shared" si="31"/>
        <v>0</v>
      </c>
      <c r="G179" s="15">
        <f t="shared" si="31"/>
        <v>0</v>
      </c>
      <c r="H179" s="15">
        <f t="shared" si="34"/>
        <v>0</v>
      </c>
      <c r="I179" s="15">
        <f t="shared" si="35"/>
        <v>0</v>
      </c>
      <c r="J179" s="15">
        <f t="shared" si="36"/>
        <v>0</v>
      </c>
      <c r="K179" s="15">
        <f t="shared" si="37"/>
        <v>0</v>
      </c>
      <c r="L179" s="15">
        <f t="shared" si="38"/>
        <v>0</v>
      </c>
      <c r="M179" s="15">
        <f t="shared" ca="1" si="32"/>
        <v>-0.55028184389523471</v>
      </c>
      <c r="N179" s="15">
        <f t="shared" ca="1" si="39"/>
        <v>0</v>
      </c>
      <c r="O179" s="40">
        <f t="shared" ca="1" si="40"/>
        <v>0</v>
      </c>
      <c r="P179" s="15">
        <f t="shared" ca="1" si="41"/>
        <v>0</v>
      </c>
      <c r="Q179" s="15">
        <f t="shared" ca="1" si="42"/>
        <v>0</v>
      </c>
      <c r="R179" s="13">
        <f t="shared" ca="1" si="33"/>
        <v>0.55028184389523471</v>
      </c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</row>
    <row r="180" spans="1:35" x14ac:dyDescent="0.2">
      <c r="A180" s="90"/>
      <c r="B180" s="90"/>
      <c r="C180" s="90"/>
      <c r="D180" s="92">
        <f t="shared" si="30"/>
        <v>0</v>
      </c>
      <c r="E180" s="92">
        <f t="shared" si="30"/>
        <v>0</v>
      </c>
      <c r="F180" s="15">
        <f t="shared" si="31"/>
        <v>0</v>
      </c>
      <c r="G180" s="15">
        <f t="shared" si="31"/>
        <v>0</v>
      </c>
      <c r="H180" s="15">
        <f t="shared" si="34"/>
        <v>0</v>
      </c>
      <c r="I180" s="15">
        <f t="shared" si="35"/>
        <v>0</v>
      </c>
      <c r="J180" s="15">
        <f t="shared" si="36"/>
        <v>0</v>
      </c>
      <c r="K180" s="15">
        <f t="shared" si="37"/>
        <v>0</v>
      </c>
      <c r="L180" s="15">
        <f t="shared" si="38"/>
        <v>0</v>
      </c>
      <c r="M180" s="15">
        <f t="shared" ca="1" si="32"/>
        <v>-0.55028184389523471</v>
      </c>
      <c r="N180" s="15">
        <f t="shared" ca="1" si="39"/>
        <v>0</v>
      </c>
      <c r="O180" s="40">
        <f t="shared" ca="1" si="40"/>
        <v>0</v>
      </c>
      <c r="P180" s="15">
        <f t="shared" ca="1" si="41"/>
        <v>0</v>
      </c>
      <c r="Q180" s="15">
        <f t="shared" ca="1" si="42"/>
        <v>0</v>
      </c>
      <c r="R180" s="13">
        <f t="shared" ca="1" si="33"/>
        <v>0.55028184389523471</v>
      </c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</row>
    <row r="181" spans="1:35" x14ac:dyDescent="0.2">
      <c r="A181" s="90"/>
      <c r="B181" s="90"/>
      <c r="C181" s="90"/>
      <c r="D181" s="92">
        <f t="shared" si="30"/>
        <v>0</v>
      </c>
      <c r="E181" s="92">
        <f t="shared" si="30"/>
        <v>0</v>
      </c>
      <c r="F181" s="15">
        <f t="shared" si="31"/>
        <v>0</v>
      </c>
      <c r="G181" s="15">
        <f t="shared" si="31"/>
        <v>0</v>
      </c>
      <c r="H181" s="15">
        <f t="shared" si="34"/>
        <v>0</v>
      </c>
      <c r="I181" s="15">
        <f t="shared" si="35"/>
        <v>0</v>
      </c>
      <c r="J181" s="15">
        <f t="shared" si="36"/>
        <v>0</v>
      </c>
      <c r="K181" s="15">
        <f t="shared" si="37"/>
        <v>0</v>
      </c>
      <c r="L181" s="15">
        <f t="shared" si="38"/>
        <v>0</v>
      </c>
      <c r="M181" s="15">
        <f t="shared" ca="1" si="32"/>
        <v>-0.55028184389523471</v>
      </c>
      <c r="N181" s="15">
        <f t="shared" ca="1" si="39"/>
        <v>0</v>
      </c>
      <c r="O181" s="40">
        <f t="shared" ca="1" si="40"/>
        <v>0</v>
      </c>
      <c r="P181" s="15">
        <f t="shared" ca="1" si="41"/>
        <v>0</v>
      </c>
      <c r="Q181" s="15">
        <f t="shared" ca="1" si="42"/>
        <v>0</v>
      </c>
      <c r="R181" s="13">
        <f t="shared" ca="1" si="33"/>
        <v>0.55028184389523471</v>
      </c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</row>
    <row r="182" spans="1:35" x14ac:dyDescent="0.2">
      <c r="A182" s="90"/>
      <c r="B182" s="90"/>
      <c r="C182" s="90"/>
      <c r="D182" s="92">
        <f t="shared" si="30"/>
        <v>0</v>
      </c>
      <c r="E182" s="92">
        <f t="shared" si="30"/>
        <v>0</v>
      </c>
      <c r="F182" s="15">
        <f t="shared" si="31"/>
        <v>0</v>
      </c>
      <c r="G182" s="15">
        <f t="shared" si="31"/>
        <v>0</v>
      </c>
      <c r="H182" s="15">
        <f t="shared" si="34"/>
        <v>0</v>
      </c>
      <c r="I182" s="15">
        <f t="shared" si="35"/>
        <v>0</v>
      </c>
      <c r="J182" s="15">
        <f t="shared" si="36"/>
        <v>0</v>
      </c>
      <c r="K182" s="15">
        <f t="shared" si="37"/>
        <v>0</v>
      </c>
      <c r="L182" s="15">
        <f t="shared" si="38"/>
        <v>0</v>
      </c>
      <c r="M182" s="15">
        <f t="shared" ca="1" si="32"/>
        <v>-0.55028184389523471</v>
      </c>
      <c r="N182" s="15">
        <f t="shared" ca="1" si="39"/>
        <v>0</v>
      </c>
      <c r="O182" s="40">
        <f t="shared" ca="1" si="40"/>
        <v>0</v>
      </c>
      <c r="P182" s="15">
        <f t="shared" ca="1" si="41"/>
        <v>0</v>
      </c>
      <c r="Q182" s="15">
        <f t="shared" ca="1" si="42"/>
        <v>0</v>
      </c>
      <c r="R182" s="13">
        <f t="shared" ca="1" si="33"/>
        <v>0.55028184389523471</v>
      </c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</row>
    <row r="183" spans="1:35" x14ac:dyDescent="0.2">
      <c r="A183" s="90"/>
      <c r="B183" s="90"/>
      <c r="C183" s="90"/>
      <c r="D183" s="92">
        <f t="shared" si="30"/>
        <v>0</v>
      </c>
      <c r="E183" s="92">
        <f t="shared" si="30"/>
        <v>0</v>
      </c>
      <c r="F183" s="15">
        <f t="shared" si="31"/>
        <v>0</v>
      </c>
      <c r="G183" s="15">
        <f t="shared" si="31"/>
        <v>0</v>
      </c>
      <c r="H183" s="15">
        <f t="shared" si="34"/>
        <v>0</v>
      </c>
      <c r="I183" s="15">
        <f t="shared" si="35"/>
        <v>0</v>
      </c>
      <c r="J183" s="15">
        <f t="shared" si="36"/>
        <v>0</v>
      </c>
      <c r="K183" s="15">
        <f t="shared" si="37"/>
        <v>0</v>
      </c>
      <c r="L183" s="15">
        <f t="shared" si="38"/>
        <v>0</v>
      </c>
      <c r="M183" s="15">
        <f t="shared" ca="1" si="32"/>
        <v>-0.55028184389523471</v>
      </c>
      <c r="N183" s="15">
        <f t="shared" ca="1" si="39"/>
        <v>0</v>
      </c>
      <c r="O183" s="40">
        <f t="shared" ca="1" si="40"/>
        <v>0</v>
      </c>
      <c r="P183" s="15">
        <f t="shared" ca="1" si="41"/>
        <v>0</v>
      </c>
      <c r="Q183" s="15">
        <f t="shared" ca="1" si="42"/>
        <v>0</v>
      </c>
      <c r="R183" s="13">
        <f t="shared" ca="1" si="33"/>
        <v>0.55028184389523471</v>
      </c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</row>
    <row r="184" spans="1:35" x14ac:dyDescent="0.2">
      <c r="A184" s="90"/>
      <c r="B184" s="90"/>
      <c r="C184" s="90"/>
      <c r="D184" s="92">
        <f t="shared" si="30"/>
        <v>0</v>
      </c>
      <c r="E184" s="92">
        <f t="shared" si="30"/>
        <v>0</v>
      </c>
      <c r="F184" s="15">
        <f t="shared" si="31"/>
        <v>0</v>
      </c>
      <c r="G184" s="15">
        <f t="shared" si="31"/>
        <v>0</v>
      </c>
      <c r="H184" s="15">
        <f t="shared" si="34"/>
        <v>0</v>
      </c>
      <c r="I184" s="15">
        <f t="shared" si="35"/>
        <v>0</v>
      </c>
      <c r="J184" s="15">
        <f t="shared" si="36"/>
        <v>0</v>
      </c>
      <c r="K184" s="15">
        <f t="shared" si="37"/>
        <v>0</v>
      </c>
      <c r="L184" s="15">
        <f t="shared" si="38"/>
        <v>0</v>
      </c>
      <c r="M184" s="15">
        <f t="shared" ca="1" si="32"/>
        <v>-0.55028184389523471</v>
      </c>
      <c r="N184" s="15">
        <f t="shared" ca="1" si="39"/>
        <v>0</v>
      </c>
      <c r="O184" s="40">
        <f t="shared" ca="1" si="40"/>
        <v>0</v>
      </c>
      <c r="P184" s="15">
        <f t="shared" ca="1" si="41"/>
        <v>0</v>
      </c>
      <c r="Q184" s="15">
        <f t="shared" ca="1" si="42"/>
        <v>0</v>
      </c>
      <c r="R184" s="13">
        <f t="shared" ca="1" si="33"/>
        <v>0.55028184389523471</v>
      </c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</row>
    <row r="185" spans="1:35" x14ac:dyDescent="0.2">
      <c r="A185" s="90"/>
      <c r="B185" s="90"/>
      <c r="C185" s="90"/>
      <c r="D185" s="92">
        <f t="shared" si="30"/>
        <v>0</v>
      </c>
      <c r="E185" s="92">
        <f t="shared" si="30"/>
        <v>0</v>
      </c>
      <c r="F185" s="15">
        <f t="shared" si="31"/>
        <v>0</v>
      </c>
      <c r="G185" s="15">
        <f t="shared" si="31"/>
        <v>0</v>
      </c>
      <c r="H185" s="15">
        <f t="shared" si="34"/>
        <v>0</v>
      </c>
      <c r="I185" s="15">
        <f t="shared" si="35"/>
        <v>0</v>
      </c>
      <c r="J185" s="15">
        <f t="shared" si="36"/>
        <v>0</v>
      </c>
      <c r="K185" s="15">
        <f t="shared" si="37"/>
        <v>0</v>
      </c>
      <c r="L185" s="15">
        <f t="shared" si="38"/>
        <v>0</v>
      </c>
      <c r="M185" s="15">
        <f t="shared" ca="1" si="32"/>
        <v>-0.55028184389523471</v>
      </c>
      <c r="N185" s="15">
        <f t="shared" ca="1" si="39"/>
        <v>0</v>
      </c>
      <c r="O185" s="40">
        <f t="shared" ca="1" si="40"/>
        <v>0</v>
      </c>
      <c r="P185" s="15">
        <f t="shared" ca="1" si="41"/>
        <v>0</v>
      </c>
      <c r="Q185" s="15">
        <f t="shared" ca="1" si="42"/>
        <v>0</v>
      </c>
      <c r="R185" s="13">
        <f t="shared" ca="1" si="33"/>
        <v>0.55028184389523471</v>
      </c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</row>
    <row r="186" spans="1:35" x14ac:dyDescent="0.2">
      <c r="A186" s="90"/>
      <c r="B186" s="90"/>
      <c r="C186" s="90"/>
      <c r="D186" s="92">
        <f t="shared" si="30"/>
        <v>0</v>
      </c>
      <c r="E186" s="92">
        <f t="shared" si="30"/>
        <v>0</v>
      </c>
      <c r="F186" s="15">
        <f t="shared" si="31"/>
        <v>0</v>
      </c>
      <c r="G186" s="15">
        <f t="shared" si="31"/>
        <v>0</v>
      </c>
      <c r="H186" s="15">
        <f t="shared" si="34"/>
        <v>0</v>
      </c>
      <c r="I186" s="15">
        <f t="shared" si="35"/>
        <v>0</v>
      </c>
      <c r="J186" s="15">
        <f t="shared" si="36"/>
        <v>0</v>
      </c>
      <c r="K186" s="15">
        <f t="shared" si="37"/>
        <v>0</v>
      </c>
      <c r="L186" s="15">
        <f t="shared" si="38"/>
        <v>0</v>
      </c>
      <c r="M186" s="15">
        <f t="shared" ca="1" si="32"/>
        <v>-0.55028184389523471</v>
      </c>
      <c r="N186" s="15">
        <f t="shared" ca="1" si="39"/>
        <v>0</v>
      </c>
      <c r="O186" s="40">
        <f t="shared" ca="1" si="40"/>
        <v>0</v>
      </c>
      <c r="P186" s="15">
        <f t="shared" ca="1" si="41"/>
        <v>0</v>
      </c>
      <c r="Q186" s="15">
        <f t="shared" ca="1" si="42"/>
        <v>0</v>
      </c>
      <c r="R186" s="13">
        <f t="shared" ca="1" si="33"/>
        <v>0.55028184389523471</v>
      </c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</row>
    <row r="187" spans="1:35" x14ac:dyDescent="0.2">
      <c r="A187" s="90"/>
      <c r="B187" s="90"/>
      <c r="C187" s="90"/>
      <c r="D187" s="92">
        <f t="shared" si="30"/>
        <v>0</v>
      </c>
      <c r="E187" s="92">
        <f t="shared" si="30"/>
        <v>0</v>
      </c>
      <c r="F187" s="15">
        <f t="shared" si="31"/>
        <v>0</v>
      </c>
      <c r="G187" s="15">
        <f t="shared" si="31"/>
        <v>0</v>
      </c>
      <c r="H187" s="15">
        <f t="shared" si="34"/>
        <v>0</v>
      </c>
      <c r="I187" s="15">
        <f t="shared" si="35"/>
        <v>0</v>
      </c>
      <c r="J187" s="15">
        <f t="shared" si="36"/>
        <v>0</v>
      </c>
      <c r="K187" s="15">
        <f t="shared" si="37"/>
        <v>0</v>
      </c>
      <c r="L187" s="15">
        <f t="shared" si="38"/>
        <v>0</v>
      </c>
      <c r="M187" s="15">
        <f t="shared" ca="1" si="32"/>
        <v>-0.55028184389523471</v>
      </c>
      <c r="N187" s="15">
        <f t="shared" ca="1" si="39"/>
        <v>0</v>
      </c>
      <c r="O187" s="40">
        <f t="shared" ca="1" si="40"/>
        <v>0</v>
      </c>
      <c r="P187" s="15">
        <f t="shared" ca="1" si="41"/>
        <v>0</v>
      </c>
      <c r="Q187" s="15">
        <f t="shared" ca="1" si="42"/>
        <v>0</v>
      </c>
      <c r="R187" s="13">
        <f t="shared" ca="1" si="33"/>
        <v>0.55028184389523471</v>
      </c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</row>
    <row r="188" spans="1:35" x14ac:dyDescent="0.2">
      <c r="A188" s="90"/>
      <c r="B188" s="90"/>
      <c r="C188" s="90"/>
      <c r="D188" s="92">
        <f t="shared" si="30"/>
        <v>0</v>
      </c>
      <c r="E188" s="92">
        <f t="shared" si="30"/>
        <v>0</v>
      </c>
      <c r="F188" s="15">
        <f t="shared" si="31"/>
        <v>0</v>
      </c>
      <c r="G188" s="15">
        <f t="shared" si="31"/>
        <v>0</v>
      </c>
      <c r="H188" s="15">
        <f t="shared" si="34"/>
        <v>0</v>
      </c>
      <c r="I188" s="15">
        <f t="shared" si="35"/>
        <v>0</v>
      </c>
      <c r="J188" s="15">
        <f t="shared" si="36"/>
        <v>0</v>
      </c>
      <c r="K188" s="15">
        <f t="shared" si="37"/>
        <v>0</v>
      </c>
      <c r="L188" s="15">
        <f t="shared" si="38"/>
        <v>0</v>
      </c>
      <c r="M188" s="15">
        <f t="shared" ca="1" si="32"/>
        <v>-0.55028184389523471</v>
      </c>
      <c r="N188" s="15">
        <f t="shared" ca="1" si="39"/>
        <v>0</v>
      </c>
      <c r="O188" s="40">
        <f t="shared" ca="1" si="40"/>
        <v>0</v>
      </c>
      <c r="P188" s="15">
        <f t="shared" ca="1" si="41"/>
        <v>0</v>
      </c>
      <c r="Q188" s="15">
        <f t="shared" ca="1" si="42"/>
        <v>0</v>
      </c>
      <c r="R188" s="13">
        <f t="shared" ca="1" si="33"/>
        <v>0.55028184389523471</v>
      </c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</row>
    <row r="189" spans="1:35" x14ac:dyDescent="0.2">
      <c r="A189" s="90"/>
      <c r="B189" s="90"/>
      <c r="C189" s="90"/>
      <c r="D189" s="92">
        <f t="shared" si="30"/>
        <v>0</v>
      </c>
      <c r="E189" s="92">
        <f t="shared" si="30"/>
        <v>0</v>
      </c>
      <c r="F189" s="15">
        <f t="shared" si="31"/>
        <v>0</v>
      </c>
      <c r="G189" s="15">
        <f t="shared" si="31"/>
        <v>0</v>
      </c>
      <c r="H189" s="15">
        <f t="shared" si="34"/>
        <v>0</v>
      </c>
      <c r="I189" s="15">
        <f t="shared" si="35"/>
        <v>0</v>
      </c>
      <c r="J189" s="15">
        <f t="shared" si="36"/>
        <v>0</v>
      </c>
      <c r="K189" s="15">
        <f t="shared" si="37"/>
        <v>0</v>
      </c>
      <c r="L189" s="15">
        <f t="shared" si="38"/>
        <v>0</v>
      </c>
      <c r="M189" s="15">
        <f t="shared" ca="1" si="32"/>
        <v>-0.55028184389523471</v>
      </c>
      <c r="N189" s="15">
        <f t="shared" ca="1" si="39"/>
        <v>0</v>
      </c>
      <c r="O189" s="40">
        <f t="shared" ca="1" si="40"/>
        <v>0</v>
      </c>
      <c r="P189" s="15">
        <f t="shared" ca="1" si="41"/>
        <v>0</v>
      </c>
      <c r="Q189" s="15">
        <f t="shared" ca="1" si="42"/>
        <v>0</v>
      </c>
      <c r="R189" s="13">
        <f t="shared" ca="1" si="33"/>
        <v>0.55028184389523471</v>
      </c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</row>
    <row r="190" spans="1:35" x14ac:dyDescent="0.2">
      <c r="A190" s="90"/>
      <c r="B190" s="90"/>
      <c r="C190" s="90"/>
      <c r="D190" s="92">
        <f t="shared" si="30"/>
        <v>0</v>
      </c>
      <c r="E190" s="92">
        <f t="shared" si="30"/>
        <v>0</v>
      </c>
      <c r="F190" s="15">
        <f t="shared" si="31"/>
        <v>0</v>
      </c>
      <c r="G190" s="15">
        <f t="shared" si="31"/>
        <v>0</v>
      </c>
      <c r="H190" s="15">
        <f t="shared" si="34"/>
        <v>0</v>
      </c>
      <c r="I190" s="15">
        <f t="shared" si="35"/>
        <v>0</v>
      </c>
      <c r="J190" s="15">
        <f t="shared" si="36"/>
        <v>0</v>
      </c>
      <c r="K190" s="15">
        <f t="shared" si="37"/>
        <v>0</v>
      </c>
      <c r="L190" s="15">
        <f t="shared" si="38"/>
        <v>0</v>
      </c>
      <c r="M190" s="15">
        <f t="shared" ca="1" si="32"/>
        <v>-0.55028184389523471</v>
      </c>
      <c r="N190" s="15">
        <f t="shared" ca="1" si="39"/>
        <v>0</v>
      </c>
      <c r="O190" s="40">
        <f t="shared" ca="1" si="40"/>
        <v>0</v>
      </c>
      <c r="P190" s="15">
        <f t="shared" ca="1" si="41"/>
        <v>0</v>
      </c>
      <c r="Q190" s="15">
        <f t="shared" ca="1" si="42"/>
        <v>0</v>
      </c>
      <c r="R190" s="13">
        <f t="shared" ca="1" si="33"/>
        <v>0.55028184389523471</v>
      </c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</row>
    <row r="191" spans="1:35" x14ac:dyDescent="0.2">
      <c r="A191" s="90"/>
      <c r="B191" s="90"/>
      <c r="C191" s="90"/>
      <c r="D191" s="92">
        <f t="shared" si="30"/>
        <v>0</v>
      </c>
      <c r="E191" s="92">
        <f t="shared" si="30"/>
        <v>0</v>
      </c>
      <c r="F191" s="15">
        <f t="shared" si="31"/>
        <v>0</v>
      </c>
      <c r="G191" s="15">
        <f t="shared" si="31"/>
        <v>0</v>
      </c>
      <c r="H191" s="15">
        <f t="shared" si="34"/>
        <v>0</v>
      </c>
      <c r="I191" s="15">
        <f t="shared" si="35"/>
        <v>0</v>
      </c>
      <c r="J191" s="15">
        <f t="shared" si="36"/>
        <v>0</v>
      </c>
      <c r="K191" s="15">
        <f t="shared" si="37"/>
        <v>0</v>
      </c>
      <c r="L191" s="15">
        <f t="shared" si="38"/>
        <v>0</v>
      </c>
      <c r="M191" s="15">
        <f t="shared" ca="1" si="32"/>
        <v>-0.55028184389523471</v>
      </c>
      <c r="N191" s="15">
        <f t="shared" ca="1" si="39"/>
        <v>0</v>
      </c>
      <c r="O191" s="40">
        <f t="shared" ca="1" si="40"/>
        <v>0</v>
      </c>
      <c r="P191" s="15">
        <f t="shared" ca="1" si="41"/>
        <v>0</v>
      </c>
      <c r="Q191" s="15">
        <f t="shared" ca="1" si="42"/>
        <v>0</v>
      </c>
      <c r="R191" s="13">
        <f t="shared" ca="1" si="33"/>
        <v>0.55028184389523471</v>
      </c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</row>
    <row r="192" spans="1:35" x14ac:dyDescent="0.2">
      <c r="A192" s="90"/>
      <c r="B192" s="90"/>
      <c r="C192" s="90"/>
      <c r="D192" s="92">
        <f t="shared" si="30"/>
        <v>0</v>
      </c>
      <c r="E192" s="92">
        <f t="shared" si="30"/>
        <v>0</v>
      </c>
      <c r="F192" s="15">
        <f t="shared" si="31"/>
        <v>0</v>
      </c>
      <c r="G192" s="15">
        <f t="shared" si="31"/>
        <v>0</v>
      </c>
      <c r="H192" s="15">
        <f t="shared" si="34"/>
        <v>0</v>
      </c>
      <c r="I192" s="15">
        <f t="shared" si="35"/>
        <v>0</v>
      </c>
      <c r="J192" s="15">
        <f t="shared" si="36"/>
        <v>0</v>
      </c>
      <c r="K192" s="15">
        <f t="shared" si="37"/>
        <v>0</v>
      </c>
      <c r="L192" s="15">
        <f t="shared" si="38"/>
        <v>0</v>
      </c>
      <c r="M192" s="15">
        <f t="shared" ca="1" si="32"/>
        <v>-0.55028184389523471</v>
      </c>
      <c r="N192" s="15">
        <f t="shared" ca="1" si="39"/>
        <v>0</v>
      </c>
      <c r="O192" s="40">
        <f t="shared" ca="1" si="40"/>
        <v>0</v>
      </c>
      <c r="P192" s="15">
        <f t="shared" ca="1" si="41"/>
        <v>0</v>
      </c>
      <c r="Q192" s="15">
        <f t="shared" ca="1" si="42"/>
        <v>0</v>
      </c>
      <c r="R192" s="13">
        <f t="shared" ca="1" si="33"/>
        <v>0.55028184389523471</v>
      </c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</row>
    <row r="193" spans="1:35" x14ac:dyDescent="0.2">
      <c r="A193" s="90"/>
      <c r="B193" s="90"/>
      <c r="C193" s="90"/>
      <c r="D193" s="92">
        <f t="shared" si="30"/>
        <v>0</v>
      </c>
      <c r="E193" s="92">
        <f t="shared" si="30"/>
        <v>0</v>
      </c>
      <c r="F193" s="15">
        <f t="shared" si="31"/>
        <v>0</v>
      </c>
      <c r="G193" s="15">
        <f t="shared" si="31"/>
        <v>0</v>
      </c>
      <c r="H193" s="15">
        <f t="shared" si="34"/>
        <v>0</v>
      </c>
      <c r="I193" s="15">
        <f t="shared" si="35"/>
        <v>0</v>
      </c>
      <c r="J193" s="15">
        <f t="shared" si="36"/>
        <v>0</v>
      </c>
      <c r="K193" s="15">
        <f t="shared" si="37"/>
        <v>0</v>
      </c>
      <c r="L193" s="15">
        <f t="shared" si="38"/>
        <v>0</v>
      </c>
      <c r="M193" s="15">
        <f t="shared" ca="1" si="32"/>
        <v>-0.55028184389523471</v>
      </c>
      <c r="N193" s="15">
        <f t="shared" ca="1" si="39"/>
        <v>0</v>
      </c>
      <c r="O193" s="40">
        <f t="shared" ca="1" si="40"/>
        <v>0</v>
      </c>
      <c r="P193" s="15">
        <f t="shared" ca="1" si="41"/>
        <v>0</v>
      </c>
      <c r="Q193" s="15">
        <f t="shared" ca="1" si="42"/>
        <v>0</v>
      </c>
      <c r="R193" s="13">
        <f t="shared" ca="1" si="33"/>
        <v>0.55028184389523471</v>
      </c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</row>
    <row r="194" spans="1:35" x14ac:dyDescent="0.2">
      <c r="A194" s="90"/>
      <c r="B194" s="90"/>
      <c r="C194" s="90"/>
      <c r="D194" s="92">
        <f t="shared" si="30"/>
        <v>0</v>
      </c>
      <c r="E194" s="92">
        <f t="shared" si="30"/>
        <v>0</v>
      </c>
      <c r="F194" s="15">
        <f t="shared" si="31"/>
        <v>0</v>
      </c>
      <c r="G194" s="15">
        <f t="shared" si="31"/>
        <v>0</v>
      </c>
      <c r="H194" s="15">
        <f t="shared" si="34"/>
        <v>0</v>
      </c>
      <c r="I194" s="15">
        <f t="shared" si="35"/>
        <v>0</v>
      </c>
      <c r="J194" s="15">
        <f t="shared" si="36"/>
        <v>0</v>
      </c>
      <c r="K194" s="15">
        <f t="shared" si="37"/>
        <v>0</v>
      </c>
      <c r="L194" s="15">
        <f t="shared" si="38"/>
        <v>0</v>
      </c>
      <c r="M194" s="15">
        <f t="shared" ca="1" si="32"/>
        <v>-0.55028184389523471</v>
      </c>
      <c r="N194" s="15">
        <f t="shared" ca="1" si="39"/>
        <v>0</v>
      </c>
      <c r="O194" s="40">
        <f t="shared" ca="1" si="40"/>
        <v>0</v>
      </c>
      <c r="P194" s="15">
        <f t="shared" ca="1" si="41"/>
        <v>0</v>
      </c>
      <c r="Q194" s="15">
        <f t="shared" ca="1" si="42"/>
        <v>0</v>
      </c>
      <c r="R194" s="13">
        <f t="shared" ca="1" si="33"/>
        <v>0.55028184389523471</v>
      </c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</row>
    <row r="195" spans="1:35" x14ac:dyDescent="0.2">
      <c r="A195" s="90"/>
      <c r="B195" s="90"/>
      <c r="C195" s="90"/>
      <c r="D195" s="92">
        <f t="shared" si="30"/>
        <v>0</v>
      </c>
      <c r="E195" s="92">
        <f t="shared" si="30"/>
        <v>0</v>
      </c>
      <c r="F195" s="15">
        <f t="shared" si="31"/>
        <v>0</v>
      </c>
      <c r="G195" s="15">
        <f t="shared" si="31"/>
        <v>0</v>
      </c>
      <c r="H195" s="15">
        <f t="shared" si="34"/>
        <v>0</v>
      </c>
      <c r="I195" s="15">
        <f t="shared" si="35"/>
        <v>0</v>
      </c>
      <c r="J195" s="15">
        <f t="shared" si="36"/>
        <v>0</v>
      </c>
      <c r="K195" s="15">
        <f t="shared" si="37"/>
        <v>0</v>
      </c>
      <c r="L195" s="15">
        <f t="shared" si="38"/>
        <v>0</v>
      </c>
      <c r="M195" s="15">
        <f t="shared" ca="1" si="32"/>
        <v>-0.55028184389523471</v>
      </c>
      <c r="N195" s="15">
        <f t="shared" ca="1" si="39"/>
        <v>0</v>
      </c>
      <c r="O195" s="40">
        <f t="shared" ca="1" si="40"/>
        <v>0</v>
      </c>
      <c r="P195" s="15">
        <f t="shared" ca="1" si="41"/>
        <v>0</v>
      </c>
      <c r="Q195" s="15">
        <f t="shared" ca="1" si="42"/>
        <v>0</v>
      </c>
      <c r="R195" s="13">
        <f t="shared" ca="1" si="33"/>
        <v>0.55028184389523471</v>
      </c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</row>
    <row r="196" spans="1:35" x14ac:dyDescent="0.2">
      <c r="A196" s="90"/>
      <c r="B196" s="90"/>
      <c r="C196" s="90"/>
      <c r="D196" s="92">
        <f t="shared" si="30"/>
        <v>0</v>
      </c>
      <c r="E196" s="92">
        <f t="shared" si="30"/>
        <v>0</v>
      </c>
      <c r="F196" s="15">
        <f t="shared" si="31"/>
        <v>0</v>
      </c>
      <c r="G196" s="15">
        <f t="shared" si="31"/>
        <v>0</v>
      </c>
      <c r="H196" s="15">
        <f t="shared" si="34"/>
        <v>0</v>
      </c>
      <c r="I196" s="15">
        <f t="shared" si="35"/>
        <v>0</v>
      </c>
      <c r="J196" s="15">
        <f t="shared" si="36"/>
        <v>0</v>
      </c>
      <c r="K196" s="15">
        <f t="shared" si="37"/>
        <v>0</v>
      </c>
      <c r="L196" s="15">
        <f t="shared" si="38"/>
        <v>0</v>
      </c>
      <c r="M196" s="15">
        <f t="shared" ca="1" si="32"/>
        <v>-0.55028184389523471</v>
      </c>
      <c r="N196" s="15">
        <f t="shared" ca="1" si="39"/>
        <v>0</v>
      </c>
      <c r="O196" s="40">
        <f t="shared" ca="1" si="40"/>
        <v>0</v>
      </c>
      <c r="P196" s="15">
        <f t="shared" ca="1" si="41"/>
        <v>0</v>
      </c>
      <c r="Q196" s="15">
        <f t="shared" ca="1" si="42"/>
        <v>0</v>
      </c>
      <c r="R196" s="13">
        <f t="shared" ca="1" si="33"/>
        <v>0.55028184389523471</v>
      </c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</row>
    <row r="197" spans="1:35" x14ac:dyDescent="0.2">
      <c r="A197" s="90"/>
      <c r="B197" s="90"/>
      <c r="C197" s="90"/>
      <c r="D197" s="92">
        <f t="shared" si="30"/>
        <v>0</v>
      </c>
      <c r="E197" s="92">
        <f t="shared" si="30"/>
        <v>0</v>
      </c>
      <c r="F197" s="15">
        <f t="shared" si="31"/>
        <v>0</v>
      </c>
      <c r="G197" s="15">
        <f t="shared" si="31"/>
        <v>0</v>
      </c>
      <c r="H197" s="15">
        <f t="shared" si="34"/>
        <v>0</v>
      </c>
      <c r="I197" s="15">
        <f t="shared" si="35"/>
        <v>0</v>
      </c>
      <c r="J197" s="15">
        <f t="shared" si="36"/>
        <v>0</v>
      </c>
      <c r="K197" s="15">
        <f t="shared" si="37"/>
        <v>0</v>
      </c>
      <c r="L197" s="15">
        <f t="shared" si="38"/>
        <v>0</v>
      </c>
      <c r="M197" s="15">
        <f t="shared" ca="1" si="32"/>
        <v>-0.55028184389523471</v>
      </c>
      <c r="N197" s="15">
        <f t="shared" ca="1" si="39"/>
        <v>0</v>
      </c>
      <c r="O197" s="40">
        <f t="shared" ca="1" si="40"/>
        <v>0</v>
      </c>
      <c r="P197" s="15">
        <f t="shared" ca="1" si="41"/>
        <v>0</v>
      </c>
      <c r="Q197" s="15">
        <f t="shared" ca="1" si="42"/>
        <v>0</v>
      </c>
      <c r="R197" s="13">
        <f t="shared" ca="1" si="33"/>
        <v>0.55028184389523471</v>
      </c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</row>
    <row r="198" spans="1:35" x14ac:dyDescent="0.2">
      <c r="A198" s="90"/>
      <c r="B198" s="90"/>
      <c r="C198" s="90"/>
      <c r="D198" s="92">
        <f t="shared" si="30"/>
        <v>0</v>
      </c>
      <c r="E198" s="92">
        <f t="shared" si="30"/>
        <v>0</v>
      </c>
      <c r="F198" s="15">
        <f t="shared" si="31"/>
        <v>0</v>
      </c>
      <c r="G198" s="15">
        <f t="shared" si="31"/>
        <v>0</v>
      </c>
      <c r="H198" s="15">
        <f t="shared" si="34"/>
        <v>0</v>
      </c>
      <c r="I198" s="15">
        <f t="shared" si="35"/>
        <v>0</v>
      </c>
      <c r="J198" s="15">
        <f t="shared" si="36"/>
        <v>0</v>
      </c>
      <c r="K198" s="15">
        <f t="shared" si="37"/>
        <v>0</v>
      </c>
      <c r="L198" s="15">
        <f t="shared" si="38"/>
        <v>0</v>
      </c>
      <c r="M198" s="15">
        <f t="shared" ca="1" si="32"/>
        <v>-0.55028184389523471</v>
      </c>
      <c r="N198" s="15">
        <f t="shared" ca="1" si="39"/>
        <v>0</v>
      </c>
      <c r="O198" s="40">
        <f t="shared" ca="1" si="40"/>
        <v>0</v>
      </c>
      <c r="P198" s="15">
        <f t="shared" ca="1" si="41"/>
        <v>0</v>
      </c>
      <c r="Q198" s="15">
        <f t="shared" ca="1" si="42"/>
        <v>0</v>
      </c>
      <c r="R198" s="13">
        <f t="shared" ca="1" si="33"/>
        <v>0.55028184389523471</v>
      </c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</row>
    <row r="199" spans="1:35" x14ac:dyDescent="0.2">
      <c r="A199" s="90"/>
      <c r="B199" s="90"/>
      <c r="C199" s="90"/>
      <c r="D199" s="92">
        <f t="shared" si="30"/>
        <v>0</v>
      </c>
      <c r="E199" s="92">
        <f t="shared" si="30"/>
        <v>0</v>
      </c>
      <c r="F199" s="15">
        <f t="shared" si="31"/>
        <v>0</v>
      </c>
      <c r="G199" s="15">
        <f t="shared" si="31"/>
        <v>0</v>
      </c>
      <c r="H199" s="15">
        <f t="shared" si="34"/>
        <v>0</v>
      </c>
      <c r="I199" s="15">
        <f t="shared" si="35"/>
        <v>0</v>
      </c>
      <c r="J199" s="15">
        <f t="shared" si="36"/>
        <v>0</v>
      </c>
      <c r="K199" s="15">
        <f t="shared" si="37"/>
        <v>0</v>
      </c>
      <c r="L199" s="15">
        <f t="shared" si="38"/>
        <v>0</v>
      </c>
      <c r="M199" s="15">
        <f t="shared" ca="1" si="32"/>
        <v>-0.55028184389523471</v>
      </c>
      <c r="N199" s="15">
        <f t="shared" ca="1" si="39"/>
        <v>0</v>
      </c>
      <c r="O199" s="40">
        <f t="shared" ca="1" si="40"/>
        <v>0</v>
      </c>
      <c r="P199" s="15">
        <f t="shared" ca="1" si="41"/>
        <v>0</v>
      </c>
      <c r="Q199" s="15">
        <f t="shared" ca="1" si="42"/>
        <v>0</v>
      </c>
      <c r="R199" s="13">
        <f t="shared" ca="1" si="33"/>
        <v>0.55028184389523471</v>
      </c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</row>
    <row r="200" spans="1:35" x14ac:dyDescent="0.2">
      <c r="A200" s="90"/>
      <c r="B200" s="90"/>
      <c r="C200" s="90"/>
      <c r="D200" s="92">
        <f t="shared" si="30"/>
        <v>0</v>
      </c>
      <c r="E200" s="92">
        <f t="shared" si="30"/>
        <v>0</v>
      </c>
      <c r="F200" s="15">
        <f t="shared" si="31"/>
        <v>0</v>
      </c>
      <c r="G200" s="15">
        <f t="shared" si="31"/>
        <v>0</v>
      </c>
      <c r="H200" s="15">
        <f t="shared" si="34"/>
        <v>0</v>
      </c>
      <c r="I200" s="15">
        <f t="shared" si="35"/>
        <v>0</v>
      </c>
      <c r="J200" s="15">
        <f t="shared" si="36"/>
        <v>0</v>
      </c>
      <c r="K200" s="15">
        <f t="shared" si="37"/>
        <v>0</v>
      </c>
      <c r="L200" s="15">
        <f t="shared" si="38"/>
        <v>0</v>
      </c>
      <c r="M200" s="15">
        <f t="shared" ca="1" si="32"/>
        <v>-0.55028184389523471</v>
      </c>
      <c r="N200" s="15">
        <f t="shared" ca="1" si="39"/>
        <v>0</v>
      </c>
      <c r="O200" s="40">
        <f t="shared" ca="1" si="40"/>
        <v>0</v>
      </c>
      <c r="P200" s="15">
        <f t="shared" ca="1" si="41"/>
        <v>0</v>
      </c>
      <c r="Q200" s="15">
        <f t="shared" ca="1" si="42"/>
        <v>0</v>
      </c>
      <c r="R200" s="13">
        <f t="shared" ca="1" si="33"/>
        <v>0.55028184389523471</v>
      </c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</row>
    <row r="201" spans="1:35" x14ac:dyDescent="0.2">
      <c r="A201" s="90"/>
      <c r="B201" s="90"/>
      <c r="C201" s="90"/>
      <c r="D201" s="92">
        <f t="shared" si="30"/>
        <v>0</v>
      </c>
      <c r="E201" s="92">
        <f t="shared" si="30"/>
        <v>0</v>
      </c>
      <c r="F201" s="15">
        <f t="shared" si="31"/>
        <v>0</v>
      </c>
      <c r="G201" s="15">
        <f t="shared" si="31"/>
        <v>0</v>
      </c>
      <c r="H201" s="15">
        <f t="shared" si="34"/>
        <v>0</v>
      </c>
      <c r="I201" s="15">
        <f t="shared" si="35"/>
        <v>0</v>
      </c>
      <c r="J201" s="15">
        <f t="shared" si="36"/>
        <v>0</v>
      </c>
      <c r="K201" s="15">
        <f t="shared" si="37"/>
        <v>0</v>
      </c>
      <c r="L201" s="15">
        <f t="shared" si="38"/>
        <v>0</v>
      </c>
      <c r="M201" s="15">
        <f t="shared" ca="1" si="32"/>
        <v>-0.55028184389523471</v>
      </c>
      <c r="N201" s="15">
        <f t="shared" ca="1" si="39"/>
        <v>0</v>
      </c>
      <c r="O201" s="40">
        <f t="shared" ca="1" si="40"/>
        <v>0</v>
      </c>
      <c r="P201" s="15">
        <f t="shared" ca="1" si="41"/>
        <v>0</v>
      </c>
      <c r="Q201" s="15">
        <f t="shared" ca="1" si="42"/>
        <v>0</v>
      </c>
      <c r="R201" s="13">
        <f t="shared" ca="1" si="33"/>
        <v>0.55028184389523471</v>
      </c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</row>
    <row r="202" spans="1:35" x14ac:dyDescent="0.2">
      <c r="A202" s="90"/>
      <c r="B202" s="90"/>
      <c r="C202" s="90"/>
      <c r="D202" s="92">
        <f t="shared" si="30"/>
        <v>0</v>
      </c>
      <c r="E202" s="92">
        <f t="shared" si="30"/>
        <v>0</v>
      </c>
      <c r="F202" s="15">
        <f t="shared" si="31"/>
        <v>0</v>
      </c>
      <c r="G202" s="15">
        <f t="shared" si="31"/>
        <v>0</v>
      </c>
      <c r="H202" s="15">
        <f t="shared" si="34"/>
        <v>0</v>
      </c>
      <c r="I202" s="15">
        <f t="shared" si="35"/>
        <v>0</v>
      </c>
      <c r="J202" s="15">
        <f t="shared" si="36"/>
        <v>0</v>
      </c>
      <c r="K202" s="15">
        <f t="shared" si="37"/>
        <v>0</v>
      </c>
      <c r="L202" s="15">
        <f t="shared" si="38"/>
        <v>0</v>
      </c>
      <c r="M202" s="15">
        <f t="shared" ca="1" si="32"/>
        <v>-0.55028184389523471</v>
      </c>
      <c r="N202" s="15">
        <f t="shared" ca="1" si="39"/>
        <v>0</v>
      </c>
      <c r="O202" s="40">
        <f t="shared" ca="1" si="40"/>
        <v>0</v>
      </c>
      <c r="P202" s="15">
        <f t="shared" ca="1" si="41"/>
        <v>0</v>
      </c>
      <c r="Q202" s="15">
        <f t="shared" ca="1" si="42"/>
        <v>0</v>
      </c>
      <c r="R202" s="13">
        <f t="shared" ca="1" si="33"/>
        <v>0.55028184389523471</v>
      </c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</row>
    <row r="203" spans="1:35" x14ac:dyDescent="0.2">
      <c r="A203" s="90"/>
      <c r="B203" s="90"/>
      <c r="C203" s="90"/>
      <c r="D203" s="92">
        <f t="shared" si="30"/>
        <v>0</v>
      </c>
      <c r="E203" s="92">
        <f t="shared" si="30"/>
        <v>0</v>
      </c>
      <c r="F203" s="15">
        <f t="shared" si="31"/>
        <v>0</v>
      </c>
      <c r="G203" s="15">
        <f t="shared" si="31"/>
        <v>0</v>
      </c>
      <c r="H203" s="15">
        <f t="shared" si="34"/>
        <v>0</v>
      </c>
      <c r="I203" s="15">
        <f t="shared" si="35"/>
        <v>0</v>
      </c>
      <c r="J203" s="15">
        <f t="shared" si="36"/>
        <v>0</v>
      </c>
      <c r="K203" s="15">
        <f t="shared" si="37"/>
        <v>0</v>
      </c>
      <c r="L203" s="15">
        <f t="shared" si="38"/>
        <v>0</v>
      </c>
      <c r="M203" s="15">
        <f t="shared" ca="1" si="32"/>
        <v>-0.55028184389523471</v>
      </c>
      <c r="N203" s="15">
        <f t="shared" ca="1" si="39"/>
        <v>0</v>
      </c>
      <c r="O203" s="40">
        <f t="shared" ca="1" si="40"/>
        <v>0</v>
      </c>
      <c r="P203" s="15">
        <f t="shared" ca="1" si="41"/>
        <v>0</v>
      </c>
      <c r="Q203" s="15">
        <f t="shared" ca="1" si="42"/>
        <v>0</v>
      </c>
      <c r="R203" s="13">
        <f t="shared" ca="1" si="33"/>
        <v>0.55028184389523471</v>
      </c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</row>
    <row r="204" spans="1:35" x14ac:dyDescent="0.2">
      <c r="A204" s="90"/>
      <c r="B204" s="90"/>
      <c r="C204" s="90"/>
      <c r="D204" s="92">
        <f t="shared" si="30"/>
        <v>0</v>
      </c>
      <c r="E204" s="92">
        <f t="shared" si="30"/>
        <v>0</v>
      </c>
      <c r="F204" s="15">
        <f t="shared" si="31"/>
        <v>0</v>
      </c>
      <c r="G204" s="15">
        <f t="shared" si="31"/>
        <v>0</v>
      </c>
      <c r="H204" s="15">
        <f t="shared" si="34"/>
        <v>0</v>
      </c>
      <c r="I204" s="15">
        <f t="shared" si="35"/>
        <v>0</v>
      </c>
      <c r="J204" s="15">
        <f t="shared" si="36"/>
        <v>0</v>
      </c>
      <c r="K204" s="15">
        <f t="shared" si="37"/>
        <v>0</v>
      </c>
      <c r="L204" s="15">
        <f t="shared" si="38"/>
        <v>0</v>
      </c>
      <c r="M204" s="15">
        <f t="shared" ca="1" si="32"/>
        <v>-0.55028184389523471</v>
      </c>
      <c r="N204" s="15">
        <f t="shared" ca="1" si="39"/>
        <v>0</v>
      </c>
      <c r="O204" s="40">
        <f t="shared" ca="1" si="40"/>
        <v>0</v>
      </c>
      <c r="P204" s="15">
        <f t="shared" ca="1" si="41"/>
        <v>0</v>
      </c>
      <c r="Q204" s="15">
        <f t="shared" ca="1" si="42"/>
        <v>0</v>
      </c>
      <c r="R204" s="13">
        <f t="shared" ca="1" si="33"/>
        <v>0.55028184389523471</v>
      </c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</row>
    <row r="205" spans="1:35" x14ac:dyDescent="0.2">
      <c r="A205" s="90"/>
      <c r="B205" s="90"/>
      <c r="C205" s="90"/>
      <c r="D205" s="92">
        <f t="shared" si="30"/>
        <v>0</v>
      </c>
      <c r="E205" s="92">
        <f t="shared" si="30"/>
        <v>0</v>
      </c>
      <c r="F205" s="15">
        <f t="shared" si="31"/>
        <v>0</v>
      </c>
      <c r="G205" s="15">
        <f t="shared" si="31"/>
        <v>0</v>
      </c>
      <c r="H205" s="15">
        <f t="shared" si="34"/>
        <v>0</v>
      </c>
      <c r="I205" s="15">
        <f t="shared" si="35"/>
        <v>0</v>
      </c>
      <c r="J205" s="15">
        <f t="shared" si="36"/>
        <v>0</v>
      </c>
      <c r="K205" s="15">
        <f t="shared" si="37"/>
        <v>0</v>
      </c>
      <c r="L205" s="15">
        <f t="shared" si="38"/>
        <v>0</v>
      </c>
      <c r="M205" s="15">
        <f t="shared" ca="1" si="32"/>
        <v>-0.55028184389523471</v>
      </c>
      <c r="N205" s="15">
        <f t="shared" ca="1" si="39"/>
        <v>0</v>
      </c>
      <c r="O205" s="40">
        <f t="shared" ca="1" si="40"/>
        <v>0</v>
      </c>
      <c r="P205" s="15">
        <f t="shared" ca="1" si="41"/>
        <v>0</v>
      </c>
      <c r="Q205" s="15">
        <f t="shared" ca="1" si="42"/>
        <v>0</v>
      </c>
      <c r="R205" s="13">
        <f t="shared" ca="1" si="33"/>
        <v>0.55028184389523471</v>
      </c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</row>
    <row r="206" spans="1:35" x14ac:dyDescent="0.2">
      <c r="A206" s="90"/>
      <c r="B206" s="90"/>
      <c r="C206" s="90"/>
      <c r="D206" s="92">
        <f t="shared" si="30"/>
        <v>0</v>
      </c>
      <c r="E206" s="92">
        <f t="shared" si="30"/>
        <v>0</v>
      </c>
      <c r="F206" s="15">
        <f t="shared" si="31"/>
        <v>0</v>
      </c>
      <c r="G206" s="15">
        <f t="shared" si="31"/>
        <v>0</v>
      </c>
      <c r="H206" s="15">
        <f t="shared" si="34"/>
        <v>0</v>
      </c>
      <c r="I206" s="15">
        <f t="shared" si="35"/>
        <v>0</v>
      </c>
      <c r="J206" s="15">
        <f t="shared" si="36"/>
        <v>0</v>
      </c>
      <c r="K206" s="15">
        <f t="shared" si="37"/>
        <v>0</v>
      </c>
      <c r="L206" s="15">
        <f t="shared" si="38"/>
        <v>0</v>
      </c>
      <c r="M206" s="15">
        <f t="shared" ca="1" si="32"/>
        <v>-0.55028184389523471</v>
      </c>
      <c r="N206" s="15">
        <f t="shared" ca="1" si="39"/>
        <v>0</v>
      </c>
      <c r="O206" s="40">
        <f t="shared" ca="1" si="40"/>
        <v>0</v>
      </c>
      <c r="P206" s="15">
        <f t="shared" ca="1" si="41"/>
        <v>0</v>
      </c>
      <c r="Q206" s="15">
        <f t="shared" ca="1" si="42"/>
        <v>0</v>
      </c>
      <c r="R206" s="13">
        <f t="shared" ca="1" si="33"/>
        <v>0.55028184389523471</v>
      </c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</row>
    <row r="207" spans="1:35" x14ac:dyDescent="0.2">
      <c r="A207" s="90"/>
      <c r="B207" s="90"/>
      <c r="C207" s="90"/>
      <c r="D207" s="92">
        <f t="shared" si="30"/>
        <v>0</v>
      </c>
      <c r="E207" s="92">
        <f t="shared" si="30"/>
        <v>0</v>
      </c>
      <c r="F207" s="15">
        <f t="shared" si="31"/>
        <v>0</v>
      </c>
      <c r="G207" s="15">
        <f t="shared" si="31"/>
        <v>0</v>
      </c>
      <c r="H207" s="15">
        <f t="shared" si="34"/>
        <v>0</v>
      </c>
      <c r="I207" s="15">
        <f t="shared" si="35"/>
        <v>0</v>
      </c>
      <c r="J207" s="15">
        <f t="shared" si="36"/>
        <v>0</v>
      </c>
      <c r="K207" s="15">
        <f t="shared" si="37"/>
        <v>0</v>
      </c>
      <c r="L207" s="15">
        <f t="shared" si="38"/>
        <v>0</v>
      </c>
      <c r="M207" s="15">
        <f t="shared" ca="1" si="32"/>
        <v>-0.55028184389523471</v>
      </c>
      <c r="N207" s="15">
        <f t="shared" ca="1" si="39"/>
        <v>0</v>
      </c>
      <c r="O207" s="40">
        <f t="shared" ca="1" si="40"/>
        <v>0</v>
      </c>
      <c r="P207" s="15">
        <f t="shared" ca="1" si="41"/>
        <v>0</v>
      </c>
      <c r="Q207" s="15">
        <f t="shared" ca="1" si="42"/>
        <v>0</v>
      </c>
      <c r="R207" s="13">
        <f t="shared" ca="1" si="33"/>
        <v>0.55028184389523471</v>
      </c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</row>
    <row r="208" spans="1:35" x14ac:dyDescent="0.2">
      <c r="A208" s="90"/>
      <c r="B208" s="90"/>
      <c r="C208" s="90"/>
      <c r="D208" s="92">
        <f t="shared" si="30"/>
        <v>0</v>
      </c>
      <c r="E208" s="92">
        <f t="shared" si="30"/>
        <v>0</v>
      </c>
      <c r="F208" s="15">
        <f t="shared" si="31"/>
        <v>0</v>
      </c>
      <c r="G208" s="15">
        <f t="shared" si="31"/>
        <v>0</v>
      </c>
      <c r="H208" s="15">
        <f t="shared" si="34"/>
        <v>0</v>
      </c>
      <c r="I208" s="15">
        <f t="shared" si="35"/>
        <v>0</v>
      </c>
      <c r="J208" s="15">
        <f t="shared" si="36"/>
        <v>0</v>
      </c>
      <c r="K208" s="15">
        <f t="shared" si="37"/>
        <v>0</v>
      </c>
      <c r="L208" s="15">
        <f t="shared" si="38"/>
        <v>0</v>
      </c>
      <c r="M208" s="15">
        <f t="shared" ca="1" si="32"/>
        <v>-0.55028184389523471</v>
      </c>
      <c r="N208" s="15">
        <f t="shared" ca="1" si="39"/>
        <v>0</v>
      </c>
      <c r="O208" s="40">
        <f t="shared" ca="1" si="40"/>
        <v>0</v>
      </c>
      <c r="P208" s="15">
        <f t="shared" ca="1" si="41"/>
        <v>0</v>
      </c>
      <c r="Q208" s="15">
        <f t="shared" ca="1" si="42"/>
        <v>0</v>
      </c>
      <c r="R208" s="13">
        <f t="shared" ca="1" si="33"/>
        <v>0.55028184389523471</v>
      </c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</row>
    <row r="209" spans="1:35" x14ac:dyDescent="0.2">
      <c r="A209" s="90"/>
      <c r="B209" s="90"/>
      <c r="C209" s="90"/>
      <c r="D209" s="92">
        <f t="shared" ref="D209:E272" si="43">A209/A$18</f>
        <v>0</v>
      </c>
      <c r="E209" s="92">
        <f t="shared" si="43"/>
        <v>0</v>
      </c>
      <c r="F209" s="15">
        <f t="shared" ref="F209:G272" si="44">$C209*D209</f>
        <v>0</v>
      </c>
      <c r="G209" s="15">
        <f t="shared" si="44"/>
        <v>0</v>
      </c>
      <c r="H209" s="15">
        <f t="shared" si="34"/>
        <v>0</v>
      </c>
      <c r="I209" s="15">
        <f t="shared" si="35"/>
        <v>0</v>
      </c>
      <c r="J209" s="15">
        <f t="shared" si="36"/>
        <v>0</v>
      </c>
      <c r="K209" s="15">
        <f t="shared" si="37"/>
        <v>0</v>
      </c>
      <c r="L209" s="15">
        <f t="shared" si="38"/>
        <v>0</v>
      </c>
      <c r="M209" s="15">
        <f t="shared" ca="1" si="32"/>
        <v>-0.55028184389523471</v>
      </c>
      <c r="N209" s="15">
        <f t="shared" ca="1" si="39"/>
        <v>0</v>
      </c>
      <c r="O209" s="40">
        <f t="shared" ca="1" si="40"/>
        <v>0</v>
      </c>
      <c r="P209" s="15">
        <f t="shared" ca="1" si="41"/>
        <v>0</v>
      </c>
      <c r="Q209" s="15">
        <f t="shared" ca="1" si="42"/>
        <v>0</v>
      </c>
      <c r="R209" s="13">
        <f t="shared" ca="1" si="33"/>
        <v>0.55028184389523471</v>
      </c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</row>
    <row r="210" spans="1:35" x14ac:dyDescent="0.2">
      <c r="A210" s="90"/>
      <c r="B210" s="90"/>
      <c r="C210" s="90"/>
      <c r="D210" s="92">
        <f t="shared" si="43"/>
        <v>0</v>
      </c>
      <c r="E210" s="92">
        <f t="shared" si="43"/>
        <v>0</v>
      </c>
      <c r="F210" s="15">
        <f t="shared" si="44"/>
        <v>0</v>
      </c>
      <c r="G210" s="15">
        <f t="shared" si="44"/>
        <v>0</v>
      </c>
      <c r="H210" s="15">
        <f t="shared" si="34"/>
        <v>0</v>
      </c>
      <c r="I210" s="15">
        <f t="shared" si="35"/>
        <v>0</v>
      </c>
      <c r="J210" s="15">
        <f t="shared" si="36"/>
        <v>0</v>
      </c>
      <c r="K210" s="15">
        <f t="shared" si="37"/>
        <v>0</v>
      </c>
      <c r="L210" s="15">
        <f t="shared" si="38"/>
        <v>0</v>
      </c>
      <c r="M210" s="15">
        <f t="shared" ca="1" si="32"/>
        <v>-0.55028184389523471</v>
      </c>
      <c r="N210" s="15">
        <f t="shared" ca="1" si="39"/>
        <v>0</v>
      </c>
      <c r="O210" s="40">
        <f t="shared" ca="1" si="40"/>
        <v>0</v>
      </c>
      <c r="P210" s="15">
        <f t="shared" ca="1" si="41"/>
        <v>0</v>
      </c>
      <c r="Q210" s="15">
        <f t="shared" ca="1" si="42"/>
        <v>0</v>
      </c>
      <c r="R210" s="13">
        <f t="shared" ca="1" si="33"/>
        <v>0.55028184389523471</v>
      </c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</row>
    <row r="211" spans="1:35" x14ac:dyDescent="0.2">
      <c r="A211" s="90"/>
      <c r="B211" s="90"/>
      <c r="C211" s="90"/>
      <c r="D211" s="92">
        <f t="shared" si="43"/>
        <v>0</v>
      </c>
      <c r="E211" s="92">
        <f t="shared" si="43"/>
        <v>0</v>
      </c>
      <c r="F211" s="15">
        <f t="shared" si="44"/>
        <v>0</v>
      </c>
      <c r="G211" s="15">
        <f t="shared" si="44"/>
        <v>0</v>
      </c>
      <c r="H211" s="15">
        <f t="shared" si="34"/>
        <v>0</v>
      </c>
      <c r="I211" s="15">
        <f t="shared" si="35"/>
        <v>0</v>
      </c>
      <c r="J211" s="15">
        <f t="shared" si="36"/>
        <v>0</v>
      </c>
      <c r="K211" s="15">
        <f t="shared" si="37"/>
        <v>0</v>
      </c>
      <c r="L211" s="15">
        <f t="shared" si="38"/>
        <v>0</v>
      </c>
      <c r="M211" s="15">
        <f t="shared" ca="1" si="32"/>
        <v>-0.55028184389523471</v>
      </c>
      <c r="N211" s="15">
        <f t="shared" ca="1" si="39"/>
        <v>0</v>
      </c>
      <c r="O211" s="40">
        <f t="shared" ca="1" si="40"/>
        <v>0</v>
      </c>
      <c r="P211" s="15">
        <f t="shared" ca="1" si="41"/>
        <v>0</v>
      </c>
      <c r="Q211" s="15">
        <f t="shared" ca="1" si="42"/>
        <v>0</v>
      </c>
      <c r="R211" s="13">
        <f t="shared" ca="1" si="33"/>
        <v>0.55028184389523471</v>
      </c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</row>
    <row r="212" spans="1:35" x14ac:dyDescent="0.2">
      <c r="A212" s="90"/>
      <c r="B212" s="90"/>
      <c r="C212" s="90"/>
      <c r="D212" s="92">
        <f t="shared" si="43"/>
        <v>0</v>
      </c>
      <c r="E212" s="92">
        <f t="shared" si="43"/>
        <v>0</v>
      </c>
      <c r="F212" s="15">
        <f t="shared" si="44"/>
        <v>0</v>
      </c>
      <c r="G212" s="15">
        <f t="shared" si="44"/>
        <v>0</v>
      </c>
      <c r="H212" s="15">
        <f t="shared" si="34"/>
        <v>0</v>
      </c>
      <c r="I212" s="15">
        <f t="shared" si="35"/>
        <v>0</v>
      </c>
      <c r="J212" s="15">
        <f t="shared" si="36"/>
        <v>0</v>
      </c>
      <c r="K212" s="15">
        <f t="shared" si="37"/>
        <v>0</v>
      </c>
      <c r="L212" s="15">
        <f t="shared" si="38"/>
        <v>0</v>
      </c>
      <c r="M212" s="15">
        <f t="shared" ca="1" si="32"/>
        <v>-0.55028184389523471</v>
      </c>
      <c r="N212" s="15">
        <f t="shared" ca="1" si="39"/>
        <v>0</v>
      </c>
      <c r="O212" s="40">
        <f t="shared" ca="1" si="40"/>
        <v>0</v>
      </c>
      <c r="P212" s="15">
        <f t="shared" ca="1" si="41"/>
        <v>0</v>
      </c>
      <c r="Q212" s="15">
        <f t="shared" ca="1" si="42"/>
        <v>0</v>
      </c>
      <c r="R212" s="13">
        <f t="shared" ca="1" si="33"/>
        <v>0.55028184389523471</v>
      </c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</row>
    <row r="213" spans="1:35" x14ac:dyDescent="0.2">
      <c r="A213" s="90"/>
      <c r="B213" s="90"/>
      <c r="C213" s="90"/>
      <c r="D213" s="92">
        <f t="shared" si="43"/>
        <v>0</v>
      </c>
      <c r="E213" s="92">
        <f t="shared" si="43"/>
        <v>0</v>
      </c>
      <c r="F213" s="15">
        <f t="shared" si="44"/>
        <v>0</v>
      </c>
      <c r="G213" s="15">
        <f t="shared" si="44"/>
        <v>0</v>
      </c>
      <c r="H213" s="15">
        <f t="shared" si="34"/>
        <v>0</v>
      </c>
      <c r="I213" s="15">
        <f t="shared" si="35"/>
        <v>0</v>
      </c>
      <c r="J213" s="15">
        <f t="shared" si="36"/>
        <v>0</v>
      </c>
      <c r="K213" s="15">
        <f t="shared" si="37"/>
        <v>0</v>
      </c>
      <c r="L213" s="15">
        <f t="shared" si="38"/>
        <v>0</v>
      </c>
      <c r="M213" s="15">
        <f t="shared" ref="M213:M276" ca="1" si="45">+E$4+E$5*D213+E$6*D213^2</f>
        <v>-0.55028184389523471</v>
      </c>
      <c r="N213" s="15">
        <f t="shared" ca="1" si="39"/>
        <v>0</v>
      </c>
      <c r="O213" s="40">
        <f t="shared" ca="1" si="40"/>
        <v>0</v>
      </c>
      <c r="P213" s="15">
        <f t="shared" ca="1" si="41"/>
        <v>0</v>
      </c>
      <c r="Q213" s="15">
        <f t="shared" ca="1" si="42"/>
        <v>0</v>
      </c>
      <c r="R213" s="13">
        <f t="shared" ref="R213:R276" ca="1" si="46">+E213-M213</f>
        <v>0.55028184389523471</v>
      </c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</row>
    <row r="214" spans="1:35" x14ac:dyDescent="0.2">
      <c r="A214" s="90"/>
      <c r="B214" s="90"/>
      <c r="C214" s="90"/>
      <c r="D214" s="92">
        <f t="shared" si="43"/>
        <v>0</v>
      </c>
      <c r="E214" s="92">
        <f t="shared" si="43"/>
        <v>0</v>
      </c>
      <c r="F214" s="15">
        <f t="shared" si="44"/>
        <v>0</v>
      </c>
      <c r="G214" s="15">
        <f t="shared" si="44"/>
        <v>0</v>
      </c>
      <c r="H214" s="15">
        <f t="shared" ref="H214:H277" si="47">C214*D214*D214</f>
        <v>0</v>
      </c>
      <c r="I214" s="15">
        <f t="shared" ref="I214:I277" si="48">C214*D214*D214*D214</f>
        <v>0</v>
      </c>
      <c r="J214" s="15">
        <f t="shared" ref="J214:J277" si="49">C214*D214*D214*D214*D214</f>
        <v>0</v>
      </c>
      <c r="K214" s="15">
        <f t="shared" ref="K214:K277" si="50">C214*E214*D214</f>
        <v>0</v>
      </c>
      <c r="L214" s="15">
        <f t="shared" ref="L214:L277" si="51">C214*E214*D214*D214</f>
        <v>0</v>
      </c>
      <c r="M214" s="15">
        <f t="shared" ca="1" si="45"/>
        <v>-0.55028184389523471</v>
      </c>
      <c r="N214" s="15">
        <f t="shared" ref="N214:N277" ca="1" si="52">C214*(M214-E214)^2</f>
        <v>0</v>
      </c>
      <c r="O214" s="40">
        <f t="shared" ref="O214:O277" ca="1" si="53">(C214*O$1-O$2*F214+O$3*H214)^2</f>
        <v>0</v>
      </c>
      <c r="P214" s="15">
        <f t="shared" ref="P214:P277" ca="1" si="54">(-C214*O$2+O$4*F214-O$5*H214)^2</f>
        <v>0</v>
      </c>
      <c r="Q214" s="15">
        <f t="shared" ref="Q214:Q277" ca="1" si="55">+(C214*O$3-F214*O$5+H214*O$6)^2</f>
        <v>0</v>
      </c>
      <c r="R214" s="13">
        <f t="shared" ca="1" si="46"/>
        <v>0.55028184389523471</v>
      </c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</row>
    <row r="215" spans="1:35" x14ac:dyDescent="0.2">
      <c r="A215" s="90"/>
      <c r="B215" s="90"/>
      <c r="C215" s="90"/>
      <c r="D215" s="92">
        <f t="shared" si="43"/>
        <v>0</v>
      </c>
      <c r="E215" s="92">
        <f t="shared" si="43"/>
        <v>0</v>
      </c>
      <c r="F215" s="15">
        <f t="shared" si="44"/>
        <v>0</v>
      </c>
      <c r="G215" s="15">
        <f t="shared" si="44"/>
        <v>0</v>
      </c>
      <c r="H215" s="15">
        <f t="shared" si="47"/>
        <v>0</v>
      </c>
      <c r="I215" s="15">
        <f t="shared" si="48"/>
        <v>0</v>
      </c>
      <c r="J215" s="15">
        <f t="shared" si="49"/>
        <v>0</v>
      </c>
      <c r="K215" s="15">
        <f t="shared" si="50"/>
        <v>0</v>
      </c>
      <c r="L215" s="15">
        <f t="shared" si="51"/>
        <v>0</v>
      </c>
      <c r="M215" s="15">
        <f t="shared" ca="1" si="45"/>
        <v>-0.55028184389523471</v>
      </c>
      <c r="N215" s="15">
        <f t="shared" ca="1" si="52"/>
        <v>0</v>
      </c>
      <c r="O215" s="40">
        <f t="shared" ca="1" si="53"/>
        <v>0</v>
      </c>
      <c r="P215" s="15">
        <f t="shared" ca="1" si="54"/>
        <v>0</v>
      </c>
      <c r="Q215" s="15">
        <f t="shared" ca="1" si="55"/>
        <v>0</v>
      </c>
      <c r="R215" s="13">
        <f t="shared" ca="1" si="46"/>
        <v>0.55028184389523471</v>
      </c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</row>
    <row r="216" spans="1:35" x14ac:dyDescent="0.2">
      <c r="A216" s="90"/>
      <c r="B216" s="90"/>
      <c r="C216" s="90"/>
      <c r="D216" s="92">
        <f t="shared" si="43"/>
        <v>0</v>
      </c>
      <c r="E216" s="92">
        <f t="shared" si="43"/>
        <v>0</v>
      </c>
      <c r="F216" s="15">
        <f t="shared" si="44"/>
        <v>0</v>
      </c>
      <c r="G216" s="15">
        <f t="shared" si="44"/>
        <v>0</v>
      </c>
      <c r="H216" s="15">
        <f t="shared" si="47"/>
        <v>0</v>
      </c>
      <c r="I216" s="15">
        <f t="shared" si="48"/>
        <v>0</v>
      </c>
      <c r="J216" s="15">
        <f t="shared" si="49"/>
        <v>0</v>
      </c>
      <c r="K216" s="15">
        <f t="shared" si="50"/>
        <v>0</v>
      </c>
      <c r="L216" s="15">
        <f t="shared" si="51"/>
        <v>0</v>
      </c>
      <c r="M216" s="15">
        <f t="shared" ca="1" si="45"/>
        <v>-0.55028184389523471</v>
      </c>
      <c r="N216" s="15">
        <f t="shared" ca="1" si="52"/>
        <v>0</v>
      </c>
      <c r="O216" s="40">
        <f t="shared" ca="1" si="53"/>
        <v>0</v>
      </c>
      <c r="P216" s="15">
        <f t="shared" ca="1" si="54"/>
        <v>0</v>
      </c>
      <c r="Q216" s="15">
        <f t="shared" ca="1" si="55"/>
        <v>0</v>
      </c>
      <c r="R216" s="13">
        <f t="shared" ca="1" si="46"/>
        <v>0.55028184389523471</v>
      </c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</row>
    <row r="217" spans="1:35" x14ac:dyDescent="0.2">
      <c r="A217" s="90"/>
      <c r="B217" s="90"/>
      <c r="C217" s="90"/>
      <c r="D217" s="92">
        <f t="shared" si="43"/>
        <v>0</v>
      </c>
      <c r="E217" s="92">
        <f t="shared" si="43"/>
        <v>0</v>
      </c>
      <c r="F217" s="15">
        <f t="shared" si="44"/>
        <v>0</v>
      </c>
      <c r="G217" s="15">
        <f t="shared" si="44"/>
        <v>0</v>
      </c>
      <c r="H217" s="15">
        <f t="shared" si="47"/>
        <v>0</v>
      </c>
      <c r="I217" s="15">
        <f t="shared" si="48"/>
        <v>0</v>
      </c>
      <c r="J217" s="15">
        <f t="shared" si="49"/>
        <v>0</v>
      </c>
      <c r="K217" s="15">
        <f t="shared" si="50"/>
        <v>0</v>
      </c>
      <c r="L217" s="15">
        <f t="shared" si="51"/>
        <v>0</v>
      </c>
      <c r="M217" s="15">
        <f t="shared" ca="1" si="45"/>
        <v>-0.55028184389523471</v>
      </c>
      <c r="N217" s="15">
        <f t="shared" ca="1" si="52"/>
        <v>0</v>
      </c>
      <c r="O217" s="40">
        <f t="shared" ca="1" si="53"/>
        <v>0</v>
      </c>
      <c r="P217" s="15">
        <f t="shared" ca="1" si="54"/>
        <v>0</v>
      </c>
      <c r="Q217" s="15">
        <f t="shared" ca="1" si="55"/>
        <v>0</v>
      </c>
      <c r="R217" s="13">
        <f t="shared" ca="1" si="46"/>
        <v>0.55028184389523471</v>
      </c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</row>
    <row r="218" spans="1:35" x14ac:dyDescent="0.2">
      <c r="A218" s="90"/>
      <c r="B218" s="90"/>
      <c r="C218" s="90"/>
      <c r="D218" s="92">
        <f t="shared" si="43"/>
        <v>0</v>
      </c>
      <c r="E218" s="92">
        <f t="shared" si="43"/>
        <v>0</v>
      </c>
      <c r="F218" s="15">
        <f t="shared" si="44"/>
        <v>0</v>
      </c>
      <c r="G218" s="15">
        <f t="shared" si="44"/>
        <v>0</v>
      </c>
      <c r="H218" s="15">
        <f t="shared" si="47"/>
        <v>0</v>
      </c>
      <c r="I218" s="15">
        <f t="shared" si="48"/>
        <v>0</v>
      </c>
      <c r="J218" s="15">
        <f t="shared" si="49"/>
        <v>0</v>
      </c>
      <c r="K218" s="15">
        <f t="shared" si="50"/>
        <v>0</v>
      </c>
      <c r="L218" s="15">
        <f t="shared" si="51"/>
        <v>0</v>
      </c>
      <c r="M218" s="15">
        <f t="shared" ca="1" si="45"/>
        <v>-0.55028184389523471</v>
      </c>
      <c r="N218" s="15">
        <f t="shared" ca="1" si="52"/>
        <v>0</v>
      </c>
      <c r="O218" s="40">
        <f t="shared" ca="1" si="53"/>
        <v>0</v>
      </c>
      <c r="P218" s="15">
        <f t="shared" ca="1" si="54"/>
        <v>0</v>
      </c>
      <c r="Q218" s="15">
        <f t="shared" ca="1" si="55"/>
        <v>0</v>
      </c>
      <c r="R218" s="13">
        <f t="shared" ca="1" si="46"/>
        <v>0.55028184389523471</v>
      </c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</row>
    <row r="219" spans="1:35" x14ac:dyDescent="0.2">
      <c r="A219" s="90"/>
      <c r="B219" s="90"/>
      <c r="C219" s="90"/>
      <c r="D219" s="92">
        <f t="shared" si="43"/>
        <v>0</v>
      </c>
      <c r="E219" s="92">
        <f t="shared" si="43"/>
        <v>0</v>
      </c>
      <c r="F219" s="15">
        <f t="shared" si="44"/>
        <v>0</v>
      </c>
      <c r="G219" s="15">
        <f t="shared" si="44"/>
        <v>0</v>
      </c>
      <c r="H219" s="15">
        <f t="shared" si="47"/>
        <v>0</v>
      </c>
      <c r="I219" s="15">
        <f t="shared" si="48"/>
        <v>0</v>
      </c>
      <c r="J219" s="15">
        <f t="shared" si="49"/>
        <v>0</v>
      </c>
      <c r="K219" s="15">
        <f t="shared" si="50"/>
        <v>0</v>
      </c>
      <c r="L219" s="15">
        <f t="shared" si="51"/>
        <v>0</v>
      </c>
      <c r="M219" s="15">
        <f t="shared" ca="1" si="45"/>
        <v>-0.55028184389523471</v>
      </c>
      <c r="N219" s="15">
        <f t="shared" ca="1" si="52"/>
        <v>0</v>
      </c>
      <c r="O219" s="40">
        <f t="shared" ca="1" si="53"/>
        <v>0</v>
      </c>
      <c r="P219" s="15">
        <f t="shared" ca="1" si="54"/>
        <v>0</v>
      </c>
      <c r="Q219" s="15">
        <f t="shared" ca="1" si="55"/>
        <v>0</v>
      </c>
      <c r="R219" s="13">
        <f t="shared" ca="1" si="46"/>
        <v>0.55028184389523471</v>
      </c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</row>
    <row r="220" spans="1:35" x14ac:dyDescent="0.2">
      <c r="A220" s="90"/>
      <c r="B220" s="90"/>
      <c r="C220" s="90"/>
      <c r="D220" s="92">
        <f t="shared" si="43"/>
        <v>0</v>
      </c>
      <c r="E220" s="92">
        <f t="shared" si="43"/>
        <v>0</v>
      </c>
      <c r="F220" s="15">
        <f t="shared" si="44"/>
        <v>0</v>
      </c>
      <c r="G220" s="15">
        <f t="shared" si="44"/>
        <v>0</v>
      </c>
      <c r="H220" s="15">
        <f t="shared" si="47"/>
        <v>0</v>
      </c>
      <c r="I220" s="15">
        <f t="shared" si="48"/>
        <v>0</v>
      </c>
      <c r="J220" s="15">
        <f t="shared" si="49"/>
        <v>0</v>
      </c>
      <c r="K220" s="15">
        <f t="shared" si="50"/>
        <v>0</v>
      </c>
      <c r="L220" s="15">
        <f t="shared" si="51"/>
        <v>0</v>
      </c>
      <c r="M220" s="15">
        <f t="shared" ca="1" si="45"/>
        <v>-0.55028184389523471</v>
      </c>
      <c r="N220" s="15">
        <f t="shared" ca="1" si="52"/>
        <v>0</v>
      </c>
      <c r="O220" s="40">
        <f t="shared" ca="1" si="53"/>
        <v>0</v>
      </c>
      <c r="P220" s="15">
        <f t="shared" ca="1" si="54"/>
        <v>0</v>
      </c>
      <c r="Q220" s="15">
        <f t="shared" ca="1" si="55"/>
        <v>0</v>
      </c>
      <c r="R220" s="13">
        <f t="shared" ca="1" si="46"/>
        <v>0.55028184389523471</v>
      </c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</row>
    <row r="221" spans="1:35" x14ac:dyDescent="0.2">
      <c r="A221" s="90"/>
      <c r="B221" s="90"/>
      <c r="C221" s="90"/>
      <c r="D221" s="92">
        <f t="shared" si="43"/>
        <v>0</v>
      </c>
      <c r="E221" s="92">
        <f t="shared" si="43"/>
        <v>0</v>
      </c>
      <c r="F221" s="15">
        <f t="shared" si="44"/>
        <v>0</v>
      </c>
      <c r="G221" s="15">
        <f t="shared" si="44"/>
        <v>0</v>
      </c>
      <c r="H221" s="15">
        <f t="shared" si="47"/>
        <v>0</v>
      </c>
      <c r="I221" s="15">
        <f t="shared" si="48"/>
        <v>0</v>
      </c>
      <c r="J221" s="15">
        <f t="shared" si="49"/>
        <v>0</v>
      </c>
      <c r="K221" s="15">
        <f t="shared" si="50"/>
        <v>0</v>
      </c>
      <c r="L221" s="15">
        <f t="shared" si="51"/>
        <v>0</v>
      </c>
      <c r="M221" s="15">
        <f t="shared" ca="1" si="45"/>
        <v>-0.55028184389523471</v>
      </c>
      <c r="N221" s="15">
        <f t="shared" ca="1" si="52"/>
        <v>0</v>
      </c>
      <c r="O221" s="40">
        <f t="shared" ca="1" si="53"/>
        <v>0</v>
      </c>
      <c r="P221" s="15">
        <f t="shared" ca="1" si="54"/>
        <v>0</v>
      </c>
      <c r="Q221" s="15">
        <f t="shared" ca="1" si="55"/>
        <v>0</v>
      </c>
      <c r="R221" s="13">
        <f t="shared" ca="1" si="46"/>
        <v>0.55028184389523471</v>
      </c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</row>
    <row r="222" spans="1:35" x14ac:dyDescent="0.2">
      <c r="A222" s="90"/>
      <c r="B222" s="90"/>
      <c r="C222" s="90"/>
      <c r="D222" s="92">
        <f t="shared" si="43"/>
        <v>0</v>
      </c>
      <c r="E222" s="92">
        <f t="shared" si="43"/>
        <v>0</v>
      </c>
      <c r="F222" s="15">
        <f t="shared" si="44"/>
        <v>0</v>
      </c>
      <c r="G222" s="15">
        <f t="shared" si="44"/>
        <v>0</v>
      </c>
      <c r="H222" s="15">
        <f t="shared" si="47"/>
        <v>0</v>
      </c>
      <c r="I222" s="15">
        <f t="shared" si="48"/>
        <v>0</v>
      </c>
      <c r="J222" s="15">
        <f t="shared" si="49"/>
        <v>0</v>
      </c>
      <c r="K222" s="15">
        <f t="shared" si="50"/>
        <v>0</v>
      </c>
      <c r="L222" s="15">
        <f t="shared" si="51"/>
        <v>0</v>
      </c>
      <c r="M222" s="15">
        <f t="shared" ca="1" si="45"/>
        <v>-0.55028184389523471</v>
      </c>
      <c r="N222" s="15">
        <f t="shared" ca="1" si="52"/>
        <v>0</v>
      </c>
      <c r="O222" s="40">
        <f t="shared" ca="1" si="53"/>
        <v>0</v>
      </c>
      <c r="P222" s="15">
        <f t="shared" ca="1" si="54"/>
        <v>0</v>
      </c>
      <c r="Q222" s="15">
        <f t="shared" ca="1" si="55"/>
        <v>0</v>
      </c>
      <c r="R222" s="13">
        <f t="shared" ca="1" si="46"/>
        <v>0.55028184389523471</v>
      </c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</row>
    <row r="223" spans="1:35" x14ac:dyDescent="0.2">
      <c r="A223" s="90"/>
      <c r="B223" s="90"/>
      <c r="C223" s="90"/>
      <c r="D223" s="92">
        <f t="shared" si="43"/>
        <v>0</v>
      </c>
      <c r="E223" s="92">
        <f t="shared" si="43"/>
        <v>0</v>
      </c>
      <c r="F223" s="15">
        <f t="shared" si="44"/>
        <v>0</v>
      </c>
      <c r="G223" s="15">
        <f t="shared" si="44"/>
        <v>0</v>
      </c>
      <c r="H223" s="15">
        <f t="shared" si="47"/>
        <v>0</v>
      </c>
      <c r="I223" s="15">
        <f t="shared" si="48"/>
        <v>0</v>
      </c>
      <c r="J223" s="15">
        <f t="shared" si="49"/>
        <v>0</v>
      </c>
      <c r="K223" s="15">
        <f t="shared" si="50"/>
        <v>0</v>
      </c>
      <c r="L223" s="15">
        <f t="shared" si="51"/>
        <v>0</v>
      </c>
      <c r="M223" s="15">
        <f t="shared" ca="1" si="45"/>
        <v>-0.55028184389523471</v>
      </c>
      <c r="N223" s="15">
        <f t="shared" ca="1" si="52"/>
        <v>0</v>
      </c>
      <c r="O223" s="40">
        <f t="shared" ca="1" si="53"/>
        <v>0</v>
      </c>
      <c r="P223" s="15">
        <f t="shared" ca="1" si="54"/>
        <v>0</v>
      </c>
      <c r="Q223" s="15">
        <f t="shared" ca="1" si="55"/>
        <v>0</v>
      </c>
      <c r="R223" s="13">
        <f t="shared" ca="1" si="46"/>
        <v>0.55028184389523471</v>
      </c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</row>
    <row r="224" spans="1:35" x14ac:dyDescent="0.2">
      <c r="A224" s="90"/>
      <c r="B224" s="90"/>
      <c r="C224" s="90"/>
      <c r="D224" s="92">
        <f t="shared" si="43"/>
        <v>0</v>
      </c>
      <c r="E224" s="92">
        <f t="shared" si="43"/>
        <v>0</v>
      </c>
      <c r="F224" s="15">
        <f t="shared" si="44"/>
        <v>0</v>
      </c>
      <c r="G224" s="15">
        <f t="shared" si="44"/>
        <v>0</v>
      </c>
      <c r="H224" s="15">
        <f t="shared" si="47"/>
        <v>0</v>
      </c>
      <c r="I224" s="15">
        <f t="shared" si="48"/>
        <v>0</v>
      </c>
      <c r="J224" s="15">
        <f t="shared" si="49"/>
        <v>0</v>
      </c>
      <c r="K224" s="15">
        <f t="shared" si="50"/>
        <v>0</v>
      </c>
      <c r="L224" s="15">
        <f t="shared" si="51"/>
        <v>0</v>
      </c>
      <c r="M224" s="15">
        <f t="shared" ca="1" si="45"/>
        <v>-0.55028184389523471</v>
      </c>
      <c r="N224" s="15">
        <f t="shared" ca="1" si="52"/>
        <v>0</v>
      </c>
      <c r="O224" s="40">
        <f t="shared" ca="1" si="53"/>
        <v>0</v>
      </c>
      <c r="P224" s="15">
        <f t="shared" ca="1" si="54"/>
        <v>0</v>
      </c>
      <c r="Q224" s="15">
        <f t="shared" ca="1" si="55"/>
        <v>0</v>
      </c>
      <c r="R224" s="13">
        <f t="shared" ca="1" si="46"/>
        <v>0.55028184389523471</v>
      </c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</row>
    <row r="225" spans="1:35" x14ac:dyDescent="0.2">
      <c r="A225" s="90"/>
      <c r="B225" s="90"/>
      <c r="C225" s="90"/>
      <c r="D225" s="92">
        <f t="shared" si="43"/>
        <v>0</v>
      </c>
      <c r="E225" s="92">
        <f t="shared" si="43"/>
        <v>0</v>
      </c>
      <c r="F225" s="15">
        <f t="shared" si="44"/>
        <v>0</v>
      </c>
      <c r="G225" s="15">
        <f t="shared" si="44"/>
        <v>0</v>
      </c>
      <c r="H225" s="15">
        <f t="shared" si="47"/>
        <v>0</v>
      </c>
      <c r="I225" s="15">
        <f t="shared" si="48"/>
        <v>0</v>
      </c>
      <c r="J225" s="15">
        <f t="shared" si="49"/>
        <v>0</v>
      </c>
      <c r="K225" s="15">
        <f t="shared" si="50"/>
        <v>0</v>
      </c>
      <c r="L225" s="15">
        <f t="shared" si="51"/>
        <v>0</v>
      </c>
      <c r="M225" s="15">
        <f t="shared" ca="1" si="45"/>
        <v>-0.55028184389523471</v>
      </c>
      <c r="N225" s="15">
        <f t="shared" ca="1" si="52"/>
        <v>0</v>
      </c>
      <c r="O225" s="40">
        <f t="shared" ca="1" si="53"/>
        <v>0</v>
      </c>
      <c r="P225" s="15">
        <f t="shared" ca="1" si="54"/>
        <v>0</v>
      </c>
      <c r="Q225" s="15">
        <f t="shared" ca="1" si="55"/>
        <v>0</v>
      </c>
      <c r="R225" s="13">
        <f t="shared" ca="1" si="46"/>
        <v>0.55028184389523471</v>
      </c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</row>
    <row r="226" spans="1:35" x14ac:dyDescent="0.2">
      <c r="A226" s="90"/>
      <c r="B226" s="90"/>
      <c r="C226" s="90"/>
      <c r="D226" s="92">
        <f t="shared" si="43"/>
        <v>0</v>
      </c>
      <c r="E226" s="92">
        <f t="shared" si="43"/>
        <v>0</v>
      </c>
      <c r="F226" s="15">
        <f t="shared" si="44"/>
        <v>0</v>
      </c>
      <c r="G226" s="15">
        <f t="shared" si="44"/>
        <v>0</v>
      </c>
      <c r="H226" s="15">
        <f t="shared" si="47"/>
        <v>0</v>
      </c>
      <c r="I226" s="15">
        <f t="shared" si="48"/>
        <v>0</v>
      </c>
      <c r="J226" s="15">
        <f t="shared" si="49"/>
        <v>0</v>
      </c>
      <c r="K226" s="15">
        <f t="shared" si="50"/>
        <v>0</v>
      </c>
      <c r="L226" s="15">
        <f t="shared" si="51"/>
        <v>0</v>
      </c>
      <c r="M226" s="15">
        <f t="shared" ca="1" si="45"/>
        <v>-0.55028184389523471</v>
      </c>
      <c r="N226" s="15">
        <f t="shared" ca="1" si="52"/>
        <v>0</v>
      </c>
      <c r="O226" s="40">
        <f t="shared" ca="1" si="53"/>
        <v>0</v>
      </c>
      <c r="P226" s="15">
        <f t="shared" ca="1" si="54"/>
        <v>0</v>
      </c>
      <c r="Q226" s="15">
        <f t="shared" ca="1" si="55"/>
        <v>0</v>
      </c>
      <c r="R226" s="13">
        <f t="shared" ca="1" si="46"/>
        <v>0.55028184389523471</v>
      </c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</row>
    <row r="227" spans="1:35" x14ac:dyDescent="0.2">
      <c r="A227" s="90"/>
      <c r="B227" s="90"/>
      <c r="C227" s="90"/>
      <c r="D227" s="92">
        <f t="shared" si="43"/>
        <v>0</v>
      </c>
      <c r="E227" s="92">
        <f t="shared" si="43"/>
        <v>0</v>
      </c>
      <c r="F227" s="15">
        <f t="shared" si="44"/>
        <v>0</v>
      </c>
      <c r="G227" s="15">
        <f t="shared" si="44"/>
        <v>0</v>
      </c>
      <c r="H227" s="15">
        <f t="shared" si="47"/>
        <v>0</v>
      </c>
      <c r="I227" s="15">
        <f t="shared" si="48"/>
        <v>0</v>
      </c>
      <c r="J227" s="15">
        <f t="shared" si="49"/>
        <v>0</v>
      </c>
      <c r="K227" s="15">
        <f t="shared" si="50"/>
        <v>0</v>
      </c>
      <c r="L227" s="15">
        <f t="shared" si="51"/>
        <v>0</v>
      </c>
      <c r="M227" s="15">
        <f t="shared" ca="1" si="45"/>
        <v>-0.55028184389523471</v>
      </c>
      <c r="N227" s="15">
        <f t="shared" ca="1" si="52"/>
        <v>0</v>
      </c>
      <c r="O227" s="40">
        <f t="shared" ca="1" si="53"/>
        <v>0</v>
      </c>
      <c r="P227" s="15">
        <f t="shared" ca="1" si="54"/>
        <v>0</v>
      </c>
      <c r="Q227" s="15">
        <f t="shared" ca="1" si="55"/>
        <v>0</v>
      </c>
      <c r="R227" s="13">
        <f t="shared" ca="1" si="46"/>
        <v>0.55028184389523471</v>
      </c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</row>
    <row r="228" spans="1:35" x14ac:dyDescent="0.2">
      <c r="A228" s="90"/>
      <c r="B228" s="90"/>
      <c r="C228" s="90"/>
      <c r="D228" s="92">
        <f t="shared" si="43"/>
        <v>0</v>
      </c>
      <c r="E228" s="92">
        <f t="shared" si="43"/>
        <v>0</v>
      </c>
      <c r="F228" s="15">
        <f t="shared" si="44"/>
        <v>0</v>
      </c>
      <c r="G228" s="15">
        <f t="shared" si="44"/>
        <v>0</v>
      </c>
      <c r="H228" s="15">
        <f t="shared" si="47"/>
        <v>0</v>
      </c>
      <c r="I228" s="15">
        <f t="shared" si="48"/>
        <v>0</v>
      </c>
      <c r="J228" s="15">
        <f t="shared" si="49"/>
        <v>0</v>
      </c>
      <c r="K228" s="15">
        <f t="shared" si="50"/>
        <v>0</v>
      </c>
      <c r="L228" s="15">
        <f t="shared" si="51"/>
        <v>0</v>
      </c>
      <c r="M228" s="15">
        <f t="shared" ca="1" si="45"/>
        <v>-0.55028184389523471</v>
      </c>
      <c r="N228" s="15">
        <f t="shared" ca="1" si="52"/>
        <v>0</v>
      </c>
      <c r="O228" s="40">
        <f t="shared" ca="1" si="53"/>
        <v>0</v>
      </c>
      <c r="P228" s="15">
        <f t="shared" ca="1" si="54"/>
        <v>0</v>
      </c>
      <c r="Q228" s="15">
        <f t="shared" ca="1" si="55"/>
        <v>0</v>
      </c>
      <c r="R228" s="13">
        <f t="shared" ca="1" si="46"/>
        <v>0.55028184389523471</v>
      </c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</row>
    <row r="229" spans="1:35" x14ac:dyDescent="0.2">
      <c r="A229" s="90"/>
      <c r="B229" s="90"/>
      <c r="C229" s="90"/>
      <c r="D229" s="92">
        <f t="shared" si="43"/>
        <v>0</v>
      </c>
      <c r="E229" s="92">
        <f t="shared" si="43"/>
        <v>0</v>
      </c>
      <c r="F229" s="15">
        <f t="shared" si="44"/>
        <v>0</v>
      </c>
      <c r="G229" s="15">
        <f t="shared" si="44"/>
        <v>0</v>
      </c>
      <c r="H229" s="15">
        <f t="shared" si="47"/>
        <v>0</v>
      </c>
      <c r="I229" s="15">
        <f t="shared" si="48"/>
        <v>0</v>
      </c>
      <c r="J229" s="15">
        <f t="shared" si="49"/>
        <v>0</v>
      </c>
      <c r="K229" s="15">
        <f t="shared" si="50"/>
        <v>0</v>
      </c>
      <c r="L229" s="15">
        <f t="shared" si="51"/>
        <v>0</v>
      </c>
      <c r="M229" s="15">
        <f t="shared" ca="1" si="45"/>
        <v>-0.55028184389523471</v>
      </c>
      <c r="N229" s="15">
        <f t="shared" ca="1" si="52"/>
        <v>0</v>
      </c>
      <c r="O229" s="40">
        <f t="shared" ca="1" si="53"/>
        <v>0</v>
      </c>
      <c r="P229" s="15">
        <f t="shared" ca="1" si="54"/>
        <v>0</v>
      </c>
      <c r="Q229" s="15">
        <f t="shared" ca="1" si="55"/>
        <v>0</v>
      </c>
      <c r="R229" s="13">
        <f t="shared" ca="1" si="46"/>
        <v>0.55028184389523471</v>
      </c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</row>
    <row r="230" spans="1:35" x14ac:dyDescent="0.2">
      <c r="A230" s="90"/>
      <c r="B230" s="90"/>
      <c r="C230" s="90"/>
      <c r="D230" s="92">
        <f t="shared" si="43"/>
        <v>0</v>
      </c>
      <c r="E230" s="92">
        <f t="shared" si="43"/>
        <v>0</v>
      </c>
      <c r="F230" s="15">
        <f t="shared" si="44"/>
        <v>0</v>
      </c>
      <c r="G230" s="15">
        <f t="shared" si="44"/>
        <v>0</v>
      </c>
      <c r="H230" s="15">
        <f t="shared" si="47"/>
        <v>0</v>
      </c>
      <c r="I230" s="15">
        <f t="shared" si="48"/>
        <v>0</v>
      </c>
      <c r="J230" s="15">
        <f t="shared" si="49"/>
        <v>0</v>
      </c>
      <c r="K230" s="15">
        <f t="shared" si="50"/>
        <v>0</v>
      </c>
      <c r="L230" s="15">
        <f t="shared" si="51"/>
        <v>0</v>
      </c>
      <c r="M230" s="15">
        <f t="shared" ca="1" si="45"/>
        <v>-0.55028184389523471</v>
      </c>
      <c r="N230" s="15">
        <f t="shared" ca="1" si="52"/>
        <v>0</v>
      </c>
      <c r="O230" s="40">
        <f t="shared" ca="1" si="53"/>
        <v>0</v>
      </c>
      <c r="P230" s="15">
        <f t="shared" ca="1" si="54"/>
        <v>0</v>
      </c>
      <c r="Q230" s="15">
        <f t="shared" ca="1" si="55"/>
        <v>0</v>
      </c>
      <c r="R230" s="13">
        <f t="shared" ca="1" si="46"/>
        <v>0.55028184389523471</v>
      </c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</row>
    <row r="231" spans="1:35" x14ac:dyDescent="0.2">
      <c r="A231" s="90"/>
      <c r="B231" s="90"/>
      <c r="C231" s="90"/>
      <c r="D231" s="92">
        <f t="shared" si="43"/>
        <v>0</v>
      </c>
      <c r="E231" s="92">
        <f t="shared" si="43"/>
        <v>0</v>
      </c>
      <c r="F231" s="15">
        <f t="shared" si="44"/>
        <v>0</v>
      </c>
      <c r="G231" s="15">
        <f t="shared" si="44"/>
        <v>0</v>
      </c>
      <c r="H231" s="15">
        <f t="shared" si="47"/>
        <v>0</v>
      </c>
      <c r="I231" s="15">
        <f t="shared" si="48"/>
        <v>0</v>
      </c>
      <c r="J231" s="15">
        <f t="shared" si="49"/>
        <v>0</v>
      </c>
      <c r="K231" s="15">
        <f t="shared" si="50"/>
        <v>0</v>
      </c>
      <c r="L231" s="15">
        <f t="shared" si="51"/>
        <v>0</v>
      </c>
      <c r="M231" s="15">
        <f t="shared" ca="1" si="45"/>
        <v>-0.55028184389523471</v>
      </c>
      <c r="N231" s="15">
        <f t="shared" ca="1" si="52"/>
        <v>0</v>
      </c>
      <c r="O231" s="40">
        <f t="shared" ca="1" si="53"/>
        <v>0</v>
      </c>
      <c r="P231" s="15">
        <f t="shared" ca="1" si="54"/>
        <v>0</v>
      </c>
      <c r="Q231" s="15">
        <f t="shared" ca="1" si="55"/>
        <v>0</v>
      </c>
      <c r="R231" s="13">
        <f t="shared" ca="1" si="46"/>
        <v>0.55028184389523471</v>
      </c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</row>
    <row r="232" spans="1:35" x14ac:dyDescent="0.2">
      <c r="A232" s="90"/>
      <c r="B232" s="90"/>
      <c r="C232" s="90"/>
      <c r="D232" s="92">
        <f t="shared" si="43"/>
        <v>0</v>
      </c>
      <c r="E232" s="92">
        <f t="shared" si="43"/>
        <v>0</v>
      </c>
      <c r="F232" s="15">
        <f t="shared" si="44"/>
        <v>0</v>
      </c>
      <c r="G232" s="15">
        <f t="shared" si="44"/>
        <v>0</v>
      </c>
      <c r="H232" s="15">
        <f t="shared" si="47"/>
        <v>0</v>
      </c>
      <c r="I232" s="15">
        <f t="shared" si="48"/>
        <v>0</v>
      </c>
      <c r="J232" s="15">
        <f t="shared" si="49"/>
        <v>0</v>
      </c>
      <c r="K232" s="15">
        <f t="shared" si="50"/>
        <v>0</v>
      </c>
      <c r="L232" s="15">
        <f t="shared" si="51"/>
        <v>0</v>
      </c>
      <c r="M232" s="15">
        <f t="shared" ca="1" si="45"/>
        <v>-0.55028184389523471</v>
      </c>
      <c r="N232" s="15">
        <f t="shared" ca="1" si="52"/>
        <v>0</v>
      </c>
      <c r="O232" s="40">
        <f t="shared" ca="1" si="53"/>
        <v>0</v>
      </c>
      <c r="P232" s="15">
        <f t="shared" ca="1" si="54"/>
        <v>0</v>
      </c>
      <c r="Q232" s="15">
        <f t="shared" ca="1" si="55"/>
        <v>0</v>
      </c>
      <c r="R232" s="13">
        <f t="shared" ca="1" si="46"/>
        <v>0.55028184389523471</v>
      </c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</row>
    <row r="233" spans="1:35" x14ac:dyDescent="0.2">
      <c r="A233" s="90"/>
      <c r="B233" s="90"/>
      <c r="C233" s="90"/>
      <c r="D233" s="92">
        <f t="shared" si="43"/>
        <v>0</v>
      </c>
      <c r="E233" s="92">
        <f t="shared" si="43"/>
        <v>0</v>
      </c>
      <c r="F233" s="15">
        <f t="shared" si="44"/>
        <v>0</v>
      </c>
      <c r="G233" s="15">
        <f t="shared" si="44"/>
        <v>0</v>
      </c>
      <c r="H233" s="15">
        <f t="shared" si="47"/>
        <v>0</v>
      </c>
      <c r="I233" s="15">
        <f t="shared" si="48"/>
        <v>0</v>
      </c>
      <c r="J233" s="15">
        <f t="shared" si="49"/>
        <v>0</v>
      </c>
      <c r="K233" s="15">
        <f t="shared" si="50"/>
        <v>0</v>
      </c>
      <c r="L233" s="15">
        <f t="shared" si="51"/>
        <v>0</v>
      </c>
      <c r="M233" s="15">
        <f t="shared" ca="1" si="45"/>
        <v>-0.55028184389523471</v>
      </c>
      <c r="N233" s="15">
        <f t="shared" ca="1" si="52"/>
        <v>0</v>
      </c>
      <c r="O233" s="40">
        <f t="shared" ca="1" si="53"/>
        <v>0</v>
      </c>
      <c r="P233" s="15">
        <f t="shared" ca="1" si="54"/>
        <v>0</v>
      </c>
      <c r="Q233" s="15">
        <f t="shared" ca="1" si="55"/>
        <v>0</v>
      </c>
      <c r="R233" s="13">
        <f t="shared" ca="1" si="46"/>
        <v>0.55028184389523471</v>
      </c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</row>
    <row r="234" spans="1:35" x14ac:dyDescent="0.2">
      <c r="A234" s="90"/>
      <c r="B234" s="90"/>
      <c r="C234" s="90"/>
      <c r="D234" s="92">
        <f t="shared" si="43"/>
        <v>0</v>
      </c>
      <c r="E234" s="92">
        <f t="shared" si="43"/>
        <v>0</v>
      </c>
      <c r="F234" s="15">
        <f t="shared" si="44"/>
        <v>0</v>
      </c>
      <c r="G234" s="15">
        <f t="shared" si="44"/>
        <v>0</v>
      </c>
      <c r="H234" s="15">
        <f t="shared" si="47"/>
        <v>0</v>
      </c>
      <c r="I234" s="15">
        <f t="shared" si="48"/>
        <v>0</v>
      </c>
      <c r="J234" s="15">
        <f t="shared" si="49"/>
        <v>0</v>
      </c>
      <c r="K234" s="15">
        <f t="shared" si="50"/>
        <v>0</v>
      </c>
      <c r="L234" s="15">
        <f t="shared" si="51"/>
        <v>0</v>
      </c>
      <c r="M234" s="15">
        <f t="shared" ca="1" si="45"/>
        <v>-0.55028184389523471</v>
      </c>
      <c r="N234" s="15">
        <f t="shared" ca="1" si="52"/>
        <v>0</v>
      </c>
      <c r="O234" s="40">
        <f t="shared" ca="1" si="53"/>
        <v>0</v>
      </c>
      <c r="P234" s="15">
        <f t="shared" ca="1" si="54"/>
        <v>0</v>
      </c>
      <c r="Q234" s="15">
        <f t="shared" ca="1" si="55"/>
        <v>0</v>
      </c>
      <c r="R234" s="13">
        <f t="shared" ca="1" si="46"/>
        <v>0.55028184389523471</v>
      </c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</row>
    <row r="235" spans="1:35" x14ac:dyDescent="0.2">
      <c r="A235" s="90"/>
      <c r="B235" s="90"/>
      <c r="C235" s="90"/>
      <c r="D235" s="92">
        <f t="shared" si="43"/>
        <v>0</v>
      </c>
      <c r="E235" s="92">
        <f t="shared" si="43"/>
        <v>0</v>
      </c>
      <c r="F235" s="15">
        <f t="shared" si="44"/>
        <v>0</v>
      </c>
      <c r="G235" s="15">
        <f t="shared" si="44"/>
        <v>0</v>
      </c>
      <c r="H235" s="15">
        <f t="shared" si="47"/>
        <v>0</v>
      </c>
      <c r="I235" s="15">
        <f t="shared" si="48"/>
        <v>0</v>
      </c>
      <c r="J235" s="15">
        <f t="shared" si="49"/>
        <v>0</v>
      </c>
      <c r="K235" s="15">
        <f t="shared" si="50"/>
        <v>0</v>
      </c>
      <c r="L235" s="15">
        <f t="shared" si="51"/>
        <v>0</v>
      </c>
      <c r="M235" s="15">
        <f t="shared" ca="1" si="45"/>
        <v>-0.55028184389523471</v>
      </c>
      <c r="N235" s="15">
        <f t="shared" ca="1" si="52"/>
        <v>0</v>
      </c>
      <c r="O235" s="40">
        <f t="shared" ca="1" si="53"/>
        <v>0</v>
      </c>
      <c r="P235" s="15">
        <f t="shared" ca="1" si="54"/>
        <v>0</v>
      </c>
      <c r="Q235" s="15">
        <f t="shared" ca="1" si="55"/>
        <v>0</v>
      </c>
      <c r="R235" s="13">
        <f t="shared" ca="1" si="46"/>
        <v>0.55028184389523471</v>
      </c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</row>
    <row r="236" spans="1:35" x14ac:dyDescent="0.2">
      <c r="A236" s="90"/>
      <c r="B236" s="90"/>
      <c r="C236" s="90"/>
      <c r="D236" s="92">
        <f t="shared" si="43"/>
        <v>0</v>
      </c>
      <c r="E236" s="92">
        <f t="shared" si="43"/>
        <v>0</v>
      </c>
      <c r="F236" s="15">
        <f t="shared" si="44"/>
        <v>0</v>
      </c>
      <c r="G236" s="15">
        <f t="shared" si="44"/>
        <v>0</v>
      </c>
      <c r="H236" s="15">
        <f t="shared" si="47"/>
        <v>0</v>
      </c>
      <c r="I236" s="15">
        <f t="shared" si="48"/>
        <v>0</v>
      </c>
      <c r="J236" s="15">
        <f t="shared" si="49"/>
        <v>0</v>
      </c>
      <c r="K236" s="15">
        <f t="shared" si="50"/>
        <v>0</v>
      </c>
      <c r="L236" s="15">
        <f t="shared" si="51"/>
        <v>0</v>
      </c>
      <c r="M236" s="15">
        <f t="shared" ca="1" si="45"/>
        <v>-0.55028184389523471</v>
      </c>
      <c r="N236" s="15">
        <f t="shared" ca="1" si="52"/>
        <v>0</v>
      </c>
      <c r="O236" s="40">
        <f t="shared" ca="1" si="53"/>
        <v>0</v>
      </c>
      <c r="P236" s="15">
        <f t="shared" ca="1" si="54"/>
        <v>0</v>
      </c>
      <c r="Q236" s="15">
        <f t="shared" ca="1" si="55"/>
        <v>0</v>
      </c>
      <c r="R236" s="13">
        <f t="shared" ca="1" si="46"/>
        <v>0.55028184389523471</v>
      </c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</row>
    <row r="237" spans="1:35" x14ac:dyDescent="0.2">
      <c r="A237" s="90"/>
      <c r="B237" s="90"/>
      <c r="C237" s="90"/>
      <c r="D237" s="92">
        <f t="shared" si="43"/>
        <v>0</v>
      </c>
      <c r="E237" s="92">
        <f t="shared" si="43"/>
        <v>0</v>
      </c>
      <c r="F237" s="15">
        <f t="shared" si="44"/>
        <v>0</v>
      </c>
      <c r="G237" s="15">
        <f t="shared" si="44"/>
        <v>0</v>
      </c>
      <c r="H237" s="15">
        <f t="shared" si="47"/>
        <v>0</v>
      </c>
      <c r="I237" s="15">
        <f t="shared" si="48"/>
        <v>0</v>
      </c>
      <c r="J237" s="15">
        <f t="shared" si="49"/>
        <v>0</v>
      </c>
      <c r="K237" s="15">
        <f t="shared" si="50"/>
        <v>0</v>
      </c>
      <c r="L237" s="15">
        <f t="shared" si="51"/>
        <v>0</v>
      </c>
      <c r="M237" s="15">
        <f t="shared" ca="1" si="45"/>
        <v>-0.55028184389523471</v>
      </c>
      <c r="N237" s="15">
        <f t="shared" ca="1" si="52"/>
        <v>0</v>
      </c>
      <c r="O237" s="40">
        <f t="shared" ca="1" si="53"/>
        <v>0</v>
      </c>
      <c r="P237" s="15">
        <f t="shared" ca="1" si="54"/>
        <v>0</v>
      </c>
      <c r="Q237" s="15">
        <f t="shared" ca="1" si="55"/>
        <v>0</v>
      </c>
      <c r="R237" s="13">
        <f t="shared" ca="1" si="46"/>
        <v>0.55028184389523471</v>
      </c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</row>
    <row r="238" spans="1:35" x14ac:dyDescent="0.2">
      <c r="A238" s="90"/>
      <c r="B238" s="90"/>
      <c r="C238" s="90"/>
      <c r="D238" s="92">
        <f t="shared" si="43"/>
        <v>0</v>
      </c>
      <c r="E238" s="92">
        <f t="shared" si="43"/>
        <v>0</v>
      </c>
      <c r="F238" s="15">
        <f t="shared" si="44"/>
        <v>0</v>
      </c>
      <c r="G238" s="15">
        <f t="shared" si="44"/>
        <v>0</v>
      </c>
      <c r="H238" s="15">
        <f t="shared" si="47"/>
        <v>0</v>
      </c>
      <c r="I238" s="15">
        <f t="shared" si="48"/>
        <v>0</v>
      </c>
      <c r="J238" s="15">
        <f t="shared" si="49"/>
        <v>0</v>
      </c>
      <c r="K238" s="15">
        <f t="shared" si="50"/>
        <v>0</v>
      </c>
      <c r="L238" s="15">
        <f t="shared" si="51"/>
        <v>0</v>
      </c>
      <c r="M238" s="15">
        <f t="shared" ca="1" si="45"/>
        <v>-0.55028184389523471</v>
      </c>
      <c r="N238" s="15">
        <f t="shared" ca="1" si="52"/>
        <v>0</v>
      </c>
      <c r="O238" s="40">
        <f t="shared" ca="1" si="53"/>
        <v>0</v>
      </c>
      <c r="P238" s="15">
        <f t="shared" ca="1" si="54"/>
        <v>0</v>
      </c>
      <c r="Q238" s="15">
        <f t="shared" ca="1" si="55"/>
        <v>0</v>
      </c>
      <c r="R238" s="13">
        <f t="shared" ca="1" si="46"/>
        <v>0.55028184389523471</v>
      </c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</row>
    <row r="239" spans="1:35" x14ac:dyDescent="0.2">
      <c r="A239" s="90"/>
      <c r="B239" s="90"/>
      <c r="C239" s="90"/>
      <c r="D239" s="92">
        <f t="shared" si="43"/>
        <v>0</v>
      </c>
      <c r="E239" s="92">
        <f t="shared" si="43"/>
        <v>0</v>
      </c>
      <c r="F239" s="15">
        <f t="shared" si="44"/>
        <v>0</v>
      </c>
      <c r="G239" s="15">
        <f t="shared" si="44"/>
        <v>0</v>
      </c>
      <c r="H239" s="15">
        <f t="shared" si="47"/>
        <v>0</v>
      </c>
      <c r="I239" s="15">
        <f t="shared" si="48"/>
        <v>0</v>
      </c>
      <c r="J239" s="15">
        <f t="shared" si="49"/>
        <v>0</v>
      </c>
      <c r="K239" s="15">
        <f t="shared" si="50"/>
        <v>0</v>
      </c>
      <c r="L239" s="15">
        <f t="shared" si="51"/>
        <v>0</v>
      </c>
      <c r="M239" s="15">
        <f t="shared" ca="1" si="45"/>
        <v>-0.55028184389523471</v>
      </c>
      <c r="N239" s="15">
        <f t="shared" ca="1" si="52"/>
        <v>0</v>
      </c>
      <c r="O239" s="40">
        <f t="shared" ca="1" si="53"/>
        <v>0</v>
      </c>
      <c r="P239" s="15">
        <f t="shared" ca="1" si="54"/>
        <v>0</v>
      </c>
      <c r="Q239" s="15">
        <f t="shared" ca="1" si="55"/>
        <v>0</v>
      </c>
      <c r="R239" s="13">
        <f t="shared" ca="1" si="46"/>
        <v>0.55028184389523471</v>
      </c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</row>
    <row r="240" spans="1:35" x14ac:dyDescent="0.2">
      <c r="A240" s="90"/>
      <c r="B240" s="90"/>
      <c r="C240" s="90"/>
      <c r="D240" s="92">
        <f t="shared" si="43"/>
        <v>0</v>
      </c>
      <c r="E240" s="92">
        <f t="shared" si="43"/>
        <v>0</v>
      </c>
      <c r="F240" s="15">
        <f t="shared" si="44"/>
        <v>0</v>
      </c>
      <c r="G240" s="15">
        <f t="shared" si="44"/>
        <v>0</v>
      </c>
      <c r="H240" s="15">
        <f t="shared" si="47"/>
        <v>0</v>
      </c>
      <c r="I240" s="15">
        <f t="shared" si="48"/>
        <v>0</v>
      </c>
      <c r="J240" s="15">
        <f t="shared" si="49"/>
        <v>0</v>
      </c>
      <c r="K240" s="15">
        <f t="shared" si="50"/>
        <v>0</v>
      </c>
      <c r="L240" s="15">
        <f t="shared" si="51"/>
        <v>0</v>
      </c>
      <c r="M240" s="15">
        <f t="shared" ca="1" si="45"/>
        <v>-0.55028184389523471</v>
      </c>
      <c r="N240" s="15">
        <f t="shared" ca="1" si="52"/>
        <v>0</v>
      </c>
      <c r="O240" s="40">
        <f t="shared" ca="1" si="53"/>
        <v>0</v>
      </c>
      <c r="P240" s="15">
        <f t="shared" ca="1" si="54"/>
        <v>0</v>
      </c>
      <c r="Q240" s="15">
        <f t="shared" ca="1" si="55"/>
        <v>0</v>
      </c>
      <c r="R240" s="13">
        <f t="shared" ca="1" si="46"/>
        <v>0.55028184389523471</v>
      </c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</row>
    <row r="241" spans="1:35" x14ac:dyDescent="0.2">
      <c r="A241" s="90"/>
      <c r="B241" s="90"/>
      <c r="C241" s="90"/>
      <c r="D241" s="92">
        <f t="shared" si="43"/>
        <v>0</v>
      </c>
      <c r="E241" s="92">
        <f t="shared" si="43"/>
        <v>0</v>
      </c>
      <c r="F241" s="15">
        <f t="shared" si="44"/>
        <v>0</v>
      </c>
      <c r="G241" s="15">
        <f t="shared" si="44"/>
        <v>0</v>
      </c>
      <c r="H241" s="15">
        <f t="shared" si="47"/>
        <v>0</v>
      </c>
      <c r="I241" s="15">
        <f t="shared" si="48"/>
        <v>0</v>
      </c>
      <c r="J241" s="15">
        <f t="shared" si="49"/>
        <v>0</v>
      </c>
      <c r="K241" s="15">
        <f t="shared" si="50"/>
        <v>0</v>
      </c>
      <c r="L241" s="15">
        <f t="shared" si="51"/>
        <v>0</v>
      </c>
      <c r="M241" s="15">
        <f t="shared" ca="1" si="45"/>
        <v>-0.55028184389523471</v>
      </c>
      <c r="N241" s="15">
        <f t="shared" ca="1" si="52"/>
        <v>0</v>
      </c>
      <c r="O241" s="40">
        <f t="shared" ca="1" si="53"/>
        <v>0</v>
      </c>
      <c r="P241" s="15">
        <f t="shared" ca="1" si="54"/>
        <v>0</v>
      </c>
      <c r="Q241" s="15">
        <f t="shared" ca="1" si="55"/>
        <v>0</v>
      </c>
      <c r="R241" s="13">
        <f t="shared" ca="1" si="46"/>
        <v>0.55028184389523471</v>
      </c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</row>
    <row r="242" spans="1:35" x14ac:dyDescent="0.2">
      <c r="A242" s="90"/>
      <c r="B242" s="90"/>
      <c r="C242" s="90"/>
      <c r="D242" s="92">
        <f t="shared" si="43"/>
        <v>0</v>
      </c>
      <c r="E242" s="92">
        <f t="shared" si="43"/>
        <v>0</v>
      </c>
      <c r="F242" s="15">
        <f t="shared" si="44"/>
        <v>0</v>
      </c>
      <c r="G242" s="15">
        <f t="shared" si="44"/>
        <v>0</v>
      </c>
      <c r="H242" s="15">
        <f t="shared" si="47"/>
        <v>0</v>
      </c>
      <c r="I242" s="15">
        <f t="shared" si="48"/>
        <v>0</v>
      </c>
      <c r="J242" s="15">
        <f t="shared" si="49"/>
        <v>0</v>
      </c>
      <c r="K242" s="15">
        <f t="shared" si="50"/>
        <v>0</v>
      </c>
      <c r="L242" s="15">
        <f t="shared" si="51"/>
        <v>0</v>
      </c>
      <c r="M242" s="15">
        <f t="shared" ca="1" si="45"/>
        <v>-0.55028184389523471</v>
      </c>
      <c r="N242" s="15">
        <f t="shared" ca="1" si="52"/>
        <v>0</v>
      </c>
      <c r="O242" s="40">
        <f t="shared" ca="1" si="53"/>
        <v>0</v>
      </c>
      <c r="P242" s="15">
        <f t="shared" ca="1" si="54"/>
        <v>0</v>
      </c>
      <c r="Q242" s="15">
        <f t="shared" ca="1" si="55"/>
        <v>0</v>
      </c>
      <c r="R242" s="13">
        <f t="shared" ca="1" si="46"/>
        <v>0.55028184389523471</v>
      </c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</row>
    <row r="243" spans="1:35" x14ac:dyDescent="0.2">
      <c r="A243" s="90"/>
      <c r="B243" s="90"/>
      <c r="C243" s="90"/>
      <c r="D243" s="92">
        <f t="shared" si="43"/>
        <v>0</v>
      </c>
      <c r="E243" s="92">
        <f t="shared" si="43"/>
        <v>0</v>
      </c>
      <c r="F243" s="15">
        <f t="shared" si="44"/>
        <v>0</v>
      </c>
      <c r="G243" s="15">
        <f t="shared" si="44"/>
        <v>0</v>
      </c>
      <c r="H243" s="15">
        <f t="shared" si="47"/>
        <v>0</v>
      </c>
      <c r="I243" s="15">
        <f t="shared" si="48"/>
        <v>0</v>
      </c>
      <c r="J243" s="15">
        <f t="shared" si="49"/>
        <v>0</v>
      </c>
      <c r="K243" s="15">
        <f t="shared" si="50"/>
        <v>0</v>
      </c>
      <c r="L243" s="15">
        <f t="shared" si="51"/>
        <v>0</v>
      </c>
      <c r="M243" s="15">
        <f t="shared" ca="1" si="45"/>
        <v>-0.55028184389523471</v>
      </c>
      <c r="N243" s="15">
        <f t="shared" ca="1" si="52"/>
        <v>0</v>
      </c>
      <c r="O243" s="40">
        <f t="shared" ca="1" si="53"/>
        <v>0</v>
      </c>
      <c r="P243" s="15">
        <f t="shared" ca="1" si="54"/>
        <v>0</v>
      </c>
      <c r="Q243" s="15">
        <f t="shared" ca="1" si="55"/>
        <v>0</v>
      </c>
      <c r="R243" s="13">
        <f t="shared" ca="1" si="46"/>
        <v>0.55028184389523471</v>
      </c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</row>
    <row r="244" spans="1:35" x14ac:dyDescent="0.2">
      <c r="A244" s="90"/>
      <c r="B244" s="90"/>
      <c r="C244" s="90"/>
      <c r="D244" s="92">
        <f t="shared" si="43"/>
        <v>0</v>
      </c>
      <c r="E244" s="92">
        <f t="shared" si="43"/>
        <v>0</v>
      </c>
      <c r="F244" s="15">
        <f t="shared" si="44"/>
        <v>0</v>
      </c>
      <c r="G244" s="15">
        <f t="shared" si="44"/>
        <v>0</v>
      </c>
      <c r="H244" s="15">
        <f t="shared" si="47"/>
        <v>0</v>
      </c>
      <c r="I244" s="15">
        <f t="shared" si="48"/>
        <v>0</v>
      </c>
      <c r="J244" s="15">
        <f t="shared" si="49"/>
        <v>0</v>
      </c>
      <c r="K244" s="15">
        <f t="shared" si="50"/>
        <v>0</v>
      </c>
      <c r="L244" s="15">
        <f t="shared" si="51"/>
        <v>0</v>
      </c>
      <c r="M244" s="15">
        <f t="shared" ca="1" si="45"/>
        <v>-0.55028184389523471</v>
      </c>
      <c r="N244" s="15">
        <f t="shared" ca="1" si="52"/>
        <v>0</v>
      </c>
      <c r="O244" s="40">
        <f t="shared" ca="1" si="53"/>
        <v>0</v>
      </c>
      <c r="P244" s="15">
        <f t="shared" ca="1" si="54"/>
        <v>0</v>
      </c>
      <c r="Q244" s="15">
        <f t="shared" ca="1" si="55"/>
        <v>0</v>
      </c>
      <c r="R244" s="13">
        <f t="shared" ca="1" si="46"/>
        <v>0.55028184389523471</v>
      </c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</row>
    <row r="245" spans="1:35" x14ac:dyDescent="0.2">
      <c r="A245" s="90"/>
      <c r="B245" s="90"/>
      <c r="C245" s="90"/>
      <c r="D245" s="92">
        <f t="shared" si="43"/>
        <v>0</v>
      </c>
      <c r="E245" s="92">
        <f t="shared" si="43"/>
        <v>0</v>
      </c>
      <c r="F245" s="15">
        <f t="shared" si="44"/>
        <v>0</v>
      </c>
      <c r="G245" s="15">
        <f t="shared" si="44"/>
        <v>0</v>
      </c>
      <c r="H245" s="15">
        <f t="shared" si="47"/>
        <v>0</v>
      </c>
      <c r="I245" s="15">
        <f t="shared" si="48"/>
        <v>0</v>
      </c>
      <c r="J245" s="15">
        <f t="shared" si="49"/>
        <v>0</v>
      </c>
      <c r="K245" s="15">
        <f t="shared" si="50"/>
        <v>0</v>
      </c>
      <c r="L245" s="15">
        <f t="shared" si="51"/>
        <v>0</v>
      </c>
      <c r="M245" s="15">
        <f t="shared" ca="1" si="45"/>
        <v>-0.55028184389523471</v>
      </c>
      <c r="N245" s="15">
        <f t="shared" ca="1" si="52"/>
        <v>0</v>
      </c>
      <c r="O245" s="40">
        <f t="shared" ca="1" si="53"/>
        <v>0</v>
      </c>
      <c r="P245" s="15">
        <f t="shared" ca="1" si="54"/>
        <v>0</v>
      </c>
      <c r="Q245" s="15">
        <f t="shared" ca="1" si="55"/>
        <v>0</v>
      </c>
      <c r="R245" s="13">
        <f t="shared" ca="1" si="46"/>
        <v>0.55028184389523471</v>
      </c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</row>
    <row r="246" spans="1:35" x14ac:dyDescent="0.2">
      <c r="A246" s="90"/>
      <c r="B246" s="90"/>
      <c r="C246" s="90"/>
      <c r="D246" s="92">
        <f t="shared" si="43"/>
        <v>0</v>
      </c>
      <c r="E246" s="92">
        <f t="shared" si="43"/>
        <v>0</v>
      </c>
      <c r="F246" s="15">
        <f t="shared" si="44"/>
        <v>0</v>
      </c>
      <c r="G246" s="15">
        <f t="shared" si="44"/>
        <v>0</v>
      </c>
      <c r="H246" s="15">
        <f t="shared" si="47"/>
        <v>0</v>
      </c>
      <c r="I246" s="15">
        <f t="shared" si="48"/>
        <v>0</v>
      </c>
      <c r="J246" s="15">
        <f t="shared" si="49"/>
        <v>0</v>
      </c>
      <c r="K246" s="15">
        <f t="shared" si="50"/>
        <v>0</v>
      </c>
      <c r="L246" s="15">
        <f t="shared" si="51"/>
        <v>0</v>
      </c>
      <c r="M246" s="15">
        <f t="shared" ca="1" si="45"/>
        <v>-0.55028184389523471</v>
      </c>
      <c r="N246" s="15">
        <f t="shared" ca="1" si="52"/>
        <v>0</v>
      </c>
      <c r="O246" s="40">
        <f t="shared" ca="1" si="53"/>
        <v>0</v>
      </c>
      <c r="P246" s="15">
        <f t="shared" ca="1" si="54"/>
        <v>0</v>
      </c>
      <c r="Q246" s="15">
        <f t="shared" ca="1" si="55"/>
        <v>0</v>
      </c>
      <c r="R246" s="13">
        <f t="shared" ca="1" si="46"/>
        <v>0.55028184389523471</v>
      </c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</row>
    <row r="247" spans="1:35" x14ac:dyDescent="0.2">
      <c r="A247" s="90"/>
      <c r="B247" s="90"/>
      <c r="C247" s="90"/>
      <c r="D247" s="92">
        <f t="shared" si="43"/>
        <v>0</v>
      </c>
      <c r="E247" s="92">
        <f t="shared" si="43"/>
        <v>0</v>
      </c>
      <c r="F247" s="15">
        <f t="shared" si="44"/>
        <v>0</v>
      </c>
      <c r="G247" s="15">
        <f t="shared" si="44"/>
        <v>0</v>
      </c>
      <c r="H247" s="15">
        <f t="shared" si="47"/>
        <v>0</v>
      </c>
      <c r="I247" s="15">
        <f t="shared" si="48"/>
        <v>0</v>
      </c>
      <c r="J247" s="15">
        <f t="shared" si="49"/>
        <v>0</v>
      </c>
      <c r="K247" s="15">
        <f t="shared" si="50"/>
        <v>0</v>
      </c>
      <c r="L247" s="15">
        <f t="shared" si="51"/>
        <v>0</v>
      </c>
      <c r="M247" s="15">
        <f t="shared" ca="1" si="45"/>
        <v>-0.55028184389523471</v>
      </c>
      <c r="N247" s="15">
        <f t="shared" ca="1" si="52"/>
        <v>0</v>
      </c>
      <c r="O247" s="40">
        <f t="shared" ca="1" si="53"/>
        <v>0</v>
      </c>
      <c r="P247" s="15">
        <f t="shared" ca="1" si="54"/>
        <v>0</v>
      </c>
      <c r="Q247" s="15">
        <f t="shared" ca="1" si="55"/>
        <v>0</v>
      </c>
      <c r="R247" s="13">
        <f t="shared" ca="1" si="46"/>
        <v>0.55028184389523471</v>
      </c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</row>
    <row r="248" spans="1:35" x14ac:dyDescent="0.2">
      <c r="A248" s="90"/>
      <c r="B248" s="90"/>
      <c r="C248" s="90"/>
      <c r="D248" s="92">
        <f t="shared" si="43"/>
        <v>0</v>
      </c>
      <c r="E248" s="92">
        <f t="shared" si="43"/>
        <v>0</v>
      </c>
      <c r="F248" s="15">
        <f t="shared" si="44"/>
        <v>0</v>
      </c>
      <c r="G248" s="15">
        <f t="shared" si="44"/>
        <v>0</v>
      </c>
      <c r="H248" s="15">
        <f t="shared" si="47"/>
        <v>0</v>
      </c>
      <c r="I248" s="15">
        <f t="shared" si="48"/>
        <v>0</v>
      </c>
      <c r="J248" s="15">
        <f t="shared" si="49"/>
        <v>0</v>
      </c>
      <c r="K248" s="15">
        <f t="shared" si="50"/>
        <v>0</v>
      </c>
      <c r="L248" s="15">
        <f t="shared" si="51"/>
        <v>0</v>
      </c>
      <c r="M248" s="15">
        <f t="shared" ca="1" si="45"/>
        <v>-0.55028184389523471</v>
      </c>
      <c r="N248" s="15">
        <f t="shared" ca="1" si="52"/>
        <v>0</v>
      </c>
      <c r="O248" s="40">
        <f t="shared" ca="1" si="53"/>
        <v>0</v>
      </c>
      <c r="P248" s="15">
        <f t="shared" ca="1" si="54"/>
        <v>0</v>
      </c>
      <c r="Q248" s="15">
        <f t="shared" ca="1" si="55"/>
        <v>0</v>
      </c>
      <c r="R248" s="13">
        <f t="shared" ca="1" si="46"/>
        <v>0.55028184389523471</v>
      </c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</row>
    <row r="249" spans="1:35" x14ac:dyDescent="0.2">
      <c r="A249" s="90"/>
      <c r="B249" s="90"/>
      <c r="C249" s="90"/>
      <c r="D249" s="92">
        <f t="shared" si="43"/>
        <v>0</v>
      </c>
      <c r="E249" s="92">
        <f t="shared" si="43"/>
        <v>0</v>
      </c>
      <c r="F249" s="15">
        <f t="shared" si="44"/>
        <v>0</v>
      </c>
      <c r="G249" s="15">
        <f t="shared" si="44"/>
        <v>0</v>
      </c>
      <c r="H249" s="15">
        <f t="shared" si="47"/>
        <v>0</v>
      </c>
      <c r="I249" s="15">
        <f t="shared" si="48"/>
        <v>0</v>
      </c>
      <c r="J249" s="15">
        <f t="shared" si="49"/>
        <v>0</v>
      </c>
      <c r="K249" s="15">
        <f t="shared" si="50"/>
        <v>0</v>
      </c>
      <c r="L249" s="15">
        <f t="shared" si="51"/>
        <v>0</v>
      </c>
      <c r="M249" s="15">
        <f t="shared" ca="1" si="45"/>
        <v>-0.55028184389523471</v>
      </c>
      <c r="N249" s="15">
        <f t="shared" ca="1" si="52"/>
        <v>0</v>
      </c>
      <c r="O249" s="40">
        <f t="shared" ca="1" si="53"/>
        <v>0</v>
      </c>
      <c r="P249" s="15">
        <f t="shared" ca="1" si="54"/>
        <v>0</v>
      </c>
      <c r="Q249" s="15">
        <f t="shared" ca="1" si="55"/>
        <v>0</v>
      </c>
      <c r="R249" s="13">
        <f t="shared" ca="1" si="46"/>
        <v>0.55028184389523471</v>
      </c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</row>
    <row r="250" spans="1:35" x14ac:dyDescent="0.2">
      <c r="A250" s="90"/>
      <c r="B250" s="90"/>
      <c r="C250" s="90"/>
      <c r="D250" s="92">
        <f t="shared" si="43"/>
        <v>0</v>
      </c>
      <c r="E250" s="92">
        <f t="shared" si="43"/>
        <v>0</v>
      </c>
      <c r="F250" s="15">
        <f t="shared" si="44"/>
        <v>0</v>
      </c>
      <c r="G250" s="15">
        <f t="shared" si="44"/>
        <v>0</v>
      </c>
      <c r="H250" s="15">
        <f t="shared" si="47"/>
        <v>0</v>
      </c>
      <c r="I250" s="15">
        <f t="shared" si="48"/>
        <v>0</v>
      </c>
      <c r="J250" s="15">
        <f t="shared" si="49"/>
        <v>0</v>
      </c>
      <c r="K250" s="15">
        <f t="shared" si="50"/>
        <v>0</v>
      </c>
      <c r="L250" s="15">
        <f t="shared" si="51"/>
        <v>0</v>
      </c>
      <c r="M250" s="15">
        <f t="shared" ca="1" si="45"/>
        <v>-0.55028184389523471</v>
      </c>
      <c r="N250" s="15">
        <f t="shared" ca="1" si="52"/>
        <v>0</v>
      </c>
      <c r="O250" s="40">
        <f t="shared" ca="1" si="53"/>
        <v>0</v>
      </c>
      <c r="P250" s="15">
        <f t="shared" ca="1" si="54"/>
        <v>0</v>
      </c>
      <c r="Q250" s="15">
        <f t="shared" ca="1" si="55"/>
        <v>0</v>
      </c>
      <c r="R250" s="13">
        <f t="shared" ca="1" si="46"/>
        <v>0.55028184389523471</v>
      </c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</row>
    <row r="251" spans="1:35" x14ac:dyDescent="0.2">
      <c r="A251" s="90"/>
      <c r="B251" s="90"/>
      <c r="C251" s="90"/>
      <c r="D251" s="92">
        <f t="shared" si="43"/>
        <v>0</v>
      </c>
      <c r="E251" s="92">
        <f t="shared" si="43"/>
        <v>0</v>
      </c>
      <c r="F251" s="15">
        <f t="shared" si="44"/>
        <v>0</v>
      </c>
      <c r="G251" s="15">
        <f t="shared" si="44"/>
        <v>0</v>
      </c>
      <c r="H251" s="15">
        <f t="shared" si="47"/>
        <v>0</v>
      </c>
      <c r="I251" s="15">
        <f t="shared" si="48"/>
        <v>0</v>
      </c>
      <c r="J251" s="15">
        <f t="shared" si="49"/>
        <v>0</v>
      </c>
      <c r="K251" s="15">
        <f t="shared" si="50"/>
        <v>0</v>
      </c>
      <c r="L251" s="15">
        <f t="shared" si="51"/>
        <v>0</v>
      </c>
      <c r="M251" s="15">
        <f t="shared" ca="1" si="45"/>
        <v>-0.55028184389523471</v>
      </c>
      <c r="N251" s="15">
        <f t="shared" ca="1" si="52"/>
        <v>0</v>
      </c>
      <c r="O251" s="40">
        <f t="shared" ca="1" si="53"/>
        <v>0</v>
      </c>
      <c r="P251" s="15">
        <f t="shared" ca="1" si="54"/>
        <v>0</v>
      </c>
      <c r="Q251" s="15">
        <f t="shared" ca="1" si="55"/>
        <v>0</v>
      </c>
      <c r="R251" s="13">
        <f t="shared" ca="1" si="46"/>
        <v>0.55028184389523471</v>
      </c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</row>
    <row r="252" spans="1:35" x14ac:dyDescent="0.2">
      <c r="A252" s="90"/>
      <c r="B252" s="90"/>
      <c r="C252" s="90"/>
      <c r="D252" s="92">
        <f t="shared" si="43"/>
        <v>0</v>
      </c>
      <c r="E252" s="92">
        <f t="shared" si="43"/>
        <v>0</v>
      </c>
      <c r="F252" s="15">
        <f t="shared" si="44"/>
        <v>0</v>
      </c>
      <c r="G252" s="15">
        <f t="shared" si="44"/>
        <v>0</v>
      </c>
      <c r="H252" s="15">
        <f t="shared" si="47"/>
        <v>0</v>
      </c>
      <c r="I252" s="15">
        <f t="shared" si="48"/>
        <v>0</v>
      </c>
      <c r="J252" s="15">
        <f t="shared" si="49"/>
        <v>0</v>
      </c>
      <c r="K252" s="15">
        <f t="shared" si="50"/>
        <v>0</v>
      </c>
      <c r="L252" s="15">
        <f t="shared" si="51"/>
        <v>0</v>
      </c>
      <c r="M252" s="15">
        <f t="shared" ca="1" si="45"/>
        <v>-0.55028184389523471</v>
      </c>
      <c r="N252" s="15">
        <f t="shared" ca="1" si="52"/>
        <v>0</v>
      </c>
      <c r="O252" s="40">
        <f t="shared" ca="1" si="53"/>
        <v>0</v>
      </c>
      <c r="P252" s="15">
        <f t="shared" ca="1" si="54"/>
        <v>0</v>
      </c>
      <c r="Q252" s="15">
        <f t="shared" ca="1" si="55"/>
        <v>0</v>
      </c>
      <c r="R252" s="13">
        <f t="shared" ca="1" si="46"/>
        <v>0.55028184389523471</v>
      </c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</row>
    <row r="253" spans="1:35" x14ac:dyDescent="0.2">
      <c r="A253" s="90"/>
      <c r="B253" s="90"/>
      <c r="C253" s="90"/>
      <c r="D253" s="92">
        <f t="shared" si="43"/>
        <v>0</v>
      </c>
      <c r="E253" s="92">
        <f t="shared" si="43"/>
        <v>0</v>
      </c>
      <c r="F253" s="15">
        <f t="shared" si="44"/>
        <v>0</v>
      </c>
      <c r="G253" s="15">
        <f t="shared" si="44"/>
        <v>0</v>
      </c>
      <c r="H253" s="15">
        <f t="shared" si="47"/>
        <v>0</v>
      </c>
      <c r="I253" s="15">
        <f t="shared" si="48"/>
        <v>0</v>
      </c>
      <c r="J253" s="15">
        <f t="shared" si="49"/>
        <v>0</v>
      </c>
      <c r="K253" s="15">
        <f t="shared" si="50"/>
        <v>0</v>
      </c>
      <c r="L253" s="15">
        <f t="shared" si="51"/>
        <v>0</v>
      </c>
      <c r="M253" s="15">
        <f t="shared" ca="1" si="45"/>
        <v>-0.55028184389523471</v>
      </c>
      <c r="N253" s="15">
        <f t="shared" ca="1" si="52"/>
        <v>0</v>
      </c>
      <c r="O253" s="40">
        <f t="shared" ca="1" si="53"/>
        <v>0</v>
      </c>
      <c r="P253" s="15">
        <f t="shared" ca="1" si="54"/>
        <v>0</v>
      </c>
      <c r="Q253" s="15">
        <f t="shared" ca="1" si="55"/>
        <v>0</v>
      </c>
      <c r="R253" s="13">
        <f t="shared" ca="1" si="46"/>
        <v>0.55028184389523471</v>
      </c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</row>
    <row r="254" spans="1:35" x14ac:dyDescent="0.2">
      <c r="A254" s="90"/>
      <c r="B254" s="90"/>
      <c r="C254" s="90"/>
      <c r="D254" s="92">
        <f t="shared" si="43"/>
        <v>0</v>
      </c>
      <c r="E254" s="92">
        <f t="shared" si="43"/>
        <v>0</v>
      </c>
      <c r="F254" s="15">
        <f t="shared" si="44"/>
        <v>0</v>
      </c>
      <c r="G254" s="15">
        <f t="shared" si="44"/>
        <v>0</v>
      </c>
      <c r="H254" s="15">
        <f t="shared" si="47"/>
        <v>0</v>
      </c>
      <c r="I254" s="15">
        <f t="shared" si="48"/>
        <v>0</v>
      </c>
      <c r="J254" s="15">
        <f t="shared" si="49"/>
        <v>0</v>
      </c>
      <c r="K254" s="15">
        <f t="shared" si="50"/>
        <v>0</v>
      </c>
      <c r="L254" s="15">
        <f t="shared" si="51"/>
        <v>0</v>
      </c>
      <c r="M254" s="15">
        <f t="shared" ca="1" si="45"/>
        <v>-0.55028184389523471</v>
      </c>
      <c r="N254" s="15">
        <f t="shared" ca="1" si="52"/>
        <v>0</v>
      </c>
      <c r="O254" s="40">
        <f t="shared" ca="1" si="53"/>
        <v>0</v>
      </c>
      <c r="P254" s="15">
        <f t="shared" ca="1" si="54"/>
        <v>0</v>
      </c>
      <c r="Q254" s="15">
        <f t="shared" ca="1" si="55"/>
        <v>0</v>
      </c>
      <c r="R254" s="13">
        <f t="shared" ca="1" si="46"/>
        <v>0.55028184389523471</v>
      </c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</row>
    <row r="255" spans="1:35" x14ac:dyDescent="0.2">
      <c r="A255" s="90"/>
      <c r="B255" s="90"/>
      <c r="C255" s="90"/>
      <c r="D255" s="92">
        <f t="shared" si="43"/>
        <v>0</v>
      </c>
      <c r="E255" s="92">
        <f t="shared" si="43"/>
        <v>0</v>
      </c>
      <c r="F255" s="15">
        <f t="shared" si="44"/>
        <v>0</v>
      </c>
      <c r="G255" s="15">
        <f t="shared" si="44"/>
        <v>0</v>
      </c>
      <c r="H255" s="15">
        <f t="shared" si="47"/>
        <v>0</v>
      </c>
      <c r="I255" s="15">
        <f t="shared" si="48"/>
        <v>0</v>
      </c>
      <c r="J255" s="15">
        <f t="shared" si="49"/>
        <v>0</v>
      </c>
      <c r="K255" s="15">
        <f t="shared" si="50"/>
        <v>0</v>
      </c>
      <c r="L255" s="15">
        <f t="shared" si="51"/>
        <v>0</v>
      </c>
      <c r="M255" s="15">
        <f t="shared" ca="1" si="45"/>
        <v>-0.55028184389523471</v>
      </c>
      <c r="N255" s="15">
        <f t="shared" ca="1" si="52"/>
        <v>0</v>
      </c>
      <c r="O255" s="40">
        <f t="shared" ca="1" si="53"/>
        <v>0</v>
      </c>
      <c r="P255" s="15">
        <f t="shared" ca="1" si="54"/>
        <v>0</v>
      </c>
      <c r="Q255" s="15">
        <f t="shared" ca="1" si="55"/>
        <v>0</v>
      </c>
      <c r="R255" s="13">
        <f t="shared" ca="1" si="46"/>
        <v>0.55028184389523471</v>
      </c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</row>
    <row r="256" spans="1:35" x14ac:dyDescent="0.2">
      <c r="A256" s="90"/>
      <c r="B256" s="90"/>
      <c r="C256" s="90"/>
      <c r="D256" s="92">
        <f t="shared" si="43"/>
        <v>0</v>
      </c>
      <c r="E256" s="92">
        <f t="shared" si="43"/>
        <v>0</v>
      </c>
      <c r="F256" s="15">
        <f t="shared" si="44"/>
        <v>0</v>
      </c>
      <c r="G256" s="15">
        <f t="shared" si="44"/>
        <v>0</v>
      </c>
      <c r="H256" s="15">
        <f t="shared" si="47"/>
        <v>0</v>
      </c>
      <c r="I256" s="15">
        <f t="shared" si="48"/>
        <v>0</v>
      </c>
      <c r="J256" s="15">
        <f t="shared" si="49"/>
        <v>0</v>
      </c>
      <c r="K256" s="15">
        <f t="shared" si="50"/>
        <v>0</v>
      </c>
      <c r="L256" s="15">
        <f t="shared" si="51"/>
        <v>0</v>
      </c>
      <c r="M256" s="15">
        <f t="shared" ca="1" si="45"/>
        <v>-0.55028184389523471</v>
      </c>
      <c r="N256" s="15">
        <f t="shared" ca="1" si="52"/>
        <v>0</v>
      </c>
      <c r="O256" s="40">
        <f t="shared" ca="1" si="53"/>
        <v>0</v>
      </c>
      <c r="P256" s="15">
        <f t="shared" ca="1" si="54"/>
        <v>0</v>
      </c>
      <c r="Q256" s="15">
        <f t="shared" ca="1" si="55"/>
        <v>0</v>
      </c>
      <c r="R256" s="13">
        <f t="shared" ca="1" si="46"/>
        <v>0.55028184389523471</v>
      </c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</row>
    <row r="257" spans="1:35" x14ac:dyDescent="0.2">
      <c r="A257" s="90"/>
      <c r="B257" s="90"/>
      <c r="C257" s="90"/>
      <c r="D257" s="92">
        <f t="shared" si="43"/>
        <v>0</v>
      </c>
      <c r="E257" s="92">
        <f t="shared" si="43"/>
        <v>0</v>
      </c>
      <c r="F257" s="15">
        <f t="shared" si="44"/>
        <v>0</v>
      </c>
      <c r="G257" s="15">
        <f t="shared" si="44"/>
        <v>0</v>
      </c>
      <c r="H257" s="15">
        <f t="shared" si="47"/>
        <v>0</v>
      </c>
      <c r="I257" s="15">
        <f t="shared" si="48"/>
        <v>0</v>
      </c>
      <c r="J257" s="15">
        <f t="shared" si="49"/>
        <v>0</v>
      </c>
      <c r="K257" s="15">
        <f t="shared" si="50"/>
        <v>0</v>
      </c>
      <c r="L257" s="15">
        <f t="shared" si="51"/>
        <v>0</v>
      </c>
      <c r="M257" s="15">
        <f t="shared" ca="1" si="45"/>
        <v>-0.55028184389523471</v>
      </c>
      <c r="N257" s="15">
        <f t="shared" ca="1" si="52"/>
        <v>0</v>
      </c>
      <c r="O257" s="40">
        <f t="shared" ca="1" si="53"/>
        <v>0</v>
      </c>
      <c r="P257" s="15">
        <f t="shared" ca="1" si="54"/>
        <v>0</v>
      </c>
      <c r="Q257" s="15">
        <f t="shared" ca="1" si="55"/>
        <v>0</v>
      </c>
      <c r="R257" s="13">
        <f t="shared" ca="1" si="46"/>
        <v>0.55028184389523471</v>
      </c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</row>
    <row r="258" spans="1:35" x14ac:dyDescent="0.2">
      <c r="A258" s="90"/>
      <c r="B258" s="90"/>
      <c r="C258" s="90"/>
      <c r="D258" s="92">
        <f t="shared" si="43"/>
        <v>0</v>
      </c>
      <c r="E258" s="92">
        <f t="shared" si="43"/>
        <v>0</v>
      </c>
      <c r="F258" s="15">
        <f t="shared" si="44"/>
        <v>0</v>
      </c>
      <c r="G258" s="15">
        <f t="shared" si="44"/>
        <v>0</v>
      </c>
      <c r="H258" s="15">
        <f t="shared" si="47"/>
        <v>0</v>
      </c>
      <c r="I258" s="15">
        <f t="shared" si="48"/>
        <v>0</v>
      </c>
      <c r="J258" s="15">
        <f t="shared" si="49"/>
        <v>0</v>
      </c>
      <c r="K258" s="15">
        <f t="shared" si="50"/>
        <v>0</v>
      </c>
      <c r="L258" s="15">
        <f t="shared" si="51"/>
        <v>0</v>
      </c>
      <c r="M258" s="15">
        <f t="shared" ca="1" si="45"/>
        <v>-0.55028184389523471</v>
      </c>
      <c r="N258" s="15">
        <f t="shared" ca="1" si="52"/>
        <v>0</v>
      </c>
      <c r="O258" s="40">
        <f t="shared" ca="1" si="53"/>
        <v>0</v>
      </c>
      <c r="P258" s="15">
        <f t="shared" ca="1" si="54"/>
        <v>0</v>
      </c>
      <c r="Q258" s="15">
        <f t="shared" ca="1" si="55"/>
        <v>0</v>
      </c>
      <c r="R258" s="13">
        <f t="shared" ca="1" si="46"/>
        <v>0.55028184389523471</v>
      </c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</row>
    <row r="259" spans="1:35" x14ac:dyDescent="0.2">
      <c r="A259" s="90"/>
      <c r="B259" s="90"/>
      <c r="C259" s="90"/>
      <c r="D259" s="92">
        <f t="shared" si="43"/>
        <v>0</v>
      </c>
      <c r="E259" s="92">
        <f t="shared" si="43"/>
        <v>0</v>
      </c>
      <c r="F259" s="15">
        <f t="shared" si="44"/>
        <v>0</v>
      </c>
      <c r="G259" s="15">
        <f t="shared" si="44"/>
        <v>0</v>
      </c>
      <c r="H259" s="15">
        <f t="shared" si="47"/>
        <v>0</v>
      </c>
      <c r="I259" s="15">
        <f t="shared" si="48"/>
        <v>0</v>
      </c>
      <c r="J259" s="15">
        <f t="shared" si="49"/>
        <v>0</v>
      </c>
      <c r="K259" s="15">
        <f t="shared" si="50"/>
        <v>0</v>
      </c>
      <c r="L259" s="15">
        <f t="shared" si="51"/>
        <v>0</v>
      </c>
      <c r="M259" s="15">
        <f t="shared" ca="1" si="45"/>
        <v>-0.55028184389523471</v>
      </c>
      <c r="N259" s="15">
        <f t="shared" ca="1" si="52"/>
        <v>0</v>
      </c>
      <c r="O259" s="40">
        <f t="shared" ca="1" si="53"/>
        <v>0</v>
      </c>
      <c r="P259" s="15">
        <f t="shared" ca="1" si="54"/>
        <v>0</v>
      </c>
      <c r="Q259" s="15">
        <f t="shared" ca="1" si="55"/>
        <v>0</v>
      </c>
      <c r="R259" s="13">
        <f t="shared" ca="1" si="46"/>
        <v>0.55028184389523471</v>
      </c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</row>
    <row r="260" spans="1:35" x14ac:dyDescent="0.2">
      <c r="A260" s="90"/>
      <c r="B260" s="90"/>
      <c r="C260" s="90"/>
      <c r="D260" s="92">
        <f t="shared" si="43"/>
        <v>0</v>
      </c>
      <c r="E260" s="92">
        <f t="shared" si="43"/>
        <v>0</v>
      </c>
      <c r="F260" s="15">
        <f t="shared" si="44"/>
        <v>0</v>
      </c>
      <c r="G260" s="15">
        <f t="shared" si="44"/>
        <v>0</v>
      </c>
      <c r="H260" s="15">
        <f t="shared" si="47"/>
        <v>0</v>
      </c>
      <c r="I260" s="15">
        <f t="shared" si="48"/>
        <v>0</v>
      </c>
      <c r="J260" s="15">
        <f t="shared" si="49"/>
        <v>0</v>
      </c>
      <c r="K260" s="15">
        <f t="shared" si="50"/>
        <v>0</v>
      </c>
      <c r="L260" s="15">
        <f t="shared" si="51"/>
        <v>0</v>
      </c>
      <c r="M260" s="15">
        <f t="shared" ca="1" si="45"/>
        <v>-0.55028184389523471</v>
      </c>
      <c r="N260" s="15">
        <f t="shared" ca="1" si="52"/>
        <v>0</v>
      </c>
      <c r="O260" s="40">
        <f t="shared" ca="1" si="53"/>
        <v>0</v>
      </c>
      <c r="P260" s="15">
        <f t="shared" ca="1" si="54"/>
        <v>0</v>
      </c>
      <c r="Q260" s="15">
        <f t="shared" ca="1" si="55"/>
        <v>0</v>
      </c>
      <c r="R260" s="13">
        <f t="shared" ca="1" si="46"/>
        <v>0.55028184389523471</v>
      </c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</row>
    <row r="261" spans="1:35" x14ac:dyDescent="0.2">
      <c r="A261" s="90"/>
      <c r="B261" s="90"/>
      <c r="C261" s="90"/>
      <c r="D261" s="92">
        <f t="shared" si="43"/>
        <v>0</v>
      </c>
      <c r="E261" s="92">
        <f t="shared" si="43"/>
        <v>0</v>
      </c>
      <c r="F261" s="15">
        <f t="shared" si="44"/>
        <v>0</v>
      </c>
      <c r="G261" s="15">
        <f t="shared" si="44"/>
        <v>0</v>
      </c>
      <c r="H261" s="15">
        <f t="shared" si="47"/>
        <v>0</v>
      </c>
      <c r="I261" s="15">
        <f t="shared" si="48"/>
        <v>0</v>
      </c>
      <c r="J261" s="15">
        <f t="shared" si="49"/>
        <v>0</v>
      </c>
      <c r="K261" s="15">
        <f t="shared" si="50"/>
        <v>0</v>
      </c>
      <c r="L261" s="15">
        <f t="shared" si="51"/>
        <v>0</v>
      </c>
      <c r="M261" s="15">
        <f t="shared" ca="1" si="45"/>
        <v>-0.55028184389523471</v>
      </c>
      <c r="N261" s="15">
        <f t="shared" ca="1" si="52"/>
        <v>0</v>
      </c>
      <c r="O261" s="40">
        <f t="shared" ca="1" si="53"/>
        <v>0</v>
      </c>
      <c r="P261" s="15">
        <f t="shared" ca="1" si="54"/>
        <v>0</v>
      </c>
      <c r="Q261" s="15">
        <f t="shared" ca="1" si="55"/>
        <v>0</v>
      </c>
      <c r="R261" s="13">
        <f t="shared" ca="1" si="46"/>
        <v>0.55028184389523471</v>
      </c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</row>
    <row r="262" spans="1:35" x14ac:dyDescent="0.2">
      <c r="A262" s="90"/>
      <c r="B262" s="90"/>
      <c r="C262" s="90"/>
      <c r="D262" s="92">
        <f t="shared" si="43"/>
        <v>0</v>
      </c>
      <c r="E262" s="92">
        <f t="shared" si="43"/>
        <v>0</v>
      </c>
      <c r="F262" s="15">
        <f t="shared" si="44"/>
        <v>0</v>
      </c>
      <c r="G262" s="15">
        <f t="shared" si="44"/>
        <v>0</v>
      </c>
      <c r="H262" s="15">
        <f t="shared" si="47"/>
        <v>0</v>
      </c>
      <c r="I262" s="15">
        <f t="shared" si="48"/>
        <v>0</v>
      </c>
      <c r="J262" s="15">
        <f t="shared" si="49"/>
        <v>0</v>
      </c>
      <c r="K262" s="15">
        <f t="shared" si="50"/>
        <v>0</v>
      </c>
      <c r="L262" s="15">
        <f t="shared" si="51"/>
        <v>0</v>
      </c>
      <c r="M262" s="15">
        <f t="shared" ca="1" si="45"/>
        <v>-0.55028184389523471</v>
      </c>
      <c r="N262" s="15">
        <f t="shared" ca="1" si="52"/>
        <v>0</v>
      </c>
      <c r="O262" s="40">
        <f t="shared" ca="1" si="53"/>
        <v>0</v>
      </c>
      <c r="P262" s="15">
        <f t="shared" ca="1" si="54"/>
        <v>0</v>
      </c>
      <c r="Q262" s="15">
        <f t="shared" ca="1" si="55"/>
        <v>0</v>
      </c>
      <c r="R262" s="13">
        <f t="shared" ca="1" si="46"/>
        <v>0.55028184389523471</v>
      </c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</row>
    <row r="263" spans="1:35" x14ac:dyDescent="0.2">
      <c r="A263" s="90"/>
      <c r="B263" s="90"/>
      <c r="C263" s="90"/>
      <c r="D263" s="92">
        <f t="shared" si="43"/>
        <v>0</v>
      </c>
      <c r="E263" s="92">
        <f t="shared" si="43"/>
        <v>0</v>
      </c>
      <c r="F263" s="15">
        <f t="shared" si="44"/>
        <v>0</v>
      </c>
      <c r="G263" s="15">
        <f t="shared" si="44"/>
        <v>0</v>
      </c>
      <c r="H263" s="15">
        <f t="shared" si="47"/>
        <v>0</v>
      </c>
      <c r="I263" s="15">
        <f t="shared" si="48"/>
        <v>0</v>
      </c>
      <c r="J263" s="15">
        <f t="shared" si="49"/>
        <v>0</v>
      </c>
      <c r="K263" s="15">
        <f t="shared" si="50"/>
        <v>0</v>
      </c>
      <c r="L263" s="15">
        <f t="shared" si="51"/>
        <v>0</v>
      </c>
      <c r="M263" s="15">
        <f t="shared" ca="1" si="45"/>
        <v>-0.55028184389523471</v>
      </c>
      <c r="N263" s="15">
        <f t="shared" ca="1" si="52"/>
        <v>0</v>
      </c>
      <c r="O263" s="40">
        <f t="shared" ca="1" si="53"/>
        <v>0</v>
      </c>
      <c r="P263" s="15">
        <f t="shared" ca="1" si="54"/>
        <v>0</v>
      </c>
      <c r="Q263" s="15">
        <f t="shared" ca="1" si="55"/>
        <v>0</v>
      </c>
      <c r="R263" s="13">
        <f t="shared" ca="1" si="46"/>
        <v>0.55028184389523471</v>
      </c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</row>
    <row r="264" spans="1:35" x14ac:dyDescent="0.2">
      <c r="A264" s="90"/>
      <c r="B264" s="90"/>
      <c r="C264" s="90"/>
      <c r="D264" s="92">
        <f t="shared" si="43"/>
        <v>0</v>
      </c>
      <c r="E264" s="92">
        <f t="shared" si="43"/>
        <v>0</v>
      </c>
      <c r="F264" s="15">
        <f t="shared" si="44"/>
        <v>0</v>
      </c>
      <c r="G264" s="15">
        <f t="shared" si="44"/>
        <v>0</v>
      </c>
      <c r="H264" s="15">
        <f t="shared" si="47"/>
        <v>0</v>
      </c>
      <c r="I264" s="15">
        <f t="shared" si="48"/>
        <v>0</v>
      </c>
      <c r="J264" s="15">
        <f t="shared" si="49"/>
        <v>0</v>
      </c>
      <c r="K264" s="15">
        <f t="shared" si="50"/>
        <v>0</v>
      </c>
      <c r="L264" s="15">
        <f t="shared" si="51"/>
        <v>0</v>
      </c>
      <c r="M264" s="15">
        <f t="shared" ca="1" si="45"/>
        <v>-0.55028184389523471</v>
      </c>
      <c r="N264" s="15">
        <f t="shared" ca="1" si="52"/>
        <v>0</v>
      </c>
      <c r="O264" s="40">
        <f t="shared" ca="1" si="53"/>
        <v>0</v>
      </c>
      <c r="P264" s="15">
        <f t="shared" ca="1" si="54"/>
        <v>0</v>
      </c>
      <c r="Q264" s="15">
        <f t="shared" ca="1" si="55"/>
        <v>0</v>
      </c>
      <c r="R264" s="13">
        <f t="shared" ca="1" si="46"/>
        <v>0.55028184389523471</v>
      </c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</row>
    <row r="265" spans="1:35" x14ac:dyDescent="0.2">
      <c r="A265" s="90"/>
      <c r="B265" s="90"/>
      <c r="C265" s="90"/>
      <c r="D265" s="92">
        <f t="shared" si="43"/>
        <v>0</v>
      </c>
      <c r="E265" s="92">
        <f t="shared" si="43"/>
        <v>0</v>
      </c>
      <c r="F265" s="15">
        <f t="shared" si="44"/>
        <v>0</v>
      </c>
      <c r="G265" s="15">
        <f t="shared" si="44"/>
        <v>0</v>
      </c>
      <c r="H265" s="15">
        <f t="shared" si="47"/>
        <v>0</v>
      </c>
      <c r="I265" s="15">
        <f t="shared" si="48"/>
        <v>0</v>
      </c>
      <c r="J265" s="15">
        <f t="shared" si="49"/>
        <v>0</v>
      </c>
      <c r="K265" s="15">
        <f t="shared" si="50"/>
        <v>0</v>
      </c>
      <c r="L265" s="15">
        <f t="shared" si="51"/>
        <v>0</v>
      </c>
      <c r="M265" s="15">
        <f t="shared" ca="1" si="45"/>
        <v>-0.55028184389523471</v>
      </c>
      <c r="N265" s="15">
        <f t="shared" ca="1" si="52"/>
        <v>0</v>
      </c>
      <c r="O265" s="40">
        <f t="shared" ca="1" si="53"/>
        <v>0</v>
      </c>
      <c r="P265" s="15">
        <f t="shared" ca="1" si="54"/>
        <v>0</v>
      </c>
      <c r="Q265" s="15">
        <f t="shared" ca="1" si="55"/>
        <v>0</v>
      </c>
      <c r="R265" s="13">
        <f t="shared" ca="1" si="46"/>
        <v>0.55028184389523471</v>
      </c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</row>
    <row r="266" spans="1:35" x14ac:dyDescent="0.2">
      <c r="A266" s="90"/>
      <c r="B266" s="90"/>
      <c r="C266" s="90"/>
      <c r="D266" s="92">
        <f t="shared" si="43"/>
        <v>0</v>
      </c>
      <c r="E266" s="92">
        <f t="shared" si="43"/>
        <v>0</v>
      </c>
      <c r="F266" s="15">
        <f t="shared" si="44"/>
        <v>0</v>
      </c>
      <c r="G266" s="15">
        <f t="shared" si="44"/>
        <v>0</v>
      </c>
      <c r="H266" s="15">
        <f t="shared" si="47"/>
        <v>0</v>
      </c>
      <c r="I266" s="15">
        <f t="shared" si="48"/>
        <v>0</v>
      </c>
      <c r="J266" s="15">
        <f t="shared" si="49"/>
        <v>0</v>
      </c>
      <c r="K266" s="15">
        <f t="shared" si="50"/>
        <v>0</v>
      </c>
      <c r="L266" s="15">
        <f t="shared" si="51"/>
        <v>0</v>
      </c>
      <c r="M266" s="15">
        <f t="shared" ca="1" si="45"/>
        <v>-0.55028184389523471</v>
      </c>
      <c r="N266" s="15">
        <f t="shared" ca="1" si="52"/>
        <v>0</v>
      </c>
      <c r="O266" s="40">
        <f t="shared" ca="1" si="53"/>
        <v>0</v>
      </c>
      <c r="P266" s="15">
        <f t="shared" ca="1" si="54"/>
        <v>0</v>
      </c>
      <c r="Q266" s="15">
        <f t="shared" ca="1" si="55"/>
        <v>0</v>
      </c>
      <c r="R266" s="13">
        <f t="shared" ca="1" si="46"/>
        <v>0.55028184389523471</v>
      </c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</row>
    <row r="267" spans="1:35" x14ac:dyDescent="0.2">
      <c r="A267" s="90"/>
      <c r="B267" s="90"/>
      <c r="C267" s="90"/>
      <c r="D267" s="92">
        <f t="shared" si="43"/>
        <v>0</v>
      </c>
      <c r="E267" s="92">
        <f t="shared" si="43"/>
        <v>0</v>
      </c>
      <c r="F267" s="15">
        <f t="shared" si="44"/>
        <v>0</v>
      </c>
      <c r="G267" s="15">
        <f t="shared" si="44"/>
        <v>0</v>
      </c>
      <c r="H267" s="15">
        <f t="shared" si="47"/>
        <v>0</v>
      </c>
      <c r="I267" s="15">
        <f t="shared" si="48"/>
        <v>0</v>
      </c>
      <c r="J267" s="15">
        <f t="shared" si="49"/>
        <v>0</v>
      </c>
      <c r="K267" s="15">
        <f t="shared" si="50"/>
        <v>0</v>
      </c>
      <c r="L267" s="15">
        <f t="shared" si="51"/>
        <v>0</v>
      </c>
      <c r="M267" s="15">
        <f t="shared" ca="1" si="45"/>
        <v>-0.55028184389523471</v>
      </c>
      <c r="N267" s="15">
        <f t="shared" ca="1" si="52"/>
        <v>0</v>
      </c>
      <c r="O267" s="40">
        <f t="shared" ca="1" si="53"/>
        <v>0</v>
      </c>
      <c r="P267" s="15">
        <f t="shared" ca="1" si="54"/>
        <v>0</v>
      </c>
      <c r="Q267" s="15">
        <f t="shared" ca="1" si="55"/>
        <v>0</v>
      </c>
      <c r="R267" s="13">
        <f t="shared" ca="1" si="46"/>
        <v>0.55028184389523471</v>
      </c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</row>
    <row r="268" spans="1:35" x14ac:dyDescent="0.2">
      <c r="A268" s="90"/>
      <c r="B268" s="90"/>
      <c r="C268" s="90"/>
      <c r="D268" s="92">
        <f t="shared" si="43"/>
        <v>0</v>
      </c>
      <c r="E268" s="92">
        <f t="shared" si="43"/>
        <v>0</v>
      </c>
      <c r="F268" s="15">
        <f t="shared" si="44"/>
        <v>0</v>
      </c>
      <c r="G268" s="15">
        <f t="shared" si="44"/>
        <v>0</v>
      </c>
      <c r="H268" s="15">
        <f t="shared" si="47"/>
        <v>0</v>
      </c>
      <c r="I268" s="15">
        <f t="shared" si="48"/>
        <v>0</v>
      </c>
      <c r="J268" s="15">
        <f t="shared" si="49"/>
        <v>0</v>
      </c>
      <c r="K268" s="15">
        <f t="shared" si="50"/>
        <v>0</v>
      </c>
      <c r="L268" s="15">
        <f t="shared" si="51"/>
        <v>0</v>
      </c>
      <c r="M268" s="15">
        <f t="shared" ca="1" si="45"/>
        <v>-0.55028184389523471</v>
      </c>
      <c r="N268" s="15">
        <f t="shared" ca="1" si="52"/>
        <v>0</v>
      </c>
      <c r="O268" s="40">
        <f t="shared" ca="1" si="53"/>
        <v>0</v>
      </c>
      <c r="P268" s="15">
        <f t="shared" ca="1" si="54"/>
        <v>0</v>
      </c>
      <c r="Q268" s="15">
        <f t="shared" ca="1" si="55"/>
        <v>0</v>
      </c>
      <c r="R268" s="13">
        <f t="shared" ca="1" si="46"/>
        <v>0.55028184389523471</v>
      </c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</row>
    <row r="269" spans="1:35" x14ac:dyDescent="0.2">
      <c r="A269" s="90"/>
      <c r="B269" s="90"/>
      <c r="C269" s="90"/>
      <c r="D269" s="92">
        <f t="shared" si="43"/>
        <v>0</v>
      </c>
      <c r="E269" s="92">
        <f t="shared" si="43"/>
        <v>0</v>
      </c>
      <c r="F269" s="15">
        <f t="shared" si="44"/>
        <v>0</v>
      </c>
      <c r="G269" s="15">
        <f t="shared" si="44"/>
        <v>0</v>
      </c>
      <c r="H269" s="15">
        <f t="shared" si="47"/>
        <v>0</v>
      </c>
      <c r="I269" s="15">
        <f t="shared" si="48"/>
        <v>0</v>
      </c>
      <c r="J269" s="15">
        <f t="shared" si="49"/>
        <v>0</v>
      </c>
      <c r="K269" s="15">
        <f t="shared" si="50"/>
        <v>0</v>
      </c>
      <c r="L269" s="15">
        <f t="shared" si="51"/>
        <v>0</v>
      </c>
      <c r="M269" s="15">
        <f t="shared" ca="1" si="45"/>
        <v>-0.55028184389523471</v>
      </c>
      <c r="N269" s="15">
        <f t="shared" ca="1" si="52"/>
        <v>0</v>
      </c>
      <c r="O269" s="40">
        <f t="shared" ca="1" si="53"/>
        <v>0</v>
      </c>
      <c r="P269" s="15">
        <f t="shared" ca="1" si="54"/>
        <v>0</v>
      </c>
      <c r="Q269" s="15">
        <f t="shared" ca="1" si="55"/>
        <v>0</v>
      </c>
      <c r="R269" s="13">
        <f t="shared" ca="1" si="46"/>
        <v>0.55028184389523471</v>
      </c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</row>
    <row r="270" spans="1:35" x14ac:dyDescent="0.2">
      <c r="A270" s="90"/>
      <c r="B270" s="90"/>
      <c r="C270" s="90"/>
      <c r="D270" s="92">
        <f t="shared" si="43"/>
        <v>0</v>
      </c>
      <c r="E270" s="92">
        <f t="shared" si="43"/>
        <v>0</v>
      </c>
      <c r="F270" s="15">
        <f t="shared" si="44"/>
        <v>0</v>
      </c>
      <c r="G270" s="15">
        <f t="shared" si="44"/>
        <v>0</v>
      </c>
      <c r="H270" s="15">
        <f t="shared" si="47"/>
        <v>0</v>
      </c>
      <c r="I270" s="15">
        <f t="shared" si="48"/>
        <v>0</v>
      </c>
      <c r="J270" s="15">
        <f t="shared" si="49"/>
        <v>0</v>
      </c>
      <c r="K270" s="15">
        <f t="shared" si="50"/>
        <v>0</v>
      </c>
      <c r="L270" s="15">
        <f t="shared" si="51"/>
        <v>0</v>
      </c>
      <c r="M270" s="15">
        <f t="shared" ca="1" si="45"/>
        <v>-0.55028184389523471</v>
      </c>
      <c r="N270" s="15">
        <f t="shared" ca="1" si="52"/>
        <v>0</v>
      </c>
      <c r="O270" s="40">
        <f t="shared" ca="1" si="53"/>
        <v>0</v>
      </c>
      <c r="P270" s="15">
        <f t="shared" ca="1" si="54"/>
        <v>0</v>
      </c>
      <c r="Q270" s="15">
        <f t="shared" ca="1" si="55"/>
        <v>0</v>
      </c>
      <c r="R270" s="13">
        <f t="shared" ca="1" si="46"/>
        <v>0.55028184389523471</v>
      </c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</row>
    <row r="271" spans="1:35" x14ac:dyDescent="0.2">
      <c r="A271" s="90"/>
      <c r="B271" s="90"/>
      <c r="C271" s="90"/>
      <c r="D271" s="92">
        <f t="shared" si="43"/>
        <v>0</v>
      </c>
      <c r="E271" s="92">
        <f t="shared" si="43"/>
        <v>0</v>
      </c>
      <c r="F271" s="15">
        <f t="shared" si="44"/>
        <v>0</v>
      </c>
      <c r="G271" s="15">
        <f t="shared" si="44"/>
        <v>0</v>
      </c>
      <c r="H271" s="15">
        <f t="shared" si="47"/>
        <v>0</v>
      </c>
      <c r="I271" s="15">
        <f t="shared" si="48"/>
        <v>0</v>
      </c>
      <c r="J271" s="15">
        <f t="shared" si="49"/>
        <v>0</v>
      </c>
      <c r="K271" s="15">
        <f t="shared" si="50"/>
        <v>0</v>
      </c>
      <c r="L271" s="15">
        <f t="shared" si="51"/>
        <v>0</v>
      </c>
      <c r="M271" s="15">
        <f t="shared" ca="1" si="45"/>
        <v>-0.55028184389523471</v>
      </c>
      <c r="N271" s="15">
        <f t="shared" ca="1" si="52"/>
        <v>0</v>
      </c>
      <c r="O271" s="40">
        <f t="shared" ca="1" si="53"/>
        <v>0</v>
      </c>
      <c r="P271" s="15">
        <f t="shared" ca="1" si="54"/>
        <v>0</v>
      </c>
      <c r="Q271" s="15">
        <f t="shared" ca="1" si="55"/>
        <v>0</v>
      </c>
      <c r="R271" s="13">
        <f t="shared" ca="1" si="46"/>
        <v>0.55028184389523471</v>
      </c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</row>
    <row r="272" spans="1:35" x14ac:dyDescent="0.2">
      <c r="A272" s="90"/>
      <c r="B272" s="90"/>
      <c r="C272" s="90"/>
      <c r="D272" s="92">
        <f t="shared" si="43"/>
        <v>0</v>
      </c>
      <c r="E272" s="92">
        <f t="shared" si="43"/>
        <v>0</v>
      </c>
      <c r="F272" s="15">
        <f t="shared" si="44"/>
        <v>0</v>
      </c>
      <c r="G272" s="15">
        <f t="shared" si="44"/>
        <v>0</v>
      </c>
      <c r="H272" s="15">
        <f t="shared" si="47"/>
        <v>0</v>
      </c>
      <c r="I272" s="15">
        <f t="shared" si="48"/>
        <v>0</v>
      </c>
      <c r="J272" s="15">
        <f t="shared" si="49"/>
        <v>0</v>
      </c>
      <c r="K272" s="15">
        <f t="shared" si="50"/>
        <v>0</v>
      </c>
      <c r="L272" s="15">
        <f t="shared" si="51"/>
        <v>0</v>
      </c>
      <c r="M272" s="15">
        <f t="shared" ca="1" si="45"/>
        <v>-0.55028184389523471</v>
      </c>
      <c r="N272" s="15">
        <f t="shared" ca="1" si="52"/>
        <v>0</v>
      </c>
      <c r="O272" s="40">
        <f t="shared" ca="1" si="53"/>
        <v>0</v>
      </c>
      <c r="P272" s="15">
        <f t="shared" ca="1" si="54"/>
        <v>0</v>
      </c>
      <c r="Q272" s="15">
        <f t="shared" ca="1" si="55"/>
        <v>0</v>
      </c>
      <c r="R272" s="13">
        <f t="shared" ca="1" si="46"/>
        <v>0.55028184389523471</v>
      </c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</row>
    <row r="273" spans="1:35" x14ac:dyDescent="0.2">
      <c r="A273" s="90"/>
      <c r="B273" s="90"/>
      <c r="C273" s="90"/>
      <c r="D273" s="92">
        <f t="shared" ref="D273:E336" si="56">A273/A$18</f>
        <v>0</v>
      </c>
      <c r="E273" s="92">
        <f t="shared" si="56"/>
        <v>0</v>
      </c>
      <c r="F273" s="15">
        <f t="shared" ref="F273:G336" si="57">$C273*D273</f>
        <v>0</v>
      </c>
      <c r="G273" s="15">
        <f t="shared" si="57"/>
        <v>0</v>
      </c>
      <c r="H273" s="15">
        <f t="shared" si="47"/>
        <v>0</v>
      </c>
      <c r="I273" s="15">
        <f t="shared" si="48"/>
        <v>0</v>
      </c>
      <c r="J273" s="15">
        <f t="shared" si="49"/>
        <v>0</v>
      </c>
      <c r="K273" s="15">
        <f t="shared" si="50"/>
        <v>0</v>
      </c>
      <c r="L273" s="15">
        <f t="shared" si="51"/>
        <v>0</v>
      </c>
      <c r="M273" s="15">
        <f t="shared" ca="1" si="45"/>
        <v>-0.55028184389523471</v>
      </c>
      <c r="N273" s="15">
        <f t="shared" ca="1" si="52"/>
        <v>0</v>
      </c>
      <c r="O273" s="40">
        <f t="shared" ca="1" si="53"/>
        <v>0</v>
      </c>
      <c r="P273" s="15">
        <f t="shared" ca="1" si="54"/>
        <v>0</v>
      </c>
      <c r="Q273" s="15">
        <f t="shared" ca="1" si="55"/>
        <v>0</v>
      </c>
      <c r="R273" s="13">
        <f t="shared" ca="1" si="46"/>
        <v>0.55028184389523471</v>
      </c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</row>
    <row r="274" spans="1:35" x14ac:dyDescent="0.2">
      <c r="A274" s="90"/>
      <c r="B274" s="90"/>
      <c r="C274" s="90"/>
      <c r="D274" s="92">
        <f t="shared" si="56"/>
        <v>0</v>
      </c>
      <c r="E274" s="92">
        <f t="shared" si="56"/>
        <v>0</v>
      </c>
      <c r="F274" s="15">
        <f t="shared" si="57"/>
        <v>0</v>
      </c>
      <c r="G274" s="15">
        <f t="shared" si="57"/>
        <v>0</v>
      </c>
      <c r="H274" s="15">
        <f t="shared" si="47"/>
        <v>0</v>
      </c>
      <c r="I274" s="15">
        <f t="shared" si="48"/>
        <v>0</v>
      </c>
      <c r="J274" s="15">
        <f t="shared" si="49"/>
        <v>0</v>
      </c>
      <c r="K274" s="15">
        <f t="shared" si="50"/>
        <v>0</v>
      </c>
      <c r="L274" s="15">
        <f t="shared" si="51"/>
        <v>0</v>
      </c>
      <c r="M274" s="15">
        <f t="shared" ca="1" si="45"/>
        <v>-0.55028184389523471</v>
      </c>
      <c r="N274" s="15">
        <f t="shared" ca="1" si="52"/>
        <v>0</v>
      </c>
      <c r="O274" s="40">
        <f t="shared" ca="1" si="53"/>
        <v>0</v>
      </c>
      <c r="P274" s="15">
        <f t="shared" ca="1" si="54"/>
        <v>0</v>
      </c>
      <c r="Q274" s="15">
        <f t="shared" ca="1" si="55"/>
        <v>0</v>
      </c>
      <c r="R274" s="13">
        <f t="shared" ca="1" si="46"/>
        <v>0.55028184389523471</v>
      </c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</row>
    <row r="275" spans="1:35" x14ac:dyDescent="0.2">
      <c r="A275" s="90"/>
      <c r="B275" s="90"/>
      <c r="C275" s="90"/>
      <c r="D275" s="92">
        <f t="shared" si="56"/>
        <v>0</v>
      </c>
      <c r="E275" s="92">
        <f t="shared" si="56"/>
        <v>0</v>
      </c>
      <c r="F275" s="15">
        <f t="shared" si="57"/>
        <v>0</v>
      </c>
      <c r="G275" s="15">
        <f t="shared" si="57"/>
        <v>0</v>
      </c>
      <c r="H275" s="15">
        <f t="shared" si="47"/>
        <v>0</v>
      </c>
      <c r="I275" s="15">
        <f t="shared" si="48"/>
        <v>0</v>
      </c>
      <c r="J275" s="15">
        <f t="shared" si="49"/>
        <v>0</v>
      </c>
      <c r="K275" s="15">
        <f t="shared" si="50"/>
        <v>0</v>
      </c>
      <c r="L275" s="15">
        <f t="shared" si="51"/>
        <v>0</v>
      </c>
      <c r="M275" s="15">
        <f t="shared" ca="1" si="45"/>
        <v>-0.55028184389523471</v>
      </c>
      <c r="N275" s="15">
        <f t="shared" ca="1" si="52"/>
        <v>0</v>
      </c>
      <c r="O275" s="40">
        <f t="shared" ca="1" si="53"/>
        <v>0</v>
      </c>
      <c r="P275" s="15">
        <f t="shared" ca="1" si="54"/>
        <v>0</v>
      </c>
      <c r="Q275" s="15">
        <f t="shared" ca="1" si="55"/>
        <v>0</v>
      </c>
      <c r="R275" s="13">
        <f t="shared" ca="1" si="46"/>
        <v>0.55028184389523471</v>
      </c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</row>
    <row r="276" spans="1:35" x14ac:dyDescent="0.2">
      <c r="A276" s="90"/>
      <c r="B276" s="90"/>
      <c r="C276" s="90"/>
      <c r="D276" s="92">
        <f t="shared" si="56"/>
        <v>0</v>
      </c>
      <c r="E276" s="92">
        <f t="shared" si="56"/>
        <v>0</v>
      </c>
      <c r="F276" s="15">
        <f t="shared" si="57"/>
        <v>0</v>
      </c>
      <c r="G276" s="15">
        <f t="shared" si="57"/>
        <v>0</v>
      </c>
      <c r="H276" s="15">
        <f t="shared" si="47"/>
        <v>0</v>
      </c>
      <c r="I276" s="15">
        <f t="shared" si="48"/>
        <v>0</v>
      </c>
      <c r="J276" s="15">
        <f t="shared" si="49"/>
        <v>0</v>
      </c>
      <c r="K276" s="15">
        <f t="shared" si="50"/>
        <v>0</v>
      </c>
      <c r="L276" s="15">
        <f t="shared" si="51"/>
        <v>0</v>
      </c>
      <c r="M276" s="15">
        <f t="shared" ca="1" si="45"/>
        <v>-0.55028184389523471</v>
      </c>
      <c r="N276" s="15">
        <f t="shared" ca="1" si="52"/>
        <v>0</v>
      </c>
      <c r="O276" s="40">
        <f t="shared" ca="1" si="53"/>
        <v>0</v>
      </c>
      <c r="P276" s="15">
        <f t="shared" ca="1" si="54"/>
        <v>0</v>
      </c>
      <c r="Q276" s="15">
        <f t="shared" ca="1" si="55"/>
        <v>0</v>
      </c>
      <c r="R276" s="13">
        <f t="shared" ca="1" si="46"/>
        <v>0.55028184389523471</v>
      </c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</row>
    <row r="277" spans="1:35" x14ac:dyDescent="0.2">
      <c r="A277" s="90"/>
      <c r="B277" s="90"/>
      <c r="C277" s="90"/>
      <c r="D277" s="92">
        <f t="shared" si="56"/>
        <v>0</v>
      </c>
      <c r="E277" s="92">
        <f t="shared" si="56"/>
        <v>0</v>
      </c>
      <c r="F277" s="15">
        <f t="shared" si="57"/>
        <v>0</v>
      </c>
      <c r="G277" s="15">
        <f t="shared" si="57"/>
        <v>0</v>
      </c>
      <c r="H277" s="15">
        <f t="shared" si="47"/>
        <v>0</v>
      </c>
      <c r="I277" s="15">
        <f t="shared" si="48"/>
        <v>0</v>
      </c>
      <c r="J277" s="15">
        <f t="shared" si="49"/>
        <v>0</v>
      </c>
      <c r="K277" s="15">
        <f t="shared" si="50"/>
        <v>0</v>
      </c>
      <c r="L277" s="15">
        <f t="shared" si="51"/>
        <v>0</v>
      </c>
      <c r="M277" s="15">
        <f t="shared" ref="M277:M337" ca="1" si="58">+E$4+E$5*D277+E$6*D277^2</f>
        <v>-0.55028184389523471</v>
      </c>
      <c r="N277" s="15">
        <f t="shared" ca="1" si="52"/>
        <v>0</v>
      </c>
      <c r="O277" s="40">
        <f t="shared" ca="1" si="53"/>
        <v>0</v>
      </c>
      <c r="P277" s="15">
        <f t="shared" ca="1" si="54"/>
        <v>0</v>
      </c>
      <c r="Q277" s="15">
        <f t="shared" ca="1" si="55"/>
        <v>0</v>
      </c>
      <c r="R277" s="13">
        <f t="shared" ref="R277:R337" ca="1" si="59">+E277-M277</f>
        <v>0.55028184389523471</v>
      </c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</row>
    <row r="278" spans="1:35" x14ac:dyDescent="0.2">
      <c r="A278" s="90"/>
      <c r="B278" s="90"/>
      <c r="C278" s="90"/>
      <c r="D278" s="92">
        <f t="shared" si="56"/>
        <v>0</v>
      </c>
      <c r="E278" s="92">
        <f t="shared" si="56"/>
        <v>0</v>
      </c>
      <c r="F278" s="15">
        <f t="shared" si="57"/>
        <v>0</v>
      </c>
      <c r="G278" s="15">
        <f t="shared" si="57"/>
        <v>0</v>
      </c>
      <c r="H278" s="15">
        <f t="shared" ref="H278:H336" si="60">C278*D278*D278</f>
        <v>0</v>
      </c>
      <c r="I278" s="15">
        <f t="shared" ref="I278:I336" si="61">C278*D278*D278*D278</f>
        <v>0</v>
      </c>
      <c r="J278" s="15">
        <f t="shared" ref="J278:J336" si="62">C278*D278*D278*D278*D278</f>
        <v>0</v>
      </c>
      <c r="K278" s="15">
        <f t="shared" ref="K278:K336" si="63">C278*E278*D278</f>
        <v>0</v>
      </c>
      <c r="L278" s="15">
        <f t="shared" ref="L278:L336" si="64">C278*E278*D278*D278</f>
        <v>0</v>
      </c>
      <c r="M278" s="15">
        <f t="shared" ca="1" si="58"/>
        <v>-0.55028184389523471</v>
      </c>
      <c r="N278" s="15">
        <f t="shared" ref="N278:N336" ca="1" si="65">C278*(M278-E278)^2</f>
        <v>0</v>
      </c>
      <c r="O278" s="40">
        <f t="shared" ref="O278:O336" ca="1" si="66">(C278*O$1-O$2*F278+O$3*H278)^2</f>
        <v>0</v>
      </c>
      <c r="P278" s="15">
        <f t="shared" ref="P278:P336" ca="1" si="67">(-C278*O$2+O$4*F278-O$5*H278)^2</f>
        <v>0</v>
      </c>
      <c r="Q278" s="15">
        <f t="shared" ref="Q278:Q336" ca="1" si="68">+(C278*O$3-F278*O$5+H278*O$6)^2</f>
        <v>0</v>
      </c>
      <c r="R278" s="13">
        <f t="shared" ca="1" si="59"/>
        <v>0.55028184389523471</v>
      </c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</row>
    <row r="279" spans="1:35" x14ac:dyDescent="0.2">
      <c r="A279" s="90"/>
      <c r="B279" s="90"/>
      <c r="C279" s="90"/>
      <c r="D279" s="92">
        <f t="shared" si="56"/>
        <v>0</v>
      </c>
      <c r="E279" s="92">
        <f t="shared" si="56"/>
        <v>0</v>
      </c>
      <c r="F279" s="15">
        <f t="shared" si="57"/>
        <v>0</v>
      </c>
      <c r="G279" s="15">
        <f t="shared" si="57"/>
        <v>0</v>
      </c>
      <c r="H279" s="15">
        <f t="shared" si="60"/>
        <v>0</v>
      </c>
      <c r="I279" s="15">
        <f t="shared" si="61"/>
        <v>0</v>
      </c>
      <c r="J279" s="15">
        <f t="shared" si="62"/>
        <v>0</v>
      </c>
      <c r="K279" s="15">
        <f t="shared" si="63"/>
        <v>0</v>
      </c>
      <c r="L279" s="15">
        <f t="shared" si="64"/>
        <v>0</v>
      </c>
      <c r="M279" s="15">
        <f t="shared" ca="1" si="58"/>
        <v>-0.55028184389523471</v>
      </c>
      <c r="N279" s="15">
        <f t="shared" ca="1" si="65"/>
        <v>0</v>
      </c>
      <c r="O279" s="40">
        <f t="shared" ca="1" si="66"/>
        <v>0</v>
      </c>
      <c r="P279" s="15">
        <f t="shared" ca="1" si="67"/>
        <v>0</v>
      </c>
      <c r="Q279" s="15">
        <f t="shared" ca="1" si="68"/>
        <v>0</v>
      </c>
      <c r="R279" s="13">
        <f t="shared" ca="1" si="59"/>
        <v>0.55028184389523471</v>
      </c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</row>
    <row r="280" spans="1:35" x14ac:dyDescent="0.2">
      <c r="A280" s="90"/>
      <c r="B280" s="90"/>
      <c r="C280" s="90"/>
      <c r="D280" s="92">
        <f t="shared" si="56"/>
        <v>0</v>
      </c>
      <c r="E280" s="92">
        <f t="shared" si="56"/>
        <v>0</v>
      </c>
      <c r="F280" s="15">
        <f t="shared" si="57"/>
        <v>0</v>
      </c>
      <c r="G280" s="15">
        <f t="shared" si="57"/>
        <v>0</v>
      </c>
      <c r="H280" s="15">
        <f t="shared" si="60"/>
        <v>0</v>
      </c>
      <c r="I280" s="15">
        <f t="shared" si="61"/>
        <v>0</v>
      </c>
      <c r="J280" s="15">
        <f t="shared" si="62"/>
        <v>0</v>
      </c>
      <c r="K280" s="15">
        <f t="shared" si="63"/>
        <v>0</v>
      </c>
      <c r="L280" s="15">
        <f t="shared" si="64"/>
        <v>0</v>
      </c>
      <c r="M280" s="15">
        <f t="shared" ca="1" si="58"/>
        <v>-0.55028184389523471</v>
      </c>
      <c r="N280" s="15">
        <f t="shared" ca="1" si="65"/>
        <v>0</v>
      </c>
      <c r="O280" s="40">
        <f t="shared" ca="1" si="66"/>
        <v>0</v>
      </c>
      <c r="P280" s="15">
        <f t="shared" ca="1" si="67"/>
        <v>0</v>
      </c>
      <c r="Q280" s="15">
        <f t="shared" ca="1" si="68"/>
        <v>0</v>
      </c>
      <c r="R280" s="13">
        <f t="shared" ca="1" si="59"/>
        <v>0.55028184389523471</v>
      </c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</row>
    <row r="281" spans="1:35" x14ac:dyDescent="0.2">
      <c r="A281" s="90"/>
      <c r="B281" s="90"/>
      <c r="C281" s="90"/>
      <c r="D281" s="92">
        <f t="shared" si="56"/>
        <v>0</v>
      </c>
      <c r="E281" s="92">
        <f t="shared" si="56"/>
        <v>0</v>
      </c>
      <c r="F281" s="15">
        <f t="shared" si="57"/>
        <v>0</v>
      </c>
      <c r="G281" s="15">
        <f t="shared" si="57"/>
        <v>0</v>
      </c>
      <c r="H281" s="15">
        <f t="shared" si="60"/>
        <v>0</v>
      </c>
      <c r="I281" s="15">
        <f t="shared" si="61"/>
        <v>0</v>
      </c>
      <c r="J281" s="15">
        <f t="shared" si="62"/>
        <v>0</v>
      </c>
      <c r="K281" s="15">
        <f t="shared" si="63"/>
        <v>0</v>
      </c>
      <c r="L281" s="15">
        <f t="shared" si="64"/>
        <v>0</v>
      </c>
      <c r="M281" s="15">
        <f t="shared" ca="1" si="58"/>
        <v>-0.55028184389523471</v>
      </c>
      <c r="N281" s="15">
        <f t="shared" ca="1" si="65"/>
        <v>0</v>
      </c>
      <c r="O281" s="40">
        <f t="shared" ca="1" si="66"/>
        <v>0</v>
      </c>
      <c r="P281" s="15">
        <f t="shared" ca="1" si="67"/>
        <v>0</v>
      </c>
      <c r="Q281" s="15">
        <f t="shared" ca="1" si="68"/>
        <v>0</v>
      </c>
      <c r="R281" s="13">
        <f t="shared" ca="1" si="59"/>
        <v>0.55028184389523471</v>
      </c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</row>
    <row r="282" spans="1:35" x14ac:dyDescent="0.2">
      <c r="A282" s="90"/>
      <c r="B282" s="90"/>
      <c r="C282" s="90"/>
      <c r="D282" s="92">
        <f t="shared" si="56"/>
        <v>0</v>
      </c>
      <c r="E282" s="92">
        <f t="shared" si="56"/>
        <v>0</v>
      </c>
      <c r="F282" s="15">
        <f t="shared" si="57"/>
        <v>0</v>
      </c>
      <c r="G282" s="15">
        <f t="shared" si="57"/>
        <v>0</v>
      </c>
      <c r="H282" s="15">
        <f t="shared" si="60"/>
        <v>0</v>
      </c>
      <c r="I282" s="15">
        <f t="shared" si="61"/>
        <v>0</v>
      </c>
      <c r="J282" s="15">
        <f t="shared" si="62"/>
        <v>0</v>
      </c>
      <c r="K282" s="15">
        <f t="shared" si="63"/>
        <v>0</v>
      </c>
      <c r="L282" s="15">
        <f t="shared" si="64"/>
        <v>0</v>
      </c>
      <c r="M282" s="15">
        <f t="shared" ca="1" si="58"/>
        <v>-0.55028184389523471</v>
      </c>
      <c r="N282" s="15">
        <f t="shared" ca="1" si="65"/>
        <v>0</v>
      </c>
      <c r="O282" s="40">
        <f t="shared" ca="1" si="66"/>
        <v>0</v>
      </c>
      <c r="P282" s="15">
        <f t="shared" ca="1" si="67"/>
        <v>0</v>
      </c>
      <c r="Q282" s="15">
        <f t="shared" ca="1" si="68"/>
        <v>0</v>
      </c>
      <c r="R282" s="13">
        <f t="shared" ca="1" si="59"/>
        <v>0.55028184389523471</v>
      </c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</row>
    <row r="283" spans="1:35" x14ac:dyDescent="0.2">
      <c r="A283" s="90"/>
      <c r="B283" s="90"/>
      <c r="C283" s="90"/>
      <c r="D283" s="92">
        <f t="shared" si="56"/>
        <v>0</v>
      </c>
      <c r="E283" s="92">
        <f t="shared" si="56"/>
        <v>0</v>
      </c>
      <c r="F283" s="15">
        <f t="shared" si="57"/>
        <v>0</v>
      </c>
      <c r="G283" s="15">
        <f t="shared" si="57"/>
        <v>0</v>
      </c>
      <c r="H283" s="15">
        <f t="shared" si="60"/>
        <v>0</v>
      </c>
      <c r="I283" s="15">
        <f t="shared" si="61"/>
        <v>0</v>
      </c>
      <c r="J283" s="15">
        <f t="shared" si="62"/>
        <v>0</v>
      </c>
      <c r="K283" s="15">
        <f t="shared" si="63"/>
        <v>0</v>
      </c>
      <c r="L283" s="15">
        <f t="shared" si="64"/>
        <v>0</v>
      </c>
      <c r="M283" s="15">
        <f t="shared" ca="1" si="58"/>
        <v>-0.55028184389523471</v>
      </c>
      <c r="N283" s="15">
        <f t="shared" ca="1" si="65"/>
        <v>0</v>
      </c>
      <c r="O283" s="40">
        <f t="shared" ca="1" si="66"/>
        <v>0</v>
      </c>
      <c r="P283" s="15">
        <f t="shared" ca="1" si="67"/>
        <v>0</v>
      </c>
      <c r="Q283" s="15">
        <f t="shared" ca="1" si="68"/>
        <v>0</v>
      </c>
      <c r="R283" s="13">
        <f t="shared" ca="1" si="59"/>
        <v>0.55028184389523471</v>
      </c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</row>
    <row r="284" spans="1:35" x14ac:dyDescent="0.2">
      <c r="A284" s="90"/>
      <c r="B284" s="90"/>
      <c r="C284" s="90"/>
      <c r="D284" s="92">
        <f t="shared" si="56"/>
        <v>0</v>
      </c>
      <c r="E284" s="92">
        <f t="shared" si="56"/>
        <v>0</v>
      </c>
      <c r="F284" s="15">
        <f t="shared" si="57"/>
        <v>0</v>
      </c>
      <c r="G284" s="15">
        <f t="shared" si="57"/>
        <v>0</v>
      </c>
      <c r="H284" s="15">
        <f t="shared" si="60"/>
        <v>0</v>
      </c>
      <c r="I284" s="15">
        <f t="shared" si="61"/>
        <v>0</v>
      </c>
      <c r="J284" s="15">
        <f t="shared" si="62"/>
        <v>0</v>
      </c>
      <c r="K284" s="15">
        <f t="shared" si="63"/>
        <v>0</v>
      </c>
      <c r="L284" s="15">
        <f t="shared" si="64"/>
        <v>0</v>
      </c>
      <c r="M284" s="15">
        <f t="shared" ca="1" si="58"/>
        <v>-0.55028184389523471</v>
      </c>
      <c r="N284" s="15">
        <f t="shared" ca="1" si="65"/>
        <v>0</v>
      </c>
      <c r="O284" s="40">
        <f t="shared" ca="1" si="66"/>
        <v>0</v>
      </c>
      <c r="P284" s="15">
        <f t="shared" ca="1" si="67"/>
        <v>0</v>
      </c>
      <c r="Q284" s="15">
        <f t="shared" ca="1" si="68"/>
        <v>0</v>
      </c>
      <c r="R284" s="13">
        <f t="shared" ca="1" si="59"/>
        <v>0.55028184389523471</v>
      </c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</row>
    <row r="285" spans="1:35" x14ac:dyDescent="0.2">
      <c r="A285" s="90"/>
      <c r="B285" s="90"/>
      <c r="C285" s="90"/>
      <c r="D285" s="92">
        <f t="shared" si="56"/>
        <v>0</v>
      </c>
      <c r="E285" s="92">
        <f t="shared" si="56"/>
        <v>0</v>
      </c>
      <c r="F285" s="15">
        <f t="shared" si="57"/>
        <v>0</v>
      </c>
      <c r="G285" s="15">
        <f t="shared" si="57"/>
        <v>0</v>
      </c>
      <c r="H285" s="15">
        <f t="shared" si="60"/>
        <v>0</v>
      </c>
      <c r="I285" s="15">
        <f t="shared" si="61"/>
        <v>0</v>
      </c>
      <c r="J285" s="15">
        <f t="shared" si="62"/>
        <v>0</v>
      </c>
      <c r="K285" s="15">
        <f t="shared" si="63"/>
        <v>0</v>
      </c>
      <c r="L285" s="15">
        <f t="shared" si="64"/>
        <v>0</v>
      </c>
      <c r="M285" s="15">
        <f t="shared" ca="1" si="58"/>
        <v>-0.55028184389523471</v>
      </c>
      <c r="N285" s="15">
        <f t="shared" ca="1" si="65"/>
        <v>0</v>
      </c>
      <c r="O285" s="40">
        <f t="shared" ca="1" si="66"/>
        <v>0</v>
      </c>
      <c r="P285" s="15">
        <f t="shared" ca="1" si="67"/>
        <v>0</v>
      </c>
      <c r="Q285" s="15">
        <f t="shared" ca="1" si="68"/>
        <v>0</v>
      </c>
      <c r="R285" s="13">
        <f t="shared" ca="1" si="59"/>
        <v>0.55028184389523471</v>
      </c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</row>
    <row r="286" spans="1:35" x14ac:dyDescent="0.2">
      <c r="A286" s="90"/>
      <c r="B286" s="90"/>
      <c r="C286" s="90"/>
      <c r="D286" s="92">
        <f t="shared" si="56"/>
        <v>0</v>
      </c>
      <c r="E286" s="92">
        <f t="shared" si="56"/>
        <v>0</v>
      </c>
      <c r="F286" s="15">
        <f t="shared" si="57"/>
        <v>0</v>
      </c>
      <c r="G286" s="15">
        <f t="shared" si="57"/>
        <v>0</v>
      </c>
      <c r="H286" s="15">
        <f t="shared" si="60"/>
        <v>0</v>
      </c>
      <c r="I286" s="15">
        <f t="shared" si="61"/>
        <v>0</v>
      </c>
      <c r="J286" s="15">
        <f t="shared" si="62"/>
        <v>0</v>
      </c>
      <c r="K286" s="15">
        <f t="shared" si="63"/>
        <v>0</v>
      </c>
      <c r="L286" s="15">
        <f t="shared" si="64"/>
        <v>0</v>
      </c>
      <c r="M286" s="15">
        <f t="shared" ca="1" si="58"/>
        <v>-0.55028184389523471</v>
      </c>
      <c r="N286" s="15">
        <f t="shared" ca="1" si="65"/>
        <v>0</v>
      </c>
      <c r="O286" s="40">
        <f t="shared" ca="1" si="66"/>
        <v>0</v>
      </c>
      <c r="P286" s="15">
        <f t="shared" ca="1" si="67"/>
        <v>0</v>
      </c>
      <c r="Q286" s="15">
        <f t="shared" ca="1" si="68"/>
        <v>0</v>
      </c>
      <c r="R286" s="13">
        <f t="shared" ca="1" si="59"/>
        <v>0.55028184389523471</v>
      </c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</row>
    <row r="287" spans="1:35" x14ac:dyDescent="0.2">
      <c r="A287" s="90"/>
      <c r="B287" s="90"/>
      <c r="C287" s="90"/>
      <c r="D287" s="92">
        <f t="shared" si="56"/>
        <v>0</v>
      </c>
      <c r="E287" s="92">
        <f t="shared" si="56"/>
        <v>0</v>
      </c>
      <c r="F287" s="15">
        <f t="shared" si="57"/>
        <v>0</v>
      </c>
      <c r="G287" s="15">
        <f t="shared" si="57"/>
        <v>0</v>
      </c>
      <c r="H287" s="15">
        <f t="shared" si="60"/>
        <v>0</v>
      </c>
      <c r="I287" s="15">
        <f t="shared" si="61"/>
        <v>0</v>
      </c>
      <c r="J287" s="15">
        <f t="shared" si="62"/>
        <v>0</v>
      </c>
      <c r="K287" s="15">
        <f t="shared" si="63"/>
        <v>0</v>
      </c>
      <c r="L287" s="15">
        <f t="shared" si="64"/>
        <v>0</v>
      </c>
      <c r="M287" s="15">
        <f t="shared" ca="1" si="58"/>
        <v>-0.55028184389523471</v>
      </c>
      <c r="N287" s="15">
        <f t="shared" ca="1" si="65"/>
        <v>0</v>
      </c>
      <c r="O287" s="40">
        <f t="shared" ca="1" si="66"/>
        <v>0</v>
      </c>
      <c r="P287" s="15">
        <f t="shared" ca="1" si="67"/>
        <v>0</v>
      </c>
      <c r="Q287" s="15">
        <f t="shared" ca="1" si="68"/>
        <v>0</v>
      </c>
      <c r="R287" s="13">
        <f t="shared" ca="1" si="59"/>
        <v>0.55028184389523471</v>
      </c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</row>
    <row r="288" spans="1:35" x14ac:dyDescent="0.2">
      <c r="A288" s="90"/>
      <c r="B288" s="90"/>
      <c r="C288" s="90"/>
      <c r="D288" s="92">
        <f t="shared" si="56"/>
        <v>0</v>
      </c>
      <c r="E288" s="92">
        <f t="shared" si="56"/>
        <v>0</v>
      </c>
      <c r="F288" s="15">
        <f t="shared" si="57"/>
        <v>0</v>
      </c>
      <c r="G288" s="15">
        <f t="shared" si="57"/>
        <v>0</v>
      </c>
      <c r="H288" s="15">
        <f t="shared" si="60"/>
        <v>0</v>
      </c>
      <c r="I288" s="15">
        <f t="shared" si="61"/>
        <v>0</v>
      </c>
      <c r="J288" s="15">
        <f t="shared" si="62"/>
        <v>0</v>
      </c>
      <c r="K288" s="15">
        <f t="shared" si="63"/>
        <v>0</v>
      </c>
      <c r="L288" s="15">
        <f t="shared" si="64"/>
        <v>0</v>
      </c>
      <c r="M288" s="15">
        <f t="shared" ca="1" si="58"/>
        <v>-0.55028184389523471</v>
      </c>
      <c r="N288" s="15">
        <f t="shared" ca="1" si="65"/>
        <v>0</v>
      </c>
      <c r="O288" s="40">
        <f t="shared" ca="1" si="66"/>
        <v>0</v>
      </c>
      <c r="P288" s="15">
        <f t="shared" ca="1" si="67"/>
        <v>0</v>
      </c>
      <c r="Q288" s="15">
        <f t="shared" ca="1" si="68"/>
        <v>0</v>
      </c>
      <c r="R288" s="13">
        <f t="shared" ca="1" si="59"/>
        <v>0.55028184389523471</v>
      </c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</row>
    <row r="289" spans="1:35" x14ac:dyDescent="0.2">
      <c r="A289" s="90"/>
      <c r="B289" s="90"/>
      <c r="C289" s="90"/>
      <c r="D289" s="92">
        <f t="shared" si="56"/>
        <v>0</v>
      </c>
      <c r="E289" s="92">
        <f t="shared" si="56"/>
        <v>0</v>
      </c>
      <c r="F289" s="15">
        <f t="shared" si="57"/>
        <v>0</v>
      </c>
      <c r="G289" s="15">
        <f t="shared" si="57"/>
        <v>0</v>
      </c>
      <c r="H289" s="15">
        <f t="shared" si="60"/>
        <v>0</v>
      </c>
      <c r="I289" s="15">
        <f t="shared" si="61"/>
        <v>0</v>
      </c>
      <c r="J289" s="15">
        <f t="shared" si="62"/>
        <v>0</v>
      </c>
      <c r="K289" s="15">
        <f t="shared" si="63"/>
        <v>0</v>
      </c>
      <c r="L289" s="15">
        <f t="shared" si="64"/>
        <v>0</v>
      </c>
      <c r="M289" s="15">
        <f t="shared" ca="1" si="58"/>
        <v>-0.55028184389523471</v>
      </c>
      <c r="N289" s="15">
        <f t="shared" ca="1" si="65"/>
        <v>0</v>
      </c>
      <c r="O289" s="40">
        <f t="shared" ca="1" si="66"/>
        <v>0</v>
      </c>
      <c r="P289" s="15">
        <f t="shared" ca="1" si="67"/>
        <v>0</v>
      </c>
      <c r="Q289" s="15">
        <f t="shared" ca="1" si="68"/>
        <v>0</v>
      </c>
      <c r="R289" s="13">
        <f t="shared" ca="1" si="59"/>
        <v>0.55028184389523471</v>
      </c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</row>
    <row r="290" spans="1:35" x14ac:dyDescent="0.2">
      <c r="A290" s="90"/>
      <c r="B290" s="90"/>
      <c r="C290" s="90"/>
      <c r="D290" s="92">
        <f t="shared" si="56"/>
        <v>0</v>
      </c>
      <c r="E290" s="92">
        <f t="shared" si="56"/>
        <v>0</v>
      </c>
      <c r="F290" s="15">
        <f t="shared" si="57"/>
        <v>0</v>
      </c>
      <c r="G290" s="15">
        <f t="shared" si="57"/>
        <v>0</v>
      </c>
      <c r="H290" s="15">
        <f t="shared" si="60"/>
        <v>0</v>
      </c>
      <c r="I290" s="15">
        <f t="shared" si="61"/>
        <v>0</v>
      </c>
      <c r="J290" s="15">
        <f t="shared" si="62"/>
        <v>0</v>
      </c>
      <c r="K290" s="15">
        <f t="shared" si="63"/>
        <v>0</v>
      </c>
      <c r="L290" s="15">
        <f t="shared" si="64"/>
        <v>0</v>
      </c>
      <c r="M290" s="15">
        <f t="shared" ca="1" si="58"/>
        <v>-0.55028184389523471</v>
      </c>
      <c r="N290" s="15">
        <f t="shared" ca="1" si="65"/>
        <v>0</v>
      </c>
      <c r="O290" s="40">
        <f t="shared" ca="1" si="66"/>
        <v>0</v>
      </c>
      <c r="P290" s="15">
        <f t="shared" ca="1" si="67"/>
        <v>0</v>
      </c>
      <c r="Q290" s="15">
        <f t="shared" ca="1" si="68"/>
        <v>0</v>
      </c>
      <c r="R290" s="13">
        <f t="shared" ca="1" si="59"/>
        <v>0.55028184389523471</v>
      </c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</row>
    <row r="291" spans="1:35" x14ac:dyDescent="0.2">
      <c r="A291" s="90"/>
      <c r="B291" s="90"/>
      <c r="C291" s="90"/>
      <c r="D291" s="92">
        <f t="shared" si="56"/>
        <v>0</v>
      </c>
      <c r="E291" s="92">
        <f t="shared" si="56"/>
        <v>0</v>
      </c>
      <c r="F291" s="15">
        <f t="shared" si="57"/>
        <v>0</v>
      </c>
      <c r="G291" s="15">
        <f t="shared" si="57"/>
        <v>0</v>
      </c>
      <c r="H291" s="15">
        <f t="shared" si="60"/>
        <v>0</v>
      </c>
      <c r="I291" s="15">
        <f t="shared" si="61"/>
        <v>0</v>
      </c>
      <c r="J291" s="15">
        <f t="shared" si="62"/>
        <v>0</v>
      </c>
      <c r="K291" s="15">
        <f t="shared" si="63"/>
        <v>0</v>
      </c>
      <c r="L291" s="15">
        <f t="shared" si="64"/>
        <v>0</v>
      </c>
      <c r="M291" s="15">
        <f t="shared" ca="1" si="58"/>
        <v>-0.55028184389523471</v>
      </c>
      <c r="N291" s="15">
        <f t="shared" ca="1" si="65"/>
        <v>0</v>
      </c>
      <c r="O291" s="40">
        <f t="shared" ca="1" si="66"/>
        <v>0</v>
      </c>
      <c r="P291" s="15">
        <f t="shared" ca="1" si="67"/>
        <v>0</v>
      </c>
      <c r="Q291" s="15">
        <f t="shared" ca="1" si="68"/>
        <v>0</v>
      </c>
      <c r="R291" s="13">
        <f t="shared" ca="1" si="59"/>
        <v>0.55028184389523471</v>
      </c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</row>
    <row r="292" spans="1:35" x14ac:dyDescent="0.2">
      <c r="A292" s="90"/>
      <c r="B292" s="90"/>
      <c r="C292" s="90"/>
      <c r="D292" s="92">
        <f t="shared" si="56"/>
        <v>0</v>
      </c>
      <c r="E292" s="92">
        <f t="shared" si="56"/>
        <v>0</v>
      </c>
      <c r="F292" s="15">
        <f t="shared" si="57"/>
        <v>0</v>
      </c>
      <c r="G292" s="15">
        <f t="shared" si="57"/>
        <v>0</v>
      </c>
      <c r="H292" s="15">
        <f t="shared" si="60"/>
        <v>0</v>
      </c>
      <c r="I292" s="15">
        <f t="shared" si="61"/>
        <v>0</v>
      </c>
      <c r="J292" s="15">
        <f t="shared" si="62"/>
        <v>0</v>
      </c>
      <c r="K292" s="15">
        <f t="shared" si="63"/>
        <v>0</v>
      </c>
      <c r="L292" s="15">
        <f t="shared" si="64"/>
        <v>0</v>
      </c>
      <c r="M292" s="15">
        <f t="shared" ca="1" si="58"/>
        <v>-0.55028184389523471</v>
      </c>
      <c r="N292" s="15">
        <f t="shared" ca="1" si="65"/>
        <v>0</v>
      </c>
      <c r="O292" s="40">
        <f t="shared" ca="1" si="66"/>
        <v>0</v>
      </c>
      <c r="P292" s="15">
        <f t="shared" ca="1" si="67"/>
        <v>0</v>
      </c>
      <c r="Q292" s="15">
        <f t="shared" ca="1" si="68"/>
        <v>0</v>
      </c>
      <c r="R292" s="13">
        <f t="shared" ca="1" si="59"/>
        <v>0.55028184389523471</v>
      </c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</row>
    <row r="293" spans="1:35" x14ac:dyDescent="0.2">
      <c r="A293" s="90"/>
      <c r="B293" s="90"/>
      <c r="C293" s="90"/>
      <c r="D293" s="92">
        <f t="shared" si="56"/>
        <v>0</v>
      </c>
      <c r="E293" s="92">
        <f t="shared" si="56"/>
        <v>0</v>
      </c>
      <c r="F293" s="15">
        <f t="shared" si="57"/>
        <v>0</v>
      </c>
      <c r="G293" s="15">
        <f t="shared" si="57"/>
        <v>0</v>
      </c>
      <c r="H293" s="15">
        <f t="shared" si="60"/>
        <v>0</v>
      </c>
      <c r="I293" s="15">
        <f t="shared" si="61"/>
        <v>0</v>
      </c>
      <c r="J293" s="15">
        <f t="shared" si="62"/>
        <v>0</v>
      </c>
      <c r="K293" s="15">
        <f t="shared" si="63"/>
        <v>0</v>
      </c>
      <c r="L293" s="15">
        <f t="shared" si="64"/>
        <v>0</v>
      </c>
      <c r="M293" s="15">
        <f t="shared" ca="1" si="58"/>
        <v>-0.55028184389523471</v>
      </c>
      <c r="N293" s="15">
        <f t="shared" ca="1" si="65"/>
        <v>0</v>
      </c>
      <c r="O293" s="40">
        <f t="shared" ca="1" si="66"/>
        <v>0</v>
      </c>
      <c r="P293" s="15">
        <f t="shared" ca="1" si="67"/>
        <v>0</v>
      </c>
      <c r="Q293" s="15">
        <f t="shared" ca="1" si="68"/>
        <v>0</v>
      </c>
      <c r="R293" s="13">
        <f t="shared" ca="1" si="59"/>
        <v>0.55028184389523471</v>
      </c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</row>
    <row r="294" spans="1:35" x14ac:dyDescent="0.2">
      <c r="A294" s="90"/>
      <c r="B294" s="90"/>
      <c r="C294" s="90"/>
      <c r="D294" s="92">
        <f t="shared" si="56"/>
        <v>0</v>
      </c>
      <c r="E294" s="92">
        <f t="shared" si="56"/>
        <v>0</v>
      </c>
      <c r="F294" s="15">
        <f t="shared" si="57"/>
        <v>0</v>
      </c>
      <c r="G294" s="15">
        <f t="shared" si="57"/>
        <v>0</v>
      </c>
      <c r="H294" s="15">
        <f t="shared" si="60"/>
        <v>0</v>
      </c>
      <c r="I294" s="15">
        <f t="shared" si="61"/>
        <v>0</v>
      </c>
      <c r="J294" s="15">
        <f t="shared" si="62"/>
        <v>0</v>
      </c>
      <c r="K294" s="15">
        <f t="shared" si="63"/>
        <v>0</v>
      </c>
      <c r="L294" s="15">
        <f t="shared" si="64"/>
        <v>0</v>
      </c>
      <c r="M294" s="15">
        <f t="shared" ca="1" si="58"/>
        <v>-0.55028184389523471</v>
      </c>
      <c r="N294" s="15">
        <f t="shared" ca="1" si="65"/>
        <v>0</v>
      </c>
      <c r="O294" s="40">
        <f t="shared" ca="1" si="66"/>
        <v>0</v>
      </c>
      <c r="P294" s="15">
        <f t="shared" ca="1" si="67"/>
        <v>0</v>
      </c>
      <c r="Q294" s="15">
        <f t="shared" ca="1" si="68"/>
        <v>0</v>
      </c>
      <c r="R294" s="13">
        <f t="shared" ca="1" si="59"/>
        <v>0.55028184389523471</v>
      </c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</row>
    <row r="295" spans="1:35" x14ac:dyDescent="0.2">
      <c r="A295" s="90"/>
      <c r="B295" s="90"/>
      <c r="C295" s="90"/>
      <c r="D295" s="92">
        <f t="shared" si="56"/>
        <v>0</v>
      </c>
      <c r="E295" s="92">
        <f t="shared" si="56"/>
        <v>0</v>
      </c>
      <c r="F295" s="15">
        <f t="shared" si="57"/>
        <v>0</v>
      </c>
      <c r="G295" s="15">
        <f t="shared" si="57"/>
        <v>0</v>
      </c>
      <c r="H295" s="15">
        <f t="shared" si="60"/>
        <v>0</v>
      </c>
      <c r="I295" s="15">
        <f t="shared" si="61"/>
        <v>0</v>
      </c>
      <c r="J295" s="15">
        <f t="shared" si="62"/>
        <v>0</v>
      </c>
      <c r="K295" s="15">
        <f t="shared" si="63"/>
        <v>0</v>
      </c>
      <c r="L295" s="15">
        <f t="shared" si="64"/>
        <v>0</v>
      </c>
      <c r="M295" s="15">
        <f t="shared" ca="1" si="58"/>
        <v>-0.55028184389523471</v>
      </c>
      <c r="N295" s="15">
        <f t="shared" ca="1" si="65"/>
        <v>0</v>
      </c>
      <c r="O295" s="40">
        <f t="shared" ca="1" si="66"/>
        <v>0</v>
      </c>
      <c r="P295" s="15">
        <f t="shared" ca="1" si="67"/>
        <v>0</v>
      </c>
      <c r="Q295" s="15">
        <f t="shared" ca="1" si="68"/>
        <v>0</v>
      </c>
      <c r="R295" s="13">
        <f t="shared" ca="1" si="59"/>
        <v>0.55028184389523471</v>
      </c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</row>
    <row r="296" spans="1:35" x14ac:dyDescent="0.2">
      <c r="A296" s="90"/>
      <c r="B296" s="90"/>
      <c r="C296" s="90"/>
      <c r="D296" s="92">
        <f t="shared" si="56"/>
        <v>0</v>
      </c>
      <c r="E296" s="92">
        <f t="shared" si="56"/>
        <v>0</v>
      </c>
      <c r="F296" s="15">
        <f t="shared" si="57"/>
        <v>0</v>
      </c>
      <c r="G296" s="15">
        <f t="shared" si="57"/>
        <v>0</v>
      </c>
      <c r="H296" s="15">
        <f t="shared" si="60"/>
        <v>0</v>
      </c>
      <c r="I296" s="15">
        <f t="shared" si="61"/>
        <v>0</v>
      </c>
      <c r="J296" s="15">
        <f t="shared" si="62"/>
        <v>0</v>
      </c>
      <c r="K296" s="15">
        <f t="shared" si="63"/>
        <v>0</v>
      </c>
      <c r="L296" s="15">
        <f t="shared" si="64"/>
        <v>0</v>
      </c>
      <c r="M296" s="15">
        <f t="shared" ca="1" si="58"/>
        <v>-0.55028184389523471</v>
      </c>
      <c r="N296" s="15">
        <f t="shared" ca="1" si="65"/>
        <v>0</v>
      </c>
      <c r="O296" s="40">
        <f t="shared" ca="1" si="66"/>
        <v>0</v>
      </c>
      <c r="P296" s="15">
        <f t="shared" ca="1" si="67"/>
        <v>0</v>
      </c>
      <c r="Q296" s="15">
        <f t="shared" ca="1" si="68"/>
        <v>0</v>
      </c>
      <c r="R296" s="13">
        <f t="shared" ca="1" si="59"/>
        <v>0.55028184389523471</v>
      </c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</row>
    <row r="297" spans="1:35" x14ac:dyDescent="0.2">
      <c r="A297" s="90"/>
      <c r="B297" s="90"/>
      <c r="C297" s="90"/>
      <c r="D297" s="92">
        <f t="shared" si="56"/>
        <v>0</v>
      </c>
      <c r="E297" s="92">
        <f t="shared" si="56"/>
        <v>0</v>
      </c>
      <c r="F297" s="15">
        <f t="shared" si="57"/>
        <v>0</v>
      </c>
      <c r="G297" s="15">
        <f t="shared" si="57"/>
        <v>0</v>
      </c>
      <c r="H297" s="15">
        <f t="shared" si="60"/>
        <v>0</v>
      </c>
      <c r="I297" s="15">
        <f t="shared" si="61"/>
        <v>0</v>
      </c>
      <c r="J297" s="15">
        <f t="shared" si="62"/>
        <v>0</v>
      </c>
      <c r="K297" s="15">
        <f t="shared" si="63"/>
        <v>0</v>
      </c>
      <c r="L297" s="15">
        <f t="shared" si="64"/>
        <v>0</v>
      </c>
      <c r="M297" s="15">
        <f t="shared" ca="1" si="58"/>
        <v>-0.55028184389523471</v>
      </c>
      <c r="N297" s="15">
        <f t="shared" ca="1" si="65"/>
        <v>0</v>
      </c>
      <c r="O297" s="40">
        <f t="shared" ca="1" si="66"/>
        <v>0</v>
      </c>
      <c r="P297" s="15">
        <f t="shared" ca="1" si="67"/>
        <v>0</v>
      </c>
      <c r="Q297" s="15">
        <f t="shared" ca="1" si="68"/>
        <v>0</v>
      </c>
      <c r="R297" s="13">
        <f t="shared" ca="1" si="59"/>
        <v>0.55028184389523471</v>
      </c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</row>
    <row r="298" spans="1:35" x14ac:dyDescent="0.2">
      <c r="A298" s="90"/>
      <c r="B298" s="90"/>
      <c r="C298" s="90"/>
      <c r="D298" s="92">
        <f t="shared" si="56"/>
        <v>0</v>
      </c>
      <c r="E298" s="92">
        <f t="shared" si="56"/>
        <v>0</v>
      </c>
      <c r="F298" s="15">
        <f t="shared" si="57"/>
        <v>0</v>
      </c>
      <c r="G298" s="15">
        <f t="shared" si="57"/>
        <v>0</v>
      </c>
      <c r="H298" s="15">
        <f t="shared" si="60"/>
        <v>0</v>
      </c>
      <c r="I298" s="15">
        <f t="shared" si="61"/>
        <v>0</v>
      </c>
      <c r="J298" s="15">
        <f t="shared" si="62"/>
        <v>0</v>
      </c>
      <c r="K298" s="15">
        <f t="shared" si="63"/>
        <v>0</v>
      </c>
      <c r="L298" s="15">
        <f t="shared" si="64"/>
        <v>0</v>
      </c>
      <c r="M298" s="15">
        <f t="shared" ca="1" si="58"/>
        <v>-0.55028184389523471</v>
      </c>
      <c r="N298" s="15">
        <f t="shared" ca="1" si="65"/>
        <v>0</v>
      </c>
      <c r="O298" s="40">
        <f t="shared" ca="1" si="66"/>
        <v>0</v>
      </c>
      <c r="P298" s="15">
        <f t="shared" ca="1" si="67"/>
        <v>0</v>
      </c>
      <c r="Q298" s="15">
        <f t="shared" ca="1" si="68"/>
        <v>0</v>
      </c>
      <c r="R298" s="13">
        <f t="shared" ca="1" si="59"/>
        <v>0.55028184389523471</v>
      </c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</row>
    <row r="299" spans="1:35" x14ac:dyDescent="0.2">
      <c r="A299" s="90"/>
      <c r="B299" s="90"/>
      <c r="C299" s="90"/>
      <c r="D299" s="92">
        <f t="shared" si="56"/>
        <v>0</v>
      </c>
      <c r="E299" s="92">
        <f t="shared" si="56"/>
        <v>0</v>
      </c>
      <c r="F299" s="15">
        <f t="shared" si="57"/>
        <v>0</v>
      </c>
      <c r="G299" s="15">
        <f t="shared" si="57"/>
        <v>0</v>
      </c>
      <c r="H299" s="15">
        <f t="shared" si="60"/>
        <v>0</v>
      </c>
      <c r="I299" s="15">
        <f t="shared" si="61"/>
        <v>0</v>
      </c>
      <c r="J299" s="15">
        <f t="shared" si="62"/>
        <v>0</v>
      </c>
      <c r="K299" s="15">
        <f t="shared" si="63"/>
        <v>0</v>
      </c>
      <c r="L299" s="15">
        <f t="shared" si="64"/>
        <v>0</v>
      </c>
      <c r="M299" s="15">
        <f t="shared" ca="1" si="58"/>
        <v>-0.55028184389523471</v>
      </c>
      <c r="N299" s="15">
        <f t="shared" ca="1" si="65"/>
        <v>0</v>
      </c>
      <c r="O299" s="40">
        <f t="shared" ca="1" si="66"/>
        <v>0</v>
      </c>
      <c r="P299" s="15">
        <f t="shared" ca="1" si="67"/>
        <v>0</v>
      </c>
      <c r="Q299" s="15">
        <f t="shared" ca="1" si="68"/>
        <v>0</v>
      </c>
      <c r="R299" s="13">
        <f t="shared" ca="1" si="59"/>
        <v>0.55028184389523471</v>
      </c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</row>
    <row r="300" spans="1:35" x14ac:dyDescent="0.2">
      <c r="A300" s="90"/>
      <c r="B300" s="90"/>
      <c r="C300" s="90"/>
      <c r="D300" s="92">
        <f t="shared" si="56"/>
        <v>0</v>
      </c>
      <c r="E300" s="92">
        <f t="shared" si="56"/>
        <v>0</v>
      </c>
      <c r="F300" s="15">
        <f t="shared" si="57"/>
        <v>0</v>
      </c>
      <c r="G300" s="15">
        <f t="shared" si="57"/>
        <v>0</v>
      </c>
      <c r="H300" s="15">
        <f t="shared" si="60"/>
        <v>0</v>
      </c>
      <c r="I300" s="15">
        <f t="shared" si="61"/>
        <v>0</v>
      </c>
      <c r="J300" s="15">
        <f t="shared" si="62"/>
        <v>0</v>
      </c>
      <c r="K300" s="15">
        <f t="shared" si="63"/>
        <v>0</v>
      </c>
      <c r="L300" s="15">
        <f t="shared" si="64"/>
        <v>0</v>
      </c>
      <c r="M300" s="15">
        <f t="shared" ca="1" si="58"/>
        <v>-0.55028184389523471</v>
      </c>
      <c r="N300" s="15">
        <f t="shared" ca="1" si="65"/>
        <v>0</v>
      </c>
      <c r="O300" s="40">
        <f t="shared" ca="1" si="66"/>
        <v>0</v>
      </c>
      <c r="P300" s="15">
        <f t="shared" ca="1" si="67"/>
        <v>0</v>
      </c>
      <c r="Q300" s="15">
        <f t="shared" ca="1" si="68"/>
        <v>0</v>
      </c>
      <c r="R300" s="13">
        <f t="shared" ca="1" si="59"/>
        <v>0.55028184389523471</v>
      </c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</row>
    <row r="301" spans="1:35" x14ac:dyDescent="0.2">
      <c r="A301" s="90"/>
      <c r="B301" s="90"/>
      <c r="C301" s="90"/>
      <c r="D301" s="92">
        <f t="shared" si="56"/>
        <v>0</v>
      </c>
      <c r="E301" s="92">
        <f t="shared" si="56"/>
        <v>0</v>
      </c>
      <c r="F301" s="15">
        <f t="shared" si="57"/>
        <v>0</v>
      </c>
      <c r="G301" s="15">
        <f t="shared" si="57"/>
        <v>0</v>
      </c>
      <c r="H301" s="15">
        <f t="shared" si="60"/>
        <v>0</v>
      </c>
      <c r="I301" s="15">
        <f t="shared" si="61"/>
        <v>0</v>
      </c>
      <c r="J301" s="15">
        <f t="shared" si="62"/>
        <v>0</v>
      </c>
      <c r="K301" s="15">
        <f t="shared" si="63"/>
        <v>0</v>
      </c>
      <c r="L301" s="15">
        <f t="shared" si="64"/>
        <v>0</v>
      </c>
      <c r="M301" s="15">
        <f t="shared" ca="1" si="58"/>
        <v>-0.55028184389523471</v>
      </c>
      <c r="N301" s="15">
        <f t="shared" ca="1" si="65"/>
        <v>0</v>
      </c>
      <c r="O301" s="40">
        <f t="shared" ca="1" si="66"/>
        <v>0</v>
      </c>
      <c r="P301" s="15">
        <f t="shared" ca="1" si="67"/>
        <v>0</v>
      </c>
      <c r="Q301" s="15">
        <f t="shared" ca="1" si="68"/>
        <v>0</v>
      </c>
      <c r="R301" s="13">
        <f t="shared" ca="1" si="59"/>
        <v>0.55028184389523471</v>
      </c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</row>
    <row r="302" spans="1:35" x14ac:dyDescent="0.2">
      <c r="A302" s="90"/>
      <c r="B302" s="90"/>
      <c r="C302" s="90"/>
      <c r="D302" s="92">
        <f t="shared" si="56"/>
        <v>0</v>
      </c>
      <c r="E302" s="92">
        <f t="shared" si="56"/>
        <v>0</v>
      </c>
      <c r="F302" s="15">
        <f t="shared" si="57"/>
        <v>0</v>
      </c>
      <c r="G302" s="15">
        <f t="shared" si="57"/>
        <v>0</v>
      </c>
      <c r="H302" s="15">
        <f t="shared" si="60"/>
        <v>0</v>
      </c>
      <c r="I302" s="15">
        <f t="shared" si="61"/>
        <v>0</v>
      </c>
      <c r="J302" s="15">
        <f t="shared" si="62"/>
        <v>0</v>
      </c>
      <c r="K302" s="15">
        <f t="shared" si="63"/>
        <v>0</v>
      </c>
      <c r="L302" s="15">
        <f t="shared" si="64"/>
        <v>0</v>
      </c>
      <c r="M302" s="15">
        <f t="shared" ca="1" si="58"/>
        <v>-0.55028184389523471</v>
      </c>
      <c r="N302" s="15">
        <f t="shared" ca="1" si="65"/>
        <v>0</v>
      </c>
      <c r="O302" s="40">
        <f t="shared" ca="1" si="66"/>
        <v>0</v>
      </c>
      <c r="P302" s="15">
        <f t="shared" ca="1" si="67"/>
        <v>0</v>
      </c>
      <c r="Q302" s="15">
        <f t="shared" ca="1" si="68"/>
        <v>0</v>
      </c>
      <c r="R302" s="13">
        <f t="shared" ca="1" si="59"/>
        <v>0.55028184389523471</v>
      </c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</row>
    <row r="303" spans="1:35" x14ac:dyDescent="0.2">
      <c r="A303" s="90"/>
      <c r="B303" s="90"/>
      <c r="C303" s="90"/>
      <c r="D303" s="92">
        <f t="shared" si="56"/>
        <v>0</v>
      </c>
      <c r="E303" s="92">
        <f t="shared" si="56"/>
        <v>0</v>
      </c>
      <c r="F303" s="15">
        <f t="shared" si="57"/>
        <v>0</v>
      </c>
      <c r="G303" s="15">
        <f t="shared" si="57"/>
        <v>0</v>
      </c>
      <c r="H303" s="15">
        <f t="shared" si="60"/>
        <v>0</v>
      </c>
      <c r="I303" s="15">
        <f t="shared" si="61"/>
        <v>0</v>
      </c>
      <c r="J303" s="15">
        <f t="shared" si="62"/>
        <v>0</v>
      </c>
      <c r="K303" s="15">
        <f t="shared" si="63"/>
        <v>0</v>
      </c>
      <c r="L303" s="15">
        <f t="shared" si="64"/>
        <v>0</v>
      </c>
      <c r="M303" s="15">
        <f t="shared" ca="1" si="58"/>
        <v>-0.55028184389523471</v>
      </c>
      <c r="N303" s="15">
        <f t="shared" ca="1" si="65"/>
        <v>0</v>
      </c>
      <c r="O303" s="40">
        <f t="shared" ca="1" si="66"/>
        <v>0</v>
      </c>
      <c r="P303" s="15">
        <f t="shared" ca="1" si="67"/>
        <v>0</v>
      </c>
      <c r="Q303" s="15">
        <f t="shared" ca="1" si="68"/>
        <v>0</v>
      </c>
      <c r="R303" s="13">
        <f t="shared" ca="1" si="59"/>
        <v>0.55028184389523471</v>
      </c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</row>
    <row r="304" spans="1:35" x14ac:dyDescent="0.2">
      <c r="A304" s="90"/>
      <c r="B304" s="90"/>
      <c r="C304" s="90"/>
      <c r="D304" s="92">
        <f t="shared" si="56"/>
        <v>0</v>
      </c>
      <c r="E304" s="92">
        <f t="shared" si="56"/>
        <v>0</v>
      </c>
      <c r="F304" s="15">
        <f t="shared" si="57"/>
        <v>0</v>
      </c>
      <c r="G304" s="15">
        <f t="shared" si="57"/>
        <v>0</v>
      </c>
      <c r="H304" s="15">
        <f t="shared" si="60"/>
        <v>0</v>
      </c>
      <c r="I304" s="15">
        <f t="shared" si="61"/>
        <v>0</v>
      </c>
      <c r="J304" s="15">
        <f t="shared" si="62"/>
        <v>0</v>
      </c>
      <c r="K304" s="15">
        <f t="shared" si="63"/>
        <v>0</v>
      </c>
      <c r="L304" s="15">
        <f t="shared" si="64"/>
        <v>0</v>
      </c>
      <c r="M304" s="15">
        <f t="shared" ca="1" si="58"/>
        <v>-0.55028184389523471</v>
      </c>
      <c r="N304" s="15">
        <f t="shared" ca="1" si="65"/>
        <v>0</v>
      </c>
      <c r="O304" s="40">
        <f t="shared" ca="1" si="66"/>
        <v>0</v>
      </c>
      <c r="P304" s="15">
        <f t="shared" ca="1" si="67"/>
        <v>0</v>
      </c>
      <c r="Q304" s="15">
        <f t="shared" ca="1" si="68"/>
        <v>0</v>
      </c>
      <c r="R304" s="13">
        <f t="shared" ca="1" si="59"/>
        <v>0.55028184389523471</v>
      </c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</row>
    <row r="305" spans="1:35" x14ac:dyDescent="0.2">
      <c r="A305" s="90"/>
      <c r="B305" s="90"/>
      <c r="C305" s="90"/>
      <c r="D305" s="92">
        <f t="shared" si="56"/>
        <v>0</v>
      </c>
      <c r="E305" s="92">
        <f t="shared" si="56"/>
        <v>0</v>
      </c>
      <c r="F305" s="15">
        <f t="shared" si="57"/>
        <v>0</v>
      </c>
      <c r="G305" s="15">
        <f t="shared" si="57"/>
        <v>0</v>
      </c>
      <c r="H305" s="15">
        <f t="shared" si="60"/>
        <v>0</v>
      </c>
      <c r="I305" s="15">
        <f t="shared" si="61"/>
        <v>0</v>
      </c>
      <c r="J305" s="15">
        <f t="shared" si="62"/>
        <v>0</v>
      </c>
      <c r="K305" s="15">
        <f t="shared" si="63"/>
        <v>0</v>
      </c>
      <c r="L305" s="15">
        <f t="shared" si="64"/>
        <v>0</v>
      </c>
      <c r="M305" s="15">
        <f t="shared" ca="1" si="58"/>
        <v>-0.55028184389523471</v>
      </c>
      <c r="N305" s="15">
        <f t="shared" ca="1" si="65"/>
        <v>0</v>
      </c>
      <c r="O305" s="40">
        <f t="shared" ca="1" si="66"/>
        <v>0</v>
      </c>
      <c r="P305" s="15">
        <f t="shared" ca="1" si="67"/>
        <v>0</v>
      </c>
      <c r="Q305" s="15">
        <f t="shared" ca="1" si="68"/>
        <v>0</v>
      </c>
      <c r="R305" s="13">
        <f t="shared" ca="1" si="59"/>
        <v>0.55028184389523471</v>
      </c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</row>
    <row r="306" spans="1:35" x14ac:dyDescent="0.2">
      <c r="A306" s="90"/>
      <c r="B306" s="90"/>
      <c r="C306" s="90"/>
      <c r="D306" s="92">
        <f t="shared" si="56"/>
        <v>0</v>
      </c>
      <c r="E306" s="92">
        <f t="shared" si="56"/>
        <v>0</v>
      </c>
      <c r="F306" s="15">
        <f t="shared" si="57"/>
        <v>0</v>
      </c>
      <c r="G306" s="15">
        <f t="shared" si="57"/>
        <v>0</v>
      </c>
      <c r="H306" s="15">
        <f t="shared" si="60"/>
        <v>0</v>
      </c>
      <c r="I306" s="15">
        <f t="shared" si="61"/>
        <v>0</v>
      </c>
      <c r="J306" s="15">
        <f t="shared" si="62"/>
        <v>0</v>
      </c>
      <c r="K306" s="15">
        <f t="shared" si="63"/>
        <v>0</v>
      </c>
      <c r="L306" s="15">
        <f t="shared" si="64"/>
        <v>0</v>
      </c>
      <c r="M306" s="15">
        <f t="shared" ca="1" si="58"/>
        <v>-0.55028184389523471</v>
      </c>
      <c r="N306" s="15">
        <f t="shared" ca="1" si="65"/>
        <v>0</v>
      </c>
      <c r="O306" s="40">
        <f t="shared" ca="1" si="66"/>
        <v>0</v>
      </c>
      <c r="P306" s="15">
        <f t="shared" ca="1" si="67"/>
        <v>0</v>
      </c>
      <c r="Q306" s="15">
        <f t="shared" ca="1" si="68"/>
        <v>0</v>
      </c>
      <c r="R306" s="13">
        <f t="shared" ca="1" si="59"/>
        <v>0.55028184389523471</v>
      </c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</row>
    <row r="307" spans="1:35" x14ac:dyDescent="0.2">
      <c r="A307" s="90"/>
      <c r="B307" s="90"/>
      <c r="C307" s="90"/>
      <c r="D307" s="92">
        <f t="shared" si="56"/>
        <v>0</v>
      </c>
      <c r="E307" s="92">
        <f t="shared" si="56"/>
        <v>0</v>
      </c>
      <c r="F307" s="15">
        <f t="shared" si="57"/>
        <v>0</v>
      </c>
      <c r="G307" s="15">
        <f t="shared" si="57"/>
        <v>0</v>
      </c>
      <c r="H307" s="15">
        <f t="shared" si="60"/>
        <v>0</v>
      </c>
      <c r="I307" s="15">
        <f t="shared" si="61"/>
        <v>0</v>
      </c>
      <c r="J307" s="15">
        <f t="shared" si="62"/>
        <v>0</v>
      </c>
      <c r="K307" s="15">
        <f t="shared" si="63"/>
        <v>0</v>
      </c>
      <c r="L307" s="15">
        <f t="shared" si="64"/>
        <v>0</v>
      </c>
      <c r="M307" s="15">
        <f t="shared" ca="1" si="58"/>
        <v>-0.55028184389523471</v>
      </c>
      <c r="N307" s="15">
        <f t="shared" ca="1" si="65"/>
        <v>0</v>
      </c>
      <c r="O307" s="40">
        <f t="shared" ca="1" si="66"/>
        <v>0</v>
      </c>
      <c r="P307" s="15">
        <f t="shared" ca="1" si="67"/>
        <v>0</v>
      </c>
      <c r="Q307" s="15">
        <f t="shared" ca="1" si="68"/>
        <v>0</v>
      </c>
      <c r="R307" s="13">
        <f t="shared" ca="1" si="59"/>
        <v>0.55028184389523471</v>
      </c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</row>
    <row r="308" spans="1:35" x14ac:dyDescent="0.2">
      <c r="A308" s="90"/>
      <c r="B308" s="90"/>
      <c r="C308" s="90"/>
      <c r="D308" s="92">
        <f t="shared" si="56"/>
        <v>0</v>
      </c>
      <c r="E308" s="92">
        <f t="shared" si="56"/>
        <v>0</v>
      </c>
      <c r="F308" s="15">
        <f t="shared" si="57"/>
        <v>0</v>
      </c>
      <c r="G308" s="15">
        <f t="shared" si="57"/>
        <v>0</v>
      </c>
      <c r="H308" s="15">
        <f t="shared" si="60"/>
        <v>0</v>
      </c>
      <c r="I308" s="15">
        <f t="shared" si="61"/>
        <v>0</v>
      </c>
      <c r="J308" s="15">
        <f t="shared" si="62"/>
        <v>0</v>
      </c>
      <c r="K308" s="15">
        <f t="shared" si="63"/>
        <v>0</v>
      </c>
      <c r="L308" s="15">
        <f t="shared" si="64"/>
        <v>0</v>
      </c>
      <c r="M308" s="15">
        <f t="shared" ca="1" si="58"/>
        <v>-0.55028184389523471</v>
      </c>
      <c r="N308" s="15">
        <f t="shared" ca="1" si="65"/>
        <v>0</v>
      </c>
      <c r="O308" s="40">
        <f t="shared" ca="1" si="66"/>
        <v>0</v>
      </c>
      <c r="P308" s="15">
        <f t="shared" ca="1" si="67"/>
        <v>0</v>
      </c>
      <c r="Q308" s="15">
        <f t="shared" ca="1" si="68"/>
        <v>0</v>
      </c>
      <c r="R308" s="13">
        <f t="shared" ca="1" si="59"/>
        <v>0.55028184389523471</v>
      </c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</row>
    <row r="309" spans="1:35" x14ac:dyDescent="0.2">
      <c r="A309" s="90"/>
      <c r="B309" s="90"/>
      <c r="C309" s="90"/>
      <c r="D309" s="92">
        <f t="shared" si="56"/>
        <v>0</v>
      </c>
      <c r="E309" s="92">
        <f t="shared" si="56"/>
        <v>0</v>
      </c>
      <c r="F309" s="15">
        <f t="shared" si="57"/>
        <v>0</v>
      </c>
      <c r="G309" s="15">
        <f t="shared" si="57"/>
        <v>0</v>
      </c>
      <c r="H309" s="15">
        <f t="shared" si="60"/>
        <v>0</v>
      </c>
      <c r="I309" s="15">
        <f t="shared" si="61"/>
        <v>0</v>
      </c>
      <c r="J309" s="15">
        <f t="shared" si="62"/>
        <v>0</v>
      </c>
      <c r="K309" s="15">
        <f t="shared" si="63"/>
        <v>0</v>
      </c>
      <c r="L309" s="15">
        <f t="shared" si="64"/>
        <v>0</v>
      </c>
      <c r="M309" s="15">
        <f t="shared" ca="1" si="58"/>
        <v>-0.55028184389523471</v>
      </c>
      <c r="N309" s="15">
        <f t="shared" ca="1" si="65"/>
        <v>0</v>
      </c>
      <c r="O309" s="40">
        <f t="shared" ca="1" si="66"/>
        <v>0</v>
      </c>
      <c r="P309" s="15">
        <f t="shared" ca="1" si="67"/>
        <v>0</v>
      </c>
      <c r="Q309" s="15">
        <f t="shared" ca="1" si="68"/>
        <v>0</v>
      </c>
      <c r="R309" s="13">
        <f t="shared" ca="1" si="59"/>
        <v>0.55028184389523471</v>
      </c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</row>
    <row r="310" spans="1:35" x14ac:dyDescent="0.2">
      <c r="A310" s="90"/>
      <c r="B310" s="90"/>
      <c r="C310" s="90"/>
      <c r="D310" s="92">
        <f t="shared" si="56"/>
        <v>0</v>
      </c>
      <c r="E310" s="92">
        <f t="shared" si="56"/>
        <v>0</v>
      </c>
      <c r="F310" s="15">
        <f t="shared" si="57"/>
        <v>0</v>
      </c>
      <c r="G310" s="15">
        <f t="shared" si="57"/>
        <v>0</v>
      </c>
      <c r="H310" s="15">
        <f t="shared" si="60"/>
        <v>0</v>
      </c>
      <c r="I310" s="15">
        <f t="shared" si="61"/>
        <v>0</v>
      </c>
      <c r="J310" s="15">
        <f t="shared" si="62"/>
        <v>0</v>
      </c>
      <c r="K310" s="15">
        <f t="shared" si="63"/>
        <v>0</v>
      </c>
      <c r="L310" s="15">
        <f t="shared" si="64"/>
        <v>0</v>
      </c>
      <c r="M310" s="15">
        <f t="shared" ca="1" si="58"/>
        <v>-0.55028184389523471</v>
      </c>
      <c r="N310" s="15">
        <f t="shared" ca="1" si="65"/>
        <v>0</v>
      </c>
      <c r="O310" s="40">
        <f t="shared" ca="1" si="66"/>
        <v>0</v>
      </c>
      <c r="P310" s="15">
        <f t="shared" ca="1" si="67"/>
        <v>0</v>
      </c>
      <c r="Q310" s="15">
        <f t="shared" ca="1" si="68"/>
        <v>0</v>
      </c>
      <c r="R310" s="13">
        <f t="shared" ca="1" si="59"/>
        <v>0.55028184389523471</v>
      </c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</row>
    <row r="311" spans="1:35" x14ac:dyDescent="0.2">
      <c r="A311" s="90"/>
      <c r="B311" s="90"/>
      <c r="C311" s="90"/>
      <c r="D311" s="92">
        <f t="shared" si="56"/>
        <v>0</v>
      </c>
      <c r="E311" s="92">
        <f t="shared" si="56"/>
        <v>0</v>
      </c>
      <c r="F311" s="15">
        <f t="shared" si="57"/>
        <v>0</v>
      </c>
      <c r="G311" s="15">
        <f t="shared" si="57"/>
        <v>0</v>
      </c>
      <c r="H311" s="15">
        <f t="shared" si="60"/>
        <v>0</v>
      </c>
      <c r="I311" s="15">
        <f t="shared" si="61"/>
        <v>0</v>
      </c>
      <c r="J311" s="15">
        <f t="shared" si="62"/>
        <v>0</v>
      </c>
      <c r="K311" s="15">
        <f t="shared" si="63"/>
        <v>0</v>
      </c>
      <c r="L311" s="15">
        <f t="shared" si="64"/>
        <v>0</v>
      </c>
      <c r="M311" s="15">
        <f t="shared" ca="1" si="58"/>
        <v>-0.55028184389523471</v>
      </c>
      <c r="N311" s="15">
        <f t="shared" ca="1" si="65"/>
        <v>0</v>
      </c>
      <c r="O311" s="40">
        <f t="shared" ca="1" si="66"/>
        <v>0</v>
      </c>
      <c r="P311" s="15">
        <f t="shared" ca="1" si="67"/>
        <v>0</v>
      </c>
      <c r="Q311" s="15">
        <f t="shared" ca="1" si="68"/>
        <v>0</v>
      </c>
      <c r="R311" s="13">
        <f t="shared" ca="1" si="59"/>
        <v>0.55028184389523471</v>
      </c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</row>
    <row r="312" spans="1:35" x14ac:dyDescent="0.2">
      <c r="A312" s="90"/>
      <c r="B312" s="90"/>
      <c r="C312" s="90"/>
      <c r="D312" s="92">
        <f t="shared" si="56"/>
        <v>0</v>
      </c>
      <c r="E312" s="92">
        <f t="shared" si="56"/>
        <v>0</v>
      </c>
      <c r="F312" s="15">
        <f t="shared" si="57"/>
        <v>0</v>
      </c>
      <c r="G312" s="15">
        <f t="shared" si="57"/>
        <v>0</v>
      </c>
      <c r="H312" s="15">
        <f t="shared" si="60"/>
        <v>0</v>
      </c>
      <c r="I312" s="15">
        <f t="shared" si="61"/>
        <v>0</v>
      </c>
      <c r="J312" s="15">
        <f t="shared" si="62"/>
        <v>0</v>
      </c>
      <c r="K312" s="15">
        <f t="shared" si="63"/>
        <v>0</v>
      </c>
      <c r="L312" s="15">
        <f t="shared" si="64"/>
        <v>0</v>
      </c>
      <c r="M312" s="15">
        <f t="shared" ca="1" si="58"/>
        <v>-0.55028184389523471</v>
      </c>
      <c r="N312" s="15">
        <f t="shared" ca="1" si="65"/>
        <v>0</v>
      </c>
      <c r="O312" s="40">
        <f t="shared" ca="1" si="66"/>
        <v>0</v>
      </c>
      <c r="P312" s="15">
        <f t="shared" ca="1" si="67"/>
        <v>0</v>
      </c>
      <c r="Q312" s="15">
        <f t="shared" ca="1" si="68"/>
        <v>0</v>
      </c>
      <c r="R312" s="13">
        <f t="shared" ca="1" si="59"/>
        <v>0.55028184389523471</v>
      </c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</row>
    <row r="313" spans="1:35" x14ac:dyDescent="0.2">
      <c r="A313" s="90"/>
      <c r="B313" s="90"/>
      <c r="C313" s="90"/>
      <c r="D313" s="92">
        <f t="shared" si="56"/>
        <v>0</v>
      </c>
      <c r="E313" s="92">
        <f t="shared" si="56"/>
        <v>0</v>
      </c>
      <c r="F313" s="15">
        <f t="shared" si="57"/>
        <v>0</v>
      </c>
      <c r="G313" s="15">
        <f t="shared" si="57"/>
        <v>0</v>
      </c>
      <c r="H313" s="15">
        <f t="shared" si="60"/>
        <v>0</v>
      </c>
      <c r="I313" s="15">
        <f t="shared" si="61"/>
        <v>0</v>
      </c>
      <c r="J313" s="15">
        <f t="shared" si="62"/>
        <v>0</v>
      </c>
      <c r="K313" s="15">
        <f t="shared" si="63"/>
        <v>0</v>
      </c>
      <c r="L313" s="15">
        <f t="shared" si="64"/>
        <v>0</v>
      </c>
      <c r="M313" s="15">
        <f t="shared" ca="1" si="58"/>
        <v>-0.55028184389523471</v>
      </c>
      <c r="N313" s="15">
        <f t="shared" ca="1" si="65"/>
        <v>0</v>
      </c>
      <c r="O313" s="40">
        <f t="shared" ca="1" si="66"/>
        <v>0</v>
      </c>
      <c r="P313" s="15">
        <f t="shared" ca="1" si="67"/>
        <v>0</v>
      </c>
      <c r="Q313" s="15">
        <f t="shared" ca="1" si="68"/>
        <v>0</v>
      </c>
      <c r="R313" s="13">
        <f t="shared" ca="1" si="59"/>
        <v>0.55028184389523471</v>
      </c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</row>
    <row r="314" spans="1:35" x14ac:dyDescent="0.2">
      <c r="A314" s="90"/>
      <c r="B314" s="90"/>
      <c r="C314" s="90"/>
      <c r="D314" s="92">
        <f t="shared" si="56"/>
        <v>0</v>
      </c>
      <c r="E314" s="92">
        <f t="shared" si="56"/>
        <v>0</v>
      </c>
      <c r="F314" s="15">
        <f t="shared" si="57"/>
        <v>0</v>
      </c>
      <c r="G314" s="15">
        <f t="shared" si="57"/>
        <v>0</v>
      </c>
      <c r="H314" s="15">
        <f t="shared" si="60"/>
        <v>0</v>
      </c>
      <c r="I314" s="15">
        <f t="shared" si="61"/>
        <v>0</v>
      </c>
      <c r="J314" s="15">
        <f t="shared" si="62"/>
        <v>0</v>
      </c>
      <c r="K314" s="15">
        <f t="shared" si="63"/>
        <v>0</v>
      </c>
      <c r="L314" s="15">
        <f t="shared" si="64"/>
        <v>0</v>
      </c>
      <c r="M314" s="15">
        <f t="shared" ca="1" si="58"/>
        <v>-0.55028184389523471</v>
      </c>
      <c r="N314" s="15">
        <f t="shared" ca="1" si="65"/>
        <v>0</v>
      </c>
      <c r="O314" s="40">
        <f t="shared" ca="1" si="66"/>
        <v>0</v>
      </c>
      <c r="P314" s="15">
        <f t="shared" ca="1" si="67"/>
        <v>0</v>
      </c>
      <c r="Q314" s="15">
        <f t="shared" ca="1" si="68"/>
        <v>0</v>
      </c>
      <c r="R314" s="13">
        <f t="shared" ca="1" si="59"/>
        <v>0.55028184389523471</v>
      </c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</row>
    <row r="315" spans="1:35" x14ac:dyDescent="0.2">
      <c r="A315" s="90"/>
      <c r="B315" s="90"/>
      <c r="C315" s="90"/>
      <c r="D315" s="92">
        <f t="shared" si="56"/>
        <v>0</v>
      </c>
      <c r="E315" s="92">
        <f t="shared" si="56"/>
        <v>0</v>
      </c>
      <c r="F315" s="15">
        <f t="shared" si="57"/>
        <v>0</v>
      </c>
      <c r="G315" s="15">
        <f t="shared" si="57"/>
        <v>0</v>
      </c>
      <c r="H315" s="15">
        <f t="shared" si="60"/>
        <v>0</v>
      </c>
      <c r="I315" s="15">
        <f t="shared" si="61"/>
        <v>0</v>
      </c>
      <c r="J315" s="15">
        <f t="shared" si="62"/>
        <v>0</v>
      </c>
      <c r="K315" s="15">
        <f t="shared" si="63"/>
        <v>0</v>
      </c>
      <c r="L315" s="15">
        <f t="shared" si="64"/>
        <v>0</v>
      </c>
      <c r="M315" s="15">
        <f t="shared" ca="1" si="58"/>
        <v>-0.55028184389523471</v>
      </c>
      <c r="N315" s="15">
        <f t="shared" ca="1" si="65"/>
        <v>0</v>
      </c>
      <c r="O315" s="40">
        <f t="shared" ca="1" si="66"/>
        <v>0</v>
      </c>
      <c r="P315" s="15">
        <f t="shared" ca="1" si="67"/>
        <v>0</v>
      </c>
      <c r="Q315" s="15">
        <f t="shared" ca="1" si="68"/>
        <v>0</v>
      </c>
      <c r="R315" s="13">
        <f t="shared" ca="1" si="59"/>
        <v>0.55028184389523471</v>
      </c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</row>
    <row r="316" spans="1:35" x14ac:dyDescent="0.2">
      <c r="A316" s="90"/>
      <c r="B316" s="90"/>
      <c r="C316" s="90"/>
      <c r="D316" s="92">
        <f t="shared" si="56"/>
        <v>0</v>
      </c>
      <c r="E316" s="92">
        <f t="shared" si="56"/>
        <v>0</v>
      </c>
      <c r="F316" s="15">
        <f t="shared" si="57"/>
        <v>0</v>
      </c>
      <c r="G316" s="15">
        <f t="shared" si="57"/>
        <v>0</v>
      </c>
      <c r="H316" s="15">
        <f t="shared" si="60"/>
        <v>0</v>
      </c>
      <c r="I316" s="15">
        <f t="shared" si="61"/>
        <v>0</v>
      </c>
      <c r="J316" s="15">
        <f t="shared" si="62"/>
        <v>0</v>
      </c>
      <c r="K316" s="15">
        <f t="shared" si="63"/>
        <v>0</v>
      </c>
      <c r="L316" s="15">
        <f t="shared" si="64"/>
        <v>0</v>
      </c>
      <c r="M316" s="15">
        <f t="shared" ca="1" si="58"/>
        <v>-0.55028184389523471</v>
      </c>
      <c r="N316" s="15">
        <f t="shared" ca="1" si="65"/>
        <v>0</v>
      </c>
      <c r="O316" s="40">
        <f t="shared" ca="1" si="66"/>
        <v>0</v>
      </c>
      <c r="P316" s="15">
        <f t="shared" ca="1" si="67"/>
        <v>0</v>
      </c>
      <c r="Q316" s="15">
        <f t="shared" ca="1" si="68"/>
        <v>0</v>
      </c>
      <c r="R316" s="13">
        <f t="shared" ca="1" si="59"/>
        <v>0.55028184389523471</v>
      </c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</row>
    <row r="317" spans="1:35" x14ac:dyDescent="0.2">
      <c r="A317" s="90"/>
      <c r="B317" s="90"/>
      <c r="C317" s="90"/>
      <c r="D317" s="92">
        <f t="shared" si="56"/>
        <v>0</v>
      </c>
      <c r="E317" s="92">
        <f t="shared" si="56"/>
        <v>0</v>
      </c>
      <c r="F317" s="15">
        <f t="shared" si="57"/>
        <v>0</v>
      </c>
      <c r="G317" s="15">
        <f t="shared" si="57"/>
        <v>0</v>
      </c>
      <c r="H317" s="15">
        <f t="shared" si="60"/>
        <v>0</v>
      </c>
      <c r="I317" s="15">
        <f t="shared" si="61"/>
        <v>0</v>
      </c>
      <c r="J317" s="15">
        <f t="shared" si="62"/>
        <v>0</v>
      </c>
      <c r="K317" s="15">
        <f t="shared" si="63"/>
        <v>0</v>
      </c>
      <c r="L317" s="15">
        <f t="shared" si="64"/>
        <v>0</v>
      </c>
      <c r="M317" s="15">
        <f t="shared" ca="1" si="58"/>
        <v>-0.55028184389523471</v>
      </c>
      <c r="N317" s="15">
        <f t="shared" ca="1" si="65"/>
        <v>0</v>
      </c>
      <c r="O317" s="40">
        <f t="shared" ca="1" si="66"/>
        <v>0</v>
      </c>
      <c r="P317" s="15">
        <f t="shared" ca="1" si="67"/>
        <v>0</v>
      </c>
      <c r="Q317" s="15">
        <f t="shared" ca="1" si="68"/>
        <v>0</v>
      </c>
      <c r="R317" s="13">
        <f t="shared" ca="1" si="59"/>
        <v>0.55028184389523471</v>
      </c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</row>
    <row r="318" spans="1:35" x14ac:dyDescent="0.2">
      <c r="A318" s="90"/>
      <c r="B318" s="90"/>
      <c r="C318" s="90"/>
      <c r="D318" s="92">
        <f t="shared" si="56"/>
        <v>0</v>
      </c>
      <c r="E318" s="92">
        <f t="shared" si="56"/>
        <v>0</v>
      </c>
      <c r="F318" s="15">
        <f t="shared" si="57"/>
        <v>0</v>
      </c>
      <c r="G318" s="15">
        <f t="shared" si="57"/>
        <v>0</v>
      </c>
      <c r="H318" s="15">
        <f t="shared" si="60"/>
        <v>0</v>
      </c>
      <c r="I318" s="15">
        <f t="shared" si="61"/>
        <v>0</v>
      </c>
      <c r="J318" s="15">
        <f t="shared" si="62"/>
        <v>0</v>
      </c>
      <c r="K318" s="15">
        <f t="shared" si="63"/>
        <v>0</v>
      </c>
      <c r="L318" s="15">
        <f t="shared" si="64"/>
        <v>0</v>
      </c>
      <c r="M318" s="15">
        <f t="shared" ca="1" si="58"/>
        <v>-0.55028184389523471</v>
      </c>
      <c r="N318" s="15">
        <f t="shared" ca="1" si="65"/>
        <v>0</v>
      </c>
      <c r="O318" s="40">
        <f t="shared" ca="1" si="66"/>
        <v>0</v>
      </c>
      <c r="P318" s="15">
        <f t="shared" ca="1" si="67"/>
        <v>0</v>
      </c>
      <c r="Q318" s="15">
        <f t="shared" ca="1" si="68"/>
        <v>0</v>
      </c>
      <c r="R318" s="13">
        <f t="shared" ca="1" si="59"/>
        <v>0.55028184389523471</v>
      </c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</row>
    <row r="319" spans="1:35" x14ac:dyDescent="0.2">
      <c r="A319" s="90"/>
      <c r="B319" s="90"/>
      <c r="C319" s="90"/>
      <c r="D319" s="92">
        <f t="shared" si="56"/>
        <v>0</v>
      </c>
      <c r="E319" s="92">
        <f t="shared" si="56"/>
        <v>0</v>
      </c>
      <c r="F319" s="15">
        <f t="shared" si="57"/>
        <v>0</v>
      </c>
      <c r="G319" s="15">
        <f t="shared" si="57"/>
        <v>0</v>
      </c>
      <c r="H319" s="15">
        <f t="shared" si="60"/>
        <v>0</v>
      </c>
      <c r="I319" s="15">
        <f t="shared" si="61"/>
        <v>0</v>
      </c>
      <c r="J319" s="15">
        <f t="shared" si="62"/>
        <v>0</v>
      </c>
      <c r="K319" s="15">
        <f t="shared" si="63"/>
        <v>0</v>
      </c>
      <c r="L319" s="15">
        <f t="shared" si="64"/>
        <v>0</v>
      </c>
      <c r="M319" s="15">
        <f t="shared" ca="1" si="58"/>
        <v>-0.55028184389523471</v>
      </c>
      <c r="N319" s="15">
        <f t="shared" ca="1" si="65"/>
        <v>0</v>
      </c>
      <c r="O319" s="40">
        <f t="shared" ca="1" si="66"/>
        <v>0</v>
      </c>
      <c r="P319" s="15">
        <f t="shared" ca="1" si="67"/>
        <v>0</v>
      </c>
      <c r="Q319" s="15">
        <f t="shared" ca="1" si="68"/>
        <v>0</v>
      </c>
      <c r="R319" s="13">
        <f t="shared" ca="1" si="59"/>
        <v>0.55028184389523471</v>
      </c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</row>
    <row r="320" spans="1:35" x14ac:dyDescent="0.2">
      <c r="A320" s="90"/>
      <c r="B320" s="90"/>
      <c r="C320" s="90"/>
      <c r="D320" s="92">
        <f t="shared" si="56"/>
        <v>0</v>
      </c>
      <c r="E320" s="92">
        <f t="shared" si="56"/>
        <v>0</v>
      </c>
      <c r="F320" s="15">
        <f t="shared" si="57"/>
        <v>0</v>
      </c>
      <c r="G320" s="15">
        <f t="shared" si="57"/>
        <v>0</v>
      </c>
      <c r="H320" s="15">
        <f t="shared" si="60"/>
        <v>0</v>
      </c>
      <c r="I320" s="15">
        <f t="shared" si="61"/>
        <v>0</v>
      </c>
      <c r="J320" s="15">
        <f t="shared" si="62"/>
        <v>0</v>
      </c>
      <c r="K320" s="15">
        <f t="shared" si="63"/>
        <v>0</v>
      </c>
      <c r="L320" s="15">
        <f t="shared" si="64"/>
        <v>0</v>
      </c>
      <c r="M320" s="15">
        <f t="shared" ca="1" si="58"/>
        <v>-0.55028184389523471</v>
      </c>
      <c r="N320" s="15">
        <f t="shared" ca="1" si="65"/>
        <v>0</v>
      </c>
      <c r="O320" s="40">
        <f t="shared" ca="1" si="66"/>
        <v>0</v>
      </c>
      <c r="P320" s="15">
        <f t="shared" ca="1" si="67"/>
        <v>0</v>
      </c>
      <c r="Q320" s="15">
        <f t="shared" ca="1" si="68"/>
        <v>0</v>
      </c>
      <c r="R320" s="13">
        <f t="shared" ca="1" si="59"/>
        <v>0.55028184389523471</v>
      </c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</row>
    <row r="321" spans="1:35" x14ac:dyDescent="0.2">
      <c r="A321" s="90"/>
      <c r="B321" s="90"/>
      <c r="C321" s="90"/>
      <c r="D321" s="92">
        <f t="shared" si="56"/>
        <v>0</v>
      </c>
      <c r="E321" s="92">
        <f t="shared" si="56"/>
        <v>0</v>
      </c>
      <c r="F321" s="15">
        <f t="shared" si="57"/>
        <v>0</v>
      </c>
      <c r="G321" s="15">
        <f t="shared" si="57"/>
        <v>0</v>
      </c>
      <c r="H321" s="15">
        <f t="shared" si="60"/>
        <v>0</v>
      </c>
      <c r="I321" s="15">
        <f t="shared" si="61"/>
        <v>0</v>
      </c>
      <c r="J321" s="15">
        <f t="shared" si="62"/>
        <v>0</v>
      </c>
      <c r="K321" s="15">
        <f t="shared" si="63"/>
        <v>0</v>
      </c>
      <c r="L321" s="15">
        <f t="shared" si="64"/>
        <v>0</v>
      </c>
      <c r="M321" s="15">
        <f t="shared" ca="1" si="58"/>
        <v>-0.55028184389523471</v>
      </c>
      <c r="N321" s="15">
        <f t="shared" ca="1" si="65"/>
        <v>0</v>
      </c>
      <c r="O321" s="40">
        <f t="shared" ca="1" si="66"/>
        <v>0</v>
      </c>
      <c r="P321" s="15">
        <f t="shared" ca="1" si="67"/>
        <v>0</v>
      </c>
      <c r="Q321" s="15">
        <f t="shared" ca="1" si="68"/>
        <v>0</v>
      </c>
      <c r="R321" s="13">
        <f t="shared" ca="1" si="59"/>
        <v>0.55028184389523471</v>
      </c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</row>
    <row r="322" spans="1:35" x14ac:dyDescent="0.2">
      <c r="A322" s="90"/>
      <c r="B322" s="90"/>
      <c r="C322" s="90"/>
      <c r="D322" s="92">
        <f t="shared" si="56"/>
        <v>0</v>
      </c>
      <c r="E322" s="92">
        <f t="shared" si="56"/>
        <v>0</v>
      </c>
      <c r="F322" s="15">
        <f t="shared" si="57"/>
        <v>0</v>
      </c>
      <c r="G322" s="15">
        <f t="shared" si="57"/>
        <v>0</v>
      </c>
      <c r="H322" s="15">
        <f t="shared" si="60"/>
        <v>0</v>
      </c>
      <c r="I322" s="15">
        <f t="shared" si="61"/>
        <v>0</v>
      </c>
      <c r="J322" s="15">
        <f t="shared" si="62"/>
        <v>0</v>
      </c>
      <c r="K322" s="15">
        <f t="shared" si="63"/>
        <v>0</v>
      </c>
      <c r="L322" s="15">
        <f t="shared" si="64"/>
        <v>0</v>
      </c>
      <c r="M322" s="15">
        <f t="shared" ca="1" si="58"/>
        <v>-0.55028184389523471</v>
      </c>
      <c r="N322" s="15">
        <f t="shared" ca="1" si="65"/>
        <v>0</v>
      </c>
      <c r="O322" s="40">
        <f t="shared" ca="1" si="66"/>
        <v>0</v>
      </c>
      <c r="P322" s="15">
        <f t="shared" ca="1" si="67"/>
        <v>0</v>
      </c>
      <c r="Q322" s="15">
        <f t="shared" ca="1" si="68"/>
        <v>0</v>
      </c>
      <c r="R322" s="13">
        <f t="shared" ca="1" si="59"/>
        <v>0.55028184389523471</v>
      </c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</row>
    <row r="323" spans="1:35" x14ac:dyDescent="0.2">
      <c r="A323" s="90"/>
      <c r="B323" s="90"/>
      <c r="C323" s="90"/>
      <c r="D323" s="92">
        <f t="shared" si="56"/>
        <v>0</v>
      </c>
      <c r="E323" s="92">
        <f t="shared" si="56"/>
        <v>0</v>
      </c>
      <c r="F323" s="15">
        <f t="shared" si="57"/>
        <v>0</v>
      </c>
      <c r="G323" s="15">
        <f t="shared" si="57"/>
        <v>0</v>
      </c>
      <c r="H323" s="15">
        <f t="shared" si="60"/>
        <v>0</v>
      </c>
      <c r="I323" s="15">
        <f t="shared" si="61"/>
        <v>0</v>
      </c>
      <c r="J323" s="15">
        <f t="shared" si="62"/>
        <v>0</v>
      </c>
      <c r="K323" s="15">
        <f t="shared" si="63"/>
        <v>0</v>
      </c>
      <c r="L323" s="15">
        <f t="shared" si="64"/>
        <v>0</v>
      </c>
      <c r="M323" s="15">
        <f t="shared" ca="1" si="58"/>
        <v>-0.55028184389523471</v>
      </c>
      <c r="N323" s="15">
        <f t="shared" ca="1" si="65"/>
        <v>0</v>
      </c>
      <c r="O323" s="40">
        <f t="shared" ca="1" si="66"/>
        <v>0</v>
      </c>
      <c r="P323" s="15">
        <f t="shared" ca="1" si="67"/>
        <v>0</v>
      </c>
      <c r="Q323" s="15">
        <f t="shared" ca="1" si="68"/>
        <v>0</v>
      </c>
      <c r="R323" s="13">
        <f t="shared" ca="1" si="59"/>
        <v>0.55028184389523471</v>
      </c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</row>
    <row r="324" spans="1:35" x14ac:dyDescent="0.2">
      <c r="A324" s="90"/>
      <c r="B324" s="90"/>
      <c r="C324" s="90"/>
      <c r="D324" s="92">
        <f t="shared" si="56"/>
        <v>0</v>
      </c>
      <c r="E324" s="92">
        <f t="shared" si="56"/>
        <v>0</v>
      </c>
      <c r="F324" s="15">
        <f t="shared" si="57"/>
        <v>0</v>
      </c>
      <c r="G324" s="15">
        <f t="shared" si="57"/>
        <v>0</v>
      </c>
      <c r="H324" s="15">
        <f t="shared" si="60"/>
        <v>0</v>
      </c>
      <c r="I324" s="15">
        <f t="shared" si="61"/>
        <v>0</v>
      </c>
      <c r="J324" s="15">
        <f t="shared" si="62"/>
        <v>0</v>
      </c>
      <c r="K324" s="15">
        <f t="shared" si="63"/>
        <v>0</v>
      </c>
      <c r="L324" s="15">
        <f t="shared" si="64"/>
        <v>0</v>
      </c>
      <c r="M324" s="15">
        <f t="shared" ca="1" si="58"/>
        <v>-0.55028184389523471</v>
      </c>
      <c r="N324" s="15">
        <f t="shared" ca="1" si="65"/>
        <v>0</v>
      </c>
      <c r="O324" s="40">
        <f t="shared" ca="1" si="66"/>
        <v>0</v>
      </c>
      <c r="P324" s="15">
        <f t="shared" ca="1" si="67"/>
        <v>0</v>
      </c>
      <c r="Q324" s="15">
        <f t="shared" ca="1" si="68"/>
        <v>0</v>
      </c>
      <c r="R324" s="13">
        <f t="shared" ca="1" si="59"/>
        <v>0.55028184389523471</v>
      </c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</row>
    <row r="325" spans="1:35" x14ac:dyDescent="0.2">
      <c r="A325" s="90"/>
      <c r="B325" s="90"/>
      <c r="C325" s="90"/>
      <c r="D325" s="92">
        <f t="shared" si="56"/>
        <v>0</v>
      </c>
      <c r="E325" s="92">
        <f t="shared" si="56"/>
        <v>0</v>
      </c>
      <c r="F325" s="15">
        <f t="shared" si="57"/>
        <v>0</v>
      </c>
      <c r="G325" s="15">
        <f t="shared" si="57"/>
        <v>0</v>
      </c>
      <c r="H325" s="15">
        <f t="shared" si="60"/>
        <v>0</v>
      </c>
      <c r="I325" s="15">
        <f t="shared" si="61"/>
        <v>0</v>
      </c>
      <c r="J325" s="15">
        <f t="shared" si="62"/>
        <v>0</v>
      </c>
      <c r="K325" s="15">
        <f t="shared" si="63"/>
        <v>0</v>
      </c>
      <c r="L325" s="15">
        <f t="shared" si="64"/>
        <v>0</v>
      </c>
      <c r="M325" s="15">
        <f t="shared" ca="1" si="58"/>
        <v>-0.55028184389523471</v>
      </c>
      <c r="N325" s="15">
        <f t="shared" ca="1" si="65"/>
        <v>0</v>
      </c>
      <c r="O325" s="40">
        <f t="shared" ca="1" si="66"/>
        <v>0</v>
      </c>
      <c r="P325" s="15">
        <f t="shared" ca="1" si="67"/>
        <v>0</v>
      </c>
      <c r="Q325" s="15">
        <f t="shared" ca="1" si="68"/>
        <v>0</v>
      </c>
      <c r="R325" s="13">
        <f t="shared" ca="1" si="59"/>
        <v>0.55028184389523471</v>
      </c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</row>
    <row r="326" spans="1:35" x14ac:dyDescent="0.2">
      <c r="A326" s="90"/>
      <c r="B326" s="90"/>
      <c r="C326" s="90"/>
      <c r="D326" s="92">
        <f t="shared" si="56"/>
        <v>0</v>
      </c>
      <c r="E326" s="92">
        <f t="shared" si="56"/>
        <v>0</v>
      </c>
      <c r="F326" s="15">
        <f t="shared" si="57"/>
        <v>0</v>
      </c>
      <c r="G326" s="15">
        <f t="shared" si="57"/>
        <v>0</v>
      </c>
      <c r="H326" s="15">
        <f t="shared" si="60"/>
        <v>0</v>
      </c>
      <c r="I326" s="15">
        <f t="shared" si="61"/>
        <v>0</v>
      </c>
      <c r="J326" s="15">
        <f t="shared" si="62"/>
        <v>0</v>
      </c>
      <c r="K326" s="15">
        <f t="shared" si="63"/>
        <v>0</v>
      </c>
      <c r="L326" s="15">
        <f t="shared" si="64"/>
        <v>0</v>
      </c>
      <c r="M326" s="15">
        <f t="shared" ca="1" si="58"/>
        <v>-0.55028184389523471</v>
      </c>
      <c r="N326" s="15">
        <f t="shared" ca="1" si="65"/>
        <v>0</v>
      </c>
      <c r="O326" s="40">
        <f t="shared" ca="1" si="66"/>
        <v>0</v>
      </c>
      <c r="P326" s="15">
        <f t="shared" ca="1" si="67"/>
        <v>0</v>
      </c>
      <c r="Q326" s="15">
        <f t="shared" ca="1" si="68"/>
        <v>0</v>
      </c>
      <c r="R326" s="13">
        <f t="shared" ca="1" si="59"/>
        <v>0.55028184389523471</v>
      </c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</row>
    <row r="327" spans="1:35" x14ac:dyDescent="0.2">
      <c r="A327" s="90"/>
      <c r="B327" s="90"/>
      <c r="C327" s="90"/>
      <c r="D327" s="92">
        <f t="shared" si="56"/>
        <v>0</v>
      </c>
      <c r="E327" s="92">
        <f t="shared" si="56"/>
        <v>0</v>
      </c>
      <c r="F327" s="15">
        <f t="shared" si="57"/>
        <v>0</v>
      </c>
      <c r="G327" s="15">
        <f t="shared" si="57"/>
        <v>0</v>
      </c>
      <c r="H327" s="15">
        <f t="shared" si="60"/>
        <v>0</v>
      </c>
      <c r="I327" s="15">
        <f t="shared" si="61"/>
        <v>0</v>
      </c>
      <c r="J327" s="15">
        <f t="shared" si="62"/>
        <v>0</v>
      </c>
      <c r="K327" s="15">
        <f t="shared" si="63"/>
        <v>0</v>
      </c>
      <c r="L327" s="15">
        <f t="shared" si="64"/>
        <v>0</v>
      </c>
      <c r="M327" s="15">
        <f t="shared" ca="1" si="58"/>
        <v>-0.55028184389523471</v>
      </c>
      <c r="N327" s="15">
        <f t="shared" ca="1" si="65"/>
        <v>0</v>
      </c>
      <c r="O327" s="40">
        <f t="shared" ca="1" si="66"/>
        <v>0</v>
      </c>
      <c r="P327" s="15">
        <f t="shared" ca="1" si="67"/>
        <v>0</v>
      </c>
      <c r="Q327" s="15">
        <f t="shared" ca="1" si="68"/>
        <v>0</v>
      </c>
      <c r="R327" s="13">
        <f t="shared" ca="1" si="59"/>
        <v>0.55028184389523471</v>
      </c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</row>
    <row r="328" spans="1:35" x14ac:dyDescent="0.2">
      <c r="A328" s="90"/>
      <c r="B328" s="90"/>
      <c r="C328" s="90"/>
      <c r="D328" s="92">
        <f t="shared" si="56"/>
        <v>0</v>
      </c>
      <c r="E328" s="92">
        <f t="shared" si="56"/>
        <v>0</v>
      </c>
      <c r="F328" s="15">
        <f t="shared" si="57"/>
        <v>0</v>
      </c>
      <c r="G328" s="15">
        <f t="shared" si="57"/>
        <v>0</v>
      </c>
      <c r="H328" s="15">
        <f t="shared" si="60"/>
        <v>0</v>
      </c>
      <c r="I328" s="15">
        <f t="shared" si="61"/>
        <v>0</v>
      </c>
      <c r="J328" s="15">
        <f t="shared" si="62"/>
        <v>0</v>
      </c>
      <c r="K328" s="15">
        <f t="shared" si="63"/>
        <v>0</v>
      </c>
      <c r="L328" s="15">
        <f t="shared" si="64"/>
        <v>0</v>
      </c>
      <c r="M328" s="15">
        <f t="shared" ca="1" si="58"/>
        <v>-0.55028184389523471</v>
      </c>
      <c r="N328" s="15">
        <f t="shared" ca="1" si="65"/>
        <v>0</v>
      </c>
      <c r="O328" s="40">
        <f t="shared" ca="1" si="66"/>
        <v>0</v>
      </c>
      <c r="P328" s="15">
        <f t="shared" ca="1" si="67"/>
        <v>0</v>
      </c>
      <c r="Q328" s="15">
        <f t="shared" ca="1" si="68"/>
        <v>0</v>
      </c>
      <c r="R328" s="13">
        <f t="shared" ca="1" si="59"/>
        <v>0.55028184389523471</v>
      </c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</row>
    <row r="329" spans="1:35" x14ac:dyDescent="0.2">
      <c r="A329" s="90"/>
      <c r="B329" s="90"/>
      <c r="C329" s="90"/>
      <c r="D329" s="92">
        <f t="shared" si="56"/>
        <v>0</v>
      </c>
      <c r="E329" s="92">
        <f t="shared" si="56"/>
        <v>0</v>
      </c>
      <c r="F329" s="15">
        <f t="shared" si="57"/>
        <v>0</v>
      </c>
      <c r="G329" s="15">
        <f t="shared" si="57"/>
        <v>0</v>
      </c>
      <c r="H329" s="15">
        <f t="shared" si="60"/>
        <v>0</v>
      </c>
      <c r="I329" s="15">
        <f t="shared" si="61"/>
        <v>0</v>
      </c>
      <c r="J329" s="15">
        <f t="shared" si="62"/>
        <v>0</v>
      </c>
      <c r="K329" s="15">
        <f t="shared" si="63"/>
        <v>0</v>
      </c>
      <c r="L329" s="15">
        <f t="shared" si="64"/>
        <v>0</v>
      </c>
      <c r="M329" s="15">
        <f t="shared" ca="1" si="58"/>
        <v>-0.55028184389523471</v>
      </c>
      <c r="N329" s="15">
        <f t="shared" ca="1" si="65"/>
        <v>0</v>
      </c>
      <c r="O329" s="40">
        <f t="shared" ca="1" si="66"/>
        <v>0</v>
      </c>
      <c r="P329" s="15">
        <f t="shared" ca="1" si="67"/>
        <v>0</v>
      </c>
      <c r="Q329" s="15">
        <f t="shared" ca="1" si="68"/>
        <v>0</v>
      </c>
      <c r="R329" s="13">
        <f t="shared" ca="1" si="59"/>
        <v>0.55028184389523471</v>
      </c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</row>
    <row r="330" spans="1:35" x14ac:dyDescent="0.2">
      <c r="A330" s="90"/>
      <c r="B330" s="90"/>
      <c r="C330" s="90"/>
      <c r="D330" s="92">
        <f t="shared" si="56"/>
        <v>0</v>
      </c>
      <c r="E330" s="92">
        <f t="shared" si="56"/>
        <v>0</v>
      </c>
      <c r="F330" s="15">
        <f t="shared" si="57"/>
        <v>0</v>
      </c>
      <c r="G330" s="15">
        <f t="shared" si="57"/>
        <v>0</v>
      </c>
      <c r="H330" s="15">
        <f t="shared" si="60"/>
        <v>0</v>
      </c>
      <c r="I330" s="15">
        <f t="shared" si="61"/>
        <v>0</v>
      </c>
      <c r="J330" s="15">
        <f t="shared" si="62"/>
        <v>0</v>
      </c>
      <c r="K330" s="15">
        <f t="shared" si="63"/>
        <v>0</v>
      </c>
      <c r="L330" s="15">
        <f t="shared" si="64"/>
        <v>0</v>
      </c>
      <c r="M330" s="15">
        <f t="shared" ca="1" si="58"/>
        <v>-0.55028184389523471</v>
      </c>
      <c r="N330" s="15">
        <f t="shared" ca="1" si="65"/>
        <v>0</v>
      </c>
      <c r="O330" s="40">
        <f t="shared" ca="1" si="66"/>
        <v>0</v>
      </c>
      <c r="P330" s="15">
        <f t="shared" ca="1" si="67"/>
        <v>0</v>
      </c>
      <c r="Q330" s="15">
        <f t="shared" ca="1" si="68"/>
        <v>0</v>
      </c>
      <c r="R330" s="13">
        <f t="shared" ca="1" si="59"/>
        <v>0.55028184389523471</v>
      </c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</row>
    <row r="331" spans="1:35" x14ac:dyDescent="0.2">
      <c r="A331" s="90"/>
      <c r="B331" s="90"/>
      <c r="C331" s="90"/>
      <c r="D331" s="92">
        <f t="shared" si="56"/>
        <v>0</v>
      </c>
      <c r="E331" s="92">
        <f t="shared" si="56"/>
        <v>0</v>
      </c>
      <c r="F331" s="15">
        <f t="shared" si="57"/>
        <v>0</v>
      </c>
      <c r="G331" s="15">
        <f t="shared" si="57"/>
        <v>0</v>
      </c>
      <c r="H331" s="15">
        <f t="shared" si="60"/>
        <v>0</v>
      </c>
      <c r="I331" s="15">
        <f t="shared" si="61"/>
        <v>0</v>
      </c>
      <c r="J331" s="15">
        <f t="shared" si="62"/>
        <v>0</v>
      </c>
      <c r="K331" s="15">
        <f t="shared" si="63"/>
        <v>0</v>
      </c>
      <c r="L331" s="15">
        <f t="shared" si="64"/>
        <v>0</v>
      </c>
      <c r="M331" s="15">
        <f t="shared" ca="1" si="58"/>
        <v>-0.55028184389523471</v>
      </c>
      <c r="N331" s="15">
        <f t="shared" ca="1" si="65"/>
        <v>0</v>
      </c>
      <c r="O331" s="40">
        <f t="shared" ca="1" si="66"/>
        <v>0</v>
      </c>
      <c r="P331" s="15">
        <f t="shared" ca="1" si="67"/>
        <v>0</v>
      </c>
      <c r="Q331" s="15">
        <f t="shared" ca="1" si="68"/>
        <v>0</v>
      </c>
      <c r="R331" s="13">
        <f t="shared" ca="1" si="59"/>
        <v>0.55028184389523471</v>
      </c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</row>
    <row r="332" spans="1:35" x14ac:dyDescent="0.2">
      <c r="A332" s="90"/>
      <c r="B332" s="90"/>
      <c r="C332" s="90"/>
      <c r="D332" s="92">
        <f t="shared" si="56"/>
        <v>0</v>
      </c>
      <c r="E332" s="92">
        <f t="shared" si="56"/>
        <v>0</v>
      </c>
      <c r="F332" s="15">
        <f t="shared" si="57"/>
        <v>0</v>
      </c>
      <c r="G332" s="15">
        <f t="shared" si="57"/>
        <v>0</v>
      </c>
      <c r="H332" s="15">
        <f t="shared" si="60"/>
        <v>0</v>
      </c>
      <c r="I332" s="15">
        <f t="shared" si="61"/>
        <v>0</v>
      </c>
      <c r="J332" s="15">
        <f t="shared" si="62"/>
        <v>0</v>
      </c>
      <c r="K332" s="15">
        <f t="shared" si="63"/>
        <v>0</v>
      </c>
      <c r="L332" s="15">
        <f t="shared" si="64"/>
        <v>0</v>
      </c>
      <c r="M332" s="15">
        <f t="shared" ca="1" si="58"/>
        <v>-0.55028184389523471</v>
      </c>
      <c r="N332" s="15">
        <f t="shared" ca="1" si="65"/>
        <v>0</v>
      </c>
      <c r="O332" s="40">
        <f t="shared" ca="1" si="66"/>
        <v>0</v>
      </c>
      <c r="P332" s="15">
        <f t="shared" ca="1" si="67"/>
        <v>0</v>
      </c>
      <c r="Q332" s="15">
        <f t="shared" ca="1" si="68"/>
        <v>0</v>
      </c>
      <c r="R332" s="13">
        <f t="shared" ca="1" si="59"/>
        <v>0.55028184389523471</v>
      </c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</row>
    <row r="333" spans="1:35" x14ac:dyDescent="0.2">
      <c r="A333" s="90"/>
      <c r="B333" s="90"/>
      <c r="C333" s="90"/>
      <c r="D333" s="92">
        <f t="shared" si="56"/>
        <v>0</v>
      </c>
      <c r="E333" s="92">
        <f t="shared" si="56"/>
        <v>0</v>
      </c>
      <c r="F333" s="15">
        <f t="shared" si="57"/>
        <v>0</v>
      </c>
      <c r="G333" s="15">
        <f t="shared" si="57"/>
        <v>0</v>
      </c>
      <c r="H333" s="15">
        <f t="shared" si="60"/>
        <v>0</v>
      </c>
      <c r="I333" s="15">
        <f t="shared" si="61"/>
        <v>0</v>
      </c>
      <c r="J333" s="15">
        <f t="shared" si="62"/>
        <v>0</v>
      </c>
      <c r="K333" s="15">
        <f t="shared" si="63"/>
        <v>0</v>
      </c>
      <c r="L333" s="15">
        <f t="shared" si="64"/>
        <v>0</v>
      </c>
      <c r="M333" s="15">
        <f t="shared" ca="1" si="58"/>
        <v>-0.55028184389523471</v>
      </c>
      <c r="N333" s="15">
        <f t="shared" ca="1" si="65"/>
        <v>0</v>
      </c>
      <c r="O333" s="40">
        <f t="shared" ca="1" si="66"/>
        <v>0</v>
      </c>
      <c r="P333" s="15">
        <f t="shared" ca="1" si="67"/>
        <v>0</v>
      </c>
      <c r="Q333" s="15">
        <f t="shared" ca="1" si="68"/>
        <v>0</v>
      </c>
      <c r="R333" s="13">
        <f t="shared" ca="1" si="59"/>
        <v>0.55028184389523471</v>
      </c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</row>
    <row r="334" spans="1:35" x14ac:dyDescent="0.2">
      <c r="A334" s="90"/>
      <c r="B334" s="90"/>
      <c r="C334" s="90"/>
      <c r="D334" s="92">
        <f t="shared" si="56"/>
        <v>0</v>
      </c>
      <c r="E334" s="92">
        <f t="shared" si="56"/>
        <v>0</v>
      </c>
      <c r="F334" s="15">
        <f t="shared" si="57"/>
        <v>0</v>
      </c>
      <c r="G334" s="15">
        <f t="shared" si="57"/>
        <v>0</v>
      </c>
      <c r="H334" s="15">
        <f t="shared" si="60"/>
        <v>0</v>
      </c>
      <c r="I334" s="15">
        <f t="shared" si="61"/>
        <v>0</v>
      </c>
      <c r="J334" s="15">
        <f t="shared" si="62"/>
        <v>0</v>
      </c>
      <c r="K334" s="15">
        <f t="shared" si="63"/>
        <v>0</v>
      </c>
      <c r="L334" s="15">
        <f t="shared" si="64"/>
        <v>0</v>
      </c>
      <c r="M334" s="15">
        <f t="shared" ca="1" si="58"/>
        <v>-0.55028184389523471</v>
      </c>
      <c r="N334" s="15">
        <f t="shared" ca="1" si="65"/>
        <v>0</v>
      </c>
      <c r="O334" s="40">
        <f t="shared" ca="1" si="66"/>
        <v>0</v>
      </c>
      <c r="P334" s="15">
        <f t="shared" ca="1" si="67"/>
        <v>0</v>
      </c>
      <c r="Q334" s="15">
        <f t="shared" ca="1" si="68"/>
        <v>0</v>
      </c>
      <c r="R334" s="13">
        <f t="shared" ca="1" si="59"/>
        <v>0.55028184389523471</v>
      </c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</row>
    <row r="335" spans="1:35" x14ac:dyDescent="0.2">
      <c r="A335" s="90"/>
      <c r="B335" s="90"/>
      <c r="C335" s="90"/>
      <c r="D335" s="92">
        <f t="shared" si="56"/>
        <v>0</v>
      </c>
      <c r="E335" s="92">
        <f t="shared" si="56"/>
        <v>0</v>
      </c>
      <c r="F335" s="15">
        <f t="shared" si="57"/>
        <v>0</v>
      </c>
      <c r="G335" s="15">
        <f t="shared" si="57"/>
        <v>0</v>
      </c>
      <c r="H335" s="15">
        <f t="shared" si="60"/>
        <v>0</v>
      </c>
      <c r="I335" s="15">
        <f t="shared" si="61"/>
        <v>0</v>
      </c>
      <c r="J335" s="15">
        <f t="shared" si="62"/>
        <v>0</v>
      </c>
      <c r="K335" s="15">
        <f t="shared" si="63"/>
        <v>0</v>
      </c>
      <c r="L335" s="15">
        <f t="shared" si="64"/>
        <v>0</v>
      </c>
      <c r="M335" s="15">
        <f t="shared" ca="1" si="58"/>
        <v>-0.55028184389523471</v>
      </c>
      <c r="N335" s="15">
        <f t="shared" ca="1" si="65"/>
        <v>0</v>
      </c>
      <c r="O335" s="40">
        <f t="shared" ca="1" si="66"/>
        <v>0</v>
      </c>
      <c r="P335" s="15">
        <f t="shared" ca="1" si="67"/>
        <v>0</v>
      </c>
      <c r="Q335" s="15">
        <f t="shared" ca="1" si="68"/>
        <v>0</v>
      </c>
      <c r="R335" s="13">
        <f t="shared" ca="1" si="59"/>
        <v>0.55028184389523471</v>
      </c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</row>
    <row r="336" spans="1:35" x14ac:dyDescent="0.2">
      <c r="A336" s="90"/>
      <c r="B336" s="90"/>
      <c r="C336" s="90"/>
      <c r="D336" s="92">
        <f t="shared" si="56"/>
        <v>0</v>
      </c>
      <c r="E336" s="92">
        <f t="shared" si="56"/>
        <v>0</v>
      </c>
      <c r="F336" s="15">
        <f t="shared" si="57"/>
        <v>0</v>
      </c>
      <c r="G336" s="15">
        <f t="shared" si="57"/>
        <v>0</v>
      </c>
      <c r="H336" s="15">
        <f t="shared" si="60"/>
        <v>0</v>
      </c>
      <c r="I336" s="15">
        <f t="shared" si="61"/>
        <v>0</v>
      </c>
      <c r="J336" s="15">
        <f t="shared" si="62"/>
        <v>0</v>
      </c>
      <c r="K336" s="15">
        <f t="shared" si="63"/>
        <v>0</v>
      </c>
      <c r="L336" s="15">
        <f t="shared" si="64"/>
        <v>0</v>
      </c>
      <c r="M336" s="15">
        <f t="shared" ca="1" si="58"/>
        <v>-0.55028184389523471</v>
      </c>
      <c r="N336" s="15">
        <f t="shared" ca="1" si="65"/>
        <v>0</v>
      </c>
      <c r="O336" s="40">
        <f t="shared" ca="1" si="66"/>
        <v>0</v>
      </c>
      <c r="P336" s="15">
        <f t="shared" ca="1" si="67"/>
        <v>0</v>
      </c>
      <c r="Q336" s="15">
        <f t="shared" ca="1" si="68"/>
        <v>0</v>
      </c>
      <c r="R336" s="13">
        <f t="shared" ca="1" si="59"/>
        <v>0.55028184389523471</v>
      </c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</row>
    <row r="337" spans="1:35" x14ac:dyDescent="0.2">
      <c r="A337" s="90"/>
      <c r="B337" s="90"/>
      <c r="C337" s="90"/>
      <c r="D337" s="92">
        <f>A337/A$18</f>
        <v>0</v>
      </c>
      <c r="E337" s="92">
        <f>B337/B$18</f>
        <v>0</v>
      </c>
      <c r="F337" s="15">
        <f>$C337*D337</f>
        <v>0</v>
      </c>
      <c r="G337" s="15">
        <f>$C337*E337</f>
        <v>0</v>
      </c>
      <c r="H337" s="15">
        <f>C337*D337*D337</f>
        <v>0</v>
      </c>
      <c r="I337" s="15">
        <f>C337*D337*D337*D337</f>
        <v>0</v>
      </c>
      <c r="J337" s="15">
        <f>C337*D337*D337*D337*D337</f>
        <v>0</v>
      </c>
      <c r="K337" s="15">
        <f>C337*E337*D337</f>
        <v>0</v>
      </c>
      <c r="L337" s="15">
        <f>C337*E337*D337*D337</f>
        <v>0</v>
      </c>
      <c r="M337" s="15">
        <f t="shared" ca="1" si="58"/>
        <v>-0.55028184389523471</v>
      </c>
      <c r="N337" s="15">
        <f ca="1">C337*(M337-E337)^2</f>
        <v>0</v>
      </c>
      <c r="O337" s="40">
        <f ca="1">(C337*O$1-O$2*F337+O$3*H337)^2</f>
        <v>0</v>
      </c>
      <c r="P337" s="15">
        <f ca="1">(-C337*O$2+O$4*F337-O$5*H337)^2</f>
        <v>0</v>
      </c>
      <c r="Q337" s="15">
        <f ca="1">+(C337*O$3-F337*O$5+H337*O$6)^2</f>
        <v>0</v>
      </c>
      <c r="R337" s="13">
        <f t="shared" ca="1" si="59"/>
        <v>0.55028184389523471</v>
      </c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</row>
    <row r="338" spans="1:35" x14ac:dyDescent="0.2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</row>
    <row r="339" spans="1:35" x14ac:dyDescent="0.2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</row>
    <row r="340" spans="1:35" x14ac:dyDescent="0.2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</row>
    <row r="341" spans="1:35" x14ac:dyDescent="0.2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</row>
    <row r="342" spans="1:35" x14ac:dyDescent="0.2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</row>
    <row r="343" spans="1:35" x14ac:dyDescent="0.2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</row>
    <row r="344" spans="1:35" x14ac:dyDescent="0.2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</row>
    <row r="345" spans="1:35" x14ac:dyDescent="0.2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</row>
    <row r="346" spans="1:35" x14ac:dyDescent="0.2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</row>
    <row r="347" spans="1:35" x14ac:dyDescent="0.2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</row>
    <row r="348" spans="1:35" x14ac:dyDescent="0.2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</row>
    <row r="349" spans="1:35" x14ac:dyDescent="0.2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</row>
    <row r="350" spans="1:35" x14ac:dyDescent="0.2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</row>
    <row r="351" spans="1:35" x14ac:dyDescent="0.2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</row>
    <row r="352" spans="1:35" x14ac:dyDescent="0.2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</row>
    <row r="353" spans="1:35" x14ac:dyDescent="0.2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</row>
    <row r="354" spans="1:35" x14ac:dyDescent="0.2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</row>
    <row r="355" spans="1:35" x14ac:dyDescent="0.2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</row>
    <row r="356" spans="1:35" x14ac:dyDescent="0.2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</row>
    <row r="357" spans="1:35" x14ac:dyDescent="0.2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</row>
    <row r="358" spans="1:35" x14ac:dyDescent="0.2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</row>
    <row r="359" spans="1:35" x14ac:dyDescent="0.2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</row>
    <row r="360" spans="1:35" x14ac:dyDescent="0.2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</row>
    <row r="361" spans="1:35" x14ac:dyDescent="0.2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</row>
    <row r="362" spans="1:35" x14ac:dyDescent="0.2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</row>
    <row r="363" spans="1:35" x14ac:dyDescent="0.2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</row>
    <row r="364" spans="1:35" x14ac:dyDescent="0.2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</row>
    <row r="365" spans="1:35" x14ac:dyDescent="0.2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</row>
    <row r="366" spans="1:35" x14ac:dyDescent="0.2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</row>
    <row r="367" spans="1:35" x14ac:dyDescent="0.2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</row>
    <row r="368" spans="1:35" x14ac:dyDescent="0.2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</row>
    <row r="369" spans="1:35" x14ac:dyDescent="0.2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</row>
    <row r="370" spans="1:35" x14ac:dyDescent="0.2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</row>
    <row r="371" spans="1:35" x14ac:dyDescent="0.2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</row>
    <row r="372" spans="1:35" x14ac:dyDescent="0.2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</row>
    <row r="373" spans="1:35" x14ac:dyDescent="0.2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</row>
    <row r="374" spans="1:35" x14ac:dyDescent="0.2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</row>
    <row r="375" spans="1:35" x14ac:dyDescent="0.2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</row>
    <row r="376" spans="1:35" x14ac:dyDescent="0.2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</row>
    <row r="377" spans="1:35" x14ac:dyDescent="0.2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</row>
    <row r="378" spans="1:35" x14ac:dyDescent="0.2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</row>
    <row r="379" spans="1:35" x14ac:dyDescent="0.2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</row>
    <row r="380" spans="1:35" x14ac:dyDescent="0.2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</row>
    <row r="381" spans="1:35" x14ac:dyDescent="0.2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</row>
    <row r="382" spans="1:35" x14ac:dyDescent="0.2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</row>
    <row r="383" spans="1:35" x14ac:dyDescent="0.2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</row>
    <row r="384" spans="1:35" x14ac:dyDescent="0.2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</row>
    <row r="385" spans="1:35" x14ac:dyDescent="0.2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</row>
    <row r="386" spans="1:35" x14ac:dyDescent="0.2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</row>
    <row r="387" spans="1:35" x14ac:dyDescent="0.2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</row>
    <row r="388" spans="1:35" x14ac:dyDescent="0.2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</row>
    <row r="389" spans="1:35" x14ac:dyDescent="0.2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</row>
    <row r="390" spans="1:35" x14ac:dyDescent="0.2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</row>
    <row r="391" spans="1:35" x14ac:dyDescent="0.2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</row>
    <row r="392" spans="1:35" x14ac:dyDescent="0.2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</row>
    <row r="393" spans="1:35" x14ac:dyDescent="0.2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</row>
    <row r="394" spans="1:35" x14ac:dyDescent="0.2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</row>
    <row r="395" spans="1:35" x14ac:dyDescent="0.2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</row>
    <row r="396" spans="1:35" x14ac:dyDescent="0.2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</row>
    <row r="397" spans="1:35" x14ac:dyDescent="0.2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</row>
    <row r="398" spans="1:35" x14ac:dyDescent="0.2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</row>
    <row r="399" spans="1:35" x14ac:dyDescent="0.2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</row>
    <row r="400" spans="1:35" x14ac:dyDescent="0.2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</row>
    <row r="401" spans="1:35" x14ac:dyDescent="0.2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</row>
    <row r="402" spans="1:35" x14ac:dyDescent="0.2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</row>
    <row r="403" spans="1:35" x14ac:dyDescent="0.2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</row>
    <row r="404" spans="1:35" x14ac:dyDescent="0.2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</row>
    <row r="405" spans="1:35" x14ac:dyDescent="0.2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</row>
    <row r="406" spans="1:35" x14ac:dyDescent="0.2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</row>
    <row r="407" spans="1:35" x14ac:dyDescent="0.2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</row>
    <row r="408" spans="1:35" x14ac:dyDescent="0.2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</row>
    <row r="409" spans="1:35" x14ac:dyDescent="0.2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</row>
    <row r="410" spans="1:35" x14ac:dyDescent="0.2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</row>
    <row r="411" spans="1:35" x14ac:dyDescent="0.2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</row>
    <row r="412" spans="1:35" x14ac:dyDescent="0.2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</row>
    <row r="413" spans="1:35" x14ac:dyDescent="0.2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</row>
    <row r="414" spans="1:35" x14ac:dyDescent="0.2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</row>
    <row r="415" spans="1:35" x14ac:dyDescent="0.2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</row>
    <row r="416" spans="1:35" x14ac:dyDescent="0.2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</row>
    <row r="417" spans="1:35" x14ac:dyDescent="0.2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</row>
    <row r="418" spans="1:35" x14ac:dyDescent="0.2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</row>
    <row r="419" spans="1:35" x14ac:dyDescent="0.2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</row>
    <row r="420" spans="1:35" x14ac:dyDescent="0.2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</row>
    <row r="421" spans="1:35" x14ac:dyDescent="0.2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</row>
    <row r="422" spans="1:35" x14ac:dyDescent="0.2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</row>
    <row r="423" spans="1:35" x14ac:dyDescent="0.2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</row>
    <row r="424" spans="1:35" x14ac:dyDescent="0.2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</row>
    <row r="425" spans="1:35" x14ac:dyDescent="0.2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</row>
    <row r="426" spans="1:35" x14ac:dyDescent="0.2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</row>
    <row r="427" spans="1:35" x14ac:dyDescent="0.2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</row>
    <row r="428" spans="1:35" x14ac:dyDescent="0.2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</row>
    <row r="429" spans="1:35" x14ac:dyDescent="0.2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</row>
    <row r="430" spans="1:35" x14ac:dyDescent="0.2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</row>
    <row r="431" spans="1:35" x14ac:dyDescent="0.2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</row>
    <row r="432" spans="1:35" x14ac:dyDescent="0.2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</row>
    <row r="433" spans="1:35" x14ac:dyDescent="0.2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</row>
    <row r="434" spans="1:35" x14ac:dyDescent="0.2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</row>
    <row r="435" spans="1:35" x14ac:dyDescent="0.2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</row>
    <row r="436" spans="1:35" x14ac:dyDescent="0.2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</row>
    <row r="437" spans="1:35" x14ac:dyDescent="0.2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</row>
    <row r="438" spans="1:35" x14ac:dyDescent="0.2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</row>
    <row r="439" spans="1:35" x14ac:dyDescent="0.2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</row>
    <row r="440" spans="1:35" x14ac:dyDescent="0.2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</row>
    <row r="441" spans="1:35" x14ac:dyDescent="0.2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</row>
    <row r="442" spans="1:35" x14ac:dyDescent="0.2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</row>
    <row r="443" spans="1:35" x14ac:dyDescent="0.2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</row>
    <row r="444" spans="1:35" x14ac:dyDescent="0.2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</row>
    <row r="445" spans="1:35" x14ac:dyDescent="0.2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</row>
    <row r="446" spans="1:35" x14ac:dyDescent="0.2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</row>
    <row r="447" spans="1:35" x14ac:dyDescent="0.2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</row>
    <row r="448" spans="1:35" x14ac:dyDescent="0.2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</row>
    <row r="449" spans="1:35" x14ac:dyDescent="0.2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</row>
    <row r="450" spans="1:35" x14ac:dyDescent="0.2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</row>
    <row r="451" spans="1:35" x14ac:dyDescent="0.2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</row>
    <row r="452" spans="1:35" x14ac:dyDescent="0.2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</row>
    <row r="453" spans="1:35" x14ac:dyDescent="0.2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</row>
    <row r="454" spans="1:35" x14ac:dyDescent="0.2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</row>
    <row r="455" spans="1:35" x14ac:dyDescent="0.2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</row>
    <row r="456" spans="1:35" x14ac:dyDescent="0.2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</row>
    <row r="457" spans="1:35" x14ac:dyDescent="0.2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</row>
    <row r="458" spans="1:35" x14ac:dyDescent="0.2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</row>
    <row r="459" spans="1:35" x14ac:dyDescent="0.2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</row>
    <row r="460" spans="1:35" x14ac:dyDescent="0.2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</row>
    <row r="461" spans="1:35" x14ac:dyDescent="0.2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</row>
    <row r="462" spans="1:35" x14ac:dyDescent="0.2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</row>
    <row r="463" spans="1:35" x14ac:dyDescent="0.2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</row>
    <row r="464" spans="1:35" x14ac:dyDescent="0.2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</row>
    <row r="465" spans="1:35" x14ac:dyDescent="0.2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</row>
    <row r="466" spans="1:35" x14ac:dyDescent="0.2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</row>
    <row r="467" spans="1:35" x14ac:dyDescent="0.2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</row>
    <row r="468" spans="1:35" x14ac:dyDescent="0.2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</row>
    <row r="469" spans="1:35" x14ac:dyDescent="0.2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</row>
    <row r="470" spans="1:35" x14ac:dyDescent="0.2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</row>
    <row r="471" spans="1:35" x14ac:dyDescent="0.2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</row>
    <row r="472" spans="1:35" x14ac:dyDescent="0.2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</row>
    <row r="473" spans="1:35" x14ac:dyDescent="0.2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</row>
    <row r="474" spans="1:35" x14ac:dyDescent="0.2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</row>
    <row r="475" spans="1:35" x14ac:dyDescent="0.2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</row>
    <row r="476" spans="1:35" x14ac:dyDescent="0.2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</row>
    <row r="477" spans="1:35" x14ac:dyDescent="0.2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</row>
    <row r="478" spans="1:35" x14ac:dyDescent="0.2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</row>
    <row r="479" spans="1:35" x14ac:dyDescent="0.2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</row>
    <row r="480" spans="1:35" x14ac:dyDescent="0.2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</row>
    <row r="481" spans="1:35" x14ac:dyDescent="0.2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</row>
    <row r="482" spans="1:35" x14ac:dyDescent="0.2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</row>
    <row r="483" spans="1:35" x14ac:dyDescent="0.2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</row>
    <row r="484" spans="1:35" x14ac:dyDescent="0.2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</row>
    <row r="485" spans="1:35" x14ac:dyDescent="0.2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</row>
    <row r="486" spans="1:35" x14ac:dyDescent="0.2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</row>
    <row r="487" spans="1:35" x14ac:dyDescent="0.2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</row>
    <row r="488" spans="1:35" x14ac:dyDescent="0.2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</row>
    <row r="489" spans="1:35" x14ac:dyDescent="0.2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</row>
    <row r="490" spans="1:35" x14ac:dyDescent="0.2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</row>
    <row r="491" spans="1:35" x14ac:dyDescent="0.2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</row>
    <row r="492" spans="1:35" x14ac:dyDescent="0.2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</row>
    <row r="493" spans="1:35" x14ac:dyDescent="0.2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</row>
    <row r="494" spans="1:35" x14ac:dyDescent="0.2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</row>
    <row r="495" spans="1:35" x14ac:dyDescent="0.2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</row>
    <row r="496" spans="1:35" x14ac:dyDescent="0.2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</row>
    <row r="497" spans="1:35" x14ac:dyDescent="0.2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</row>
    <row r="498" spans="1:35" x14ac:dyDescent="0.2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</row>
    <row r="499" spans="1:35" x14ac:dyDescent="0.2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</row>
    <row r="500" spans="1:35" x14ac:dyDescent="0.2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</row>
    <row r="501" spans="1:35" x14ac:dyDescent="0.2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</row>
    <row r="502" spans="1:35" x14ac:dyDescent="0.2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</row>
    <row r="503" spans="1:35" x14ac:dyDescent="0.2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</row>
    <row r="504" spans="1:35" x14ac:dyDescent="0.2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</row>
    <row r="505" spans="1:35" x14ac:dyDescent="0.2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</row>
    <row r="506" spans="1:35" x14ac:dyDescent="0.2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</row>
    <row r="507" spans="1:35" x14ac:dyDescent="0.2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</row>
    <row r="508" spans="1:35" x14ac:dyDescent="0.2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</row>
    <row r="509" spans="1:35" x14ac:dyDescent="0.2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</row>
    <row r="510" spans="1:35" x14ac:dyDescent="0.2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</row>
    <row r="511" spans="1:35" x14ac:dyDescent="0.2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</row>
    <row r="512" spans="1:35" x14ac:dyDescent="0.2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</row>
    <row r="513" spans="1:35" x14ac:dyDescent="0.2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</row>
    <row r="514" spans="1:35" x14ac:dyDescent="0.2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</row>
    <row r="515" spans="1:35" x14ac:dyDescent="0.2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</row>
    <row r="516" spans="1:35" x14ac:dyDescent="0.2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</row>
    <row r="517" spans="1:35" x14ac:dyDescent="0.2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</row>
    <row r="518" spans="1:35" x14ac:dyDescent="0.2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</row>
    <row r="519" spans="1:35" x14ac:dyDescent="0.2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</row>
    <row r="520" spans="1:35" x14ac:dyDescent="0.2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</row>
    <row r="521" spans="1:35" x14ac:dyDescent="0.2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</row>
    <row r="522" spans="1:35" x14ac:dyDescent="0.2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</row>
    <row r="523" spans="1:35" x14ac:dyDescent="0.2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</row>
    <row r="524" spans="1:35" x14ac:dyDescent="0.2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</row>
    <row r="525" spans="1:35" x14ac:dyDescent="0.2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</row>
    <row r="526" spans="1:35" x14ac:dyDescent="0.2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</row>
    <row r="527" spans="1:35" x14ac:dyDescent="0.2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</row>
    <row r="528" spans="1:35" x14ac:dyDescent="0.2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</row>
    <row r="529" spans="1:35" x14ac:dyDescent="0.2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</row>
    <row r="530" spans="1:35" x14ac:dyDescent="0.2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</row>
    <row r="531" spans="1:35" x14ac:dyDescent="0.2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</row>
    <row r="532" spans="1:35" x14ac:dyDescent="0.2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</row>
    <row r="533" spans="1:35" x14ac:dyDescent="0.2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</row>
    <row r="534" spans="1:35" x14ac:dyDescent="0.2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</row>
    <row r="535" spans="1:35" x14ac:dyDescent="0.2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</row>
    <row r="536" spans="1:35" x14ac:dyDescent="0.2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</row>
    <row r="537" spans="1:35" x14ac:dyDescent="0.2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</row>
    <row r="538" spans="1:35" x14ac:dyDescent="0.2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</row>
    <row r="539" spans="1:35" x14ac:dyDescent="0.2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</row>
    <row r="540" spans="1:35" x14ac:dyDescent="0.2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</row>
    <row r="541" spans="1:35" x14ac:dyDescent="0.2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</row>
    <row r="542" spans="1:35" x14ac:dyDescent="0.2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</row>
    <row r="543" spans="1:35" x14ac:dyDescent="0.2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</row>
    <row r="544" spans="1:35" x14ac:dyDescent="0.2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</row>
    <row r="545" spans="1:35" x14ac:dyDescent="0.2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</row>
    <row r="546" spans="1:35" x14ac:dyDescent="0.2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</row>
    <row r="547" spans="1:35" x14ac:dyDescent="0.2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</row>
    <row r="548" spans="1:35" x14ac:dyDescent="0.2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</row>
    <row r="549" spans="1:35" x14ac:dyDescent="0.2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</row>
    <row r="550" spans="1:35" x14ac:dyDescent="0.2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</row>
    <row r="551" spans="1:35" x14ac:dyDescent="0.2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</row>
    <row r="552" spans="1:35" x14ac:dyDescent="0.2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</row>
    <row r="553" spans="1:35" x14ac:dyDescent="0.2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</row>
    <row r="554" spans="1:35" x14ac:dyDescent="0.2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</row>
    <row r="555" spans="1:35" x14ac:dyDescent="0.2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</row>
    <row r="556" spans="1:35" x14ac:dyDescent="0.2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</row>
    <row r="557" spans="1:35" x14ac:dyDescent="0.2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</row>
    <row r="558" spans="1:35" x14ac:dyDescent="0.2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</row>
    <row r="559" spans="1:35" x14ac:dyDescent="0.2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</row>
    <row r="560" spans="1:35" x14ac:dyDescent="0.2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</row>
    <row r="561" spans="1:35" x14ac:dyDescent="0.2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</row>
    <row r="562" spans="1:35" x14ac:dyDescent="0.2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</row>
    <row r="563" spans="1:35" x14ac:dyDescent="0.2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</row>
    <row r="564" spans="1:35" x14ac:dyDescent="0.2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</row>
    <row r="565" spans="1:35" x14ac:dyDescent="0.2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</row>
    <row r="566" spans="1:35" x14ac:dyDescent="0.2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</row>
    <row r="567" spans="1:35" x14ac:dyDescent="0.2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</row>
    <row r="568" spans="1:35" x14ac:dyDescent="0.2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</row>
    <row r="569" spans="1:35" x14ac:dyDescent="0.2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</row>
    <row r="570" spans="1:35" x14ac:dyDescent="0.2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</row>
    <row r="571" spans="1:35" x14ac:dyDescent="0.2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</row>
    <row r="572" spans="1:35" x14ac:dyDescent="0.2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</row>
    <row r="573" spans="1:35" x14ac:dyDescent="0.2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</row>
    <row r="574" spans="1:35" x14ac:dyDescent="0.2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</row>
    <row r="575" spans="1:35" x14ac:dyDescent="0.2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</row>
    <row r="576" spans="1:35" x14ac:dyDescent="0.2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</row>
    <row r="577" spans="1:35" x14ac:dyDescent="0.2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</row>
    <row r="578" spans="1:35" x14ac:dyDescent="0.2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</row>
    <row r="579" spans="1:35" x14ac:dyDescent="0.2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</row>
    <row r="580" spans="1:35" x14ac:dyDescent="0.2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</row>
    <row r="581" spans="1:35" x14ac:dyDescent="0.2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</row>
    <row r="582" spans="1:35" x14ac:dyDescent="0.2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</row>
    <row r="583" spans="1:35" x14ac:dyDescent="0.2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</row>
    <row r="584" spans="1:35" x14ac:dyDescent="0.2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</row>
    <row r="585" spans="1:35" x14ac:dyDescent="0.2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</row>
    <row r="586" spans="1:35" x14ac:dyDescent="0.2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</row>
    <row r="587" spans="1:35" x14ac:dyDescent="0.2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</row>
    <row r="588" spans="1:35" x14ac:dyDescent="0.2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</row>
    <row r="589" spans="1:35" x14ac:dyDescent="0.2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</row>
    <row r="590" spans="1:35" x14ac:dyDescent="0.2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</row>
    <row r="591" spans="1:35" x14ac:dyDescent="0.2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</row>
    <row r="592" spans="1:35" x14ac:dyDescent="0.2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</row>
    <row r="593" spans="1:35" x14ac:dyDescent="0.2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</row>
    <row r="594" spans="1:35" x14ac:dyDescent="0.2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</row>
    <row r="595" spans="1:35" x14ac:dyDescent="0.2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</row>
    <row r="596" spans="1:35" x14ac:dyDescent="0.2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</row>
    <row r="597" spans="1:35" x14ac:dyDescent="0.2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</row>
    <row r="598" spans="1:35" x14ac:dyDescent="0.2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</row>
    <row r="599" spans="1:35" x14ac:dyDescent="0.2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</row>
    <row r="600" spans="1:35" x14ac:dyDescent="0.2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</row>
    <row r="601" spans="1:35" x14ac:dyDescent="0.2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</row>
    <row r="602" spans="1:35" x14ac:dyDescent="0.2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</row>
    <row r="603" spans="1:35" x14ac:dyDescent="0.2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</row>
    <row r="604" spans="1:35" x14ac:dyDescent="0.2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</row>
    <row r="605" spans="1:35" x14ac:dyDescent="0.2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</row>
    <row r="606" spans="1:35" x14ac:dyDescent="0.2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</row>
    <row r="607" spans="1:35" x14ac:dyDescent="0.2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</row>
    <row r="608" spans="1:35" x14ac:dyDescent="0.2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</row>
    <row r="609" spans="1:35" x14ac:dyDescent="0.2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</row>
    <row r="610" spans="1:35" x14ac:dyDescent="0.2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</row>
    <row r="611" spans="1:35" x14ac:dyDescent="0.2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</row>
    <row r="612" spans="1:35" x14ac:dyDescent="0.2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</row>
    <row r="613" spans="1:35" x14ac:dyDescent="0.2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</row>
    <row r="614" spans="1:35" x14ac:dyDescent="0.2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</row>
    <row r="615" spans="1:35" x14ac:dyDescent="0.2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</row>
    <row r="616" spans="1:35" x14ac:dyDescent="0.2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</row>
    <row r="617" spans="1:35" x14ac:dyDescent="0.2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</row>
    <row r="618" spans="1:35" x14ac:dyDescent="0.2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</row>
    <row r="619" spans="1:35" x14ac:dyDescent="0.2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</row>
    <row r="620" spans="1:35" x14ac:dyDescent="0.2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</row>
    <row r="621" spans="1:35" x14ac:dyDescent="0.2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</row>
    <row r="622" spans="1:35" x14ac:dyDescent="0.2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</row>
    <row r="623" spans="1:35" x14ac:dyDescent="0.2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</row>
    <row r="624" spans="1:35" x14ac:dyDescent="0.2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</row>
    <row r="625" spans="1:35" x14ac:dyDescent="0.2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</row>
    <row r="626" spans="1:35" x14ac:dyDescent="0.2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</row>
    <row r="627" spans="1:35" x14ac:dyDescent="0.2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</row>
    <row r="628" spans="1:35" x14ac:dyDescent="0.2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</row>
    <row r="629" spans="1:35" x14ac:dyDescent="0.2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</row>
    <row r="630" spans="1:35" x14ac:dyDescent="0.2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</row>
    <row r="631" spans="1:35" x14ac:dyDescent="0.2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</row>
    <row r="632" spans="1:35" x14ac:dyDescent="0.2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</row>
    <row r="633" spans="1:35" x14ac:dyDescent="0.2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</row>
    <row r="634" spans="1:35" x14ac:dyDescent="0.2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</row>
    <row r="635" spans="1:35" x14ac:dyDescent="0.2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</row>
    <row r="636" spans="1:35" x14ac:dyDescent="0.2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</row>
    <row r="637" spans="1:35" x14ac:dyDescent="0.2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</row>
    <row r="638" spans="1:35" x14ac:dyDescent="0.2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</row>
    <row r="639" spans="1:35" x14ac:dyDescent="0.2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</row>
    <row r="640" spans="1:35" x14ac:dyDescent="0.2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</row>
    <row r="641" spans="1:35" x14ac:dyDescent="0.2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</row>
    <row r="642" spans="1:35" x14ac:dyDescent="0.2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</row>
    <row r="643" spans="1:35" x14ac:dyDescent="0.2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</row>
    <row r="644" spans="1:35" x14ac:dyDescent="0.2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</row>
    <row r="645" spans="1:35" x14ac:dyDescent="0.2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</row>
    <row r="646" spans="1:35" x14ac:dyDescent="0.2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</row>
    <row r="647" spans="1:35" x14ac:dyDescent="0.2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</row>
    <row r="648" spans="1:35" x14ac:dyDescent="0.2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</row>
    <row r="649" spans="1:35" x14ac:dyDescent="0.2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</row>
    <row r="650" spans="1:35" x14ac:dyDescent="0.2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</row>
    <row r="651" spans="1:35" x14ac:dyDescent="0.2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</row>
    <row r="652" spans="1:35" x14ac:dyDescent="0.2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</row>
    <row r="653" spans="1:35" x14ac:dyDescent="0.2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</row>
    <row r="654" spans="1:35" x14ac:dyDescent="0.2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</row>
    <row r="655" spans="1:35" x14ac:dyDescent="0.2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</row>
    <row r="656" spans="1:35" x14ac:dyDescent="0.2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</row>
    <row r="657" spans="1:35" x14ac:dyDescent="0.2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</row>
    <row r="658" spans="1:35" x14ac:dyDescent="0.2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</row>
    <row r="659" spans="1:35" x14ac:dyDescent="0.2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</row>
    <row r="660" spans="1:35" x14ac:dyDescent="0.2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</row>
    <row r="661" spans="1:35" x14ac:dyDescent="0.2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</row>
    <row r="662" spans="1:35" x14ac:dyDescent="0.2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</row>
    <row r="663" spans="1:35" x14ac:dyDescent="0.2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</row>
    <row r="664" spans="1:35" x14ac:dyDescent="0.2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</row>
    <row r="665" spans="1:35" x14ac:dyDescent="0.2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</row>
    <row r="666" spans="1:35" x14ac:dyDescent="0.2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</row>
    <row r="667" spans="1:35" x14ac:dyDescent="0.2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</row>
    <row r="668" spans="1:35" x14ac:dyDescent="0.2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</row>
    <row r="669" spans="1:35" x14ac:dyDescent="0.2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</row>
    <row r="670" spans="1:35" x14ac:dyDescent="0.2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</row>
    <row r="671" spans="1:35" x14ac:dyDescent="0.2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</row>
    <row r="672" spans="1:35" x14ac:dyDescent="0.2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</row>
    <row r="673" spans="1:35" x14ac:dyDescent="0.2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</row>
    <row r="674" spans="1:35" x14ac:dyDescent="0.2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</row>
    <row r="675" spans="1:35" x14ac:dyDescent="0.2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</row>
    <row r="676" spans="1:35" x14ac:dyDescent="0.2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</row>
    <row r="677" spans="1:35" x14ac:dyDescent="0.2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</row>
    <row r="678" spans="1:35" x14ac:dyDescent="0.2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</row>
    <row r="679" spans="1:35" x14ac:dyDescent="0.2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</row>
    <row r="680" spans="1:35" x14ac:dyDescent="0.2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</row>
    <row r="681" spans="1:35" x14ac:dyDescent="0.2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</row>
    <row r="682" spans="1:35" x14ac:dyDescent="0.2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</row>
    <row r="683" spans="1:35" x14ac:dyDescent="0.2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</row>
    <row r="684" spans="1:35" x14ac:dyDescent="0.2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</row>
    <row r="685" spans="1:35" x14ac:dyDescent="0.2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</row>
    <row r="686" spans="1:35" x14ac:dyDescent="0.2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</row>
    <row r="687" spans="1:35" x14ac:dyDescent="0.2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</row>
    <row r="688" spans="1:35" x14ac:dyDescent="0.2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</row>
    <row r="689" spans="1:35" x14ac:dyDescent="0.2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</row>
    <row r="690" spans="1:35" x14ac:dyDescent="0.2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</row>
    <row r="691" spans="1:35" x14ac:dyDescent="0.2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</row>
    <row r="692" spans="1:35" x14ac:dyDescent="0.2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</row>
    <row r="693" spans="1:35" x14ac:dyDescent="0.2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</row>
    <row r="694" spans="1:35" x14ac:dyDescent="0.2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</row>
    <row r="695" spans="1:35" x14ac:dyDescent="0.2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</row>
    <row r="696" spans="1:35" x14ac:dyDescent="0.2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</row>
    <row r="697" spans="1:35" x14ac:dyDescent="0.2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</row>
    <row r="698" spans="1:35" x14ac:dyDescent="0.2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</row>
    <row r="699" spans="1:35" x14ac:dyDescent="0.2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</row>
    <row r="700" spans="1:35" x14ac:dyDescent="0.2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</row>
    <row r="701" spans="1:35" x14ac:dyDescent="0.2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</row>
    <row r="702" spans="1:35" x14ac:dyDescent="0.2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</row>
    <row r="703" spans="1:35" x14ac:dyDescent="0.2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</row>
    <row r="704" spans="1:35" x14ac:dyDescent="0.2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</row>
    <row r="705" spans="1:35" x14ac:dyDescent="0.2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</row>
    <row r="706" spans="1:35" x14ac:dyDescent="0.2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</row>
    <row r="707" spans="1:35" x14ac:dyDescent="0.2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</row>
    <row r="708" spans="1:35" x14ac:dyDescent="0.2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</row>
    <row r="709" spans="1:35" x14ac:dyDescent="0.2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</row>
    <row r="710" spans="1:35" x14ac:dyDescent="0.2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</row>
    <row r="711" spans="1:35" x14ac:dyDescent="0.2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</row>
    <row r="712" spans="1:35" x14ac:dyDescent="0.2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</row>
    <row r="713" spans="1:35" x14ac:dyDescent="0.2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</row>
    <row r="714" spans="1:35" x14ac:dyDescent="0.2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</row>
    <row r="715" spans="1:35" x14ac:dyDescent="0.2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</row>
    <row r="716" spans="1:35" x14ac:dyDescent="0.2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</row>
    <row r="717" spans="1:35" x14ac:dyDescent="0.2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</row>
    <row r="718" spans="1:35" x14ac:dyDescent="0.2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</row>
    <row r="719" spans="1:35" x14ac:dyDescent="0.2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</row>
    <row r="720" spans="1:35" x14ac:dyDescent="0.2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</row>
    <row r="721" spans="1:35" x14ac:dyDescent="0.2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</row>
    <row r="722" spans="1:35" x14ac:dyDescent="0.2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</row>
    <row r="723" spans="1:35" x14ac:dyDescent="0.2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</row>
    <row r="724" spans="1:35" x14ac:dyDescent="0.2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</row>
    <row r="725" spans="1:35" x14ac:dyDescent="0.2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</row>
    <row r="726" spans="1:35" x14ac:dyDescent="0.2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</row>
    <row r="727" spans="1:35" x14ac:dyDescent="0.2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</row>
    <row r="728" spans="1:35" x14ac:dyDescent="0.2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</row>
    <row r="729" spans="1:35" x14ac:dyDescent="0.2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</row>
    <row r="730" spans="1:35" x14ac:dyDescent="0.2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</row>
    <row r="731" spans="1:35" x14ac:dyDescent="0.2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</row>
    <row r="732" spans="1:35" x14ac:dyDescent="0.2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</row>
    <row r="733" spans="1:35" x14ac:dyDescent="0.2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</row>
    <row r="734" spans="1:35" x14ac:dyDescent="0.2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</row>
    <row r="735" spans="1:35" x14ac:dyDescent="0.2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</row>
    <row r="736" spans="1:35" x14ac:dyDescent="0.2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</row>
    <row r="737" spans="1:35" x14ac:dyDescent="0.2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</row>
    <row r="738" spans="1:35" x14ac:dyDescent="0.2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</row>
    <row r="739" spans="1:35" x14ac:dyDescent="0.2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</row>
    <row r="740" spans="1:35" x14ac:dyDescent="0.2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</row>
    <row r="741" spans="1:35" x14ac:dyDescent="0.2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</row>
    <row r="742" spans="1:35" x14ac:dyDescent="0.2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</row>
    <row r="743" spans="1:35" x14ac:dyDescent="0.2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</row>
    <row r="744" spans="1:35" x14ac:dyDescent="0.2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</row>
    <row r="745" spans="1:35" x14ac:dyDescent="0.2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</row>
    <row r="746" spans="1:35" x14ac:dyDescent="0.2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</row>
    <row r="747" spans="1:35" x14ac:dyDescent="0.2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</row>
    <row r="748" spans="1:35" x14ac:dyDescent="0.2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</row>
    <row r="749" spans="1:35" x14ac:dyDescent="0.2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</row>
    <row r="750" spans="1:35" x14ac:dyDescent="0.2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</row>
    <row r="751" spans="1:35" x14ac:dyDescent="0.2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</row>
    <row r="752" spans="1:35" x14ac:dyDescent="0.2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</row>
    <row r="753" spans="1:35" x14ac:dyDescent="0.2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</row>
    <row r="754" spans="1:35" x14ac:dyDescent="0.2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</row>
    <row r="755" spans="1:35" x14ac:dyDescent="0.2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</row>
    <row r="756" spans="1:35" x14ac:dyDescent="0.2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</row>
    <row r="757" spans="1:35" x14ac:dyDescent="0.2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</row>
    <row r="758" spans="1:35" x14ac:dyDescent="0.2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</row>
    <row r="759" spans="1:35" x14ac:dyDescent="0.2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</row>
    <row r="760" spans="1:35" x14ac:dyDescent="0.2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</row>
    <row r="761" spans="1:35" x14ac:dyDescent="0.2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</row>
    <row r="762" spans="1:35" x14ac:dyDescent="0.2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</row>
    <row r="763" spans="1:35" x14ac:dyDescent="0.2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</row>
    <row r="764" spans="1:35" x14ac:dyDescent="0.2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</row>
    <row r="765" spans="1:35" x14ac:dyDescent="0.2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</row>
    <row r="766" spans="1:35" x14ac:dyDescent="0.2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</row>
    <row r="767" spans="1:35" x14ac:dyDescent="0.2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</row>
    <row r="768" spans="1:35" x14ac:dyDescent="0.2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</row>
    <row r="769" spans="1:35" x14ac:dyDescent="0.2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</row>
    <row r="770" spans="1:35" x14ac:dyDescent="0.2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</row>
    <row r="771" spans="1:35" x14ac:dyDescent="0.2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</row>
    <row r="772" spans="1:35" x14ac:dyDescent="0.2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</row>
    <row r="773" spans="1:35" x14ac:dyDescent="0.2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</row>
    <row r="774" spans="1:35" x14ac:dyDescent="0.2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</row>
    <row r="775" spans="1:35" x14ac:dyDescent="0.2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</row>
    <row r="776" spans="1:35" x14ac:dyDescent="0.2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</row>
    <row r="777" spans="1:35" x14ac:dyDescent="0.2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</row>
    <row r="778" spans="1:35" x14ac:dyDescent="0.2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</row>
    <row r="779" spans="1:35" x14ac:dyDescent="0.2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</row>
    <row r="780" spans="1:35" x14ac:dyDescent="0.2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</row>
    <row r="781" spans="1:35" x14ac:dyDescent="0.2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</row>
    <row r="782" spans="1:35" x14ac:dyDescent="0.2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</row>
    <row r="783" spans="1:35" x14ac:dyDescent="0.2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</row>
    <row r="784" spans="1:35" x14ac:dyDescent="0.2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</row>
    <row r="785" spans="1:35" x14ac:dyDescent="0.2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</row>
    <row r="786" spans="1:35" x14ac:dyDescent="0.2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</row>
    <row r="787" spans="1:35" x14ac:dyDescent="0.2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</row>
    <row r="788" spans="1:35" x14ac:dyDescent="0.2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</row>
    <row r="789" spans="1:35" x14ac:dyDescent="0.2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</row>
    <row r="790" spans="1:35" x14ac:dyDescent="0.2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</row>
    <row r="791" spans="1:35" x14ac:dyDescent="0.2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</row>
    <row r="792" spans="1:35" x14ac:dyDescent="0.2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</row>
    <row r="793" spans="1:35" x14ac:dyDescent="0.2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</row>
    <row r="794" spans="1:35" x14ac:dyDescent="0.2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</row>
    <row r="795" spans="1:35" x14ac:dyDescent="0.2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</row>
    <row r="796" spans="1:35" x14ac:dyDescent="0.2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</row>
    <row r="797" spans="1:35" x14ac:dyDescent="0.2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</row>
    <row r="798" spans="1:35" x14ac:dyDescent="0.2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</row>
    <row r="799" spans="1:35" x14ac:dyDescent="0.2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</row>
    <row r="800" spans="1:35" x14ac:dyDescent="0.2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</row>
    <row r="801" spans="1:35" x14ac:dyDescent="0.2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</row>
    <row r="802" spans="1:35" x14ac:dyDescent="0.2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</row>
    <row r="803" spans="1:35" x14ac:dyDescent="0.2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</row>
    <row r="804" spans="1:35" x14ac:dyDescent="0.2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</row>
    <row r="805" spans="1:35" x14ac:dyDescent="0.2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</row>
    <row r="806" spans="1:35" x14ac:dyDescent="0.2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</row>
    <row r="807" spans="1:35" x14ac:dyDescent="0.2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</row>
    <row r="808" spans="1:35" x14ac:dyDescent="0.2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</row>
    <row r="809" spans="1:35" x14ac:dyDescent="0.2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</row>
    <row r="810" spans="1:35" x14ac:dyDescent="0.2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</row>
    <row r="811" spans="1:35" x14ac:dyDescent="0.2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</row>
    <row r="812" spans="1:35" x14ac:dyDescent="0.2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</row>
    <row r="813" spans="1:35" x14ac:dyDescent="0.2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</row>
    <row r="814" spans="1:35" x14ac:dyDescent="0.2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</row>
    <row r="815" spans="1:35" x14ac:dyDescent="0.2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</row>
    <row r="816" spans="1:35" x14ac:dyDescent="0.2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</row>
    <row r="817" spans="1:35" x14ac:dyDescent="0.2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</row>
    <row r="818" spans="1:35" x14ac:dyDescent="0.2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</row>
    <row r="819" spans="1:35" x14ac:dyDescent="0.2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</row>
    <row r="820" spans="1:35" x14ac:dyDescent="0.2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</row>
    <row r="821" spans="1:35" x14ac:dyDescent="0.2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</row>
    <row r="822" spans="1:35" x14ac:dyDescent="0.2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</row>
    <row r="823" spans="1:35" x14ac:dyDescent="0.2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</row>
    <row r="824" spans="1:35" x14ac:dyDescent="0.2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</row>
    <row r="825" spans="1:35" x14ac:dyDescent="0.2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</row>
    <row r="826" spans="1:35" x14ac:dyDescent="0.2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</row>
    <row r="827" spans="1:35" x14ac:dyDescent="0.2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</row>
    <row r="828" spans="1:35" x14ac:dyDescent="0.2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</row>
    <row r="829" spans="1:35" x14ac:dyDescent="0.2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</row>
    <row r="830" spans="1:35" x14ac:dyDescent="0.2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</row>
    <row r="831" spans="1:35" x14ac:dyDescent="0.2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</row>
    <row r="832" spans="1:35" x14ac:dyDescent="0.2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</row>
    <row r="833" spans="1:35" x14ac:dyDescent="0.2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</row>
    <row r="834" spans="1:35" x14ac:dyDescent="0.2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</row>
    <row r="835" spans="1:35" x14ac:dyDescent="0.2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</row>
    <row r="836" spans="1:35" x14ac:dyDescent="0.2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</row>
    <row r="837" spans="1:35" x14ac:dyDescent="0.2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</row>
    <row r="838" spans="1:35" x14ac:dyDescent="0.2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</row>
    <row r="839" spans="1:35" x14ac:dyDescent="0.2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</row>
    <row r="840" spans="1:35" x14ac:dyDescent="0.2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</row>
    <row r="841" spans="1:35" x14ac:dyDescent="0.2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</row>
    <row r="842" spans="1:35" x14ac:dyDescent="0.2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</row>
    <row r="843" spans="1:35" x14ac:dyDescent="0.2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</row>
    <row r="844" spans="1:35" x14ac:dyDescent="0.2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</row>
    <row r="845" spans="1:35" x14ac:dyDescent="0.2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</row>
    <row r="846" spans="1:35" x14ac:dyDescent="0.2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</row>
    <row r="847" spans="1:35" x14ac:dyDescent="0.2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</row>
    <row r="848" spans="1:35" x14ac:dyDescent="0.2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</row>
    <row r="849" spans="1:35" x14ac:dyDescent="0.2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</row>
    <row r="850" spans="1:35" x14ac:dyDescent="0.2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</row>
    <row r="851" spans="1:35" x14ac:dyDescent="0.2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</row>
    <row r="852" spans="1:35" x14ac:dyDescent="0.2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</row>
    <row r="853" spans="1:35" x14ac:dyDescent="0.2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</row>
    <row r="854" spans="1:35" x14ac:dyDescent="0.2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</row>
    <row r="855" spans="1:35" x14ac:dyDescent="0.2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</row>
    <row r="856" spans="1:35" x14ac:dyDescent="0.2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</row>
    <row r="857" spans="1:35" x14ac:dyDescent="0.2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</row>
    <row r="858" spans="1:35" x14ac:dyDescent="0.2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</row>
    <row r="859" spans="1:35" x14ac:dyDescent="0.2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</row>
    <row r="860" spans="1:35" x14ac:dyDescent="0.2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</row>
    <row r="861" spans="1:35" x14ac:dyDescent="0.2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</row>
    <row r="862" spans="1:35" x14ac:dyDescent="0.2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</row>
    <row r="863" spans="1:35" x14ac:dyDescent="0.2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</row>
    <row r="864" spans="1:35" x14ac:dyDescent="0.2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</row>
    <row r="865" spans="1:35" x14ac:dyDescent="0.2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</row>
    <row r="866" spans="1:35" x14ac:dyDescent="0.2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</row>
    <row r="867" spans="1:35" x14ac:dyDescent="0.2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</row>
    <row r="868" spans="1:35" x14ac:dyDescent="0.2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</row>
    <row r="869" spans="1:35" x14ac:dyDescent="0.2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</row>
    <row r="870" spans="1:35" x14ac:dyDescent="0.2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</row>
    <row r="871" spans="1:35" x14ac:dyDescent="0.2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</row>
    <row r="872" spans="1:35" x14ac:dyDescent="0.2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</row>
    <row r="873" spans="1:35" x14ac:dyDescent="0.2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</row>
    <row r="874" spans="1:35" x14ac:dyDescent="0.2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</row>
    <row r="875" spans="1:35" x14ac:dyDescent="0.2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</row>
    <row r="876" spans="1:35" x14ac:dyDescent="0.2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</row>
    <row r="877" spans="1:35" x14ac:dyDescent="0.2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</row>
    <row r="878" spans="1:35" x14ac:dyDescent="0.2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</row>
    <row r="879" spans="1:35" x14ac:dyDescent="0.2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</row>
    <row r="880" spans="1:35" x14ac:dyDescent="0.2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</row>
    <row r="881" spans="1:35" x14ac:dyDescent="0.2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</row>
    <row r="882" spans="1:35" x14ac:dyDescent="0.2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</row>
    <row r="883" spans="1:35" x14ac:dyDescent="0.2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</row>
    <row r="884" spans="1:35" x14ac:dyDescent="0.2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</row>
    <row r="885" spans="1:35" x14ac:dyDescent="0.2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</row>
    <row r="886" spans="1:35" x14ac:dyDescent="0.2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</row>
    <row r="887" spans="1:35" x14ac:dyDescent="0.2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</row>
    <row r="888" spans="1:35" x14ac:dyDescent="0.2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</row>
    <row r="889" spans="1:35" x14ac:dyDescent="0.2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</row>
    <row r="890" spans="1:35" x14ac:dyDescent="0.2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</row>
    <row r="891" spans="1:35" x14ac:dyDescent="0.2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</row>
    <row r="892" spans="1:35" x14ac:dyDescent="0.2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</row>
    <row r="893" spans="1:35" x14ac:dyDescent="0.2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</row>
    <row r="894" spans="1:35" x14ac:dyDescent="0.2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</row>
    <row r="895" spans="1:35" x14ac:dyDescent="0.2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</row>
    <row r="896" spans="1:35" x14ac:dyDescent="0.2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</row>
    <row r="897" spans="1:35" x14ac:dyDescent="0.2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</row>
    <row r="898" spans="1:35" x14ac:dyDescent="0.2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</row>
    <row r="899" spans="1:35" x14ac:dyDescent="0.2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</row>
    <row r="900" spans="1:35" x14ac:dyDescent="0.2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</row>
    <row r="901" spans="1:35" x14ac:dyDescent="0.2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</row>
    <row r="902" spans="1:35" x14ac:dyDescent="0.2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</row>
    <row r="903" spans="1:35" x14ac:dyDescent="0.2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</row>
    <row r="904" spans="1:35" x14ac:dyDescent="0.2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</row>
    <row r="905" spans="1:35" x14ac:dyDescent="0.2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</row>
    <row r="906" spans="1:35" x14ac:dyDescent="0.2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  <c r="AI906" s="13"/>
    </row>
    <row r="907" spans="1:35" x14ac:dyDescent="0.2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  <c r="AI907" s="13"/>
    </row>
    <row r="908" spans="1:35" x14ac:dyDescent="0.2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</row>
    <row r="909" spans="1:35" x14ac:dyDescent="0.2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  <c r="AI909" s="13"/>
    </row>
    <row r="910" spans="1:35" x14ac:dyDescent="0.2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3"/>
      <c r="AI910" s="13"/>
    </row>
    <row r="911" spans="1:35" x14ac:dyDescent="0.2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  <c r="AI911" s="13"/>
    </row>
    <row r="912" spans="1:35" x14ac:dyDescent="0.2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  <c r="AI912" s="13"/>
    </row>
    <row r="913" spans="1:35" x14ac:dyDescent="0.2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  <c r="AI913" s="13"/>
    </row>
    <row r="914" spans="1:35" x14ac:dyDescent="0.2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3"/>
      <c r="AI914" s="13"/>
    </row>
    <row r="915" spans="1:35" x14ac:dyDescent="0.2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  <c r="AI915" s="13"/>
    </row>
    <row r="916" spans="1:35" x14ac:dyDescent="0.2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3"/>
      <c r="AI916" s="13"/>
    </row>
    <row r="917" spans="1:35" x14ac:dyDescent="0.2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3"/>
      <c r="AI917" s="13"/>
    </row>
    <row r="918" spans="1:35" x14ac:dyDescent="0.2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  <c r="AH918" s="13"/>
      <c r="AI918" s="13"/>
    </row>
    <row r="919" spans="1:35" x14ac:dyDescent="0.2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  <c r="AH919" s="13"/>
      <c r="AI919" s="13"/>
    </row>
    <row r="920" spans="1:35" x14ac:dyDescent="0.2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  <c r="AH920" s="13"/>
      <c r="AI920" s="13"/>
    </row>
    <row r="921" spans="1:35" x14ac:dyDescent="0.2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3"/>
      <c r="AI921" s="13"/>
    </row>
    <row r="922" spans="1:35" x14ac:dyDescent="0.2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3"/>
      <c r="AI922" s="13"/>
    </row>
    <row r="923" spans="1:35" x14ac:dyDescent="0.2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3"/>
      <c r="AI923" s="13"/>
    </row>
    <row r="924" spans="1:35" x14ac:dyDescent="0.2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  <c r="AH924" s="13"/>
      <c r="AI924" s="13"/>
    </row>
    <row r="925" spans="1:35" x14ac:dyDescent="0.2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  <c r="AH925" s="13"/>
      <c r="AI925" s="13"/>
    </row>
    <row r="926" spans="1:35" x14ac:dyDescent="0.2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  <c r="AH926" s="13"/>
      <c r="AI926" s="13"/>
    </row>
    <row r="927" spans="1:35" x14ac:dyDescent="0.2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  <c r="AH927" s="13"/>
      <c r="AI927" s="13"/>
    </row>
    <row r="928" spans="1:35" x14ac:dyDescent="0.2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  <c r="AH928" s="13"/>
      <c r="AI928" s="13"/>
    </row>
    <row r="929" spans="1:35" x14ac:dyDescent="0.2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  <c r="AH929" s="13"/>
      <c r="AI929" s="13"/>
    </row>
    <row r="930" spans="1:35" x14ac:dyDescent="0.2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3"/>
      <c r="AI930" s="13"/>
    </row>
    <row r="931" spans="1:35" x14ac:dyDescent="0.2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  <c r="AH931" s="13"/>
      <c r="AI931" s="13"/>
    </row>
    <row r="932" spans="1:35" x14ac:dyDescent="0.2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  <c r="AH932" s="13"/>
      <c r="AI932" s="13"/>
    </row>
    <row r="933" spans="1:35" x14ac:dyDescent="0.2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3"/>
      <c r="AI933" s="13"/>
    </row>
    <row r="934" spans="1:35" x14ac:dyDescent="0.2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  <c r="AH934" s="13"/>
      <c r="AI934" s="13"/>
    </row>
    <row r="935" spans="1:35" x14ac:dyDescent="0.2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  <c r="AH935" s="13"/>
      <c r="AI935" s="13"/>
    </row>
    <row r="936" spans="1:35" x14ac:dyDescent="0.2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  <c r="AH936" s="13"/>
      <c r="AI936" s="13"/>
    </row>
    <row r="937" spans="1:35" x14ac:dyDescent="0.2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  <c r="AH937" s="13"/>
      <c r="AI937" s="13"/>
    </row>
    <row r="938" spans="1:35" x14ac:dyDescent="0.2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  <c r="AH938" s="13"/>
      <c r="AI938" s="13"/>
    </row>
    <row r="939" spans="1:35" x14ac:dyDescent="0.2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3"/>
      <c r="AI939" s="13"/>
    </row>
    <row r="940" spans="1:35" x14ac:dyDescent="0.2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  <c r="AI940" s="13"/>
    </row>
    <row r="941" spans="1:35" x14ac:dyDescent="0.2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  <c r="AH941" s="13"/>
      <c r="AI941" s="13"/>
    </row>
    <row r="942" spans="1:35" x14ac:dyDescent="0.2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  <c r="AH942" s="13"/>
      <c r="AI942" s="13"/>
    </row>
    <row r="943" spans="1:35" x14ac:dyDescent="0.2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  <c r="AH943" s="13"/>
      <c r="AI943" s="13"/>
    </row>
    <row r="944" spans="1:35" x14ac:dyDescent="0.2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  <c r="AH944" s="13"/>
      <c r="AI944" s="13"/>
    </row>
    <row r="945" spans="1:35" x14ac:dyDescent="0.2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  <c r="AI945" s="13"/>
    </row>
    <row r="946" spans="1:35" x14ac:dyDescent="0.2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3"/>
      <c r="AI946" s="13"/>
    </row>
    <row r="947" spans="1:35" x14ac:dyDescent="0.2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  <c r="AI947" s="13"/>
    </row>
    <row r="948" spans="1:35" x14ac:dyDescent="0.2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  <c r="AH948" s="13"/>
      <c r="AI948" s="13"/>
    </row>
    <row r="949" spans="1:35" x14ac:dyDescent="0.2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3"/>
      <c r="AI949" s="13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F273"/>
  <sheetViews>
    <sheetView topLeftCell="A49" workbookViewId="0">
      <selection activeCell="A79" sqref="A79:D7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 x14ac:dyDescent="0.35">
      <c r="A1" s="1" t="s">
        <v>47</v>
      </c>
      <c r="P1" s="5"/>
      <c r="V1" s="4" t="s">
        <v>10</v>
      </c>
      <c r="W1" s="51" t="s">
        <v>22</v>
      </c>
    </row>
    <row r="2" spans="1:23" x14ac:dyDescent="0.2">
      <c r="A2" t="s">
        <v>24</v>
      </c>
      <c r="B2" s="8" t="s">
        <v>44</v>
      </c>
      <c r="V2" s="52">
        <v>1000</v>
      </c>
      <c r="W2" s="50">
        <f>+$D$11+$D$12*V2+$D$13*V2^2</f>
        <v>8.9070207842018842E-2</v>
      </c>
    </row>
    <row r="3" spans="1:23" ht="13.5" thickBot="1" x14ac:dyDescent="0.25">
      <c r="A3" s="18" t="s">
        <v>156</v>
      </c>
      <c r="V3" s="52">
        <v>1200</v>
      </c>
      <c r="W3" s="50">
        <f t="shared" ref="W3:W17" si="0">+D$11+D$12*V3+D$13*V3^2</f>
        <v>0.19336399832001128</v>
      </c>
    </row>
    <row r="4" spans="1:23" ht="14.25" thickTop="1" thickBot="1" x14ac:dyDescent="0.25">
      <c r="A4" s="5" t="s">
        <v>1</v>
      </c>
      <c r="C4" s="2">
        <v>44785.432999999997</v>
      </c>
      <c r="D4" s="3">
        <v>2.8809876999999999</v>
      </c>
      <c r="V4" s="52">
        <v>1400</v>
      </c>
      <c r="W4" s="50">
        <f t="shared" si="0"/>
        <v>0.28979891550818404</v>
      </c>
    </row>
    <row r="5" spans="1:23" ht="13.5" thickTop="1" x14ac:dyDescent="0.2">
      <c r="A5" s="12" t="s">
        <v>48</v>
      </c>
      <c r="B5" s="13"/>
      <c r="C5" s="14">
        <v>8</v>
      </c>
      <c r="D5" s="13" t="s">
        <v>49</v>
      </c>
      <c r="V5" s="52">
        <v>1600</v>
      </c>
      <c r="W5" s="50">
        <f t="shared" si="0"/>
        <v>0.37837495940653754</v>
      </c>
    </row>
    <row r="6" spans="1:23" x14ac:dyDescent="0.2">
      <c r="A6" s="5" t="s">
        <v>2</v>
      </c>
      <c r="V6" s="52">
        <v>1800</v>
      </c>
      <c r="W6" s="50">
        <f t="shared" si="0"/>
        <v>0.45909213001507154</v>
      </c>
    </row>
    <row r="7" spans="1:23" x14ac:dyDescent="0.2">
      <c r="A7" t="s">
        <v>3</v>
      </c>
      <c r="C7">
        <v>28273.242999999999</v>
      </c>
      <c r="D7" s="18" t="s">
        <v>156</v>
      </c>
      <c r="V7" s="52">
        <v>2000</v>
      </c>
      <c r="W7" s="50">
        <f t="shared" si="0"/>
        <v>0.53195042733378584</v>
      </c>
    </row>
    <row r="8" spans="1:23" x14ac:dyDescent="0.2">
      <c r="A8" t="s">
        <v>4</v>
      </c>
      <c r="C8">
        <v>5.117159</v>
      </c>
      <c r="D8" s="18" t="s">
        <v>156</v>
      </c>
      <c r="V8" s="52">
        <v>2200</v>
      </c>
      <c r="W8" s="50">
        <f t="shared" si="0"/>
        <v>0.59694985136268097</v>
      </c>
    </row>
    <row r="9" spans="1:23" x14ac:dyDescent="0.2">
      <c r="A9" s="26" t="s">
        <v>54</v>
      </c>
      <c r="C9" s="27">
        <v>66</v>
      </c>
      <c r="D9" s="17" t="str">
        <f>"F"&amp;C9</f>
        <v>F66</v>
      </c>
      <c r="E9" s="18" t="str">
        <f>"G"&amp;C9</f>
        <v>G66</v>
      </c>
      <c r="V9" s="52">
        <v>2400</v>
      </c>
      <c r="W9" s="50">
        <f t="shared" si="0"/>
        <v>0.65409040210175684</v>
      </c>
    </row>
    <row r="10" spans="1:23" ht="13.5" thickBot="1" x14ac:dyDescent="0.25">
      <c r="A10" s="13"/>
      <c r="B10" s="13"/>
      <c r="C10" s="4" t="s">
        <v>20</v>
      </c>
      <c r="D10" s="4" t="s">
        <v>21</v>
      </c>
      <c r="E10" s="13"/>
      <c r="V10" s="52">
        <v>2600</v>
      </c>
      <c r="W10" s="50">
        <f t="shared" si="0"/>
        <v>0.70337207955101277</v>
      </c>
    </row>
    <row r="11" spans="1:23" ht="13.5" thickTop="1" x14ac:dyDescent="0.2">
      <c r="A11" s="13" t="s">
        <v>16</v>
      </c>
      <c r="B11" s="13"/>
      <c r="C11" s="15">
        <f ca="1">INTERCEPT(INDIRECT($E$9):G989,INDIRECT($D$9):F989)</f>
        <v>-44.157386262631476</v>
      </c>
      <c r="D11" s="35">
        <f>E11*F11</f>
        <v>-0.55028184389523471</v>
      </c>
      <c r="E11" s="36">
        <v>-0.55028184389523471</v>
      </c>
      <c r="F11" s="37">
        <v>1</v>
      </c>
      <c r="V11" s="52">
        <v>2800</v>
      </c>
      <c r="W11" s="50">
        <f t="shared" si="0"/>
        <v>0.74479488371044933</v>
      </c>
    </row>
    <row r="12" spans="1:23" x14ac:dyDescent="0.2">
      <c r="A12" s="13" t="s">
        <v>17</v>
      </c>
      <c r="B12" s="13"/>
      <c r="C12" s="15">
        <f ca="1">SLOPE(INDIRECT($E$9):G989,INDIRECT($D$9):F989)</f>
        <v>8.6466250067895496E-3</v>
      </c>
      <c r="D12" s="35">
        <f>E12*F12</f>
        <v>7.3758796785999684E-4</v>
      </c>
      <c r="E12" s="38">
        <v>7.3758796785999685</v>
      </c>
      <c r="F12" s="37">
        <v>1E-4</v>
      </c>
      <c r="V12" s="52">
        <v>3000</v>
      </c>
      <c r="W12" s="50">
        <f t="shared" si="0"/>
        <v>0.77835881458006684</v>
      </c>
    </row>
    <row r="13" spans="1:23" ht="13.5" thickBot="1" x14ac:dyDescent="0.25">
      <c r="A13" s="13" t="s">
        <v>19</v>
      </c>
      <c r="B13" s="13"/>
      <c r="C13" s="16" t="s">
        <v>14</v>
      </c>
      <c r="D13" s="35">
        <f>E13*F13</f>
        <v>-9.8235916122743247E-8</v>
      </c>
      <c r="E13" s="39">
        <v>-9.8235916122743241</v>
      </c>
      <c r="F13" s="37">
        <v>1E-8</v>
      </c>
      <c r="V13" s="52">
        <v>3200</v>
      </c>
      <c r="W13" s="50">
        <f t="shared" si="0"/>
        <v>0.80406387215986452</v>
      </c>
    </row>
    <row r="14" spans="1:23" ht="13.5" thickTop="1" x14ac:dyDescent="0.2">
      <c r="A14" s="13"/>
      <c r="B14" s="13"/>
      <c r="C14" s="13"/>
      <c r="D14" s="35"/>
      <c r="E14">
        <f>SUM(U21:U998)</f>
        <v>0</v>
      </c>
      <c r="V14" s="52">
        <v>3400</v>
      </c>
      <c r="W14" s="50">
        <f t="shared" si="0"/>
        <v>0.8219100564498425</v>
      </c>
    </row>
    <row r="15" spans="1:23" x14ac:dyDescent="0.2">
      <c r="A15" s="19" t="s">
        <v>18</v>
      </c>
      <c r="B15" s="13"/>
      <c r="C15" s="20">
        <f ca="1">(C7+C11)+(C8+C12)*INT(MAX(F21:F3530))</f>
        <v>56503.029441274819</v>
      </c>
      <c r="D15" s="40">
        <f>+C7+INT(MAX(F21:F1598))*C8+D11+D12*INT(MAX(F21:F4033))+D13*INT(MAX(F21:F4060)^2)</f>
        <v>56500.021346254478</v>
      </c>
      <c r="E15" s="21" t="s">
        <v>57</v>
      </c>
      <c r="F15" s="14">
        <v>1</v>
      </c>
      <c r="V15" s="52">
        <v>3600</v>
      </c>
      <c r="W15" s="50">
        <f t="shared" si="0"/>
        <v>0.83189736745000165</v>
      </c>
    </row>
    <row r="16" spans="1:23" x14ac:dyDescent="0.2">
      <c r="A16" s="23" t="s">
        <v>5</v>
      </c>
      <c r="B16" s="13"/>
      <c r="C16" s="24">
        <f ca="1">+C8+C12</f>
        <v>5.1258056250067892</v>
      </c>
      <c r="D16" s="41">
        <f>+C8+D12+2*D13*MAX(F21:F143)</f>
        <v>5.1168128493411942</v>
      </c>
      <c r="E16" s="21" t="s">
        <v>50</v>
      </c>
      <c r="F16" s="22">
        <f ca="1">NOW()+15018.5+$C$5/24</f>
        <v>59959.537194907411</v>
      </c>
      <c r="V16" s="52">
        <v>3800</v>
      </c>
      <c r="W16" s="50">
        <f t="shared" si="0"/>
        <v>0.83402580516034086</v>
      </c>
    </row>
    <row r="17" spans="1:25" ht="13.5" thickBot="1" x14ac:dyDescent="0.25">
      <c r="A17" s="21" t="s">
        <v>52</v>
      </c>
      <c r="B17" s="13"/>
      <c r="C17" s="13">
        <f>COUNT(C21:C2188)</f>
        <v>58</v>
      </c>
      <c r="E17" s="21" t="s">
        <v>58</v>
      </c>
      <c r="F17" s="22">
        <f ca="1">ROUND(2*(F16-$C$7)/$C$8,0)/2+F15</f>
        <v>6193</v>
      </c>
      <c r="V17" s="52">
        <v>4000</v>
      </c>
      <c r="W17" s="50">
        <f t="shared" si="0"/>
        <v>0.82829536958086059</v>
      </c>
    </row>
    <row r="18" spans="1:25" ht="14.25" thickTop="1" thickBot="1" x14ac:dyDescent="0.25">
      <c r="A18" s="5" t="s">
        <v>61</v>
      </c>
      <c r="C18" s="42">
        <f ca="1">+C15</f>
        <v>56503.029441274819</v>
      </c>
      <c r="D18" s="43">
        <f ca="1">C16</f>
        <v>5.1258056250067892</v>
      </c>
      <c r="E18" s="21" t="s">
        <v>51</v>
      </c>
      <c r="F18" s="18">
        <f ca="1">ROUND(2*(F16-$C$15)/$C$16,0)/2+F15</f>
        <v>675.5</v>
      </c>
      <c r="V18" s="52"/>
      <c r="W18" s="50"/>
    </row>
    <row r="19" spans="1:25" ht="13.5" thickBot="1" x14ac:dyDescent="0.25">
      <c r="A19" s="5" t="s">
        <v>62</v>
      </c>
      <c r="C19" s="44">
        <f>+D15</f>
        <v>56500.021346254478</v>
      </c>
      <c r="D19" s="45">
        <f>+D16</f>
        <v>5.1168128493411942</v>
      </c>
      <c r="E19" s="21" t="s">
        <v>53</v>
      </c>
      <c r="F19" s="25">
        <f ca="1">+$C$15+$C$16*F18-15018.5-$C$5/24</f>
        <v>44946.677807633569</v>
      </c>
      <c r="V19" s="52"/>
      <c r="W19" s="50"/>
    </row>
    <row r="20" spans="1:25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40</v>
      </c>
      <c r="J20" s="7" t="s">
        <v>41</v>
      </c>
      <c r="K20" s="7" t="s">
        <v>42</v>
      </c>
      <c r="L20" s="7" t="s">
        <v>155</v>
      </c>
      <c r="M20" s="7" t="s">
        <v>25</v>
      </c>
      <c r="N20" s="7" t="s">
        <v>26</v>
      </c>
      <c r="O20" s="7" t="s">
        <v>23</v>
      </c>
      <c r="P20" s="6" t="s">
        <v>22</v>
      </c>
      <c r="Q20" s="4" t="s">
        <v>15</v>
      </c>
      <c r="R20" s="46" t="s">
        <v>63</v>
      </c>
      <c r="S20" s="47" t="s">
        <v>64</v>
      </c>
      <c r="T20" s="48" t="s">
        <v>65</v>
      </c>
      <c r="U20" s="49" t="s">
        <v>66</v>
      </c>
    </row>
    <row r="21" spans="1:25" x14ac:dyDescent="0.2">
      <c r="A21" s="9" t="s">
        <v>45</v>
      </c>
      <c r="B21" s="9"/>
      <c r="C21" s="28">
        <v>26825.566999999999</v>
      </c>
      <c r="D21" s="28"/>
      <c r="E21" s="9">
        <f t="shared" ref="E21:E52" si="1">+(C21-C$7)/C$8</f>
        <v>-282.90619853711786</v>
      </c>
      <c r="F21" s="9">
        <f t="shared" ref="F21:F65" si="2">ROUND(2*E21,0)/2</f>
        <v>-283</v>
      </c>
      <c r="G21" s="9">
        <f t="shared" ref="G21:G52" si="3">+C21-(C$7+F21*C$8)</f>
        <v>0.47999700000218581</v>
      </c>
      <c r="H21" s="9"/>
      <c r="I21" s="9"/>
      <c r="J21" s="9"/>
      <c r="K21" s="9"/>
      <c r="L21" s="9"/>
      <c r="M21" s="9"/>
      <c r="N21" s="9">
        <f t="shared" ref="N21:N39" si="4">+G21</f>
        <v>0.47999700000218581</v>
      </c>
      <c r="O21" s="9"/>
      <c r="P21" s="9"/>
      <c r="Q21" s="10">
        <f t="shared" ref="Q21:Q52" si="5">+C21-15018.5</f>
        <v>11807.066999999999</v>
      </c>
      <c r="R21" s="9"/>
      <c r="S21" s="9"/>
      <c r="T21" s="9"/>
      <c r="U21" s="50">
        <f>T21*S21</f>
        <v>0</v>
      </c>
      <c r="V21" s="9"/>
      <c r="X21" t="s">
        <v>46</v>
      </c>
      <c r="Y21" s="9"/>
    </row>
    <row r="22" spans="1:25" x14ac:dyDescent="0.2">
      <c r="A22" s="9" t="s">
        <v>45</v>
      </c>
      <c r="B22" s="9"/>
      <c r="C22" s="28">
        <v>26946.341</v>
      </c>
      <c r="D22" s="28"/>
      <c r="E22" s="9">
        <f t="shared" si="1"/>
        <v>-259.30443044665958</v>
      </c>
      <c r="F22" s="9">
        <f t="shared" si="2"/>
        <v>-259.5</v>
      </c>
      <c r="G22" s="9">
        <f t="shared" si="3"/>
        <v>1.0007605000027979</v>
      </c>
      <c r="H22" s="9"/>
      <c r="I22" s="9"/>
      <c r="J22" s="9"/>
      <c r="K22" s="9"/>
      <c r="L22" s="9"/>
      <c r="M22" s="9"/>
      <c r="N22" s="9">
        <f t="shared" si="4"/>
        <v>1.0007605000027979</v>
      </c>
      <c r="O22" s="9"/>
      <c r="P22" s="9"/>
      <c r="Q22" s="10">
        <f t="shared" si="5"/>
        <v>11927.841</v>
      </c>
      <c r="S22" s="9"/>
      <c r="T22" s="9"/>
      <c r="U22" s="9"/>
      <c r="V22" s="9"/>
      <c r="X22" t="s">
        <v>46</v>
      </c>
      <c r="Y22" s="9"/>
    </row>
    <row r="23" spans="1:25" x14ac:dyDescent="0.2">
      <c r="A23" s="9" t="s">
        <v>45</v>
      </c>
      <c r="B23" s="9"/>
      <c r="C23" s="28">
        <v>26972.296999999999</v>
      </c>
      <c r="D23" s="28"/>
      <c r="E23" s="9">
        <f t="shared" si="1"/>
        <v>-254.2320846391523</v>
      </c>
      <c r="F23" s="9">
        <f t="shared" si="2"/>
        <v>-254</v>
      </c>
      <c r="G23" s="9">
        <f t="shared" si="3"/>
        <v>-1.1876139999985753</v>
      </c>
      <c r="H23" s="9"/>
      <c r="I23" s="9"/>
      <c r="J23" s="9"/>
      <c r="K23" s="9"/>
      <c r="L23" s="9"/>
      <c r="M23" s="9"/>
      <c r="N23" s="9">
        <f t="shared" si="4"/>
        <v>-1.1876139999985753</v>
      </c>
      <c r="O23" s="9"/>
      <c r="P23" s="9"/>
      <c r="Q23" s="10">
        <f t="shared" si="5"/>
        <v>11953.796999999999</v>
      </c>
      <c r="S23" s="9"/>
      <c r="T23" s="9"/>
      <c r="U23" s="9"/>
      <c r="V23" s="9"/>
      <c r="X23" t="s">
        <v>46</v>
      </c>
      <c r="Y23" s="9"/>
    </row>
    <row r="24" spans="1:25" x14ac:dyDescent="0.2">
      <c r="A24" s="9" t="s">
        <v>45</v>
      </c>
      <c r="B24" s="11"/>
      <c r="C24" s="28">
        <v>27312.406999999999</v>
      </c>
      <c r="D24" s="28"/>
      <c r="E24" s="9">
        <f t="shared" si="1"/>
        <v>-187.76747019195599</v>
      </c>
      <c r="F24" s="9">
        <f t="shared" si="2"/>
        <v>-188</v>
      </c>
      <c r="G24" s="9">
        <f t="shared" si="3"/>
        <v>1.1898920000021462</v>
      </c>
      <c r="H24" s="9"/>
      <c r="I24" s="9"/>
      <c r="J24" s="9"/>
      <c r="K24" s="9"/>
      <c r="L24" s="9"/>
      <c r="M24" s="9"/>
      <c r="N24" s="9">
        <f t="shared" si="4"/>
        <v>1.1898920000021462</v>
      </c>
      <c r="O24" s="9"/>
      <c r="P24" s="9"/>
      <c r="Q24" s="10">
        <f t="shared" si="5"/>
        <v>12293.906999999999</v>
      </c>
      <c r="S24" s="9"/>
      <c r="T24" s="9"/>
      <c r="U24" s="9"/>
      <c r="V24" s="9"/>
      <c r="X24" t="s">
        <v>46</v>
      </c>
      <c r="Y24" s="9"/>
    </row>
    <row r="25" spans="1:25" x14ac:dyDescent="0.2">
      <c r="A25" s="9" t="s">
        <v>45</v>
      </c>
      <c r="B25" s="9"/>
      <c r="C25" s="28">
        <v>27332.319</v>
      </c>
      <c r="D25" s="28"/>
      <c r="E25" s="9">
        <f t="shared" si="1"/>
        <v>-183.8762485199305</v>
      </c>
      <c r="F25" s="9">
        <f t="shared" si="2"/>
        <v>-184</v>
      </c>
      <c r="G25" s="9">
        <f t="shared" si="3"/>
        <v>0.63325600000098348</v>
      </c>
      <c r="H25" s="9"/>
      <c r="I25" s="9"/>
      <c r="J25" s="9"/>
      <c r="K25" s="9"/>
      <c r="L25" s="9"/>
      <c r="M25" s="9"/>
      <c r="N25" s="9">
        <f t="shared" si="4"/>
        <v>0.63325600000098348</v>
      </c>
      <c r="O25" s="9"/>
      <c r="P25" s="9"/>
      <c r="Q25" s="10">
        <f t="shared" si="5"/>
        <v>12313.819</v>
      </c>
      <c r="S25" s="9"/>
      <c r="T25" s="9"/>
      <c r="U25" s="9"/>
      <c r="V25" s="9"/>
      <c r="X25" t="s">
        <v>46</v>
      </c>
      <c r="Y25" s="9"/>
    </row>
    <row r="26" spans="1:25" x14ac:dyDescent="0.2">
      <c r="A26" s="9" t="s">
        <v>45</v>
      </c>
      <c r="B26" s="9"/>
      <c r="C26" s="28">
        <v>27883.431</v>
      </c>
      <c r="D26" s="28"/>
      <c r="E26" s="9">
        <f t="shared" si="1"/>
        <v>-76.177425794273361</v>
      </c>
      <c r="F26" s="9">
        <f t="shared" si="2"/>
        <v>-76</v>
      </c>
      <c r="G26" s="9">
        <f t="shared" si="3"/>
        <v>-0.90791599999647588</v>
      </c>
      <c r="H26" s="9"/>
      <c r="I26" s="9"/>
      <c r="J26" s="9"/>
      <c r="K26" s="9"/>
      <c r="L26" s="9"/>
      <c r="M26" s="9"/>
      <c r="N26" s="9">
        <f t="shared" si="4"/>
        <v>-0.90791599999647588</v>
      </c>
      <c r="O26" s="9"/>
      <c r="P26" s="9"/>
      <c r="Q26" s="10">
        <f t="shared" si="5"/>
        <v>12864.931</v>
      </c>
      <c r="S26" s="9"/>
      <c r="T26" s="9"/>
      <c r="U26" s="9"/>
      <c r="V26" s="9"/>
      <c r="X26" t="s">
        <v>46</v>
      </c>
      <c r="Y26" s="9"/>
    </row>
    <row r="27" spans="1:25" x14ac:dyDescent="0.2">
      <c r="A27" s="9" t="s">
        <v>45</v>
      </c>
      <c r="B27" s="9"/>
      <c r="C27" s="28">
        <v>28009.449000000001</v>
      </c>
      <c r="D27" s="28"/>
      <c r="E27" s="9">
        <f t="shared" si="1"/>
        <v>-51.55087031690789</v>
      </c>
      <c r="F27" s="9">
        <f t="shared" si="2"/>
        <v>-51.5</v>
      </c>
      <c r="G27" s="9">
        <f t="shared" si="3"/>
        <v>-0.26031149999835179</v>
      </c>
      <c r="H27" s="9"/>
      <c r="I27" s="9"/>
      <c r="J27" s="9"/>
      <c r="K27" s="9"/>
      <c r="L27" s="9"/>
      <c r="M27" s="9"/>
      <c r="N27" s="9">
        <f t="shared" si="4"/>
        <v>-0.26031149999835179</v>
      </c>
      <c r="O27" s="9"/>
      <c r="P27" s="9"/>
      <c r="Q27" s="10">
        <f t="shared" si="5"/>
        <v>12990.949000000001</v>
      </c>
      <c r="S27" s="9"/>
      <c r="T27" s="9"/>
      <c r="U27" s="9"/>
      <c r="V27" s="9"/>
      <c r="X27" t="s">
        <v>46</v>
      </c>
      <c r="Y27" s="9"/>
    </row>
    <row r="28" spans="1:25" x14ac:dyDescent="0.2">
      <c r="A28" s="9" t="s">
        <v>45</v>
      </c>
      <c r="B28" s="11"/>
      <c r="C28" s="28">
        <v>28248.618000000002</v>
      </c>
      <c r="D28" s="28"/>
      <c r="E28" s="9">
        <f t="shared" si="1"/>
        <v>-4.8122405420656973</v>
      </c>
      <c r="F28" s="9">
        <f t="shared" si="2"/>
        <v>-5</v>
      </c>
      <c r="G28" s="9">
        <f t="shared" si="3"/>
        <v>0.96079500000269036</v>
      </c>
      <c r="H28" s="9"/>
      <c r="I28" s="9"/>
      <c r="J28" s="9"/>
      <c r="K28" s="9"/>
      <c r="L28" s="9"/>
      <c r="M28" s="9"/>
      <c r="N28" s="9">
        <f t="shared" si="4"/>
        <v>0.96079500000269036</v>
      </c>
      <c r="O28" s="9"/>
      <c r="P28" s="9"/>
      <c r="Q28" s="10">
        <f t="shared" si="5"/>
        <v>13230.118000000002</v>
      </c>
      <c r="S28" s="9"/>
      <c r="T28" s="9"/>
      <c r="U28" s="9"/>
      <c r="V28" s="9"/>
      <c r="X28" t="s">
        <v>46</v>
      </c>
      <c r="Y28" s="9"/>
    </row>
    <row r="29" spans="1:25" x14ac:dyDescent="0.2">
      <c r="A29" s="9" t="s">
        <v>45</v>
      </c>
      <c r="B29" s="9"/>
      <c r="C29" s="28">
        <v>28395.385999999999</v>
      </c>
      <c r="D29" s="28"/>
      <c r="E29" s="9">
        <f t="shared" si="1"/>
        <v>23.869299351456547</v>
      </c>
      <c r="F29" s="9">
        <f t="shared" si="2"/>
        <v>24</v>
      </c>
      <c r="G29" s="9">
        <f t="shared" si="3"/>
        <v>-0.66881600000124308</v>
      </c>
      <c r="H29" s="9"/>
      <c r="I29" s="9"/>
      <c r="J29" s="9"/>
      <c r="K29" s="9"/>
      <c r="L29" s="9"/>
      <c r="M29" s="9"/>
      <c r="N29" s="9">
        <f t="shared" si="4"/>
        <v>-0.66881600000124308</v>
      </c>
      <c r="O29" s="9"/>
      <c r="P29" s="9"/>
      <c r="Q29" s="10">
        <f t="shared" si="5"/>
        <v>13376.885999999999</v>
      </c>
      <c r="S29" s="9"/>
      <c r="T29" s="9"/>
      <c r="U29" s="9"/>
      <c r="V29" s="9"/>
      <c r="X29" t="s">
        <v>46</v>
      </c>
      <c r="Y29" s="9"/>
    </row>
    <row r="30" spans="1:25" x14ac:dyDescent="0.2">
      <c r="A30" s="9" t="s">
        <v>45</v>
      </c>
      <c r="B30" s="9"/>
      <c r="C30" s="28">
        <v>28810.29</v>
      </c>
      <c r="D30" s="28"/>
      <c r="E30" s="9">
        <f t="shared" si="1"/>
        <v>104.95022726477764</v>
      </c>
      <c r="F30" s="9">
        <f t="shared" si="2"/>
        <v>105</v>
      </c>
      <c r="G30" s="9">
        <f t="shared" si="3"/>
        <v>-0.25469499999599066</v>
      </c>
      <c r="H30" s="9"/>
      <c r="I30" s="9"/>
      <c r="J30" s="9"/>
      <c r="K30" s="9"/>
      <c r="L30" s="9"/>
      <c r="M30" s="9"/>
      <c r="N30" s="9">
        <f t="shared" si="4"/>
        <v>-0.25469499999599066</v>
      </c>
      <c r="O30" s="9"/>
      <c r="P30" s="9"/>
      <c r="Q30" s="10">
        <f t="shared" si="5"/>
        <v>13791.79</v>
      </c>
      <c r="S30" s="9"/>
      <c r="T30" s="9"/>
      <c r="U30" s="9"/>
      <c r="V30" s="9"/>
      <c r="X30" t="s">
        <v>46</v>
      </c>
      <c r="Y30" s="9"/>
    </row>
    <row r="31" spans="1:25" x14ac:dyDescent="0.2">
      <c r="A31" s="9" t="s">
        <v>45</v>
      </c>
      <c r="B31" s="9"/>
      <c r="C31" s="28">
        <v>29046.53</v>
      </c>
      <c r="D31" s="28"/>
      <c r="E31" s="9">
        <f t="shared" si="1"/>
        <v>151.11646911889983</v>
      </c>
      <c r="F31" s="9">
        <f t="shared" si="2"/>
        <v>151</v>
      </c>
      <c r="G31" s="9">
        <f t="shared" si="3"/>
        <v>0.59599100000195904</v>
      </c>
      <c r="H31" s="9"/>
      <c r="I31" s="9"/>
      <c r="J31" s="9"/>
      <c r="K31" s="9"/>
      <c r="L31" s="9"/>
      <c r="M31" s="9"/>
      <c r="N31" s="9">
        <f t="shared" si="4"/>
        <v>0.59599100000195904</v>
      </c>
      <c r="O31" s="9"/>
      <c r="P31" s="9"/>
      <c r="Q31" s="10">
        <f t="shared" si="5"/>
        <v>14028.029999999999</v>
      </c>
      <c r="S31" s="9"/>
      <c r="T31" s="9"/>
      <c r="U31" s="9"/>
      <c r="V31" s="9"/>
      <c r="X31" t="s">
        <v>46</v>
      </c>
      <c r="Y31" s="9"/>
    </row>
    <row r="32" spans="1:25" x14ac:dyDescent="0.2">
      <c r="A32" s="9" t="s">
        <v>45</v>
      </c>
      <c r="B32" s="9"/>
      <c r="C32" s="28">
        <v>29170.316999999999</v>
      </c>
      <c r="D32" s="28"/>
      <c r="E32" s="9">
        <f t="shared" si="1"/>
        <v>175.3070404886775</v>
      </c>
      <c r="F32" s="9">
        <f t="shared" si="2"/>
        <v>175.5</v>
      </c>
      <c r="G32" s="9">
        <f t="shared" si="3"/>
        <v>-0.98740449999968405</v>
      </c>
      <c r="H32" s="9"/>
      <c r="I32" s="9"/>
      <c r="J32" s="9"/>
      <c r="K32" s="9"/>
      <c r="L32" s="9"/>
      <c r="M32" s="9"/>
      <c r="N32" s="9">
        <f t="shared" si="4"/>
        <v>-0.98740449999968405</v>
      </c>
      <c r="O32" s="9"/>
      <c r="P32" s="9"/>
      <c r="Q32" s="10">
        <f t="shared" si="5"/>
        <v>14151.816999999999</v>
      </c>
      <c r="S32" s="9"/>
      <c r="T32" s="9"/>
      <c r="U32" s="9"/>
      <c r="V32" s="9"/>
      <c r="X32" t="s">
        <v>46</v>
      </c>
      <c r="Y32" s="9"/>
    </row>
    <row r="33" spans="1:25" x14ac:dyDescent="0.2">
      <c r="A33" s="9" t="s">
        <v>45</v>
      </c>
      <c r="B33" s="9"/>
      <c r="C33" s="28">
        <v>29170.36</v>
      </c>
      <c r="D33" s="28"/>
      <c r="E33" s="9">
        <f t="shared" si="1"/>
        <v>175.31544358891369</v>
      </c>
      <c r="F33" s="9">
        <f t="shared" si="2"/>
        <v>175.5</v>
      </c>
      <c r="G33" s="9">
        <f t="shared" si="3"/>
        <v>-0.94440449999819975</v>
      </c>
      <c r="H33" s="9"/>
      <c r="I33" s="9"/>
      <c r="J33" s="9"/>
      <c r="K33" s="9"/>
      <c r="L33" s="9"/>
      <c r="M33" s="9"/>
      <c r="N33" s="9">
        <f t="shared" si="4"/>
        <v>-0.94440449999819975</v>
      </c>
      <c r="O33" s="9"/>
      <c r="P33" s="9"/>
      <c r="Q33" s="10">
        <f t="shared" si="5"/>
        <v>14151.86</v>
      </c>
      <c r="S33" s="9"/>
      <c r="T33" s="9"/>
      <c r="U33" s="9"/>
      <c r="V33" s="9"/>
      <c r="X33" t="s">
        <v>46</v>
      </c>
      <c r="Y33" s="9"/>
    </row>
    <row r="34" spans="1:25" x14ac:dyDescent="0.2">
      <c r="A34" s="9" t="s">
        <v>45</v>
      </c>
      <c r="B34" s="9"/>
      <c r="C34" s="28">
        <v>29196.298999999999</v>
      </c>
      <c r="D34" s="28"/>
      <c r="E34" s="9">
        <f t="shared" si="1"/>
        <v>180.38446724051383</v>
      </c>
      <c r="F34" s="9">
        <f t="shared" si="2"/>
        <v>180.5</v>
      </c>
      <c r="G34" s="9">
        <f t="shared" si="3"/>
        <v>-0.59119949999876553</v>
      </c>
      <c r="H34" s="9"/>
      <c r="I34" s="9"/>
      <c r="J34" s="9"/>
      <c r="K34" s="9"/>
      <c r="L34" s="9"/>
      <c r="M34" s="9"/>
      <c r="N34" s="9">
        <f t="shared" si="4"/>
        <v>-0.59119949999876553</v>
      </c>
      <c r="O34" s="9"/>
      <c r="P34" s="9"/>
      <c r="Q34" s="10">
        <f t="shared" si="5"/>
        <v>14177.798999999999</v>
      </c>
      <c r="S34" s="9"/>
      <c r="T34" s="9"/>
      <c r="U34" s="9"/>
      <c r="V34" s="9"/>
      <c r="X34" t="s">
        <v>46</v>
      </c>
      <c r="Y34" s="9"/>
    </row>
    <row r="35" spans="1:25" x14ac:dyDescent="0.2">
      <c r="A35" s="9" t="s">
        <v>45</v>
      </c>
      <c r="B35" s="9"/>
      <c r="C35" s="28">
        <v>29438.487999999998</v>
      </c>
      <c r="D35" s="28"/>
      <c r="E35" s="9">
        <f t="shared" si="1"/>
        <v>227.71326824122505</v>
      </c>
      <c r="F35" s="9">
        <f t="shared" si="2"/>
        <v>227.5</v>
      </c>
      <c r="G35" s="9">
        <f t="shared" si="3"/>
        <v>1.0913274999984424</v>
      </c>
      <c r="H35" s="9"/>
      <c r="I35" s="9"/>
      <c r="J35" s="9"/>
      <c r="K35" s="9"/>
      <c r="L35" s="9"/>
      <c r="M35" s="9"/>
      <c r="N35" s="9">
        <f t="shared" si="4"/>
        <v>1.0913274999984424</v>
      </c>
      <c r="O35" s="9"/>
      <c r="P35" s="9"/>
      <c r="Q35" s="10">
        <f t="shared" si="5"/>
        <v>14419.987999999998</v>
      </c>
      <c r="S35" s="9"/>
      <c r="T35" s="9"/>
      <c r="U35" s="9"/>
      <c r="V35" s="9"/>
      <c r="X35" t="s">
        <v>46</v>
      </c>
      <c r="Y35" s="9"/>
    </row>
    <row r="36" spans="1:25" x14ac:dyDescent="0.2">
      <c r="A36" s="9" t="s">
        <v>27</v>
      </c>
      <c r="B36" s="9"/>
      <c r="C36" s="28">
        <v>36024.447</v>
      </c>
      <c r="D36" s="28"/>
      <c r="E36" s="9">
        <f t="shared" si="1"/>
        <v>1514.7475386244596</v>
      </c>
      <c r="F36" s="9">
        <f t="shared" si="2"/>
        <v>1514.5</v>
      </c>
      <c r="G36" s="9">
        <f t="shared" si="3"/>
        <v>1.2666945000019041</v>
      </c>
      <c r="H36" s="9"/>
      <c r="I36" s="9"/>
      <c r="J36" s="9"/>
      <c r="K36" s="9"/>
      <c r="L36" s="9"/>
      <c r="M36" s="9"/>
      <c r="N36" s="9">
        <f t="shared" si="4"/>
        <v>1.2666945000019041</v>
      </c>
      <c r="O36" s="9"/>
      <c r="P36" s="9"/>
      <c r="Q36" s="10">
        <f t="shared" si="5"/>
        <v>21005.947</v>
      </c>
      <c r="R36" s="9"/>
      <c r="S36" s="9"/>
      <c r="T36" s="9"/>
      <c r="U36" s="9"/>
      <c r="V36" s="9"/>
    </row>
    <row r="37" spans="1:25" x14ac:dyDescent="0.2">
      <c r="A37" s="9" t="s">
        <v>27</v>
      </c>
      <c r="B37" s="9"/>
      <c r="C37" s="28">
        <v>36073.396999999997</v>
      </c>
      <c r="D37" s="28"/>
      <c r="E37" s="9">
        <f t="shared" si="1"/>
        <v>1524.3133934278765</v>
      </c>
      <c r="F37" s="9">
        <f t="shared" si="2"/>
        <v>1524.5</v>
      </c>
      <c r="G37" s="9">
        <f t="shared" si="3"/>
        <v>-0.95489549999911105</v>
      </c>
      <c r="H37" s="9"/>
      <c r="I37" s="9"/>
      <c r="J37" s="9"/>
      <c r="K37" s="9"/>
      <c r="L37" s="9"/>
      <c r="M37" s="9"/>
      <c r="N37" s="9">
        <f t="shared" si="4"/>
        <v>-0.95489549999911105</v>
      </c>
      <c r="O37" s="9"/>
      <c r="P37" s="9"/>
      <c r="Q37" s="10">
        <f t="shared" si="5"/>
        <v>21054.896999999997</v>
      </c>
      <c r="R37" s="9"/>
      <c r="S37" s="9"/>
      <c r="T37" s="9"/>
      <c r="U37" s="9"/>
      <c r="V37" s="9"/>
    </row>
    <row r="38" spans="1:25" x14ac:dyDescent="0.2">
      <c r="A38" s="9" t="s">
        <v>27</v>
      </c>
      <c r="B38" s="9"/>
      <c r="C38" s="28">
        <v>40106.86</v>
      </c>
      <c r="D38" s="28"/>
      <c r="E38" s="9">
        <f t="shared" si="1"/>
        <v>2312.5365070735543</v>
      </c>
      <c r="F38" s="9">
        <f t="shared" si="2"/>
        <v>2312.5</v>
      </c>
      <c r="G38" s="9">
        <f t="shared" si="3"/>
        <v>0.18681250000372529</v>
      </c>
      <c r="H38" s="9"/>
      <c r="I38" s="9"/>
      <c r="J38" s="9"/>
      <c r="K38" s="9"/>
      <c r="L38" s="9"/>
      <c r="M38" s="9"/>
      <c r="N38" s="9">
        <f t="shared" si="4"/>
        <v>0.18681250000372529</v>
      </c>
      <c r="O38" s="9"/>
      <c r="P38" s="9"/>
      <c r="Q38" s="10">
        <f t="shared" si="5"/>
        <v>25088.36</v>
      </c>
      <c r="R38" s="9"/>
      <c r="S38" s="9"/>
      <c r="T38" s="9"/>
      <c r="U38" s="9"/>
      <c r="V38" s="9"/>
    </row>
    <row r="39" spans="1:25" x14ac:dyDescent="0.2">
      <c r="A39" s="9" t="s">
        <v>27</v>
      </c>
      <c r="B39" s="9"/>
      <c r="C39" s="28">
        <v>41180.506000000001</v>
      </c>
      <c r="D39" s="28"/>
      <c r="E39" s="9">
        <f t="shared" si="1"/>
        <v>2522.3494130239069</v>
      </c>
      <c r="F39" s="9">
        <f t="shared" si="2"/>
        <v>2522.5</v>
      </c>
      <c r="G39" s="9">
        <f t="shared" si="3"/>
        <v>-0.7705774999994901</v>
      </c>
      <c r="H39" s="9"/>
      <c r="I39" s="9"/>
      <c r="J39" s="9"/>
      <c r="K39" s="9"/>
      <c r="L39" s="9"/>
      <c r="M39" s="9"/>
      <c r="N39" s="9">
        <f t="shared" si="4"/>
        <v>-0.7705774999994901</v>
      </c>
      <c r="O39" s="9"/>
      <c r="P39" s="9"/>
      <c r="Q39" s="10">
        <f t="shared" si="5"/>
        <v>26162.006000000001</v>
      </c>
      <c r="R39" s="9"/>
      <c r="S39" s="9"/>
      <c r="T39" s="9"/>
      <c r="U39" s="9"/>
      <c r="V39" s="9"/>
    </row>
    <row r="40" spans="1:25" x14ac:dyDescent="0.2">
      <c r="A40" s="9" t="s">
        <v>30</v>
      </c>
      <c r="B40" s="9"/>
      <c r="C40" s="28">
        <v>41443.519</v>
      </c>
      <c r="D40" s="28"/>
      <c r="E40" s="9">
        <f t="shared" si="1"/>
        <v>2573.7476595900189</v>
      </c>
      <c r="F40" s="9">
        <f t="shared" si="2"/>
        <v>2573.5</v>
      </c>
      <c r="G40" s="9">
        <f t="shared" si="3"/>
        <v>1.267313500000455</v>
      </c>
      <c r="H40" s="9"/>
      <c r="I40" s="9"/>
      <c r="J40" s="9">
        <f>+G40</f>
        <v>1.267313500000455</v>
      </c>
      <c r="K40" s="9"/>
      <c r="L40" s="9"/>
      <c r="M40" s="9"/>
      <c r="N40" s="9"/>
      <c r="O40" s="9"/>
      <c r="P40" s="9"/>
      <c r="Q40" s="10">
        <f t="shared" si="5"/>
        <v>26425.019</v>
      </c>
      <c r="R40" s="9"/>
      <c r="S40" s="9"/>
      <c r="T40" s="9"/>
      <c r="U40" s="9"/>
      <c r="V40" s="9"/>
    </row>
    <row r="41" spans="1:25" x14ac:dyDescent="0.2">
      <c r="A41" s="9" t="s">
        <v>27</v>
      </c>
      <c r="B41" s="9"/>
      <c r="C41" s="28">
        <v>41581.813999999998</v>
      </c>
      <c r="D41" s="28"/>
      <c r="E41" s="9">
        <f t="shared" si="1"/>
        <v>2600.7733978951992</v>
      </c>
      <c r="F41" s="9">
        <f t="shared" si="2"/>
        <v>2601</v>
      </c>
      <c r="G41" s="9">
        <f t="shared" si="3"/>
        <v>-1.1595589999997173</v>
      </c>
      <c r="H41" s="9"/>
      <c r="I41" s="9"/>
      <c r="J41" s="9"/>
      <c r="K41" s="9"/>
      <c r="L41" s="9"/>
      <c r="M41" s="9"/>
      <c r="N41" s="9">
        <f>+G41</f>
        <v>-1.1595589999997173</v>
      </c>
      <c r="O41" s="9"/>
      <c r="P41" s="9"/>
      <c r="Q41" s="10">
        <f t="shared" si="5"/>
        <v>26563.313999999998</v>
      </c>
      <c r="R41" s="9"/>
      <c r="S41" s="9"/>
      <c r="T41" s="9"/>
      <c r="U41" s="9"/>
      <c r="V41" s="9"/>
    </row>
    <row r="42" spans="1:25" x14ac:dyDescent="0.2">
      <c r="A42" s="9" t="s">
        <v>32</v>
      </c>
      <c r="B42" s="9"/>
      <c r="C42" s="28">
        <v>41616.321000000004</v>
      </c>
      <c r="D42" s="28"/>
      <c r="E42" s="9">
        <f t="shared" si="1"/>
        <v>2607.5167881240363</v>
      </c>
      <c r="F42" s="9">
        <f t="shared" si="2"/>
        <v>2607.5</v>
      </c>
      <c r="G42" s="9">
        <f t="shared" si="3"/>
        <v>8.5907500004395843E-2</v>
      </c>
      <c r="H42" s="9"/>
      <c r="I42" s="9"/>
      <c r="J42" s="9">
        <f>+G42</f>
        <v>8.5907500004395843E-2</v>
      </c>
      <c r="K42" s="9"/>
      <c r="L42" s="9"/>
      <c r="M42" s="9"/>
      <c r="N42" s="9"/>
      <c r="O42" s="9"/>
      <c r="P42" s="9"/>
      <c r="Q42" s="10">
        <f t="shared" si="5"/>
        <v>26597.821000000004</v>
      </c>
      <c r="R42" s="9"/>
      <c r="S42" s="9"/>
      <c r="T42" s="9"/>
      <c r="U42" s="9"/>
      <c r="V42" s="9"/>
    </row>
    <row r="43" spans="1:25" x14ac:dyDescent="0.2">
      <c r="A43" s="9" t="s">
        <v>12</v>
      </c>
      <c r="B43" s="9"/>
      <c r="C43" s="28">
        <v>44785.432999999997</v>
      </c>
      <c r="D43" s="28" t="s">
        <v>14</v>
      </c>
      <c r="E43" s="9">
        <f t="shared" si="1"/>
        <v>3226.8276205605489</v>
      </c>
      <c r="F43" s="9">
        <f t="shared" si="2"/>
        <v>3227</v>
      </c>
      <c r="G43" s="9">
        <f t="shared" si="3"/>
        <v>-0.8820930000001681</v>
      </c>
      <c r="H43" s="9">
        <f>+G43</f>
        <v>-0.8820930000001681</v>
      </c>
      <c r="I43" s="9"/>
      <c r="J43" s="9"/>
      <c r="K43" s="9"/>
      <c r="L43" s="9"/>
      <c r="M43" s="9"/>
      <c r="N43" s="9"/>
      <c r="O43" s="9"/>
      <c r="P43" s="9">
        <f t="shared" ref="P43:P78" si="6">+D$11+D$12*F43+D$13*F43^2</f>
        <v>0.8069319670032209</v>
      </c>
      <c r="Q43" s="10">
        <f t="shared" si="5"/>
        <v>29766.932999999997</v>
      </c>
      <c r="R43" s="9"/>
      <c r="S43" s="9"/>
      <c r="T43" s="9"/>
      <c r="U43" s="9"/>
      <c r="V43" s="9"/>
    </row>
    <row r="44" spans="1:25" x14ac:dyDescent="0.2">
      <c r="A44" s="9" t="s">
        <v>33</v>
      </c>
      <c r="B44" s="9"/>
      <c r="C44" s="28">
        <v>45223.341999999997</v>
      </c>
      <c r="D44" s="28"/>
      <c r="E44" s="9">
        <f t="shared" si="1"/>
        <v>3312.4042071000722</v>
      </c>
      <c r="F44" s="9">
        <f t="shared" si="2"/>
        <v>3312.5</v>
      </c>
      <c r="G44" s="9">
        <f t="shared" si="3"/>
        <v>-0.49018749999959255</v>
      </c>
      <c r="H44" s="9"/>
      <c r="I44" s="9"/>
      <c r="J44" s="9">
        <f>+G44</f>
        <v>-0.49018749999959255</v>
      </c>
      <c r="K44" s="9"/>
      <c r="L44" s="9"/>
      <c r="M44" s="9"/>
      <c r="N44" s="9"/>
      <c r="O44" s="9"/>
      <c r="P44" s="9">
        <f t="shared" si="6"/>
        <v>0.81506936062231028</v>
      </c>
      <c r="Q44" s="10">
        <f t="shared" si="5"/>
        <v>30204.841999999997</v>
      </c>
      <c r="R44" s="9"/>
      <c r="S44" s="9"/>
      <c r="T44" s="9"/>
      <c r="U44" s="9"/>
      <c r="V44" s="9"/>
    </row>
    <row r="45" spans="1:25" x14ac:dyDescent="0.2">
      <c r="A45" s="9" t="s">
        <v>27</v>
      </c>
      <c r="B45" s="9"/>
      <c r="C45" s="28">
        <v>45779.519999999997</v>
      </c>
      <c r="D45" s="28"/>
      <c r="E45" s="9">
        <f t="shared" si="1"/>
        <v>3421.0930322860786</v>
      </c>
      <c r="F45" s="9">
        <f t="shared" si="2"/>
        <v>3421</v>
      </c>
      <c r="G45" s="9">
        <f t="shared" si="3"/>
        <v>0.47606100000120932</v>
      </c>
      <c r="H45" s="9"/>
      <c r="I45" s="9"/>
      <c r="J45" s="9"/>
      <c r="K45" s="9"/>
      <c r="L45" s="9"/>
      <c r="M45" s="9"/>
      <c r="N45" s="9">
        <f>+G45</f>
        <v>0.47606100000120932</v>
      </c>
      <c r="O45" s="9"/>
      <c r="P45" s="9">
        <f t="shared" si="6"/>
        <v>0.82332799291356462</v>
      </c>
      <c r="Q45" s="10">
        <f t="shared" si="5"/>
        <v>30761.019999999997</v>
      </c>
      <c r="R45" s="9"/>
      <c r="S45" s="9"/>
      <c r="T45" s="9"/>
      <c r="U45" s="9"/>
      <c r="V45" s="9"/>
    </row>
    <row r="46" spans="1:25" x14ac:dyDescent="0.2">
      <c r="A46" s="9" t="s">
        <v>34</v>
      </c>
      <c r="B46" s="9"/>
      <c r="C46" s="28">
        <v>47329.506999999998</v>
      </c>
      <c r="D46" s="28"/>
      <c r="E46" s="9">
        <f t="shared" si="1"/>
        <v>3723.9929421774855</v>
      </c>
      <c r="F46" s="9">
        <f t="shared" si="2"/>
        <v>3724</v>
      </c>
      <c r="G46" s="9">
        <f t="shared" si="3"/>
        <v>-3.6116000002948567E-2</v>
      </c>
      <c r="H46" s="9"/>
      <c r="I46" s="9">
        <f>+G46</f>
        <v>-3.6116000002948567E-2</v>
      </c>
      <c r="J46" s="9"/>
      <c r="K46" s="9"/>
      <c r="L46" s="9"/>
      <c r="M46" s="9"/>
      <c r="N46" s="9"/>
      <c r="O46" s="9">
        <f t="shared" ref="O46:O78" ca="1" si="7">+C$11+C$12*F46</f>
        <v>-11.957354737347195</v>
      </c>
      <c r="P46" s="9">
        <f t="shared" si="6"/>
        <v>0.83414277410395288</v>
      </c>
      <c r="Q46" s="10">
        <f t="shared" si="5"/>
        <v>32311.006999999998</v>
      </c>
      <c r="R46" s="9"/>
      <c r="S46" s="9">
        <f t="shared" ref="S46:S78" si="8">+(P46-G46)^2</f>
        <v>0.75735033391004691</v>
      </c>
      <c r="T46" s="9"/>
      <c r="U46" s="9"/>
      <c r="V46" s="9"/>
    </row>
    <row r="47" spans="1:25" x14ac:dyDescent="0.2">
      <c r="A47" s="9" t="s">
        <v>35</v>
      </c>
      <c r="B47" s="9"/>
      <c r="C47" s="28">
        <v>48032.498</v>
      </c>
      <c r="D47" s="28"/>
      <c r="E47" s="9">
        <f t="shared" si="1"/>
        <v>3861.3721011991224</v>
      </c>
      <c r="F47" s="9">
        <f t="shared" si="2"/>
        <v>3861.5</v>
      </c>
      <c r="G47" s="9">
        <f t="shared" si="3"/>
        <v>-0.65447850000055041</v>
      </c>
      <c r="H47" s="9"/>
      <c r="I47" s="9">
        <f>+G47</f>
        <v>-0.65447850000055041</v>
      </c>
      <c r="J47" s="9"/>
      <c r="K47" s="9"/>
      <c r="L47" s="9"/>
      <c r="M47" s="9"/>
      <c r="N47" s="9"/>
      <c r="O47" s="9">
        <f t="shared" ca="1" si="7"/>
        <v>-10.76844379891363</v>
      </c>
      <c r="P47" s="9">
        <f t="shared" si="6"/>
        <v>0.83310044519420545</v>
      </c>
      <c r="Q47" s="10">
        <f t="shared" si="5"/>
        <v>33013.998</v>
      </c>
      <c r="R47" s="9"/>
      <c r="S47" s="9">
        <f t="shared" si="8"/>
        <v>2.2128911181867426</v>
      </c>
      <c r="T47" s="9"/>
      <c r="U47" s="9"/>
      <c r="V47" s="9"/>
    </row>
    <row r="48" spans="1:25" x14ac:dyDescent="0.2">
      <c r="A48" s="9" t="s">
        <v>36</v>
      </c>
      <c r="B48" s="9"/>
      <c r="C48" s="28">
        <v>48176.406000000003</v>
      </c>
      <c r="D48" s="28"/>
      <c r="E48" s="9">
        <f t="shared" si="1"/>
        <v>3889.4947372164916</v>
      </c>
      <c r="F48" s="9">
        <f t="shared" si="2"/>
        <v>3889.5</v>
      </c>
      <c r="G48" s="9">
        <f t="shared" si="3"/>
        <v>-2.6930499996524304E-2</v>
      </c>
      <c r="H48" s="9"/>
      <c r="I48" s="9"/>
      <c r="J48" s="9">
        <f>+G48</f>
        <v>-2.6930499996524304E-2</v>
      </c>
      <c r="K48" s="9"/>
      <c r="L48" s="9"/>
      <c r="M48" s="9"/>
      <c r="N48" s="9"/>
      <c r="O48" s="9">
        <f t="shared" ca="1" si="7"/>
        <v>-10.526338298723523</v>
      </c>
      <c r="P48" s="9">
        <f t="shared" si="6"/>
        <v>0.83243296388999832</v>
      </c>
      <c r="Q48" s="10">
        <f t="shared" si="5"/>
        <v>33157.906000000003</v>
      </c>
      <c r="R48" s="9"/>
      <c r="S48" s="9">
        <f t="shared" si="8"/>
        <v>0.73850556306304271</v>
      </c>
      <c r="T48" s="9"/>
      <c r="U48" s="9"/>
      <c r="V48" s="9"/>
    </row>
    <row r="49" spans="1:32" x14ac:dyDescent="0.2">
      <c r="A49" s="9" t="s">
        <v>43</v>
      </c>
      <c r="B49" s="9"/>
      <c r="C49" s="11">
        <v>48830.65</v>
      </c>
      <c r="D49" s="11">
        <v>4.0000000000000001E-3</v>
      </c>
      <c r="E49" s="9">
        <f t="shared" si="1"/>
        <v>4017.3477118846617</v>
      </c>
      <c r="F49" s="9">
        <f t="shared" si="2"/>
        <v>4017.5</v>
      </c>
      <c r="G49" s="9">
        <f t="shared" si="3"/>
        <v>-0.77928249999968102</v>
      </c>
      <c r="H49" s="9"/>
      <c r="I49" s="9"/>
      <c r="J49" s="9"/>
      <c r="K49" s="9">
        <f t="shared" ref="K49:K56" si="9">+G49</f>
        <v>-0.77928249999968102</v>
      </c>
      <c r="L49" s="9"/>
      <c r="M49" s="9"/>
      <c r="N49" s="9"/>
      <c r="O49" s="9">
        <f t="shared" ca="1" si="7"/>
        <v>-9.4195702978544631</v>
      </c>
      <c r="P49" s="9">
        <f t="shared" si="6"/>
        <v>0.82742004601191432</v>
      </c>
      <c r="Q49" s="10">
        <f t="shared" si="5"/>
        <v>33812.15</v>
      </c>
      <c r="R49" s="9"/>
      <c r="S49" s="9">
        <f t="shared" si="8"/>
        <v>2.5814930713601427</v>
      </c>
      <c r="T49" s="9"/>
      <c r="U49" s="9"/>
      <c r="V49" s="9"/>
    </row>
    <row r="50" spans="1:32" x14ac:dyDescent="0.2">
      <c r="A50" s="9" t="s">
        <v>43</v>
      </c>
      <c r="B50" s="9"/>
      <c r="C50" s="11">
        <v>48830.654000000002</v>
      </c>
      <c r="D50" s="11">
        <v>4.0000000000000001E-3</v>
      </c>
      <c r="E50" s="9">
        <f t="shared" si="1"/>
        <v>4017.3484935684046</v>
      </c>
      <c r="F50" s="9">
        <f t="shared" si="2"/>
        <v>4017.5</v>
      </c>
      <c r="G50" s="9">
        <f t="shared" si="3"/>
        <v>-0.77528249999886611</v>
      </c>
      <c r="H50" s="9"/>
      <c r="I50" s="9"/>
      <c r="J50" s="9"/>
      <c r="K50" s="9">
        <f t="shared" si="9"/>
        <v>-0.77528249999886611</v>
      </c>
      <c r="L50" s="9"/>
      <c r="M50" s="9"/>
      <c r="N50" s="9"/>
      <c r="O50" s="9">
        <f t="shared" ca="1" si="7"/>
        <v>-9.4195702978544631</v>
      </c>
      <c r="P50" s="9">
        <f t="shared" si="6"/>
        <v>0.82742004601191432</v>
      </c>
      <c r="Q50" s="10">
        <f t="shared" si="5"/>
        <v>33812.154000000002</v>
      </c>
      <c r="R50" s="9"/>
      <c r="S50" s="9">
        <f t="shared" si="8"/>
        <v>2.5686554509894379</v>
      </c>
      <c r="T50" s="9"/>
      <c r="U50" s="9"/>
      <c r="V50" s="9"/>
    </row>
    <row r="51" spans="1:32" x14ac:dyDescent="0.2">
      <c r="A51" s="9" t="s">
        <v>43</v>
      </c>
      <c r="B51" s="11"/>
      <c r="C51" s="11">
        <v>48882.506999999998</v>
      </c>
      <c r="D51" s="11">
        <v>4.0000000000000001E-3</v>
      </c>
      <c r="E51" s="9">
        <f t="shared" si="1"/>
        <v>4027.4816553482115</v>
      </c>
      <c r="F51" s="9">
        <f t="shared" si="2"/>
        <v>4027.5</v>
      </c>
      <c r="G51" s="9">
        <f t="shared" si="3"/>
        <v>-9.3872500001452863E-2</v>
      </c>
      <c r="H51" s="9"/>
      <c r="I51" s="9"/>
      <c r="J51" s="9"/>
      <c r="K51" s="9">
        <f t="shared" si="9"/>
        <v>-9.3872500001452863E-2</v>
      </c>
      <c r="L51" s="9"/>
      <c r="M51" s="9"/>
      <c r="N51" s="9"/>
      <c r="O51" s="9">
        <f t="shared" ca="1" si="7"/>
        <v>-9.3331040477865628</v>
      </c>
      <c r="P51" s="9">
        <f t="shared" si="6"/>
        <v>0.82689284623843951</v>
      </c>
      <c r="Q51" s="10">
        <f t="shared" si="5"/>
        <v>33864.006999999998</v>
      </c>
      <c r="R51" s="9"/>
      <c r="S51" s="9">
        <f t="shared" si="8"/>
        <v>0.8478088228362689</v>
      </c>
      <c r="T51" s="9"/>
      <c r="U51" s="9"/>
      <c r="V51" s="9"/>
    </row>
    <row r="52" spans="1:32" x14ac:dyDescent="0.2">
      <c r="A52" s="9" t="s">
        <v>43</v>
      </c>
      <c r="B52" s="11"/>
      <c r="C52" s="11">
        <v>48882.51</v>
      </c>
      <c r="D52" s="11">
        <v>4.0000000000000001E-3</v>
      </c>
      <c r="E52" s="9">
        <f t="shared" si="1"/>
        <v>4027.4822416110196</v>
      </c>
      <c r="F52" s="9">
        <f t="shared" si="2"/>
        <v>4027.5</v>
      </c>
      <c r="G52" s="9">
        <f t="shared" si="3"/>
        <v>-9.0872499997203704E-2</v>
      </c>
      <c r="H52" s="9"/>
      <c r="I52" s="9"/>
      <c r="J52" s="9"/>
      <c r="K52" s="9">
        <f t="shared" si="9"/>
        <v>-9.0872499997203704E-2</v>
      </c>
      <c r="L52" s="9"/>
      <c r="M52" s="9"/>
      <c r="N52" s="9"/>
      <c r="O52" s="9">
        <f t="shared" ca="1" si="7"/>
        <v>-9.3331040477865628</v>
      </c>
      <c r="P52" s="9">
        <f t="shared" si="6"/>
        <v>0.82689284623843951</v>
      </c>
      <c r="Q52" s="10">
        <f t="shared" si="5"/>
        <v>33864.01</v>
      </c>
      <c r="R52" s="9"/>
      <c r="S52" s="9">
        <f t="shared" si="8"/>
        <v>0.84229323075103002</v>
      </c>
      <c r="T52" s="9"/>
      <c r="U52" s="9"/>
      <c r="V52" s="9"/>
    </row>
    <row r="53" spans="1:32" x14ac:dyDescent="0.2">
      <c r="A53" s="9" t="s">
        <v>43</v>
      </c>
      <c r="B53" s="11"/>
      <c r="C53" s="11">
        <v>48908.447999999997</v>
      </c>
      <c r="D53" s="11">
        <v>4.0000000000000001E-3</v>
      </c>
      <c r="E53" s="9">
        <f t="shared" ref="E53:E78" si="10">+(C53-C$7)/C$8</f>
        <v>4032.5510698416833</v>
      </c>
      <c r="F53" s="9">
        <f t="shared" si="2"/>
        <v>4032.5</v>
      </c>
      <c r="G53" s="9">
        <f t="shared" ref="G53:G78" si="11">+C53-(C$7+F53*C$8)</f>
        <v>0.26133249999838881</v>
      </c>
      <c r="H53" s="9"/>
      <c r="I53" s="9"/>
      <c r="J53" s="9"/>
      <c r="K53" s="9">
        <f t="shared" si="9"/>
        <v>0.26133249999838881</v>
      </c>
      <c r="L53" s="9"/>
      <c r="M53" s="9"/>
      <c r="N53" s="9"/>
      <c r="O53" s="9">
        <f t="shared" ca="1" si="7"/>
        <v>-9.2898709227526197</v>
      </c>
      <c r="P53" s="9">
        <f t="shared" si="6"/>
        <v>0.82662187865799286</v>
      </c>
      <c r="Q53" s="10">
        <f t="shared" ref="Q53:Q78" si="12">+C53-15018.5</f>
        <v>33889.947999999997</v>
      </c>
      <c r="R53" s="9"/>
      <c r="S53" s="9">
        <f t="shared" si="8"/>
        <v>0.3195520816253612</v>
      </c>
      <c r="T53" s="9"/>
      <c r="U53" s="9"/>
      <c r="V53" s="9"/>
    </row>
    <row r="54" spans="1:32" x14ac:dyDescent="0.2">
      <c r="A54" s="9" t="s">
        <v>43</v>
      </c>
      <c r="B54" s="11"/>
      <c r="C54" s="11">
        <v>48908.449000000001</v>
      </c>
      <c r="D54" s="11">
        <v>4.0000000000000001E-3</v>
      </c>
      <c r="E54" s="9">
        <f t="shared" si="10"/>
        <v>4032.5512652626198</v>
      </c>
      <c r="F54" s="9">
        <f t="shared" si="2"/>
        <v>4032.5</v>
      </c>
      <c r="G54" s="9">
        <f t="shared" si="11"/>
        <v>0.26233250000223052</v>
      </c>
      <c r="H54" s="9"/>
      <c r="I54" s="9"/>
      <c r="J54" s="9"/>
      <c r="K54" s="9">
        <f t="shared" si="9"/>
        <v>0.26233250000223052</v>
      </c>
      <c r="L54" s="9"/>
      <c r="M54" s="9"/>
      <c r="N54" s="9"/>
      <c r="O54" s="9">
        <f t="shared" ca="1" si="7"/>
        <v>-9.2898709227526197</v>
      </c>
      <c r="P54" s="9">
        <f t="shared" si="6"/>
        <v>0.82662187865799286</v>
      </c>
      <c r="Q54" s="10">
        <f t="shared" si="12"/>
        <v>33889.949000000001</v>
      </c>
      <c r="R54" s="9"/>
      <c r="S54" s="9">
        <f t="shared" si="8"/>
        <v>0.31842250286370632</v>
      </c>
      <c r="T54" s="9"/>
      <c r="U54" s="9"/>
      <c r="V54" s="9"/>
    </row>
    <row r="55" spans="1:32" x14ac:dyDescent="0.2">
      <c r="A55" s="9" t="s">
        <v>43</v>
      </c>
      <c r="B55" s="11"/>
      <c r="C55" s="11">
        <v>48934.377999999997</v>
      </c>
      <c r="D55" s="11">
        <v>4.0000000000000001E-3</v>
      </c>
      <c r="E55" s="9">
        <f t="shared" si="10"/>
        <v>4037.6183347048623</v>
      </c>
      <c r="F55" s="9">
        <f t="shared" si="2"/>
        <v>4037.5</v>
      </c>
      <c r="G55" s="9">
        <f t="shared" si="11"/>
        <v>0.60553749999962747</v>
      </c>
      <c r="H55" s="9"/>
      <c r="I55" s="9"/>
      <c r="J55" s="9"/>
      <c r="K55" s="9">
        <f t="shared" si="9"/>
        <v>0.60553749999962747</v>
      </c>
      <c r="L55" s="9"/>
      <c r="M55" s="9"/>
      <c r="N55" s="9"/>
      <c r="O55" s="9">
        <f t="shared" ca="1" si="7"/>
        <v>-9.2466377977186696</v>
      </c>
      <c r="P55" s="9">
        <f t="shared" si="6"/>
        <v>0.82634599928174013</v>
      </c>
      <c r="Q55" s="10">
        <f t="shared" si="12"/>
        <v>33915.877999999997</v>
      </c>
      <c r="R55" s="9"/>
      <c r="S55" s="9">
        <f t="shared" si="8"/>
        <v>4.8756393355218745E-2</v>
      </c>
      <c r="T55" s="9"/>
      <c r="U55" s="9"/>
      <c r="V55" s="9"/>
    </row>
    <row r="56" spans="1:32" x14ac:dyDescent="0.2">
      <c r="A56" s="9" t="s">
        <v>43</v>
      </c>
      <c r="B56" s="11"/>
      <c r="C56" s="11">
        <v>48934.38</v>
      </c>
      <c r="D56" s="11">
        <v>4.0000000000000001E-3</v>
      </c>
      <c r="E56" s="9">
        <f t="shared" si="10"/>
        <v>4037.6187255467339</v>
      </c>
      <c r="F56" s="9">
        <f t="shared" si="2"/>
        <v>4037.5</v>
      </c>
      <c r="G56" s="9">
        <f t="shared" si="11"/>
        <v>0.60753750000003492</v>
      </c>
      <c r="H56" s="9"/>
      <c r="I56" s="9"/>
      <c r="J56" s="9"/>
      <c r="K56" s="9">
        <f t="shared" si="9"/>
        <v>0.60753750000003492</v>
      </c>
      <c r="L56" s="9"/>
      <c r="M56" s="9"/>
      <c r="N56" s="9"/>
      <c r="O56" s="9">
        <f t="shared" ca="1" si="7"/>
        <v>-9.2466377977186696</v>
      </c>
      <c r="P56" s="9">
        <f t="shared" si="6"/>
        <v>0.82634599928174013</v>
      </c>
      <c r="Q56" s="10">
        <f t="shared" si="12"/>
        <v>33915.879999999997</v>
      </c>
      <c r="R56" s="9"/>
      <c r="S56" s="9">
        <f t="shared" si="8"/>
        <v>4.7877159357911987E-2</v>
      </c>
      <c r="T56" s="9"/>
      <c r="U56" s="9"/>
      <c r="V56" s="9"/>
    </row>
    <row r="57" spans="1:32" x14ac:dyDescent="0.2">
      <c r="A57" s="9" t="s">
        <v>38</v>
      </c>
      <c r="B57" s="9"/>
      <c r="C57" s="28">
        <v>49124.551599999999</v>
      </c>
      <c r="D57" s="28"/>
      <c r="E57" s="9">
        <f t="shared" si="10"/>
        <v>4074.7822375658056</v>
      </c>
      <c r="F57" s="9">
        <f t="shared" si="2"/>
        <v>4075</v>
      </c>
      <c r="G57" s="9">
        <f t="shared" si="11"/>
        <v>-1.1143249999950058</v>
      </c>
      <c r="H57" s="9"/>
      <c r="I57" s="9">
        <f>+G57</f>
        <v>-1.1143249999950058</v>
      </c>
      <c r="J57" s="9"/>
      <c r="K57" s="9"/>
      <c r="L57" s="9"/>
      <c r="M57" s="9"/>
      <c r="N57" s="9"/>
      <c r="O57" s="9">
        <f t="shared" ca="1" si="7"/>
        <v>-8.9223893599640647</v>
      </c>
      <c r="P57" s="9">
        <f t="shared" si="6"/>
        <v>0.82412034046852423</v>
      </c>
      <c r="Q57" s="10">
        <f t="shared" si="12"/>
        <v>34106.051599999999</v>
      </c>
      <c r="R57" s="9"/>
      <c r="S57" s="9">
        <f t="shared" si="8"/>
        <v>3.7575703379647707</v>
      </c>
      <c r="T57" s="9"/>
      <c r="U57" s="9"/>
      <c r="V57" s="9"/>
      <c r="AA57" t="s">
        <v>31</v>
      </c>
      <c r="AF57" t="s">
        <v>28</v>
      </c>
    </row>
    <row r="58" spans="1:32" x14ac:dyDescent="0.2">
      <c r="A58" s="9" t="s">
        <v>43</v>
      </c>
      <c r="B58" s="11"/>
      <c r="C58" s="11">
        <v>49127.430999999997</v>
      </c>
      <c r="D58" s="11">
        <v>4.0000000000000001E-3</v>
      </c>
      <c r="E58" s="9">
        <f t="shared" si="10"/>
        <v>4075.3449326081127</v>
      </c>
      <c r="F58" s="9">
        <f t="shared" si="2"/>
        <v>4075.5</v>
      </c>
      <c r="G58" s="9">
        <f t="shared" si="11"/>
        <v>-0.79350450000492856</v>
      </c>
      <c r="H58" s="9"/>
      <c r="I58" s="9"/>
      <c r="J58" s="9"/>
      <c r="K58" s="9">
        <f>+G58</f>
        <v>-0.79350450000492856</v>
      </c>
      <c r="L58" s="9"/>
      <c r="M58" s="9"/>
      <c r="N58" s="9"/>
      <c r="O58" s="9">
        <f t="shared" ca="1" si="7"/>
        <v>-8.9180660474606697</v>
      </c>
      <c r="P58" s="9">
        <f t="shared" si="6"/>
        <v>0.82408879853527517</v>
      </c>
      <c r="Q58" s="10">
        <f t="shared" si="12"/>
        <v>34108.930999999997</v>
      </c>
      <c r="R58" s="9"/>
      <c r="S58" s="9">
        <f t="shared" si="8"/>
        <v>2.6166080794821767</v>
      </c>
      <c r="T58" s="9"/>
      <c r="U58" s="9"/>
      <c r="V58" s="9"/>
    </row>
    <row r="59" spans="1:32" x14ac:dyDescent="0.2">
      <c r="A59" s="9" t="s">
        <v>43</v>
      </c>
      <c r="B59" s="11"/>
      <c r="C59" s="11">
        <v>49127.432999999997</v>
      </c>
      <c r="D59" s="11">
        <v>4.0000000000000001E-3</v>
      </c>
      <c r="E59" s="9">
        <f t="shared" si="10"/>
        <v>4075.3453234499843</v>
      </c>
      <c r="F59" s="9">
        <f t="shared" si="2"/>
        <v>4075.5</v>
      </c>
      <c r="G59" s="9">
        <f t="shared" si="11"/>
        <v>-0.79150450000452111</v>
      </c>
      <c r="H59" s="9"/>
      <c r="I59" s="9"/>
      <c r="J59" s="9"/>
      <c r="K59" s="9">
        <f>+G59</f>
        <v>-0.79150450000452111</v>
      </c>
      <c r="L59" s="9"/>
      <c r="M59" s="9"/>
      <c r="N59" s="9"/>
      <c r="O59" s="9">
        <f t="shared" ca="1" si="7"/>
        <v>-8.9180660474606697</v>
      </c>
      <c r="P59" s="9">
        <f t="shared" si="6"/>
        <v>0.82408879853527517</v>
      </c>
      <c r="Q59" s="10">
        <f t="shared" si="12"/>
        <v>34108.932999999997</v>
      </c>
      <c r="R59" s="9"/>
      <c r="S59" s="9">
        <f t="shared" si="8"/>
        <v>2.6101417062866994</v>
      </c>
      <c r="T59" s="9"/>
      <c r="U59" s="9"/>
      <c r="V59" s="9"/>
    </row>
    <row r="60" spans="1:32" x14ac:dyDescent="0.2">
      <c r="A60" s="9" t="s">
        <v>38</v>
      </c>
      <c r="B60" s="9"/>
      <c r="C60" s="28">
        <v>49562.5075</v>
      </c>
      <c r="D60" s="28"/>
      <c r="E60" s="9">
        <f t="shared" si="10"/>
        <v>4160.3679893472145</v>
      </c>
      <c r="F60" s="9">
        <f t="shared" si="2"/>
        <v>4160.5</v>
      </c>
      <c r="G60" s="9">
        <f t="shared" si="11"/>
        <v>-0.67551950000051875</v>
      </c>
      <c r="H60" s="9"/>
      <c r="I60" s="9">
        <f>+G60</f>
        <v>-0.67551950000051875</v>
      </c>
      <c r="J60" s="9"/>
      <c r="K60" s="9"/>
      <c r="L60" s="9"/>
      <c r="M60" s="9"/>
      <c r="N60" s="9"/>
      <c r="O60" s="9">
        <f t="shared" ca="1" si="7"/>
        <v>-8.1831029218835525</v>
      </c>
      <c r="P60" s="9">
        <f t="shared" si="6"/>
        <v>0.81801274036248728</v>
      </c>
      <c r="Q60" s="10">
        <f t="shared" si="12"/>
        <v>34544.0075</v>
      </c>
      <c r="R60" s="9"/>
      <c r="S60" s="9">
        <f t="shared" si="8"/>
        <v>2.23063855300374</v>
      </c>
      <c r="T60" s="9"/>
      <c r="U60" s="9"/>
      <c r="V60" s="9"/>
      <c r="AA60" t="s">
        <v>31</v>
      </c>
      <c r="AB60" t="s">
        <v>37</v>
      </c>
      <c r="AF60" t="s">
        <v>28</v>
      </c>
    </row>
    <row r="61" spans="1:32" x14ac:dyDescent="0.2">
      <c r="A61" s="9" t="s">
        <v>38</v>
      </c>
      <c r="B61" s="9"/>
      <c r="C61" s="28">
        <v>49562.508099999999</v>
      </c>
      <c r="D61" s="28"/>
      <c r="E61" s="9">
        <f t="shared" si="10"/>
        <v>4160.3681065997753</v>
      </c>
      <c r="F61" s="9">
        <f t="shared" si="2"/>
        <v>4160.5</v>
      </c>
      <c r="G61" s="9">
        <f t="shared" si="11"/>
        <v>-0.67491950000112411</v>
      </c>
      <c r="H61" s="9"/>
      <c r="I61" s="9">
        <f>+G61</f>
        <v>-0.67491950000112411</v>
      </c>
      <c r="J61" s="9"/>
      <c r="K61" s="9"/>
      <c r="L61" s="9"/>
      <c r="M61" s="9"/>
      <c r="N61" s="9"/>
      <c r="O61" s="9">
        <f t="shared" ca="1" si="7"/>
        <v>-8.1831029218835525</v>
      </c>
      <c r="P61" s="9">
        <f t="shared" si="6"/>
        <v>0.81801274036248728</v>
      </c>
      <c r="Q61" s="10">
        <f t="shared" si="12"/>
        <v>34544.008099999999</v>
      </c>
      <c r="R61" s="9"/>
      <c r="S61" s="9">
        <f t="shared" si="8"/>
        <v>2.2288466743171118</v>
      </c>
      <c r="T61" s="9"/>
      <c r="U61" s="9"/>
      <c r="V61" s="9"/>
      <c r="AA61" t="s">
        <v>31</v>
      </c>
      <c r="AB61" t="s">
        <v>29</v>
      </c>
      <c r="AF61" t="s">
        <v>28</v>
      </c>
    </row>
    <row r="62" spans="1:32" x14ac:dyDescent="0.2">
      <c r="A62" s="9" t="s">
        <v>39</v>
      </c>
      <c r="B62" s="9"/>
      <c r="C62" s="28">
        <v>49899.622100000001</v>
      </c>
      <c r="D62" s="28"/>
      <c r="E62" s="9">
        <f t="shared" si="10"/>
        <v>4226.2472399235594</v>
      </c>
      <c r="F62" s="9">
        <f t="shared" si="2"/>
        <v>4226</v>
      </c>
      <c r="G62" s="9">
        <f t="shared" si="11"/>
        <v>1.2651660000046832</v>
      </c>
      <c r="H62" s="9"/>
      <c r="I62" s="9"/>
      <c r="J62" s="9"/>
      <c r="K62" s="9">
        <f>+G62</f>
        <v>1.2651660000046832</v>
      </c>
      <c r="L62" s="9"/>
      <c r="M62" s="9"/>
      <c r="N62" s="9"/>
      <c r="O62" s="9">
        <f t="shared" ca="1" si="7"/>
        <v>-7.6167489839388409</v>
      </c>
      <c r="P62" s="9">
        <f t="shared" si="6"/>
        <v>0.81236221631541516</v>
      </c>
      <c r="Q62" s="10">
        <f t="shared" si="12"/>
        <v>34881.122100000001</v>
      </c>
      <c r="R62" s="9"/>
      <c r="S62" s="9">
        <f t="shared" si="8"/>
        <v>0.20503126652331741</v>
      </c>
      <c r="T62" s="9"/>
      <c r="U62" s="9"/>
      <c r="V62" s="9"/>
      <c r="AA62" t="s">
        <v>31</v>
      </c>
      <c r="AB62" t="s">
        <v>29</v>
      </c>
      <c r="AF62" t="s">
        <v>28</v>
      </c>
    </row>
    <row r="63" spans="1:32" x14ac:dyDescent="0.2">
      <c r="A63" s="9" t="s">
        <v>39</v>
      </c>
      <c r="B63" s="9"/>
      <c r="C63" s="28">
        <v>49899.624799999998</v>
      </c>
      <c r="D63" s="28"/>
      <c r="E63" s="9">
        <f t="shared" si="10"/>
        <v>4226.2477675600858</v>
      </c>
      <c r="F63" s="9">
        <f t="shared" si="2"/>
        <v>4226</v>
      </c>
      <c r="G63" s="9">
        <f t="shared" si="11"/>
        <v>1.267866000001959</v>
      </c>
      <c r="H63" s="9"/>
      <c r="I63" s="9"/>
      <c r="J63" s="9"/>
      <c r="K63" s="9">
        <f>+G63</f>
        <v>1.267866000001959</v>
      </c>
      <c r="L63" s="9"/>
      <c r="M63" s="9"/>
      <c r="N63" s="9"/>
      <c r="O63" s="9">
        <f t="shared" ca="1" si="7"/>
        <v>-7.6167489839388409</v>
      </c>
      <c r="P63" s="9">
        <f t="shared" si="6"/>
        <v>0.81236221631541516</v>
      </c>
      <c r="Q63" s="10">
        <f t="shared" si="12"/>
        <v>34881.124799999998</v>
      </c>
      <c r="R63" s="9"/>
      <c r="S63" s="9">
        <f t="shared" si="8"/>
        <v>0.20748369695275776</v>
      </c>
      <c r="T63" s="9"/>
      <c r="U63" s="9"/>
      <c r="V63" s="9"/>
      <c r="AA63" t="s">
        <v>31</v>
      </c>
      <c r="AB63" t="s">
        <v>37</v>
      </c>
      <c r="AF63" t="s">
        <v>28</v>
      </c>
    </row>
    <row r="64" spans="1:32" x14ac:dyDescent="0.2">
      <c r="A64" s="30" t="s">
        <v>55</v>
      </c>
      <c r="B64" s="29" t="s">
        <v>56</v>
      </c>
      <c r="C64" s="30">
        <v>50314.531499999997</v>
      </c>
      <c r="D64" s="30">
        <v>1.5E-3</v>
      </c>
      <c r="E64" s="93">
        <f t="shared" si="10"/>
        <v>4307.3292231099322</v>
      </c>
      <c r="F64" s="9">
        <f t="shared" si="2"/>
        <v>4307.5</v>
      </c>
      <c r="G64" s="9">
        <f t="shared" si="11"/>
        <v>-0.87389249999978347</v>
      </c>
      <c r="H64" s="9"/>
      <c r="I64" s="9"/>
      <c r="J64" s="9"/>
      <c r="K64" s="9">
        <f>+G64</f>
        <v>-0.87389249999978347</v>
      </c>
      <c r="L64" s="9"/>
      <c r="M64" s="9"/>
      <c r="N64" s="9"/>
      <c r="O64" s="9">
        <f t="shared" ca="1" si="7"/>
        <v>-6.9120490458854889</v>
      </c>
      <c r="P64" s="9">
        <f t="shared" si="6"/>
        <v>0.80415449619198043</v>
      </c>
      <c r="Q64" s="10">
        <f t="shared" si="12"/>
        <v>35296.031499999997</v>
      </c>
      <c r="S64" s="9">
        <f t="shared" si="8"/>
        <v>2.8158417214282019</v>
      </c>
      <c r="T64" s="9"/>
      <c r="U64" s="9"/>
      <c r="V64" s="9"/>
    </row>
    <row r="65" spans="1:22" x14ac:dyDescent="0.2">
      <c r="A65" s="30" t="s">
        <v>55</v>
      </c>
      <c r="B65" s="29" t="s">
        <v>56</v>
      </c>
      <c r="C65" s="30">
        <v>50314.532399999996</v>
      </c>
      <c r="D65" s="30">
        <v>1.5E-3</v>
      </c>
      <c r="E65" s="93">
        <f t="shared" si="10"/>
        <v>4307.3293989887743</v>
      </c>
      <c r="F65" s="9">
        <f t="shared" si="2"/>
        <v>4307.5</v>
      </c>
      <c r="G65" s="9">
        <f t="shared" si="11"/>
        <v>-0.87299250000069151</v>
      </c>
      <c r="H65" s="9"/>
      <c r="I65" s="9"/>
      <c r="J65" s="9"/>
      <c r="K65" s="9">
        <f>+G65</f>
        <v>-0.87299250000069151</v>
      </c>
      <c r="L65" s="9"/>
      <c r="M65" s="9"/>
      <c r="N65" s="9"/>
      <c r="O65" s="9">
        <f t="shared" ca="1" si="7"/>
        <v>-6.9120490458854889</v>
      </c>
      <c r="P65" s="9">
        <f t="shared" si="6"/>
        <v>0.80415449619198043</v>
      </c>
      <c r="Q65" s="10">
        <f t="shared" si="12"/>
        <v>35296.032399999996</v>
      </c>
      <c r="S65" s="9">
        <f t="shared" si="8"/>
        <v>2.8128220468381024</v>
      </c>
      <c r="T65" s="9"/>
      <c r="U65" s="9"/>
      <c r="V65" s="9"/>
    </row>
    <row r="66" spans="1:22" x14ac:dyDescent="0.2">
      <c r="A66" s="94" t="s">
        <v>59</v>
      </c>
      <c r="B66" s="95" t="s">
        <v>56</v>
      </c>
      <c r="C66" s="30">
        <v>55045.451009999997</v>
      </c>
      <c r="D66" s="30">
        <v>2.3E-3</v>
      </c>
      <c r="E66" s="93">
        <f t="shared" si="10"/>
        <v>5231.8499405627217</v>
      </c>
      <c r="F66" s="34">
        <f t="shared" ref="F66:F78" si="13">ROUND(2*E66,0)/2-0.5</f>
        <v>5231.5</v>
      </c>
      <c r="G66" s="9">
        <f t="shared" si="11"/>
        <v>1.7907015000018873</v>
      </c>
      <c r="H66" s="9"/>
      <c r="I66" s="9"/>
      <c r="J66" s="9"/>
      <c r="L66" s="9">
        <f>+G66</f>
        <v>1.7907015000018873</v>
      </c>
      <c r="M66" s="9"/>
      <c r="O66" s="9">
        <f t="shared" ca="1" si="7"/>
        <v>1.077432460388053</v>
      </c>
      <c r="P66" s="9">
        <f t="shared" si="6"/>
        <v>0.61983087729577768</v>
      </c>
      <c r="Q66" s="10">
        <f t="shared" si="12"/>
        <v>40026.951009999997</v>
      </c>
      <c r="S66" s="9">
        <f t="shared" si="8"/>
        <v>1.370938015116193</v>
      </c>
      <c r="T66" s="9"/>
      <c r="U66" s="9"/>
      <c r="V66" s="9"/>
    </row>
    <row r="67" spans="1:22" x14ac:dyDescent="0.2">
      <c r="A67" s="94" t="s">
        <v>59</v>
      </c>
      <c r="B67" s="95" t="s">
        <v>56</v>
      </c>
      <c r="C67" s="30">
        <v>55434.397499999999</v>
      </c>
      <c r="D67" s="30">
        <v>1.6000000000000001E-3</v>
      </c>
      <c r="E67" s="93">
        <f t="shared" si="10"/>
        <v>5307.8582275829222</v>
      </c>
      <c r="F67" s="34">
        <f t="shared" si="13"/>
        <v>5307.5</v>
      </c>
      <c r="G67" s="9">
        <f t="shared" si="11"/>
        <v>1.8331074999950943</v>
      </c>
      <c r="H67" s="9"/>
      <c r="I67" s="9"/>
      <c r="J67" s="9"/>
      <c r="L67" s="9">
        <f>+G67</f>
        <v>1.8331074999950943</v>
      </c>
      <c r="M67" s="9"/>
      <c r="O67" s="9">
        <f t="shared" ca="1" si="7"/>
        <v>1.7345759609040599</v>
      </c>
      <c r="P67" s="9">
        <f t="shared" si="6"/>
        <v>0.59720413053180099</v>
      </c>
      <c r="Q67" s="10">
        <f t="shared" si="12"/>
        <v>40415.897499999999</v>
      </c>
      <c r="S67" s="9">
        <f t="shared" si="8"/>
        <v>1.5274571386507216</v>
      </c>
      <c r="T67" s="9"/>
      <c r="U67" s="9"/>
      <c r="V67" s="9"/>
    </row>
    <row r="68" spans="1:22" x14ac:dyDescent="0.2">
      <c r="A68" s="94" t="s">
        <v>59</v>
      </c>
      <c r="B68" s="95" t="s">
        <v>56</v>
      </c>
      <c r="C68" s="30">
        <v>55434.397900000004</v>
      </c>
      <c r="D68" s="30">
        <v>1.6999999999999999E-3</v>
      </c>
      <c r="E68" s="93">
        <f t="shared" si="10"/>
        <v>5307.8583057512978</v>
      </c>
      <c r="F68" s="34">
        <f t="shared" si="13"/>
        <v>5307.5</v>
      </c>
      <c r="G68" s="9">
        <f t="shared" si="11"/>
        <v>1.8335074999995413</v>
      </c>
      <c r="H68" s="9"/>
      <c r="I68" s="9"/>
      <c r="J68" s="9"/>
      <c r="L68" s="9">
        <f>+G68</f>
        <v>1.8335074999995413</v>
      </c>
      <c r="M68" s="9"/>
      <c r="O68" s="9">
        <f t="shared" ca="1" si="7"/>
        <v>1.7345759609040599</v>
      </c>
      <c r="P68" s="9">
        <f t="shared" si="6"/>
        <v>0.59720413053180099</v>
      </c>
      <c r="Q68" s="10">
        <f t="shared" si="12"/>
        <v>40415.897900000004</v>
      </c>
      <c r="S68" s="9">
        <f t="shared" si="8"/>
        <v>1.5284460213572881</v>
      </c>
      <c r="T68" s="9"/>
      <c r="U68" s="9"/>
      <c r="V68" s="9"/>
    </row>
    <row r="69" spans="1:22" x14ac:dyDescent="0.2">
      <c r="A69" s="94" t="s">
        <v>59</v>
      </c>
      <c r="B69" s="95" t="s">
        <v>56</v>
      </c>
      <c r="C69" s="30">
        <v>55434.400000000001</v>
      </c>
      <c r="D69" s="30">
        <v>1E-3</v>
      </c>
      <c r="E69" s="93">
        <f t="shared" si="10"/>
        <v>5307.8587161352625</v>
      </c>
      <c r="F69" s="34">
        <f t="shared" si="13"/>
        <v>5307.5</v>
      </c>
      <c r="G69" s="9">
        <f t="shared" si="11"/>
        <v>1.8356074999974226</v>
      </c>
      <c r="H69" s="9"/>
      <c r="I69" s="9"/>
      <c r="J69" s="9"/>
      <c r="L69" s="9">
        <f>+G69</f>
        <v>1.8356074999974226</v>
      </c>
      <c r="M69" s="9"/>
      <c r="O69" s="9">
        <f t="shared" ca="1" si="7"/>
        <v>1.7345759609040599</v>
      </c>
      <c r="P69" s="9">
        <f t="shared" si="6"/>
        <v>0.59720413053180099</v>
      </c>
      <c r="Q69" s="10">
        <f t="shared" si="12"/>
        <v>40415.9</v>
      </c>
      <c r="R69" s="9"/>
      <c r="S69" s="9">
        <f t="shared" si="8"/>
        <v>1.5336429055038048</v>
      </c>
      <c r="T69" s="9"/>
      <c r="U69" s="9"/>
      <c r="V69" s="9"/>
    </row>
    <row r="70" spans="1:22" x14ac:dyDescent="0.2">
      <c r="A70" s="96" t="s">
        <v>60</v>
      </c>
      <c r="B70" s="97" t="s">
        <v>56</v>
      </c>
      <c r="C70" s="96">
        <v>55705.218800000002</v>
      </c>
      <c r="D70" s="96">
        <v>1.5E-3</v>
      </c>
      <c r="E70" s="93">
        <f t="shared" si="10"/>
        <v>5360.7823794414053</v>
      </c>
      <c r="F70" s="34">
        <f t="shared" si="13"/>
        <v>5360.5</v>
      </c>
      <c r="G70" s="9">
        <f t="shared" si="11"/>
        <v>1.4449805000040215</v>
      </c>
      <c r="H70" s="9"/>
      <c r="I70" s="9"/>
      <c r="J70" s="9"/>
      <c r="K70" s="9">
        <f>+G70</f>
        <v>1.4449805000040215</v>
      </c>
      <c r="L70" s="9"/>
      <c r="M70" s="9"/>
      <c r="N70" s="9"/>
      <c r="O70" s="9">
        <f t="shared" ca="1" si="7"/>
        <v>2.1928470862639031</v>
      </c>
      <c r="P70" s="9">
        <f t="shared" si="6"/>
        <v>0.58075331290891707</v>
      </c>
      <c r="Q70" s="10">
        <f t="shared" si="12"/>
        <v>40686.718800000002</v>
      </c>
      <c r="R70" s="9"/>
      <c r="S70" s="9">
        <f t="shared" si="8"/>
        <v>0.74688863091431656</v>
      </c>
      <c r="T70" s="9"/>
      <c r="U70" s="9"/>
      <c r="V70" s="9"/>
    </row>
    <row r="71" spans="1:22" x14ac:dyDescent="0.2">
      <c r="A71" s="31" t="s">
        <v>154</v>
      </c>
      <c r="B71" s="32" t="s">
        <v>56</v>
      </c>
      <c r="C71" s="33">
        <v>55797.412759999999</v>
      </c>
      <c r="D71" s="33">
        <v>1.1999999999999999E-3</v>
      </c>
      <c r="E71" s="93">
        <f t="shared" si="10"/>
        <v>5378.7990093721928</v>
      </c>
      <c r="F71" s="34">
        <f t="shared" si="13"/>
        <v>5378.5</v>
      </c>
      <c r="G71" s="9">
        <f t="shared" si="11"/>
        <v>1.5300784999999451</v>
      </c>
      <c r="H71" s="9"/>
      <c r="I71" s="9"/>
      <c r="J71" s="9"/>
      <c r="L71" s="9">
        <f>+G71</f>
        <v>1.5300784999999451</v>
      </c>
      <c r="M71" s="9"/>
      <c r="N71" s="9"/>
      <c r="O71" s="9">
        <f t="shared" ca="1" si="7"/>
        <v>2.3484863363861166</v>
      </c>
      <c r="P71" s="9">
        <f t="shared" si="6"/>
        <v>0.57504069727203877</v>
      </c>
      <c r="Q71" s="10">
        <f t="shared" si="12"/>
        <v>40778.912759999999</v>
      </c>
      <c r="R71" s="9"/>
      <c r="S71" s="9">
        <f t="shared" si="8"/>
        <v>0.91209720463934718</v>
      </c>
      <c r="T71" s="9"/>
      <c r="U71" s="9"/>
      <c r="V71" s="9"/>
    </row>
    <row r="72" spans="1:22" x14ac:dyDescent="0.2">
      <c r="A72" s="31" t="s">
        <v>154</v>
      </c>
      <c r="B72" s="32" t="s">
        <v>56</v>
      </c>
      <c r="C72" s="33">
        <v>55797.416660000003</v>
      </c>
      <c r="D72" s="33">
        <v>1E-3</v>
      </c>
      <c r="E72" s="93">
        <f t="shared" si="10"/>
        <v>5378.7997715138426</v>
      </c>
      <c r="F72" s="34">
        <f t="shared" si="13"/>
        <v>5378.5</v>
      </c>
      <c r="G72" s="9">
        <f t="shared" si="11"/>
        <v>1.5339785000032862</v>
      </c>
      <c r="H72" s="9"/>
      <c r="I72" s="9"/>
      <c r="J72" s="9"/>
      <c r="L72" s="9">
        <f>+G72</f>
        <v>1.5339785000032862</v>
      </c>
      <c r="M72" s="9"/>
      <c r="N72" s="9"/>
      <c r="O72" s="9">
        <f t="shared" ca="1" si="7"/>
        <v>2.3484863363861166</v>
      </c>
      <c r="P72" s="9">
        <f t="shared" si="6"/>
        <v>0.57504069727203877</v>
      </c>
      <c r="Q72" s="10">
        <f t="shared" si="12"/>
        <v>40778.916660000003</v>
      </c>
      <c r="R72" s="9"/>
      <c r="S72" s="9">
        <f t="shared" si="8"/>
        <v>0.91956170950703275</v>
      </c>
      <c r="T72" s="9"/>
      <c r="U72" s="9"/>
      <c r="V72" s="9"/>
    </row>
    <row r="73" spans="1:22" x14ac:dyDescent="0.2">
      <c r="A73" s="31" t="s">
        <v>153</v>
      </c>
      <c r="B73" s="32" t="s">
        <v>56</v>
      </c>
      <c r="C73" s="33">
        <v>56062.4496</v>
      </c>
      <c r="D73" s="33">
        <v>3.0000000000000001E-3</v>
      </c>
      <c r="E73" s="93">
        <f t="shared" si="10"/>
        <v>5430.592756644849</v>
      </c>
      <c r="F73" s="34">
        <f t="shared" si="13"/>
        <v>5430</v>
      </c>
      <c r="G73" s="9">
        <f t="shared" si="11"/>
        <v>3.0332300000009127</v>
      </c>
      <c r="H73" s="9"/>
      <c r="I73" s="9"/>
      <c r="J73" s="9"/>
      <c r="K73" s="9">
        <f>+G73</f>
        <v>3.0332300000009127</v>
      </c>
      <c r="L73" s="9"/>
      <c r="M73" s="9"/>
      <c r="N73" s="9"/>
      <c r="O73" s="9">
        <f t="shared" ca="1" si="7"/>
        <v>2.7937875242357748</v>
      </c>
      <c r="P73" s="9">
        <f t="shared" si="6"/>
        <v>0.55834465829707636</v>
      </c>
      <c r="Q73" s="10">
        <f t="shared" si="12"/>
        <v>41043.9496</v>
      </c>
      <c r="R73" s="9"/>
      <c r="S73" s="9">
        <f t="shared" si="8"/>
        <v>6.1250574545805145</v>
      </c>
      <c r="T73" s="9"/>
      <c r="U73" s="9"/>
      <c r="V73" s="9"/>
    </row>
    <row r="74" spans="1:22" x14ac:dyDescent="0.2">
      <c r="A74" s="31" t="s">
        <v>154</v>
      </c>
      <c r="B74" s="32" t="s">
        <v>56</v>
      </c>
      <c r="C74" s="33">
        <v>56160.423560000003</v>
      </c>
      <c r="D74" s="33">
        <v>4.0000000000000002E-4</v>
      </c>
      <c r="E74" s="93">
        <f t="shared" si="10"/>
        <v>5449.7389195840906</v>
      </c>
      <c r="F74" s="34">
        <f t="shared" si="13"/>
        <v>5449</v>
      </c>
      <c r="G74" s="9">
        <f t="shared" si="11"/>
        <v>3.7811690000016824</v>
      </c>
      <c r="H74" s="9"/>
      <c r="I74" s="9"/>
      <c r="J74" s="9"/>
      <c r="L74" s="9">
        <f>+G74</f>
        <v>3.7811690000016824</v>
      </c>
      <c r="M74" s="9"/>
      <c r="N74" s="9"/>
      <c r="O74" s="9">
        <f t="shared" ca="1" si="7"/>
        <v>2.9580733993647783</v>
      </c>
      <c r="P74" s="9">
        <f t="shared" si="6"/>
        <v>0.55205336758792889</v>
      </c>
      <c r="Q74" s="10">
        <f t="shared" si="12"/>
        <v>41141.923560000003</v>
      </c>
      <c r="R74" s="9"/>
      <c r="S74" s="9">
        <f t="shared" si="8"/>
        <v>10.427187767498875</v>
      </c>
      <c r="T74" s="9"/>
      <c r="U74" s="9"/>
      <c r="V74" s="9"/>
    </row>
    <row r="75" spans="1:22" x14ac:dyDescent="0.2">
      <c r="A75" s="31" t="s">
        <v>154</v>
      </c>
      <c r="B75" s="32" t="s">
        <v>56</v>
      </c>
      <c r="C75" s="33">
        <v>56500.38392</v>
      </c>
      <c r="D75" s="33">
        <v>4.0000000000000002E-4</v>
      </c>
      <c r="E75" s="93">
        <f t="shared" si="10"/>
        <v>5516.1742912424652</v>
      </c>
      <c r="F75" s="34">
        <f t="shared" si="13"/>
        <v>5515.5</v>
      </c>
      <c r="G75" s="9">
        <f t="shared" si="11"/>
        <v>3.4504555000021355</v>
      </c>
      <c r="H75" s="9"/>
      <c r="I75" s="9"/>
      <c r="J75" s="9"/>
      <c r="L75" s="9">
        <f>+G75</f>
        <v>3.4504555000021355</v>
      </c>
      <c r="M75" s="9"/>
      <c r="N75" s="9"/>
      <c r="O75" s="9">
        <f t="shared" ca="1" si="7"/>
        <v>3.533073962316287</v>
      </c>
      <c r="P75" s="9">
        <f t="shared" si="6"/>
        <v>0.5294753052458181</v>
      </c>
      <c r="Q75" s="10">
        <f t="shared" si="12"/>
        <v>41481.88392</v>
      </c>
      <c r="R75" s="9"/>
      <c r="S75" s="9">
        <f t="shared" si="8"/>
        <v>8.5321252981586539</v>
      </c>
      <c r="T75" s="9"/>
      <c r="U75" s="9"/>
      <c r="V75" s="9"/>
    </row>
    <row r="76" spans="1:22" x14ac:dyDescent="0.2">
      <c r="A76" s="31" t="s">
        <v>154</v>
      </c>
      <c r="B76" s="32" t="s">
        <v>56</v>
      </c>
      <c r="C76" s="33">
        <v>56500.38622</v>
      </c>
      <c r="D76" s="33">
        <v>4.0000000000000002E-4</v>
      </c>
      <c r="E76" s="93">
        <f t="shared" si="10"/>
        <v>5516.1747407106177</v>
      </c>
      <c r="F76" s="34">
        <f t="shared" si="13"/>
        <v>5515.5</v>
      </c>
      <c r="G76" s="9">
        <f t="shared" si="11"/>
        <v>3.4527555000022403</v>
      </c>
      <c r="H76" s="9"/>
      <c r="I76" s="9"/>
      <c r="J76" s="9"/>
      <c r="L76" s="9">
        <f>+G76</f>
        <v>3.4527555000022403</v>
      </c>
      <c r="M76" s="9"/>
      <c r="N76" s="9"/>
      <c r="O76" s="9">
        <f t="shared" ca="1" si="7"/>
        <v>3.533073962316287</v>
      </c>
      <c r="P76" s="9">
        <f t="shared" si="6"/>
        <v>0.5294753052458181</v>
      </c>
      <c r="Q76" s="10">
        <f t="shared" si="12"/>
        <v>41481.88622</v>
      </c>
      <c r="R76" s="9"/>
      <c r="S76" s="9">
        <f t="shared" si="8"/>
        <v>8.5455670970551463</v>
      </c>
      <c r="T76" s="9"/>
      <c r="U76" s="9"/>
      <c r="V76" s="9"/>
    </row>
    <row r="77" spans="1:22" x14ac:dyDescent="0.2">
      <c r="A77" s="31" t="s">
        <v>154</v>
      </c>
      <c r="B77" s="32" t="s">
        <v>56</v>
      </c>
      <c r="C77" s="33">
        <v>56503.260020000002</v>
      </c>
      <c r="D77" s="33">
        <v>2.9999999999999997E-4</v>
      </c>
      <c r="E77" s="93">
        <f t="shared" si="10"/>
        <v>5516.7363413956855</v>
      </c>
      <c r="F77" s="34">
        <f t="shared" si="13"/>
        <v>5516</v>
      </c>
      <c r="G77" s="9">
        <f t="shared" si="11"/>
        <v>3.7679760000028182</v>
      </c>
      <c r="H77" s="9"/>
      <c r="I77" s="9"/>
      <c r="J77" s="9"/>
      <c r="L77" s="9">
        <f>+G77</f>
        <v>3.7679760000028182</v>
      </c>
      <c r="M77" s="9"/>
      <c r="N77" s="9"/>
      <c r="O77" s="9">
        <f t="shared" ca="1" si="7"/>
        <v>3.537397274819682</v>
      </c>
      <c r="P77" s="9">
        <f t="shared" si="6"/>
        <v>0.52930225447539447</v>
      </c>
      <c r="Q77" s="10">
        <f t="shared" si="12"/>
        <v>41484.760020000002</v>
      </c>
      <c r="R77" s="9"/>
      <c r="S77" s="9">
        <f t="shared" si="8"/>
        <v>10.489007629968631</v>
      </c>
      <c r="T77" s="9"/>
      <c r="U77" s="9"/>
      <c r="V77" s="9"/>
    </row>
    <row r="78" spans="1:22" x14ac:dyDescent="0.2">
      <c r="A78" s="31" t="s">
        <v>154</v>
      </c>
      <c r="B78" s="32" t="s">
        <v>56</v>
      </c>
      <c r="C78" s="33">
        <v>56503.268279999997</v>
      </c>
      <c r="D78" s="33">
        <v>6.9999999999999999E-4</v>
      </c>
      <c r="E78" s="93">
        <f t="shared" si="10"/>
        <v>5516.7379555726129</v>
      </c>
      <c r="F78" s="34">
        <f t="shared" si="13"/>
        <v>5516</v>
      </c>
      <c r="G78" s="9">
        <f t="shared" si="11"/>
        <v>3.7762359999978798</v>
      </c>
      <c r="H78" s="9"/>
      <c r="I78" s="9"/>
      <c r="J78" s="9"/>
      <c r="L78" s="9">
        <f>+G78</f>
        <v>3.7762359999978798</v>
      </c>
      <c r="M78" s="9"/>
      <c r="N78" s="9"/>
      <c r="O78" s="9">
        <f t="shared" ca="1" si="7"/>
        <v>3.537397274819682</v>
      </c>
      <c r="P78" s="9">
        <f t="shared" si="6"/>
        <v>0.52930225447539447</v>
      </c>
      <c r="Q78" s="10">
        <f t="shared" si="12"/>
        <v>41484.768279999997</v>
      </c>
      <c r="R78" s="9"/>
      <c r="S78" s="9">
        <f t="shared" si="8"/>
        <v>10.542578747812676</v>
      </c>
      <c r="T78" s="9"/>
      <c r="U78" s="9"/>
      <c r="V78" s="9"/>
    </row>
    <row r="79" spans="1:22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</row>
    <row r="80" spans="1:22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</row>
    <row r="81" spans="1:22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</row>
    <row r="82" spans="1:22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</row>
    <row r="83" spans="1:22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</row>
    <row r="84" spans="1:22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</row>
    <row r="85" spans="1:22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</row>
    <row r="86" spans="1:22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</row>
    <row r="87" spans="1:22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</row>
    <row r="88" spans="1:22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</row>
    <row r="89" spans="1:22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</row>
    <row r="90" spans="1:22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</row>
    <row r="91" spans="1:22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</row>
    <row r="92" spans="1:22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</row>
    <row r="93" spans="1:22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</row>
    <row r="94" spans="1:22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</row>
    <row r="95" spans="1:22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</row>
    <row r="96" spans="1:22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</row>
    <row r="97" spans="1:22" x14ac:dyDescent="0.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</row>
    <row r="98" spans="1:22" x14ac:dyDescent="0.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</row>
    <row r="99" spans="1:22" x14ac:dyDescent="0.2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</row>
    <row r="100" spans="1:22" x14ac:dyDescent="0.2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</row>
    <row r="101" spans="1:22" x14ac:dyDescent="0.2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</row>
    <row r="102" spans="1:22" x14ac:dyDescent="0.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</row>
    <row r="103" spans="1:22" x14ac:dyDescent="0.2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</row>
    <row r="104" spans="1:22" x14ac:dyDescent="0.2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</row>
    <row r="105" spans="1:22" x14ac:dyDescent="0.2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</row>
    <row r="106" spans="1:22" x14ac:dyDescent="0.2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</row>
    <row r="107" spans="1:22" x14ac:dyDescent="0.2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</row>
    <row r="108" spans="1:22" x14ac:dyDescent="0.2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</row>
    <row r="109" spans="1:22" x14ac:dyDescent="0.2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</row>
    <row r="110" spans="1:22" x14ac:dyDescent="0.2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</row>
    <row r="111" spans="1:22" x14ac:dyDescent="0.2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</row>
    <row r="112" spans="1:22" x14ac:dyDescent="0.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</row>
    <row r="113" spans="1:22" x14ac:dyDescent="0.2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</row>
    <row r="114" spans="1:22" x14ac:dyDescent="0.2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</row>
    <row r="115" spans="1:22" x14ac:dyDescent="0.2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</row>
    <row r="116" spans="1:22" x14ac:dyDescent="0.2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</row>
    <row r="117" spans="1:22" x14ac:dyDescent="0.2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</row>
    <row r="118" spans="1:22" x14ac:dyDescent="0.2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</row>
    <row r="119" spans="1:22" x14ac:dyDescent="0.2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</row>
    <row r="120" spans="1:22" x14ac:dyDescent="0.2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</row>
    <row r="121" spans="1:22" x14ac:dyDescent="0.2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</row>
    <row r="122" spans="1:22" x14ac:dyDescent="0.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</row>
    <row r="123" spans="1:22" x14ac:dyDescent="0.2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</row>
    <row r="124" spans="1:22" x14ac:dyDescent="0.2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</row>
    <row r="125" spans="1:22" x14ac:dyDescent="0.2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</row>
    <row r="126" spans="1:22" x14ac:dyDescent="0.2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</row>
    <row r="127" spans="1:22" x14ac:dyDescent="0.2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</row>
    <row r="128" spans="1:22" x14ac:dyDescent="0.2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</row>
    <row r="129" spans="1:22" x14ac:dyDescent="0.2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</row>
    <row r="130" spans="1:22" x14ac:dyDescent="0.2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</row>
    <row r="131" spans="1:22" x14ac:dyDescent="0.2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</row>
    <row r="132" spans="1:22" x14ac:dyDescent="0.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</row>
    <row r="133" spans="1:22" x14ac:dyDescent="0.2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</row>
    <row r="134" spans="1:22" x14ac:dyDescent="0.2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</row>
    <row r="135" spans="1:22" x14ac:dyDescent="0.2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</row>
    <row r="136" spans="1:22" x14ac:dyDescent="0.2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</row>
    <row r="137" spans="1:22" x14ac:dyDescent="0.2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</row>
    <row r="138" spans="1:22" x14ac:dyDescent="0.2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</row>
    <row r="139" spans="1:22" x14ac:dyDescent="0.2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</row>
    <row r="140" spans="1:22" x14ac:dyDescent="0.2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</row>
    <row r="141" spans="1:22" x14ac:dyDescent="0.2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</row>
    <row r="142" spans="1:22" x14ac:dyDescent="0.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</row>
    <row r="143" spans="1:22" x14ac:dyDescent="0.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</row>
    <row r="144" spans="1:22" x14ac:dyDescent="0.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</row>
    <row r="145" spans="1:22" x14ac:dyDescent="0.2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</row>
    <row r="146" spans="1:22" x14ac:dyDescent="0.2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</row>
    <row r="147" spans="1:22" x14ac:dyDescent="0.2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</row>
    <row r="148" spans="1:22" x14ac:dyDescent="0.2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</row>
    <row r="149" spans="1:22" x14ac:dyDescent="0.2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</row>
    <row r="150" spans="1:22" x14ac:dyDescent="0.2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</row>
    <row r="151" spans="1:22" x14ac:dyDescent="0.2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</row>
    <row r="152" spans="1:22" x14ac:dyDescent="0.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</row>
    <row r="153" spans="1:22" x14ac:dyDescent="0.2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</row>
    <row r="154" spans="1:22" x14ac:dyDescent="0.2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</row>
    <row r="155" spans="1:22" x14ac:dyDescent="0.2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</row>
    <row r="156" spans="1:22" x14ac:dyDescent="0.2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</row>
    <row r="157" spans="1:22" x14ac:dyDescent="0.2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</row>
    <row r="158" spans="1:22" x14ac:dyDescent="0.2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</row>
    <row r="159" spans="1:22" x14ac:dyDescent="0.2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</row>
    <row r="160" spans="1:22" x14ac:dyDescent="0.2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</row>
    <row r="161" spans="1:22" x14ac:dyDescent="0.2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</row>
    <row r="162" spans="1:22" x14ac:dyDescent="0.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</row>
    <row r="163" spans="1:22" x14ac:dyDescent="0.2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</row>
    <row r="164" spans="1:22" x14ac:dyDescent="0.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</row>
    <row r="165" spans="1:22" x14ac:dyDescent="0.2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</row>
    <row r="166" spans="1:22" x14ac:dyDescent="0.2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</row>
    <row r="167" spans="1:22" x14ac:dyDescent="0.2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</row>
    <row r="168" spans="1:22" x14ac:dyDescent="0.2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</row>
    <row r="169" spans="1:22" x14ac:dyDescent="0.2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</row>
    <row r="170" spans="1:22" x14ac:dyDescent="0.2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</row>
    <row r="171" spans="1:22" x14ac:dyDescent="0.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</row>
    <row r="172" spans="1:22" x14ac:dyDescent="0.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</row>
    <row r="173" spans="1:22" x14ac:dyDescent="0.2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</row>
    <row r="174" spans="1:22" x14ac:dyDescent="0.2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</row>
    <row r="175" spans="1:22" x14ac:dyDescent="0.2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</row>
    <row r="176" spans="1:22" x14ac:dyDescent="0.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</row>
    <row r="177" spans="1:22" x14ac:dyDescent="0.2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</row>
    <row r="178" spans="1:22" x14ac:dyDescent="0.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</row>
    <row r="179" spans="1:22" x14ac:dyDescent="0.2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</row>
    <row r="180" spans="1:22" x14ac:dyDescent="0.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</row>
    <row r="181" spans="1:22" x14ac:dyDescent="0.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</row>
    <row r="182" spans="1:22" x14ac:dyDescent="0.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</row>
    <row r="183" spans="1:22" x14ac:dyDescent="0.2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</row>
    <row r="184" spans="1:22" x14ac:dyDescent="0.2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</row>
    <row r="185" spans="1:22" x14ac:dyDescent="0.2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</row>
    <row r="186" spans="1:22" x14ac:dyDescent="0.2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</row>
    <row r="187" spans="1:22" x14ac:dyDescent="0.2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</row>
    <row r="188" spans="1:22" x14ac:dyDescent="0.2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</row>
    <row r="189" spans="1:22" x14ac:dyDescent="0.2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</row>
    <row r="190" spans="1:22" x14ac:dyDescent="0.2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</row>
    <row r="191" spans="1:22" x14ac:dyDescent="0.2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</row>
    <row r="192" spans="1:22" x14ac:dyDescent="0.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</row>
    <row r="193" spans="1:22" x14ac:dyDescent="0.2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</row>
    <row r="194" spans="1:22" x14ac:dyDescent="0.2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</row>
    <row r="195" spans="1:22" x14ac:dyDescent="0.2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</row>
    <row r="196" spans="1:22" x14ac:dyDescent="0.2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</row>
    <row r="197" spans="1:22" x14ac:dyDescent="0.2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</row>
    <row r="198" spans="1:22" x14ac:dyDescent="0.2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</row>
    <row r="199" spans="1:22" x14ac:dyDescent="0.2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</row>
    <row r="200" spans="1:22" x14ac:dyDescent="0.2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</row>
    <row r="201" spans="1:22" x14ac:dyDescent="0.2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</row>
    <row r="202" spans="1:22" x14ac:dyDescent="0.2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</row>
    <row r="203" spans="1:22" x14ac:dyDescent="0.2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</row>
    <row r="204" spans="1:22" x14ac:dyDescent="0.2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</row>
    <row r="205" spans="1:22" x14ac:dyDescent="0.2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</row>
    <row r="206" spans="1:22" x14ac:dyDescent="0.2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</row>
    <row r="207" spans="1:22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</row>
    <row r="208" spans="1:22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</row>
    <row r="209" spans="1:22" x14ac:dyDescent="0.2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</row>
    <row r="210" spans="1:22" x14ac:dyDescent="0.2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</row>
    <row r="211" spans="1:22" x14ac:dyDescent="0.2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</row>
    <row r="212" spans="1:22" x14ac:dyDescent="0.2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</row>
    <row r="213" spans="1:22" x14ac:dyDescent="0.2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</row>
    <row r="214" spans="1:22" x14ac:dyDescent="0.2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</row>
    <row r="215" spans="1:22" x14ac:dyDescent="0.2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</row>
    <row r="216" spans="1:22" x14ac:dyDescent="0.2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</row>
    <row r="217" spans="1:22" x14ac:dyDescent="0.2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</row>
    <row r="218" spans="1:22" x14ac:dyDescent="0.2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</row>
    <row r="219" spans="1:22" x14ac:dyDescent="0.2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</row>
    <row r="220" spans="1:22" x14ac:dyDescent="0.2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</row>
    <row r="221" spans="1:22" x14ac:dyDescent="0.2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</row>
    <row r="222" spans="1:22" x14ac:dyDescent="0.2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</row>
    <row r="223" spans="1:22" x14ac:dyDescent="0.2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</row>
    <row r="224" spans="1:22" x14ac:dyDescent="0.2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</row>
    <row r="225" spans="1:22" x14ac:dyDescent="0.2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</row>
    <row r="226" spans="1:22" x14ac:dyDescent="0.2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</row>
    <row r="227" spans="1:22" x14ac:dyDescent="0.2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</row>
    <row r="228" spans="1:22" x14ac:dyDescent="0.2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</row>
    <row r="229" spans="1:22" x14ac:dyDescent="0.2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</row>
    <row r="230" spans="1:22" x14ac:dyDescent="0.2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</row>
    <row r="231" spans="1:22" x14ac:dyDescent="0.2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</row>
    <row r="232" spans="1:22" x14ac:dyDescent="0.2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</row>
    <row r="233" spans="1:22" x14ac:dyDescent="0.2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</row>
    <row r="234" spans="1:22" x14ac:dyDescent="0.2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</row>
    <row r="235" spans="1:22" x14ac:dyDescent="0.2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</row>
    <row r="236" spans="1:22" x14ac:dyDescent="0.2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</row>
    <row r="237" spans="1:22" x14ac:dyDescent="0.2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</row>
    <row r="238" spans="1:22" x14ac:dyDescent="0.2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</row>
    <row r="239" spans="1:22" x14ac:dyDescent="0.2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</row>
    <row r="240" spans="1:22" x14ac:dyDescent="0.2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</row>
    <row r="241" spans="1:22" x14ac:dyDescent="0.2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</row>
    <row r="242" spans="1:22" x14ac:dyDescent="0.2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</row>
    <row r="243" spans="1:22" x14ac:dyDescent="0.2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</row>
    <row r="244" spans="1:22" x14ac:dyDescent="0.2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</row>
    <row r="245" spans="1:22" x14ac:dyDescent="0.2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</row>
    <row r="246" spans="1:22" x14ac:dyDescent="0.2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</row>
    <row r="247" spans="1:22" x14ac:dyDescent="0.2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</row>
    <row r="248" spans="1:22" x14ac:dyDescent="0.2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</row>
    <row r="249" spans="1:22" x14ac:dyDescent="0.2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</row>
    <row r="250" spans="1:22" x14ac:dyDescent="0.2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</row>
    <row r="251" spans="1:22" x14ac:dyDescent="0.2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</row>
    <row r="252" spans="1:22" x14ac:dyDescent="0.2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</row>
    <row r="253" spans="1:22" x14ac:dyDescent="0.2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</row>
    <row r="254" spans="1:22" x14ac:dyDescent="0.2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</row>
    <row r="255" spans="1:22" x14ac:dyDescent="0.2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</row>
    <row r="256" spans="1:22" x14ac:dyDescent="0.2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</row>
    <row r="257" spans="1:22" x14ac:dyDescent="0.2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</row>
    <row r="258" spans="1:22" x14ac:dyDescent="0.2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</row>
    <row r="259" spans="1:22" x14ac:dyDescent="0.2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</row>
    <row r="260" spans="1:22" x14ac:dyDescent="0.2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</row>
    <row r="261" spans="1:22" x14ac:dyDescent="0.2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</row>
    <row r="262" spans="1:22" x14ac:dyDescent="0.2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</row>
    <row r="263" spans="1:22" x14ac:dyDescent="0.2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</row>
    <row r="264" spans="1:22" x14ac:dyDescent="0.2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</row>
    <row r="265" spans="1:22" x14ac:dyDescent="0.2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</row>
    <row r="266" spans="1:22" x14ac:dyDescent="0.2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</row>
    <row r="267" spans="1:22" x14ac:dyDescent="0.2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</row>
    <row r="268" spans="1:22" x14ac:dyDescent="0.2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</row>
    <row r="269" spans="1:22" x14ac:dyDescent="0.2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</row>
    <row r="270" spans="1:22" x14ac:dyDescent="0.2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</row>
    <row r="271" spans="1:22" x14ac:dyDescent="0.2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</row>
    <row r="272" spans="1:22" x14ac:dyDescent="0.2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</row>
    <row r="273" spans="1:22" x14ac:dyDescent="0.2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</row>
  </sheetData>
  <sheetProtection sheet="1" objects="1" scenarios="1"/>
  <phoneticPr fontId="7" type="noConversion"/>
  <pageMargins left="0.75" right="0.75" top="1" bottom="1" header="0.5" footer="0.5"/>
  <pageSetup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BAV</vt:lpstr>
      <vt:lpstr>Q_fit</vt:lpstr>
      <vt:lpstr>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2023-01-14T06:23:33Z</dcterms:modified>
</cp:coreProperties>
</file>