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915229E6-A7F3-4B59-A63F-4A687E019F1C}" xr6:coauthVersionLast="47" xr6:coauthVersionMax="47" xr10:uidLastSave="{00000000-0000-0000-0000-000000000000}"/>
  <bookViews>
    <workbookView xWindow="13680" yWindow="840" windowWidth="12975" windowHeight="14640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140" i="2" l="1"/>
  <c r="F140" i="2" s="1"/>
  <c r="Q140" i="2"/>
  <c r="E132" i="2"/>
  <c r="F132" i="2"/>
  <c r="J132" i="2"/>
  <c r="Q137" i="2"/>
  <c r="Q139" i="2"/>
  <c r="C7" i="2"/>
  <c r="E137" i="2"/>
  <c r="F137" i="2"/>
  <c r="C8" i="2"/>
  <c r="C9" i="2"/>
  <c r="D9" i="2"/>
  <c r="E21" i="2"/>
  <c r="F21" i="2"/>
  <c r="G21" i="2"/>
  <c r="H21" i="2"/>
  <c r="E23" i="2"/>
  <c r="F23" i="2"/>
  <c r="G23" i="2"/>
  <c r="H23" i="2"/>
  <c r="E24" i="2"/>
  <c r="F24" i="2"/>
  <c r="G24" i="2"/>
  <c r="H24" i="2"/>
  <c r="E25" i="2"/>
  <c r="F25" i="2"/>
  <c r="G25" i="2"/>
  <c r="H25" i="2"/>
  <c r="E27" i="2"/>
  <c r="F27" i="2"/>
  <c r="G27" i="2"/>
  <c r="H27" i="2"/>
  <c r="E28" i="2"/>
  <c r="F28" i="2"/>
  <c r="G28" i="2"/>
  <c r="H28" i="2"/>
  <c r="E29" i="2"/>
  <c r="F29" i="2"/>
  <c r="G29" i="2"/>
  <c r="H29" i="2"/>
  <c r="E31" i="2"/>
  <c r="F31" i="2"/>
  <c r="G31" i="2"/>
  <c r="H31" i="2"/>
  <c r="E32" i="2"/>
  <c r="F32" i="2"/>
  <c r="G32" i="2"/>
  <c r="H32" i="2"/>
  <c r="E33" i="2"/>
  <c r="F33" i="2"/>
  <c r="G33" i="2"/>
  <c r="H33" i="2"/>
  <c r="E35" i="2"/>
  <c r="F35" i="2"/>
  <c r="G35" i="2"/>
  <c r="H35" i="2"/>
  <c r="E36" i="2"/>
  <c r="F36" i="2"/>
  <c r="G36" i="2"/>
  <c r="H36" i="2"/>
  <c r="E37" i="2"/>
  <c r="F37" i="2"/>
  <c r="G37" i="2"/>
  <c r="H37" i="2"/>
  <c r="E39" i="2"/>
  <c r="F39" i="2"/>
  <c r="G39" i="2"/>
  <c r="H39" i="2"/>
  <c r="E40" i="2"/>
  <c r="F40" i="2"/>
  <c r="G40" i="2"/>
  <c r="H40" i="2"/>
  <c r="E41" i="2"/>
  <c r="F41" i="2"/>
  <c r="G41" i="2"/>
  <c r="H41" i="2"/>
  <c r="E43" i="2"/>
  <c r="F43" i="2"/>
  <c r="G43" i="2"/>
  <c r="H43" i="2"/>
  <c r="E44" i="2"/>
  <c r="F44" i="2"/>
  <c r="G44" i="2"/>
  <c r="H44" i="2"/>
  <c r="E45" i="2"/>
  <c r="F45" i="2"/>
  <c r="G45" i="2"/>
  <c r="H45" i="2"/>
  <c r="E46" i="2"/>
  <c r="F46" i="2"/>
  <c r="E47" i="2"/>
  <c r="F47" i="2"/>
  <c r="G47" i="2"/>
  <c r="H47" i="2"/>
  <c r="E48" i="2"/>
  <c r="F48" i="2"/>
  <c r="G48" i="2"/>
  <c r="H48" i="2"/>
  <c r="E49" i="2"/>
  <c r="F49" i="2"/>
  <c r="G49" i="2"/>
  <c r="H49" i="2"/>
  <c r="E50" i="2"/>
  <c r="F50" i="2"/>
  <c r="E51" i="2"/>
  <c r="F51" i="2"/>
  <c r="G51" i="2"/>
  <c r="H51" i="2"/>
  <c r="E52" i="2"/>
  <c r="F52" i="2"/>
  <c r="G52" i="2"/>
  <c r="H52" i="2"/>
  <c r="E121" i="2"/>
  <c r="F121" i="2"/>
  <c r="E122" i="2"/>
  <c r="F122" i="2"/>
  <c r="F16" i="2"/>
  <c r="F17" i="2" s="1"/>
  <c r="C17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G46" i="2"/>
  <c r="H46" i="2"/>
  <c r="Q46" i="2"/>
  <c r="Q47" i="2"/>
  <c r="Q48" i="2"/>
  <c r="Q49" i="2"/>
  <c r="G50" i="2"/>
  <c r="H50" i="2"/>
  <c r="Q50" i="2"/>
  <c r="Q51" i="2"/>
  <c r="Q52" i="2"/>
  <c r="E53" i="2"/>
  <c r="F53" i="2"/>
  <c r="G53" i="2"/>
  <c r="H53" i="2"/>
  <c r="Q53" i="2"/>
  <c r="E54" i="2"/>
  <c r="F54" i="2"/>
  <c r="G54" i="2"/>
  <c r="H54" i="2"/>
  <c r="Q54" i="2"/>
  <c r="E55" i="2"/>
  <c r="F55" i="2"/>
  <c r="G55" i="2"/>
  <c r="H55" i="2"/>
  <c r="Q55" i="2"/>
  <c r="E56" i="2"/>
  <c r="F56" i="2"/>
  <c r="G56" i="2"/>
  <c r="H56" i="2"/>
  <c r="Q56" i="2"/>
  <c r="E57" i="2"/>
  <c r="F57" i="2"/>
  <c r="G57" i="2"/>
  <c r="H57" i="2"/>
  <c r="Q57" i="2"/>
  <c r="E58" i="2"/>
  <c r="F58" i="2"/>
  <c r="G58" i="2"/>
  <c r="H58" i="2"/>
  <c r="Q58" i="2"/>
  <c r="E59" i="2"/>
  <c r="F59" i="2"/>
  <c r="G59" i="2"/>
  <c r="H59" i="2"/>
  <c r="Q59" i="2"/>
  <c r="E60" i="2"/>
  <c r="F60" i="2"/>
  <c r="G60" i="2"/>
  <c r="H60" i="2"/>
  <c r="Q60" i="2"/>
  <c r="E61" i="2"/>
  <c r="F61" i="2"/>
  <c r="G61" i="2"/>
  <c r="H61" i="2"/>
  <c r="Q61" i="2"/>
  <c r="E62" i="2"/>
  <c r="F62" i="2"/>
  <c r="G62" i="2"/>
  <c r="H62" i="2"/>
  <c r="Q62" i="2"/>
  <c r="E63" i="2"/>
  <c r="F63" i="2"/>
  <c r="G63" i="2"/>
  <c r="H63" i="2"/>
  <c r="Q63" i="2"/>
  <c r="E64" i="2"/>
  <c r="F64" i="2"/>
  <c r="G64" i="2"/>
  <c r="H64" i="2"/>
  <c r="Q64" i="2"/>
  <c r="E65" i="2"/>
  <c r="F65" i="2"/>
  <c r="G65" i="2"/>
  <c r="H65" i="2"/>
  <c r="Q65" i="2"/>
  <c r="E66" i="2"/>
  <c r="F66" i="2"/>
  <c r="G66" i="2"/>
  <c r="H66" i="2"/>
  <c r="Q66" i="2"/>
  <c r="E67" i="2"/>
  <c r="F67" i="2"/>
  <c r="G67" i="2"/>
  <c r="H67" i="2"/>
  <c r="Q67" i="2"/>
  <c r="E68" i="2"/>
  <c r="F68" i="2"/>
  <c r="G68" i="2"/>
  <c r="H68" i="2"/>
  <c r="Q68" i="2"/>
  <c r="E69" i="2"/>
  <c r="F69" i="2"/>
  <c r="G69" i="2"/>
  <c r="H69" i="2"/>
  <c r="Q69" i="2"/>
  <c r="E70" i="2"/>
  <c r="F70" i="2"/>
  <c r="G70" i="2"/>
  <c r="H70" i="2"/>
  <c r="Q70" i="2"/>
  <c r="E71" i="2"/>
  <c r="F71" i="2"/>
  <c r="G71" i="2"/>
  <c r="H71" i="2"/>
  <c r="Q71" i="2"/>
  <c r="E72" i="2"/>
  <c r="F72" i="2"/>
  <c r="G72" i="2"/>
  <c r="H72" i="2"/>
  <c r="Q72" i="2"/>
  <c r="E73" i="2"/>
  <c r="F73" i="2"/>
  <c r="Q73" i="2"/>
  <c r="E74" i="2"/>
  <c r="F74" i="2"/>
  <c r="G74" i="2"/>
  <c r="H74" i="2"/>
  <c r="Q74" i="2"/>
  <c r="E75" i="2"/>
  <c r="F75" i="2"/>
  <c r="G75" i="2"/>
  <c r="H75" i="2"/>
  <c r="Q75" i="2"/>
  <c r="E76" i="2"/>
  <c r="F76" i="2"/>
  <c r="G76" i="2"/>
  <c r="H76" i="2"/>
  <c r="Q76" i="2"/>
  <c r="E77" i="2"/>
  <c r="F77" i="2"/>
  <c r="G77" i="2"/>
  <c r="H77" i="2"/>
  <c r="Q77" i="2"/>
  <c r="E78" i="2"/>
  <c r="F78" i="2"/>
  <c r="G78" i="2"/>
  <c r="H78" i="2"/>
  <c r="Q78" i="2"/>
  <c r="E79" i="2"/>
  <c r="F79" i="2"/>
  <c r="G79" i="2"/>
  <c r="H79" i="2"/>
  <c r="Q79" i="2"/>
  <c r="E80" i="2"/>
  <c r="F80" i="2"/>
  <c r="G80" i="2"/>
  <c r="H80" i="2"/>
  <c r="Q80" i="2"/>
  <c r="E81" i="2"/>
  <c r="F81" i="2"/>
  <c r="G81" i="2"/>
  <c r="H81" i="2"/>
  <c r="Q81" i="2"/>
  <c r="E82" i="2"/>
  <c r="F82" i="2"/>
  <c r="G82" i="2"/>
  <c r="H82" i="2"/>
  <c r="Q82" i="2"/>
  <c r="E83" i="2"/>
  <c r="F83" i="2"/>
  <c r="G83" i="2"/>
  <c r="H83" i="2"/>
  <c r="Q83" i="2"/>
  <c r="E84" i="2"/>
  <c r="F84" i="2"/>
  <c r="G84" i="2"/>
  <c r="H84" i="2"/>
  <c r="Q84" i="2"/>
  <c r="E85" i="2"/>
  <c r="F85" i="2"/>
  <c r="G85" i="2"/>
  <c r="H85" i="2"/>
  <c r="Q85" i="2"/>
  <c r="E86" i="2"/>
  <c r="F86" i="2"/>
  <c r="G86" i="2"/>
  <c r="H86" i="2"/>
  <c r="Q86" i="2"/>
  <c r="E87" i="2"/>
  <c r="F87" i="2"/>
  <c r="G87" i="2"/>
  <c r="I87" i="2"/>
  <c r="Q87" i="2"/>
  <c r="E88" i="2"/>
  <c r="F88" i="2"/>
  <c r="G88" i="2"/>
  <c r="I88" i="2"/>
  <c r="Q88" i="2"/>
  <c r="E89" i="2"/>
  <c r="F89" i="2"/>
  <c r="G89" i="2"/>
  <c r="I89" i="2"/>
  <c r="Q89" i="2"/>
  <c r="E90" i="2"/>
  <c r="F90" i="2"/>
  <c r="G90" i="2"/>
  <c r="I90" i="2"/>
  <c r="Q90" i="2"/>
  <c r="E91" i="2"/>
  <c r="F91" i="2"/>
  <c r="G91" i="2"/>
  <c r="I91" i="2"/>
  <c r="Q91" i="2"/>
  <c r="E92" i="2"/>
  <c r="F92" i="2"/>
  <c r="G92" i="2"/>
  <c r="I92" i="2"/>
  <c r="Q92" i="2"/>
  <c r="E93" i="2"/>
  <c r="F93" i="2"/>
  <c r="G93" i="2"/>
  <c r="I93" i="2"/>
  <c r="Q93" i="2"/>
  <c r="E94" i="2"/>
  <c r="F94" i="2"/>
  <c r="G94" i="2"/>
  <c r="I94" i="2"/>
  <c r="Q94" i="2"/>
  <c r="E95" i="2"/>
  <c r="F95" i="2"/>
  <c r="G95" i="2"/>
  <c r="I95" i="2"/>
  <c r="Q95" i="2"/>
  <c r="E96" i="2"/>
  <c r="F96" i="2"/>
  <c r="G96" i="2"/>
  <c r="I96" i="2"/>
  <c r="Q96" i="2"/>
  <c r="E97" i="2"/>
  <c r="F97" i="2"/>
  <c r="G97" i="2"/>
  <c r="I97" i="2"/>
  <c r="Q97" i="2"/>
  <c r="E98" i="2"/>
  <c r="F98" i="2"/>
  <c r="G98" i="2"/>
  <c r="I98" i="2"/>
  <c r="Q98" i="2"/>
  <c r="E99" i="2"/>
  <c r="F99" i="2"/>
  <c r="G99" i="2"/>
  <c r="I99" i="2"/>
  <c r="Q99" i="2"/>
  <c r="E100" i="2"/>
  <c r="F100" i="2"/>
  <c r="G100" i="2"/>
  <c r="I100" i="2"/>
  <c r="Q100" i="2"/>
  <c r="E101" i="2"/>
  <c r="F101" i="2"/>
  <c r="G101" i="2"/>
  <c r="I101" i="2"/>
  <c r="Q101" i="2"/>
  <c r="E102" i="2"/>
  <c r="F102" i="2"/>
  <c r="G102" i="2"/>
  <c r="K102" i="2"/>
  <c r="Q102" i="2"/>
  <c r="E103" i="2"/>
  <c r="F103" i="2"/>
  <c r="G103" i="2"/>
  <c r="I103" i="2"/>
  <c r="Q103" i="2"/>
  <c r="E104" i="2"/>
  <c r="F104" i="2"/>
  <c r="G104" i="2"/>
  <c r="I104" i="2"/>
  <c r="Q104" i="2"/>
  <c r="E105" i="2"/>
  <c r="F105" i="2"/>
  <c r="G105" i="2"/>
  <c r="I105" i="2"/>
  <c r="Q105" i="2"/>
  <c r="E106" i="2"/>
  <c r="F106" i="2"/>
  <c r="G106" i="2"/>
  <c r="I106" i="2"/>
  <c r="Q106" i="2"/>
  <c r="E107" i="2"/>
  <c r="F107" i="2"/>
  <c r="G107" i="2"/>
  <c r="I107" i="2"/>
  <c r="Q107" i="2"/>
  <c r="E108" i="2"/>
  <c r="F108" i="2"/>
  <c r="G108" i="2"/>
  <c r="I108" i="2"/>
  <c r="Q108" i="2"/>
  <c r="E109" i="2"/>
  <c r="F109" i="2"/>
  <c r="G109" i="2"/>
  <c r="K109" i="2"/>
  <c r="Q109" i="2"/>
  <c r="E110" i="2"/>
  <c r="F110" i="2"/>
  <c r="G110" i="2"/>
  <c r="I110" i="2"/>
  <c r="Q110" i="2"/>
  <c r="E111" i="2"/>
  <c r="F111" i="2"/>
  <c r="G111" i="2"/>
  <c r="I111" i="2"/>
  <c r="Q111" i="2"/>
  <c r="E112" i="2"/>
  <c r="F112" i="2"/>
  <c r="G112" i="2"/>
  <c r="K112" i="2"/>
  <c r="Q112" i="2"/>
  <c r="E113" i="2"/>
  <c r="F113" i="2"/>
  <c r="G113" i="2"/>
  <c r="K113" i="2"/>
  <c r="Q113" i="2"/>
  <c r="E114" i="2"/>
  <c r="F114" i="2"/>
  <c r="G114" i="2"/>
  <c r="I114" i="2"/>
  <c r="Q114" i="2"/>
  <c r="E115" i="2"/>
  <c r="F115" i="2"/>
  <c r="G115" i="2"/>
  <c r="I115" i="2"/>
  <c r="Q115" i="2"/>
  <c r="E116" i="2"/>
  <c r="F116" i="2"/>
  <c r="G116" i="2"/>
  <c r="I116" i="2"/>
  <c r="Q116" i="2"/>
  <c r="E117" i="2"/>
  <c r="F117" i="2"/>
  <c r="G117" i="2"/>
  <c r="I117" i="2"/>
  <c r="Q117" i="2"/>
  <c r="E118" i="2"/>
  <c r="F118" i="2"/>
  <c r="Q118" i="2"/>
  <c r="E119" i="2"/>
  <c r="F119" i="2"/>
  <c r="Q119" i="2"/>
  <c r="E120" i="2"/>
  <c r="F120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8" i="2"/>
  <c r="A11" i="3"/>
  <c r="B11" i="3"/>
  <c r="D11" i="3"/>
  <c r="G11" i="3"/>
  <c r="C11" i="3"/>
  <c r="E11" i="3"/>
  <c r="H11" i="3"/>
  <c r="A12" i="3"/>
  <c r="D12" i="3"/>
  <c r="G12" i="3"/>
  <c r="C12" i="3"/>
  <c r="E12" i="3"/>
  <c r="H12" i="3"/>
  <c r="B12" i="3"/>
  <c r="A13" i="3"/>
  <c r="F13" i="3"/>
  <c r="D13" i="3"/>
  <c r="G13" i="3"/>
  <c r="C13" i="3"/>
  <c r="E13" i="3"/>
  <c r="H13" i="3"/>
  <c r="B13" i="3"/>
  <c r="A14" i="3"/>
  <c r="F14" i="3"/>
  <c r="D14" i="3"/>
  <c r="G14" i="3"/>
  <c r="C14" i="3"/>
  <c r="E14" i="3"/>
  <c r="H14" i="3"/>
  <c r="B14" i="3"/>
  <c r="A15" i="3"/>
  <c r="F15" i="3"/>
  <c r="D15" i="3"/>
  <c r="G15" i="3"/>
  <c r="C15" i="3"/>
  <c r="E15" i="3"/>
  <c r="H15" i="3"/>
  <c r="B15" i="3"/>
  <c r="A16" i="3"/>
  <c r="F16" i="3"/>
  <c r="D16" i="3"/>
  <c r="G16" i="3"/>
  <c r="C16" i="3"/>
  <c r="E16" i="3"/>
  <c r="H16" i="3"/>
  <c r="B16" i="3"/>
  <c r="A17" i="3"/>
  <c r="F17" i="3"/>
  <c r="D17" i="3"/>
  <c r="G17" i="3"/>
  <c r="C17" i="3"/>
  <c r="E17" i="3"/>
  <c r="H17" i="3"/>
  <c r="B17" i="3"/>
  <c r="A18" i="3"/>
  <c r="D18" i="3"/>
  <c r="G18" i="3"/>
  <c r="C18" i="3"/>
  <c r="E18" i="3"/>
  <c r="H18" i="3"/>
  <c r="B18" i="3"/>
  <c r="A19" i="3"/>
  <c r="C19" i="3"/>
  <c r="D19" i="3"/>
  <c r="E19" i="3"/>
  <c r="G19" i="3"/>
  <c r="H19" i="3"/>
  <c r="B19" i="3"/>
  <c r="A20" i="3"/>
  <c r="B20" i="3"/>
  <c r="D20" i="3"/>
  <c r="G20" i="3"/>
  <c r="C20" i="3"/>
  <c r="E20" i="3"/>
  <c r="H20" i="3"/>
  <c r="A21" i="3"/>
  <c r="B21" i="3"/>
  <c r="C21" i="3"/>
  <c r="D21" i="3"/>
  <c r="E21" i="3"/>
  <c r="G21" i="3"/>
  <c r="H21" i="3"/>
  <c r="A22" i="3"/>
  <c r="B22" i="3"/>
  <c r="C22" i="3"/>
  <c r="E22" i="3"/>
  <c r="D22" i="3"/>
  <c r="G22" i="3"/>
  <c r="H22" i="3"/>
  <c r="A23" i="3"/>
  <c r="C23" i="3"/>
  <c r="E23" i="3"/>
  <c r="D23" i="3"/>
  <c r="G23" i="3"/>
  <c r="H23" i="3"/>
  <c r="B23" i="3"/>
  <c r="A24" i="3"/>
  <c r="B24" i="3"/>
  <c r="D24" i="3"/>
  <c r="G24" i="3"/>
  <c r="C24" i="3"/>
  <c r="E24" i="3"/>
  <c r="H24" i="3"/>
  <c r="A25" i="3"/>
  <c r="D25" i="3"/>
  <c r="G25" i="3"/>
  <c r="C25" i="3"/>
  <c r="E25" i="3"/>
  <c r="H25" i="3"/>
  <c r="B25" i="3"/>
  <c r="A26" i="3"/>
  <c r="D26" i="3"/>
  <c r="G26" i="3"/>
  <c r="C26" i="3"/>
  <c r="E26" i="3"/>
  <c r="H26" i="3"/>
  <c r="B26" i="3"/>
  <c r="A27" i="3"/>
  <c r="C27" i="3"/>
  <c r="E27" i="3"/>
  <c r="D27" i="3"/>
  <c r="G27" i="3"/>
  <c r="H27" i="3"/>
  <c r="B27" i="3"/>
  <c r="A28" i="3"/>
  <c r="B28" i="3"/>
  <c r="D28" i="3"/>
  <c r="G28" i="3"/>
  <c r="C28" i="3"/>
  <c r="E28" i="3"/>
  <c r="H28" i="3"/>
  <c r="A29" i="3"/>
  <c r="B29" i="3"/>
  <c r="C29" i="3"/>
  <c r="D29" i="3"/>
  <c r="E29" i="3"/>
  <c r="G29" i="3"/>
  <c r="H29" i="3"/>
  <c r="A30" i="3"/>
  <c r="B30" i="3"/>
  <c r="C30" i="3"/>
  <c r="E30" i="3"/>
  <c r="D30" i="3"/>
  <c r="G30" i="3"/>
  <c r="H30" i="3"/>
  <c r="A31" i="3"/>
  <c r="C31" i="3"/>
  <c r="E31" i="3"/>
  <c r="D31" i="3"/>
  <c r="G31" i="3"/>
  <c r="H31" i="3"/>
  <c r="B31" i="3"/>
  <c r="A32" i="3"/>
  <c r="B32" i="3"/>
  <c r="D32" i="3"/>
  <c r="E32" i="3"/>
  <c r="G32" i="3"/>
  <c r="C32" i="3"/>
  <c r="H32" i="3"/>
  <c r="A33" i="3"/>
  <c r="D33" i="3"/>
  <c r="G33" i="3"/>
  <c r="C33" i="3"/>
  <c r="E33" i="3"/>
  <c r="H33" i="3"/>
  <c r="B33" i="3"/>
  <c r="A34" i="3"/>
  <c r="D34" i="3"/>
  <c r="G34" i="3"/>
  <c r="C34" i="3"/>
  <c r="E34" i="3"/>
  <c r="H34" i="3"/>
  <c r="B34" i="3"/>
  <c r="A35" i="3"/>
  <c r="C35" i="3"/>
  <c r="E35" i="3"/>
  <c r="D35" i="3"/>
  <c r="G35" i="3"/>
  <c r="H35" i="3"/>
  <c r="B35" i="3"/>
  <c r="A36" i="3"/>
  <c r="B36" i="3"/>
  <c r="D36" i="3"/>
  <c r="G36" i="3"/>
  <c r="C36" i="3"/>
  <c r="E36" i="3"/>
  <c r="H36" i="3"/>
  <c r="A37" i="3"/>
  <c r="B37" i="3"/>
  <c r="C37" i="3"/>
  <c r="D37" i="3"/>
  <c r="E37" i="3"/>
  <c r="G37" i="3"/>
  <c r="H37" i="3"/>
  <c r="A38" i="3"/>
  <c r="B38" i="3"/>
  <c r="D38" i="3"/>
  <c r="G38" i="3"/>
  <c r="C38" i="3"/>
  <c r="E38" i="3"/>
  <c r="H38" i="3"/>
  <c r="A39" i="3"/>
  <c r="C39" i="3"/>
  <c r="E39" i="3"/>
  <c r="D39" i="3"/>
  <c r="G39" i="3"/>
  <c r="H39" i="3"/>
  <c r="B39" i="3"/>
  <c r="A40" i="3"/>
  <c r="B40" i="3"/>
  <c r="D40" i="3"/>
  <c r="G40" i="3"/>
  <c r="C40" i="3"/>
  <c r="E40" i="3"/>
  <c r="H40" i="3"/>
  <c r="A41" i="3"/>
  <c r="D41" i="3"/>
  <c r="G41" i="3"/>
  <c r="C41" i="3"/>
  <c r="E41" i="3"/>
  <c r="H41" i="3"/>
  <c r="B41" i="3"/>
  <c r="A42" i="3"/>
  <c r="B42" i="3"/>
  <c r="D42" i="3"/>
  <c r="G42" i="3"/>
  <c r="C42" i="3"/>
  <c r="E42" i="3"/>
  <c r="H42" i="3"/>
  <c r="A43" i="3"/>
  <c r="C43" i="3"/>
  <c r="E43" i="3"/>
  <c r="D43" i="3"/>
  <c r="G43" i="3"/>
  <c r="H43" i="3"/>
  <c r="B43" i="3"/>
  <c r="A44" i="3"/>
  <c r="B44" i="3"/>
  <c r="D44" i="3"/>
  <c r="G44" i="3"/>
  <c r="C44" i="3"/>
  <c r="E44" i="3"/>
  <c r="H44" i="3"/>
  <c r="A45" i="3"/>
  <c r="B45" i="3"/>
  <c r="C45" i="3"/>
  <c r="D45" i="3"/>
  <c r="E45" i="3"/>
  <c r="G45" i="3"/>
  <c r="H45" i="3"/>
  <c r="A46" i="3"/>
  <c r="B46" i="3"/>
  <c r="D46" i="3"/>
  <c r="G46" i="3"/>
  <c r="C46" i="3"/>
  <c r="E46" i="3"/>
  <c r="H46" i="3"/>
  <c r="A47" i="3"/>
  <c r="C47" i="3"/>
  <c r="E47" i="3"/>
  <c r="D47" i="3"/>
  <c r="G47" i="3"/>
  <c r="H47" i="3"/>
  <c r="B47" i="3"/>
  <c r="A48" i="3"/>
  <c r="B48" i="3"/>
  <c r="D48" i="3"/>
  <c r="G48" i="3"/>
  <c r="C48" i="3"/>
  <c r="H48" i="3"/>
  <c r="A49" i="3"/>
  <c r="D49" i="3"/>
  <c r="G49" i="3"/>
  <c r="C49" i="3"/>
  <c r="H49" i="3"/>
  <c r="B49" i="3"/>
  <c r="A50" i="3"/>
  <c r="B50" i="3"/>
  <c r="D50" i="3"/>
  <c r="G50" i="3"/>
  <c r="C50" i="3"/>
  <c r="H50" i="3"/>
  <c r="A51" i="3"/>
  <c r="C51" i="3"/>
  <c r="D51" i="3"/>
  <c r="G51" i="3"/>
  <c r="H51" i="3"/>
  <c r="B51" i="3"/>
  <c r="A52" i="3"/>
  <c r="B52" i="3"/>
  <c r="D52" i="3"/>
  <c r="G52" i="3"/>
  <c r="C52" i="3"/>
  <c r="E52" i="3"/>
  <c r="H52" i="3"/>
  <c r="A53" i="3"/>
  <c r="B53" i="3"/>
  <c r="C53" i="3"/>
  <c r="D53" i="3"/>
  <c r="G53" i="3"/>
  <c r="H53" i="3"/>
  <c r="A54" i="3"/>
  <c r="B54" i="3"/>
  <c r="C54" i="3"/>
  <c r="D54" i="3"/>
  <c r="G54" i="3"/>
  <c r="H54" i="3"/>
  <c r="A55" i="3"/>
  <c r="C55" i="3"/>
  <c r="D55" i="3"/>
  <c r="G55" i="3"/>
  <c r="H55" i="3"/>
  <c r="B55" i="3"/>
  <c r="A56" i="3"/>
  <c r="B56" i="3"/>
  <c r="D56" i="3"/>
  <c r="G56" i="3"/>
  <c r="C56" i="3"/>
  <c r="E56" i="3"/>
  <c r="H56" i="3"/>
  <c r="A57" i="3"/>
  <c r="D57" i="3"/>
  <c r="G57" i="3"/>
  <c r="C57" i="3"/>
  <c r="H57" i="3"/>
  <c r="B57" i="3"/>
  <c r="A58" i="3"/>
  <c r="B58" i="3"/>
  <c r="D58" i="3"/>
  <c r="G58" i="3"/>
  <c r="C58" i="3"/>
  <c r="E58" i="3"/>
  <c r="H58" i="3"/>
  <c r="A59" i="3"/>
  <c r="C59" i="3"/>
  <c r="E59" i="3"/>
  <c r="D59" i="3"/>
  <c r="G59" i="3"/>
  <c r="H59" i="3"/>
  <c r="B59" i="3"/>
  <c r="A60" i="3"/>
  <c r="B60" i="3"/>
  <c r="D60" i="3"/>
  <c r="G60" i="3"/>
  <c r="C60" i="3"/>
  <c r="E60" i="3"/>
  <c r="H60" i="3"/>
  <c r="A61" i="3"/>
  <c r="B61" i="3"/>
  <c r="C61" i="3"/>
  <c r="D61" i="3"/>
  <c r="G61" i="3"/>
  <c r="H61" i="3"/>
  <c r="A62" i="3"/>
  <c r="B62" i="3"/>
  <c r="C62" i="3"/>
  <c r="E62" i="3"/>
  <c r="D62" i="3"/>
  <c r="G62" i="3"/>
  <c r="H62" i="3"/>
  <c r="A63" i="3"/>
  <c r="D63" i="3"/>
  <c r="G63" i="3"/>
  <c r="C63" i="3"/>
  <c r="E63" i="3"/>
  <c r="H63" i="3"/>
  <c r="B63" i="3"/>
  <c r="A64" i="3"/>
  <c r="D64" i="3"/>
  <c r="G64" i="3"/>
  <c r="C64" i="3"/>
  <c r="E64" i="3"/>
  <c r="H64" i="3"/>
  <c r="B64" i="3"/>
  <c r="A65" i="3"/>
  <c r="D65" i="3"/>
  <c r="G65" i="3"/>
  <c r="C65" i="3"/>
  <c r="H65" i="3"/>
  <c r="B65" i="3"/>
  <c r="A66" i="3"/>
  <c r="B66" i="3"/>
  <c r="D66" i="3"/>
  <c r="G66" i="3"/>
  <c r="C66" i="3"/>
  <c r="E66" i="3"/>
  <c r="H66" i="3"/>
  <c r="A67" i="3"/>
  <c r="B67" i="3"/>
  <c r="D67" i="3"/>
  <c r="G67" i="3"/>
  <c r="C67" i="3"/>
  <c r="E67" i="3"/>
  <c r="H67" i="3"/>
  <c r="A68" i="3"/>
  <c r="D68" i="3"/>
  <c r="G68" i="3"/>
  <c r="C68" i="3"/>
  <c r="E68" i="3"/>
  <c r="H68" i="3"/>
  <c r="B68" i="3"/>
  <c r="A69" i="3"/>
  <c r="C69" i="3"/>
  <c r="D69" i="3"/>
  <c r="G69" i="3"/>
  <c r="H69" i="3"/>
  <c r="B69" i="3"/>
  <c r="A70" i="3"/>
  <c r="D70" i="3"/>
  <c r="G70" i="3"/>
  <c r="C70" i="3"/>
  <c r="E70" i="3"/>
  <c r="H70" i="3"/>
  <c r="B70" i="3"/>
  <c r="A71" i="3"/>
  <c r="B71" i="3"/>
  <c r="D71" i="3"/>
  <c r="G71" i="3"/>
  <c r="C71" i="3"/>
  <c r="E71" i="3"/>
  <c r="H71" i="3"/>
  <c r="A72" i="3"/>
  <c r="B72" i="3"/>
  <c r="C72" i="3"/>
  <c r="E72" i="3"/>
  <c r="D72" i="3"/>
  <c r="G72" i="3"/>
  <c r="H72" i="3"/>
  <c r="A73" i="3"/>
  <c r="C73" i="3"/>
  <c r="D73" i="3"/>
  <c r="G73" i="3"/>
  <c r="H73" i="3"/>
  <c r="B73" i="3"/>
  <c r="A74" i="3"/>
  <c r="B74" i="3"/>
  <c r="C74" i="3"/>
  <c r="D74" i="3"/>
  <c r="E74" i="3"/>
  <c r="G74" i="3"/>
  <c r="H74" i="3"/>
  <c r="A75" i="3"/>
  <c r="B75" i="3"/>
  <c r="D75" i="3"/>
  <c r="G75" i="3"/>
  <c r="C75" i="3"/>
  <c r="E75" i="3"/>
  <c r="H75" i="3"/>
  <c r="A76" i="3"/>
  <c r="D76" i="3"/>
  <c r="G76" i="3"/>
  <c r="C76" i="3"/>
  <c r="E76" i="3"/>
  <c r="H76" i="3"/>
  <c r="B76" i="3"/>
  <c r="A77" i="3"/>
  <c r="C77" i="3"/>
  <c r="D77" i="3"/>
  <c r="G77" i="3"/>
  <c r="H77" i="3"/>
  <c r="B77" i="3"/>
  <c r="A78" i="3"/>
  <c r="D78" i="3"/>
  <c r="G78" i="3"/>
  <c r="C78" i="3"/>
  <c r="E78" i="3"/>
  <c r="H78" i="3"/>
  <c r="B78" i="3"/>
  <c r="A79" i="3"/>
  <c r="B79" i="3"/>
  <c r="D79" i="3"/>
  <c r="G79" i="3"/>
  <c r="C79" i="3"/>
  <c r="E79" i="3"/>
  <c r="H79" i="3"/>
  <c r="A80" i="3"/>
  <c r="B80" i="3"/>
  <c r="C80" i="3"/>
  <c r="E80" i="3"/>
  <c r="D80" i="3"/>
  <c r="G80" i="3"/>
  <c r="H80" i="3"/>
  <c r="A81" i="3"/>
  <c r="C81" i="3"/>
  <c r="E81" i="3"/>
  <c r="D81" i="3"/>
  <c r="G81" i="3"/>
  <c r="H81" i="3"/>
  <c r="B81" i="3"/>
  <c r="A82" i="3"/>
  <c r="B82" i="3"/>
  <c r="C82" i="3"/>
  <c r="D82" i="3"/>
  <c r="E82" i="3"/>
  <c r="G82" i="3"/>
  <c r="H82" i="3"/>
  <c r="A83" i="3"/>
  <c r="B83" i="3"/>
  <c r="D83" i="3"/>
  <c r="G83" i="3"/>
  <c r="C83" i="3"/>
  <c r="E83" i="3"/>
  <c r="H83" i="3"/>
  <c r="A84" i="3"/>
  <c r="D84" i="3"/>
  <c r="G84" i="3"/>
  <c r="C84" i="3"/>
  <c r="E84" i="3"/>
  <c r="H84" i="3"/>
  <c r="B84" i="3"/>
  <c r="A85" i="3"/>
  <c r="C85" i="3"/>
  <c r="E85" i="3"/>
  <c r="D85" i="3"/>
  <c r="G85" i="3"/>
  <c r="H85" i="3"/>
  <c r="B85" i="3"/>
  <c r="A86" i="3"/>
  <c r="D86" i="3"/>
  <c r="G86" i="3"/>
  <c r="C86" i="3"/>
  <c r="E86" i="3"/>
  <c r="H86" i="3"/>
  <c r="B86" i="3"/>
  <c r="A87" i="3"/>
  <c r="B87" i="3"/>
  <c r="D87" i="3"/>
  <c r="G87" i="3"/>
  <c r="C87" i="3"/>
  <c r="E87" i="3"/>
  <c r="H87" i="3"/>
  <c r="A88" i="3"/>
  <c r="B88" i="3"/>
  <c r="C88" i="3"/>
  <c r="E88" i="3"/>
  <c r="D88" i="3"/>
  <c r="G88" i="3"/>
  <c r="H88" i="3"/>
  <c r="A89" i="3"/>
  <c r="C89" i="3"/>
  <c r="E89" i="3"/>
  <c r="D89" i="3"/>
  <c r="G89" i="3"/>
  <c r="H89" i="3"/>
  <c r="B89" i="3"/>
  <c r="A90" i="3"/>
  <c r="B90" i="3"/>
  <c r="C90" i="3"/>
  <c r="D90" i="3"/>
  <c r="E90" i="3"/>
  <c r="G90" i="3"/>
  <c r="H90" i="3"/>
  <c r="A91" i="3"/>
  <c r="B91" i="3"/>
  <c r="D91" i="3"/>
  <c r="G91" i="3"/>
  <c r="C91" i="3"/>
  <c r="E91" i="3"/>
  <c r="H91" i="3"/>
  <c r="A92" i="3"/>
  <c r="D92" i="3"/>
  <c r="G92" i="3"/>
  <c r="C92" i="3"/>
  <c r="E92" i="3"/>
  <c r="H92" i="3"/>
  <c r="B92" i="3"/>
  <c r="A93" i="3"/>
  <c r="C93" i="3"/>
  <c r="E93" i="3"/>
  <c r="D93" i="3"/>
  <c r="G93" i="3"/>
  <c r="H93" i="3"/>
  <c r="B93" i="3"/>
  <c r="A94" i="3"/>
  <c r="D94" i="3"/>
  <c r="G94" i="3"/>
  <c r="C94" i="3"/>
  <c r="E94" i="3"/>
  <c r="H94" i="3"/>
  <c r="B94" i="3"/>
  <c r="A95" i="3"/>
  <c r="B95" i="3"/>
  <c r="D95" i="3"/>
  <c r="G95" i="3"/>
  <c r="C95" i="3"/>
  <c r="E95" i="3"/>
  <c r="H95" i="3"/>
  <c r="A96" i="3"/>
  <c r="B96" i="3"/>
  <c r="C96" i="3"/>
  <c r="E96" i="3"/>
  <c r="D96" i="3"/>
  <c r="G96" i="3"/>
  <c r="H96" i="3"/>
  <c r="A97" i="3"/>
  <c r="C97" i="3"/>
  <c r="E97" i="3"/>
  <c r="D97" i="3"/>
  <c r="G97" i="3"/>
  <c r="H97" i="3"/>
  <c r="B97" i="3"/>
  <c r="A98" i="3"/>
  <c r="B98" i="3"/>
  <c r="C98" i="3"/>
  <c r="D98" i="3"/>
  <c r="E98" i="3"/>
  <c r="G98" i="3"/>
  <c r="H98" i="3"/>
  <c r="A99" i="3"/>
  <c r="B99" i="3"/>
  <c r="D99" i="3"/>
  <c r="G99" i="3"/>
  <c r="C99" i="3"/>
  <c r="E99" i="3"/>
  <c r="H99" i="3"/>
  <c r="A100" i="3"/>
  <c r="D100" i="3"/>
  <c r="G100" i="3"/>
  <c r="C100" i="3"/>
  <c r="E100" i="3"/>
  <c r="H100" i="3"/>
  <c r="B100" i="3"/>
  <c r="A101" i="3"/>
  <c r="C101" i="3"/>
  <c r="E101" i="3"/>
  <c r="D101" i="3"/>
  <c r="G101" i="3"/>
  <c r="H101" i="3"/>
  <c r="B101" i="3"/>
  <c r="A102" i="3"/>
  <c r="D102" i="3"/>
  <c r="G102" i="3"/>
  <c r="C102" i="3"/>
  <c r="E102" i="3"/>
  <c r="H102" i="3"/>
  <c r="B102" i="3"/>
  <c r="A103" i="3"/>
  <c r="B103" i="3"/>
  <c r="D103" i="3"/>
  <c r="G103" i="3"/>
  <c r="C103" i="3"/>
  <c r="E103" i="3"/>
  <c r="H103" i="3"/>
  <c r="A104" i="3"/>
  <c r="B104" i="3"/>
  <c r="C104" i="3"/>
  <c r="E104" i="3"/>
  <c r="D104" i="3"/>
  <c r="G104" i="3"/>
  <c r="H104" i="3"/>
  <c r="A105" i="3"/>
  <c r="C105" i="3"/>
  <c r="E105" i="3"/>
  <c r="D105" i="3"/>
  <c r="G105" i="3"/>
  <c r="H105" i="3"/>
  <c r="B105" i="3"/>
  <c r="A106" i="3"/>
  <c r="B106" i="3"/>
  <c r="C106" i="3"/>
  <c r="D106" i="3"/>
  <c r="E106" i="3"/>
  <c r="G106" i="3"/>
  <c r="H106" i="3"/>
  <c r="A107" i="3"/>
  <c r="B107" i="3"/>
  <c r="D107" i="3"/>
  <c r="G107" i="3"/>
  <c r="C107" i="3"/>
  <c r="E107" i="3"/>
  <c r="H107" i="3"/>
  <c r="A108" i="3"/>
  <c r="D108" i="3"/>
  <c r="G108" i="3"/>
  <c r="C108" i="3"/>
  <c r="E108" i="3"/>
  <c r="H108" i="3"/>
  <c r="B108" i="3"/>
  <c r="A109" i="3"/>
  <c r="C109" i="3"/>
  <c r="E109" i="3"/>
  <c r="D109" i="3"/>
  <c r="G109" i="3"/>
  <c r="H109" i="3"/>
  <c r="B109" i="3"/>
  <c r="A110" i="3"/>
  <c r="D110" i="3"/>
  <c r="G110" i="3"/>
  <c r="C110" i="3"/>
  <c r="E110" i="3"/>
  <c r="H110" i="3"/>
  <c r="B110" i="3"/>
  <c r="A111" i="3"/>
  <c r="B111" i="3"/>
  <c r="D111" i="3"/>
  <c r="G111" i="3"/>
  <c r="C111" i="3"/>
  <c r="E111" i="3"/>
  <c r="H111" i="3"/>
  <c r="A112" i="3"/>
  <c r="B112" i="3"/>
  <c r="C112" i="3"/>
  <c r="E112" i="3"/>
  <c r="D112" i="3"/>
  <c r="G112" i="3"/>
  <c r="H112" i="3"/>
  <c r="A113" i="3"/>
  <c r="C113" i="3"/>
  <c r="E113" i="3"/>
  <c r="D113" i="3"/>
  <c r="G113" i="3"/>
  <c r="H113" i="3"/>
  <c r="B113" i="3"/>
  <c r="A114" i="3"/>
  <c r="B114" i="3"/>
  <c r="C114" i="3"/>
  <c r="D114" i="3"/>
  <c r="E114" i="3"/>
  <c r="G114" i="3"/>
  <c r="H114" i="3"/>
  <c r="A115" i="3"/>
  <c r="B115" i="3"/>
  <c r="D115" i="3"/>
  <c r="G115" i="3"/>
  <c r="C115" i="3"/>
  <c r="E115" i="3"/>
  <c r="H115" i="3"/>
  <c r="A116" i="3"/>
  <c r="D116" i="3"/>
  <c r="G116" i="3"/>
  <c r="C116" i="3"/>
  <c r="E116" i="3"/>
  <c r="H116" i="3"/>
  <c r="B116" i="3"/>
  <c r="A117" i="3"/>
  <c r="C117" i="3"/>
  <c r="E117" i="3"/>
  <c r="D117" i="3"/>
  <c r="G117" i="3"/>
  <c r="H117" i="3"/>
  <c r="B117" i="3"/>
  <c r="A118" i="3"/>
  <c r="D118" i="3"/>
  <c r="G118" i="3"/>
  <c r="C118" i="3"/>
  <c r="E118" i="3"/>
  <c r="H118" i="3"/>
  <c r="B118" i="3"/>
  <c r="A119" i="3"/>
  <c r="B119" i="3"/>
  <c r="D119" i="3"/>
  <c r="G119" i="3"/>
  <c r="C119" i="3"/>
  <c r="E119" i="3"/>
  <c r="H119" i="3"/>
  <c r="A120" i="3"/>
  <c r="B120" i="3"/>
  <c r="C120" i="3"/>
  <c r="E120" i="3"/>
  <c r="D120" i="3"/>
  <c r="G120" i="3"/>
  <c r="H120" i="3"/>
  <c r="A121" i="3"/>
  <c r="C121" i="3"/>
  <c r="D121" i="3"/>
  <c r="G121" i="3"/>
  <c r="H121" i="3"/>
  <c r="B121" i="3"/>
  <c r="A122" i="3"/>
  <c r="B122" i="3"/>
  <c r="C122" i="3"/>
  <c r="D122" i="3"/>
  <c r="G122" i="3"/>
  <c r="H122" i="3"/>
  <c r="A123" i="3"/>
  <c r="B123" i="3"/>
  <c r="D123" i="3"/>
  <c r="G123" i="3"/>
  <c r="C123" i="3"/>
  <c r="H123" i="3"/>
  <c r="A124" i="3"/>
  <c r="D124" i="3"/>
  <c r="G124" i="3"/>
  <c r="C124" i="3"/>
  <c r="E124" i="3"/>
  <c r="H124" i="3"/>
  <c r="B124" i="3"/>
  <c r="A125" i="3"/>
  <c r="C125" i="3"/>
  <c r="D125" i="3"/>
  <c r="G125" i="3"/>
  <c r="H125" i="3"/>
  <c r="B125" i="3"/>
  <c r="A126" i="3"/>
  <c r="D126" i="3"/>
  <c r="G126" i="3"/>
  <c r="C126" i="3"/>
  <c r="H126" i="3"/>
  <c r="B126" i="3"/>
  <c r="C7" i="1"/>
  <c r="E23" i="1"/>
  <c r="F23" i="1"/>
  <c r="C8" i="1"/>
  <c r="E28" i="1"/>
  <c r="F28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E125" i="3"/>
  <c r="E57" i="3"/>
  <c r="E24" i="1"/>
  <c r="F24" i="1"/>
  <c r="J56" i="1"/>
  <c r="E53" i="1"/>
  <c r="F53" i="1"/>
  <c r="J53" i="1"/>
  <c r="G50" i="1"/>
  <c r="I50" i="1"/>
  <c r="E49" i="1"/>
  <c r="F49" i="1"/>
  <c r="G49" i="1"/>
  <c r="I49" i="1"/>
  <c r="E45" i="1"/>
  <c r="F45" i="1"/>
  <c r="G45" i="1"/>
  <c r="I45" i="1"/>
  <c r="G42" i="1"/>
  <c r="I42" i="1"/>
  <c r="E41" i="1"/>
  <c r="F41" i="1"/>
  <c r="G41" i="1"/>
  <c r="I41" i="1"/>
  <c r="E37" i="1"/>
  <c r="F37" i="1"/>
  <c r="G37" i="1"/>
  <c r="N37" i="1"/>
  <c r="G34" i="1"/>
  <c r="I34" i="1"/>
  <c r="E33" i="1"/>
  <c r="F33" i="1"/>
  <c r="G33" i="1"/>
  <c r="I33" i="1"/>
  <c r="E29" i="1"/>
  <c r="F29" i="1"/>
  <c r="G29" i="1"/>
  <c r="I29" i="1"/>
  <c r="G26" i="1"/>
  <c r="I26" i="1"/>
  <c r="E25" i="1"/>
  <c r="F25" i="1"/>
  <c r="G25" i="1"/>
  <c r="I25" i="1"/>
  <c r="E52" i="1"/>
  <c r="F52" i="1"/>
  <c r="G52" i="1"/>
  <c r="N52" i="1"/>
  <c r="E40" i="1"/>
  <c r="F40" i="1"/>
  <c r="G40" i="1"/>
  <c r="I40" i="1"/>
  <c r="E32" i="1"/>
  <c r="F32" i="1"/>
  <c r="E56" i="1"/>
  <c r="F56" i="1"/>
  <c r="J54" i="1"/>
  <c r="E44" i="1"/>
  <c r="F44" i="1"/>
  <c r="G44" i="1"/>
  <c r="N44" i="1"/>
  <c r="E21" i="1"/>
  <c r="F21" i="1"/>
  <c r="E50" i="1"/>
  <c r="F50" i="1"/>
  <c r="E46" i="1"/>
  <c r="F46" i="1"/>
  <c r="G46" i="1"/>
  <c r="I46" i="1"/>
  <c r="G43" i="1"/>
  <c r="I43" i="1"/>
  <c r="E42" i="1"/>
  <c r="F42" i="1"/>
  <c r="E38" i="1"/>
  <c r="F38" i="1"/>
  <c r="G38" i="1"/>
  <c r="I38" i="1"/>
  <c r="E34" i="1"/>
  <c r="F34" i="1"/>
  <c r="E30" i="1"/>
  <c r="F30" i="1"/>
  <c r="G30" i="1"/>
  <c r="I30" i="1"/>
  <c r="E26" i="1"/>
  <c r="F26" i="1"/>
  <c r="G23" i="1"/>
  <c r="I23" i="1"/>
  <c r="E22" i="1"/>
  <c r="F22" i="1"/>
  <c r="G22" i="1"/>
  <c r="I22" i="1"/>
  <c r="C15" i="1"/>
  <c r="C18" i="1"/>
  <c r="G120" i="2"/>
  <c r="K120" i="2"/>
  <c r="G122" i="2"/>
  <c r="J122" i="2"/>
  <c r="E54" i="1"/>
  <c r="F54" i="1"/>
  <c r="E57" i="1"/>
  <c r="F57" i="1"/>
  <c r="J57" i="1"/>
  <c r="E51" i="1"/>
  <c r="F51" i="1"/>
  <c r="G51" i="1"/>
  <c r="I51" i="1"/>
  <c r="E47" i="1"/>
  <c r="F47" i="1"/>
  <c r="G47" i="1"/>
  <c r="N47" i="1"/>
  <c r="E43" i="1"/>
  <c r="F43" i="1"/>
  <c r="E39" i="1"/>
  <c r="F39" i="1"/>
  <c r="G39" i="1"/>
  <c r="I39" i="1"/>
  <c r="E35" i="1"/>
  <c r="F35" i="1"/>
  <c r="G35" i="1"/>
  <c r="I35" i="1"/>
  <c r="G32" i="1"/>
  <c r="I32" i="1"/>
  <c r="E31" i="1"/>
  <c r="F31" i="1"/>
  <c r="G31" i="1"/>
  <c r="I31" i="1"/>
  <c r="G28" i="1"/>
  <c r="I28" i="1"/>
  <c r="E27" i="1"/>
  <c r="F27" i="1"/>
  <c r="G27" i="1"/>
  <c r="I27" i="1"/>
  <c r="G24" i="1"/>
  <c r="I24" i="1"/>
  <c r="G121" i="2"/>
  <c r="J121" i="2"/>
  <c r="E54" i="3"/>
  <c r="G119" i="2"/>
  <c r="K119" i="2"/>
  <c r="E55" i="1"/>
  <c r="F55" i="1"/>
  <c r="J55" i="1"/>
  <c r="E48" i="1"/>
  <c r="F48" i="1"/>
  <c r="G48" i="1"/>
  <c r="N48" i="1"/>
  <c r="E36" i="1"/>
  <c r="F36" i="1"/>
  <c r="G36" i="1"/>
  <c r="I36" i="1"/>
  <c r="G118" i="2"/>
  <c r="K118" i="2"/>
  <c r="E124" i="2"/>
  <c r="F124" i="2"/>
  <c r="G124" i="2"/>
  <c r="K124" i="2"/>
  <c r="E138" i="2"/>
  <c r="F138" i="2"/>
  <c r="K138" i="2"/>
  <c r="E129" i="2"/>
  <c r="F129" i="2"/>
  <c r="J129" i="2"/>
  <c r="G123" i="2"/>
  <c r="E134" i="2"/>
  <c r="F134" i="2"/>
  <c r="G128" i="2"/>
  <c r="E126" i="2"/>
  <c r="E131" i="2"/>
  <c r="F131" i="2"/>
  <c r="G131" i="2"/>
  <c r="K131" i="2"/>
  <c r="G125" i="2"/>
  <c r="E123" i="2"/>
  <c r="F123" i="2"/>
  <c r="E136" i="2"/>
  <c r="F136" i="2"/>
  <c r="G136" i="2"/>
  <c r="K136" i="2"/>
  <c r="E128" i="2"/>
  <c r="F128" i="2"/>
  <c r="K128" i="2"/>
  <c r="K137" i="2"/>
  <c r="E133" i="2"/>
  <c r="E125" i="2"/>
  <c r="F125" i="2"/>
  <c r="J125" i="2"/>
  <c r="G137" i="2"/>
  <c r="E42" i="2"/>
  <c r="F42" i="2"/>
  <c r="G42" i="2"/>
  <c r="H42" i="2"/>
  <c r="E38" i="2"/>
  <c r="F38" i="2"/>
  <c r="G38" i="2"/>
  <c r="H38" i="2"/>
  <c r="E34" i="2"/>
  <c r="F34" i="2"/>
  <c r="G34" i="2"/>
  <c r="H34" i="2"/>
  <c r="E30" i="2"/>
  <c r="F30" i="2"/>
  <c r="G30" i="2"/>
  <c r="H30" i="2"/>
  <c r="E26" i="2"/>
  <c r="F26" i="2"/>
  <c r="G26" i="2"/>
  <c r="H26" i="2"/>
  <c r="E22" i="2"/>
  <c r="F22" i="2"/>
  <c r="G22" i="2"/>
  <c r="H22" i="2"/>
  <c r="E139" i="2"/>
  <c r="F139" i="2"/>
  <c r="G139" i="2"/>
  <c r="G132" i="2"/>
  <c r="E130" i="2"/>
  <c r="K139" i="2"/>
  <c r="G138" i="2"/>
  <c r="E135" i="2"/>
  <c r="E127" i="2"/>
  <c r="F127" i="2"/>
  <c r="G127" i="2"/>
  <c r="K127" i="2"/>
  <c r="E73" i="3"/>
  <c r="E61" i="3"/>
  <c r="F126" i="2"/>
  <c r="G126" i="2"/>
  <c r="E122" i="3"/>
  <c r="C11" i="1"/>
  <c r="C12" i="1"/>
  <c r="C16" i="1"/>
  <c r="D18" i="1"/>
  <c r="E126" i="3"/>
  <c r="F130" i="2"/>
  <c r="E51" i="3"/>
  <c r="E121" i="3"/>
  <c r="E69" i="3"/>
  <c r="E49" i="3"/>
  <c r="G129" i="2"/>
  <c r="E77" i="3"/>
  <c r="E65" i="3"/>
  <c r="J134" i="2"/>
  <c r="G134" i="2"/>
  <c r="F135" i="2"/>
  <c r="E55" i="3"/>
  <c r="F133" i="2"/>
  <c r="E53" i="3"/>
  <c r="K123" i="2"/>
  <c r="E50" i="3"/>
  <c r="E48" i="3"/>
  <c r="E123" i="3"/>
  <c r="J135" i="2"/>
  <c r="G135" i="2"/>
  <c r="J130" i="2"/>
  <c r="G130" i="2"/>
  <c r="O22" i="1"/>
  <c r="O26" i="1"/>
  <c r="O30" i="1"/>
  <c r="O42" i="1"/>
  <c r="O21" i="1"/>
  <c r="O25" i="1"/>
  <c r="O29" i="1"/>
  <c r="O33" i="1"/>
  <c r="O37" i="1"/>
  <c r="O41" i="1"/>
  <c r="O45" i="1"/>
  <c r="O49" i="1"/>
  <c r="O55" i="1"/>
  <c r="O24" i="1"/>
  <c r="O28" i="1"/>
  <c r="O32" i="1"/>
  <c r="O36" i="1"/>
  <c r="O40" i="1"/>
  <c r="O44" i="1"/>
  <c r="O48" i="1"/>
  <c r="O52" i="1"/>
  <c r="O34" i="1"/>
  <c r="O38" i="1"/>
  <c r="O50" i="1"/>
  <c r="O56" i="1"/>
  <c r="O53" i="1"/>
  <c r="O57" i="1"/>
  <c r="O46" i="1"/>
  <c r="O23" i="1"/>
  <c r="O27" i="1"/>
  <c r="O31" i="1"/>
  <c r="O35" i="1"/>
  <c r="O39" i="1"/>
  <c r="O43" i="1"/>
  <c r="O47" i="1"/>
  <c r="O51" i="1"/>
  <c r="O54" i="1"/>
  <c r="J133" i="2"/>
  <c r="G133" i="2"/>
  <c r="K126" i="2"/>
  <c r="G140" i="2" l="1"/>
  <c r="K140" i="2"/>
  <c r="C12" i="2"/>
  <c r="C11" i="2"/>
  <c r="O140" i="2" l="1"/>
  <c r="O115" i="2"/>
  <c r="O90" i="2"/>
  <c r="O130" i="2"/>
  <c r="O105" i="2"/>
  <c r="O96" i="2"/>
  <c r="O129" i="2"/>
  <c r="O103" i="2"/>
  <c r="O86" i="2"/>
  <c r="O122" i="2"/>
  <c r="O101" i="2"/>
  <c r="O88" i="2"/>
  <c r="O134" i="2"/>
  <c r="O111" i="2"/>
  <c r="O127" i="2"/>
  <c r="O120" i="2"/>
  <c r="O97" i="2"/>
  <c r="O131" i="2"/>
  <c r="O121" i="2"/>
  <c r="O107" i="2"/>
  <c r="C15" i="2"/>
  <c r="C18" i="2" s="1"/>
  <c r="O106" i="2"/>
  <c r="O93" i="2"/>
  <c r="O123" i="2"/>
  <c r="O116" i="2"/>
  <c r="O99" i="2"/>
  <c r="O135" i="2"/>
  <c r="O114" i="2"/>
  <c r="O89" i="2"/>
  <c r="O119" i="2"/>
  <c r="O112" i="2"/>
  <c r="O95" i="2"/>
  <c r="O137" i="2"/>
  <c r="O110" i="2"/>
  <c r="O125" i="2"/>
  <c r="O136" i="2"/>
  <c r="O108" i="2"/>
  <c r="O91" i="2"/>
  <c r="O132" i="2"/>
  <c r="O102" i="2"/>
  <c r="O139" i="2"/>
  <c r="O109" i="2"/>
  <c r="O104" i="2"/>
  <c r="O87" i="2"/>
  <c r="O124" i="2"/>
  <c r="O98" i="2"/>
  <c r="O133" i="2"/>
  <c r="O128" i="2"/>
  <c r="O92" i="2"/>
  <c r="O138" i="2"/>
  <c r="O118" i="2"/>
  <c r="O94" i="2"/>
  <c r="O117" i="2"/>
  <c r="O113" i="2"/>
  <c r="O100" i="2"/>
  <c r="O126" i="2"/>
  <c r="C16" i="2"/>
  <c r="D18" i="2" s="1"/>
  <c r="F18" i="2" l="1"/>
  <c r="F19" i="2" s="1"/>
</calcChain>
</file>

<file path=xl/sharedStrings.xml><?xml version="1.0" encoding="utf-8"?>
<sst xmlns="http://schemas.openxmlformats.org/spreadsheetml/2006/main" count="1417" uniqueCount="505">
  <si>
    <t>VSB-063</t>
  </si>
  <si>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</si>
  <si>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</si>
  <si>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</si>
  <si>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</si>
  <si>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</si>
  <si>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</si>
  <si>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</si>
  <si>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</si>
  <si>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</si>
  <si>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</si>
  <si>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</si>
  <si>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</si>
  <si>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</si>
  <si>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</si>
  <si>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</si>
  <si>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</si>
  <si>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</si>
  <si>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</si>
  <si>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</si>
  <si>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</si>
  <si>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</si>
  <si>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</si>
  <si>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</si>
  <si>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</si>
  <si>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</si>
  <si>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</si>
  <si>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</si>
  <si>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</si>
  <si>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</si>
  <si>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</si>
  <si>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</si>
  <si>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</si>
  <si>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V342 Her</t>
  </si>
  <si>
    <t>Locher K</t>
  </si>
  <si>
    <t>BBSAG Bull.27</t>
  </si>
  <si>
    <t>B</t>
  </si>
  <si>
    <t>v</t>
  </si>
  <si>
    <t>Diethelm R</t>
  </si>
  <si>
    <t>BBSAG Bull.28</t>
  </si>
  <si>
    <t>Peter H</t>
  </si>
  <si>
    <t>BBSAG Bull.29</t>
  </si>
  <si>
    <t>BBSAG Bull.30</t>
  </si>
  <si>
    <t>BBSAG Bull.38</t>
  </si>
  <si>
    <t>BBSAG Bull.71</t>
  </si>
  <si>
    <t>Wils P</t>
  </si>
  <si>
    <t>BBSAG Bull.73</t>
  </si>
  <si>
    <t>Germann R</t>
  </si>
  <si>
    <t>BBSAG Bull.74</t>
  </si>
  <si>
    <t>phe</t>
  </si>
  <si>
    <t>BBSAG Bull.77</t>
  </si>
  <si>
    <t>BBSAG Bull.78</t>
  </si>
  <si>
    <t>BBSAG Bull.89</t>
  </si>
  <si>
    <t>BBSAG Bull.92</t>
  </si>
  <si>
    <t>BBSAG Bull.93</t>
  </si>
  <si>
    <t>pg</t>
  </si>
  <si>
    <t>BAV-M 56</t>
  </si>
  <si>
    <t>K</t>
  </si>
  <si>
    <t>BBSAG Bull.95</t>
  </si>
  <si>
    <t>BBSAG Bull.96</t>
  </si>
  <si>
    <t>S pg</t>
  </si>
  <si>
    <t>BAV-M 60</t>
  </si>
  <si>
    <t>BBSAG Bull.98</t>
  </si>
  <si>
    <t>BBSAG Bull.99</t>
  </si>
  <si>
    <t>phe  B</t>
  </si>
  <si>
    <t>BAV-M 62</t>
  </si>
  <si>
    <t>phe  V</t>
  </si>
  <si>
    <t>BBSAG Bull.101</t>
  </si>
  <si>
    <t>BBSAG Bull.102</t>
  </si>
  <si>
    <t>BRNO 31</t>
  </si>
  <si>
    <t>BBSAG</t>
  </si>
  <si>
    <t>IBVS 5287</t>
  </si>
  <si>
    <t>I</t>
  </si>
  <si>
    <t>IBVS 5027</t>
  </si>
  <si>
    <t>II</t>
  </si>
  <si>
    <t>IBVS</t>
  </si>
  <si>
    <t>IBVS 5296</t>
  </si>
  <si>
    <t># of data points:</t>
  </si>
  <si>
    <t>EB/SD: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</si>
  <si>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</si>
  <si>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</si>
  <si>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</si>
  <si>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</si>
  <si>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</si>
  <si>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</si>
  <si>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5802</t>
  </si>
  <si>
    <t>OEJV 0094</t>
  </si>
  <si>
    <t>Add cycle</t>
  </si>
  <si>
    <t>Old Cycle</t>
  </si>
  <si>
    <t>IBVS 6010</t>
  </si>
  <si>
    <t>JAVSO..41..122</t>
  </si>
  <si>
    <t>IBVS 6118</t>
  </si>
  <si>
    <t>V342 Her / GSC 02097-00407</t>
  </si>
  <si>
    <t>IBVS 5984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</si>
  <si>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</si>
  <si>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</si>
  <si>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</si>
  <si>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</si>
  <si>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</si>
  <si>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</si>
  <si>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</si>
  <si>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</si>
  <si>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</si>
  <si>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</si>
  <si>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</si>
  <si>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 -0.003 </t>
  </si>
  <si>
    <t>F </t>
  </si>
  <si>
    <t>2430132.497 </t>
  </si>
  <si>
    <t> 17.05.1941 23:55 </t>
  </si>
  <si>
    <t> 0.002 </t>
  </si>
  <si>
    <t>P </t>
  </si>
  <si>
    <t> H.Busch </t>
  </si>
  <si>
    <t> HABZ 8 </t>
  </si>
  <si>
    <t>2430757.668 </t>
  </si>
  <si>
    <t> 02.02.1943 04:01 </t>
  </si>
  <si>
    <t> 0.003 </t>
  </si>
  <si>
    <t>2430960.367 </t>
  </si>
  <si>
    <t> 23.08.1943 20:48 </t>
  </si>
  <si>
    <t> -0.009 </t>
  </si>
  <si>
    <t>2433062.441 </t>
  </si>
  <si>
    <t> 25.05.1949 22:35 </t>
  </si>
  <si>
    <t> -0.005 </t>
  </si>
  <si>
    <t> Y.T.Kapko </t>
  </si>
  <si>
    <t> CLVO 39.47 </t>
  </si>
  <si>
    <t>2433068.408 </t>
  </si>
  <si>
    <t> 31.05.1949 21:47 </t>
  </si>
  <si>
    <t> -0.000 </t>
  </si>
  <si>
    <t>2433085.427 </t>
  </si>
  <si>
    <t> 17.06.1949 22:14 </t>
  </si>
  <si>
    <t> -0.016 </t>
  </si>
  <si>
    <t>2433091.400 </t>
  </si>
  <si>
    <t> 23.06.1949 21:36 </t>
  </si>
  <si>
    <t>2433177.404 </t>
  </si>
  <si>
    <t> 17.09.1949 21:41 </t>
  </si>
  <si>
    <t> -0.026 </t>
  </si>
  <si>
    <t>2433213.231 </t>
  </si>
  <si>
    <t> 23.10.1949 17:32 </t>
  </si>
  <si>
    <t> 0.029 </t>
  </si>
  <si>
    <t>2433412.540 </t>
  </si>
  <si>
    <t> 11.05.1950 00:57 </t>
  </si>
  <si>
    <t> 0.033 </t>
  </si>
  <si>
    <t>2433424.438 </t>
  </si>
  <si>
    <t> 22.05.1950 22:30 </t>
  </si>
  <si>
    <t> 0.007 </t>
  </si>
  <si>
    <t>2433436.376 </t>
  </si>
  <si>
    <t> 03.06.1950 21:01 </t>
  </si>
  <si>
    <t> 0.021 </t>
  </si>
  <si>
    <t>2433453.404 </t>
  </si>
  <si>
    <t> 20.06.1950 21:41 </t>
  </si>
  <si>
    <t> 0.014 </t>
  </si>
  <si>
    <t>2433470.399 </t>
  </si>
  <si>
    <t> 07.07.1950 21:34 </t>
  </si>
  <si>
    <t> B.A.Ustinov </t>
  </si>
  <si>
    <t> PZ 8.282 </t>
  </si>
  <si>
    <t>2433499.376 </t>
  </si>
  <si>
    <t> 05.08.1950 21:01 </t>
  </si>
  <si>
    <t> -0.008 </t>
  </si>
  <si>
    <t>2433516.464 </t>
  </si>
  <si>
    <t> 22.08.1950 23:08 </t>
  </si>
  <si>
    <t> 0.046 </t>
  </si>
  <si>
    <t>2433545.364 </t>
  </si>
  <si>
    <t> 20.09.1950 20:44 </t>
  </si>
  <si>
    <t> -0.013 </t>
  </si>
  <si>
    <t>2433557.281 </t>
  </si>
  <si>
    <t> 02.10.1950 18:44 </t>
  </si>
  <si>
    <t> -0.020 </t>
  </si>
  <si>
    <t>2433768.49 </t>
  </si>
  <si>
    <t> 01.05.1951 23:45 </t>
  </si>
  <si>
    <t> -0.04 </t>
  </si>
  <si>
    <t> W.Zessewitsch </t>
  </si>
  <si>
    <t> PZ 9.161 </t>
  </si>
  <si>
    <t>2433780.46 </t>
  </si>
  <si>
    <t> 13.05.1951 23:02 </t>
  </si>
  <si>
    <t> 0.01 </t>
  </si>
  <si>
    <t>2433792.392 </t>
  </si>
  <si>
    <t> 25.05.1951 21:24 </t>
  </si>
  <si>
    <t> 0.013 </t>
  </si>
  <si>
    <t>2433797.527 </t>
  </si>
  <si>
    <t> 31.05.1951 00:38 </t>
  </si>
  <si>
    <t> 0.038 </t>
  </si>
  <si>
    <t>2433821.37 </t>
  </si>
  <si>
    <t> 23.06.1951 20:52 </t>
  </si>
  <si>
    <t> 0.03 </t>
  </si>
  <si>
    <t>2433826.41 </t>
  </si>
  <si>
    <t> 28.06.1951 21:50 </t>
  </si>
  <si>
    <t>2433832.39 </t>
  </si>
  <si>
    <t> 04.07.1951 21:21 </t>
  </si>
  <si>
    <t> -0.02 </t>
  </si>
  <si>
    <t>2433843.481 </t>
  </si>
  <si>
    <t> 15.07.1951 23:32 </t>
  </si>
  <si>
    <t> -0.001 </t>
  </si>
  <si>
    <t>2433860.51 </t>
  </si>
  <si>
    <t> 02.08.1951 00:14 </t>
  </si>
  <si>
    <t> -0.01 </t>
  </si>
  <si>
    <t>2433861.38 </t>
  </si>
  <si>
    <t> 02.08.1951 21:07 </t>
  </si>
  <si>
    <t>2433867.35 </t>
  </si>
  <si>
    <t> 08.08.1951 20:24 </t>
  </si>
  <si>
    <t> 0.02 </t>
  </si>
  <si>
    <t>2433884.33 </t>
  </si>
  <si>
    <t> 25.08.1951 19:55 </t>
  </si>
  <si>
    <t>2433890.328 </t>
  </si>
  <si>
    <t> 31.08.1951 19:52 </t>
  </si>
  <si>
    <t> 0.000 </t>
  </si>
  <si>
    <t>2433901.36 </t>
  </si>
  <si>
    <t> 11.09.1951 20:38 </t>
  </si>
  <si>
    <t>2433902.28 </t>
  </si>
  <si>
    <t> 12.09.1951 18:43 </t>
  </si>
  <si>
    <t>2433948.22 </t>
  </si>
  <si>
    <t> 28.10.1951 17:16 </t>
  </si>
  <si>
    <t> -0.03 </t>
  </si>
  <si>
    <t>2434194.417 </t>
  </si>
  <si>
    <t> 30.06.1952 22:00 </t>
  </si>
  <si>
    <t> 0.022 </t>
  </si>
  <si>
    <t>2434281.311 </t>
  </si>
  <si>
    <t> 25.09.1952 19:27 </t>
  </si>
  <si>
    <t> 0.039 </t>
  </si>
  <si>
    <t>2434327.300 </t>
  </si>
  <si>
    <t> 10.11.1952 19:12 </t>
  </si>
  <si>
    <t> 0.035 </t>
  </si>
  <si>
    <t>2434510.384 </t>
  </si>
  <si>
    <t> 12.05.1953 21:12 </t>
  </si>
  <si>
    <t>2434527.410 </t>
  </si>
  <si>
    <t> 29.05.1953 21:50 </t>
  </si>
  <si>
    <t> -0.012 </t>
  </si>
  <si>
    <t>2434544.432 </t>
  </si>
  <si>
    <t> 15.06.1953 22:22 </t>
  </si>
  <si>
    <t> -0.024 </t>
  </si>
  <si>
    <t>2434573.415 </t>
  </si>
  <si>
    <t> 14.07.1953 21:57 </t>
  </si>
  <si>
    <t>2434637.313 </t>
  </si>
  <si>
    <t> 16.09.1953 19:30 </t>
  </si>
  <si>
    <t> 0.018 </t>
  </si>
  <si>
    <t>2434678.216 </t>
  </si>
  <si>
    <t> 27.10.1953 17:11 </t>
  </si>
  <si>
    <t>2434866.412 </t>
  </si>
  <si>
    <t> 03.05.1954 21:53 </t>
  </si>
  <si>
    <t>2434958.391 </t>
  </si>
  <si>
    <t> 03.08.1954 21:23 </t>
  </si>
  <si>
    <t> -0.006 </t>
  </si>
  <si>
    <t>2435016.266 </t>
  </si>
  <si>
    <t> 30.09.1954 18:23 </t>
  </si>
  <si>
    <t> -0.049 </t>
  </si>
  <si>
    <t>2435039.356 </t>
  </si>
  <si>
    <t> 23.10.1954 20:32 </t>
  </si>
  <si>
    <t> 0.045 </t>
  </si>
  <si>
    <t>2435396.221 </t>
  </si>
  <si>
    <t> 15.10.1955 17:18 </t>
  </si>
  <si>
    <t>2435401.252 </t>
  </si>
  <si>
    <t> 20.10.1955 18:02 </t>
  </si>
  <si>
    <t> -0.045 </t>
  </si>
  <si>
    <t>2435607.429 </t>
  </si>
  <si>
    <t> 13.05.1956 22:17 </t>
  </si>
  <si>
    <t>2435630.404 </t>
  </si>
  <si>
    <t> 05.06.1956 21:41 </t>
  </si>
  <si>
    <t>2435670.412 </t>
  </si>
  <si>
    <t> 15.07.1956 21:53 </t>
  </si>
  <si>
    <t> -0.031 </t>
  </si>
  <si>
    <t>2435693.440 </t>
  </si>
  <si>
    <t> 07.08.1956 22:33 </t>
  </si>
  <si>
    <t>V </t>
  </si>
  <si>
    <t> AC 174.17 </t>
  </si>
  <si>
    <t>2435740.290 </t>
  </si>
  <si>
    <t> 23.09.1956 18:57 </t>
  </si>
  <si>
    <t> 0.005 </t>
  </si>
  <si>
    <t>2435746.270 </t>
  </si>
  <si>
    <t> 29.09.1956 18:28 </t>
  </si>
  <si>
    <t> 0.023 </t>
  </si>
  <si>
    <t>2436009.420 </t>
  </si>
  <si>
    <t> 19.06.1957 22:04 </t>
  </si>
  <si>
    <t>2436015.368 </t>
  </si>
  <si>
    <t> 25.06.1957 20:49 </t>
  </si>
  <si>
    <t>2436038.400 </t>
  </si>
  <si>
    <t> 18.07.1957 21:36 </t>
  </si>
  <si>
    <t> 0.009 </t>
  </si>
  <si>
    <t>2436084.347 </t>
  </si>
  <si>
    <t> 02.09.1957 20:19 </t>
  </si>
  <si>
    <t> -0.037 </t>
  </si>
  <si>
    <t>2436125.291 </t>
  </si>
  <si>
    <t> 13.10.1957 18:59 </t>
  </si>
  <si>
    <t> 0.024 </t>
  </si>
  <si>
    <t>2436131.254 </t>
  </si>
  <si>
    <t> 19.10.1957 18:05 </t>
  </si>
  <si>
    <t> 0.025 </t>
  </si>
  <si>
    <t>2436318.597 </t>
  </si>
  <si>
    <t> 25.04.1958 02:19 </t>
  </si>
  <si>
    <t> H.Huth </t>
  </si>
  <si>
    <t> MVS 2.124 </t>
  </si>
  <si>
    <t>2437731.647 </t>
  </si>
  <si>
    <t> 08.03.1962 03:31 </t>
  </si>
  <si>
    <t> 0.017 </t>
  </si>
  <si>
    <t>2437824.449 </t>
  </si>
  <si>
    <t> 08.06.1962 22:46 </t>
  </si>
  <si>
    <t> -0.019 </t>
  </si>
  <si>
    <t>2437911.371 </t>
  </si>
  <si>
    <t> 03.09.1962 20:54 </t>
  </si>
  <si>
    <t> 0.026 </t>
  </si>
  <si>
    <t>2437940.290 </t>
  </si>
  <si>
    <t> 02.10.1962 18:57 </t>
  </si>
  <si>
    <t> -0.014 </t>
  </si>
  <si>
    <t>2442884.594 </t>
  </si>
  <si>
    <t> 16.04.1976 02:15 </t>
  </si>
  <si>
    <t> -0.002 </t>
  </si>
  <si>
    <t> K.Locher </t>
  </si>
  <si>
    <t> BBS 27 </t>
  </si>
  <si>
    <t>2442937.413 </t>
  </si>
  <si>
    <t> 07.06.1976 21:54 </t>
  </si>
  <si>
    <t> R.Diethelm </t>
  </si>
  <si>
    <t> BBS 28 </t>
  </si>
  <si>
    <t>2442948.459 </t>
  </si>
  <si>
    <t> 18.06.1976 23:00 </t>
  </si>
  <si>
    <t> -0.017 </t>
  </si>
  <si>
    <t> H.Peter </t>
  </si>
  <si>
    <t>2443011.482 </t>
  </si>
  <si>
    <t> 20.08.1976 23:34 </t>
  </si>
  <si>
    <t> -0.022 </t>
  </si>
  <si>
    <t> BBS 29 </t>
  </si>
  <si>
    <t>2443029.379 </t>
  </si>
  <si>
    <t> 07.09.1976 21:05 </t>
  </si>
  <si>
    <t> -0.011 </t>
  </si>
  <si>
    <t> BBS 30 </t>
  </si>
  <si>
    <t>2443741.427 </t>
  </si>
  <si>
    <t> 20.08.1978 22:14 </t>
  </si>
  <si>
    <t> -0.010 </t>
  </si>
  <si>
    <t> BBS 38 </t>
  </si>
  <si>
    <t>2445773.662 </t>
  </si>
  <si>
    <t> 14.03.1984 03:53 </t>
  </si>
  <si>
    <t> BBS 71 </t>
  </si>
  <si>
    <t>2445889.495 </t>
  </si>
  <si>
    <t> 07.07.1984 23:52 </t>
  </si>
  <si>
    <t> P.Wils </t>
  </si>
  <si>
    <t> BBS 73 </t>
  </si>
  <si>
    <t>2445988.287 </t>
  </si>
  <si>
    <t> 14.10.1984 18:53 </t>
  </si>
  <si>
    <t> R.Germann </t>
  </si>
  <si>
    <t> BBS 74 </t>
  </si>
  <si>
    <t>2446210.584 </t>
  </si>
  <si>
    <t> 25.05.1985 02:00 </t>
  </si>
  <si>
    <t> -0.018 </t>
  </si>
  <si>
    <t>E </t>
  </si>
  <si>
    <t>?</t>
  </si>
  <si>
    <t> BBS 77 </t>
  </si>
  <si>
    <t>2446350.270 </t>
  </si>
  <si>
    <t> 11.10.1985 18:28 </t>
  </si>
  <si>
    <t> BBS 78 </t>
  </si>
  <si>
    <t>2447383.425 </t>
  </si>
  <si>
    <t> 09.08.1988 22:12 </t>
  </si>
  <si>
    <t> BBS 89 </t>
  </si>
  <si>
    <t>2447389.378 </t>
  </si>
  <si>
    <t> 15.08.1988 21:04 </t>
  </si>
  <si>
    <t>2447762.455 </t>
  </si>
  <si>
    <t> 23.08.1989 22:55 </t>
  </si>
  <si>
    <t> 0.001 </t>
  </si>
  <si>
    <t> BBS 92 </t>
  </si>
  <si>
    <t>2447838.228 </t>
  </si>
  <si>
    <t> 07.11.1989 17:28 </t>
  </si>
  <si>
    <t> -0.030 </t>
  </si>
  <si>
    <t> BBS 93 </t>
  </si>
  <si>
    <t>2447968.552 </t>
  </si>
  <si>
    <t> 18.03.1990 01:14 </t>
  </si>
  <si>
    <t> -0.021 </t>
  </si>
  <si>
    <t> Moschner&amp; Kleikamp </t>
  </si>
  <si>
    <t>BAVM 56 </t>
  </si>
  <si>
    <t>2448014.555 </t>
  </si>
  <si>
    <t> 03.05.1990 01:19 </t>
  </si>
  <si>
    <t> BBS 95 </t>
  </si>
  <si>
    <t>2448061.416 </t>
  </si>
  <si>
    <t> 18.06.1990 21:59 </t>
  </si>
  <si>
    <t>2448084.394 </t>
  </si>
  <si>
    <t> 11.07.1990 21:27 </t>
  </si>
  <si>
    <t> BBS 96 </t>
  </si>
  <si>
    <t>2448107.391 </t>
  </si>
  <si>
    <t> 03.08.1990 21:23 </t>
  </si>
  <si>
    <t>2448107.406 </t>
  </si>
  <si>
    <t> 03.08.1990 21:44 </t>
  </si>
  <si>
    <t>2448176.378 </t>
  </si>
  <si>
    <t> 11.10.1990 21:04 </t>
  </si>
  <si>
    <t>2448362.482 </t>
  </si>
  <si>
    <t> 15.04.1991 23:34 </t>
  </si>
  <si>
    <t> P.Frank </t>
  </si>
  <si>
    <t>BAVM 60 </t>
  </si>
  <si>
    <t>2448480.442 </t>
  </si>
  <si>
    <t> 11.08.1991 22:36 </t>
  </si>
  <si>
    <t> BBS 98 </t>
  </si>
  <si>
    <t>2448538.381 </t>
  </si>
  <si>
    <t> 08.10.1991 21:08 </t>
  </si>
  <si>
    <t> BBS 99 </t>
  </si>
  <si>
    <t>2448773.4572 </t>
  </si>
  <si>
    <t> 30.05.1992 22:58 </t>
  </si>
  <si>
    <t> -0.0004 </t>
  </si>
  <si>
    <t> F.Agerer </t>
  </si>
  <si>
    <t>BAVM 62 </t>
  </si>
  <si>
    <t>2448773.4577 </t>
  </si>
  <si>
    <t> 30.05.1992 22:59 </t>
  </si>
  <si>
    <t> 0.0001 </t>
  </si>
  <si>
    <t>B;V</t>
  </si>
  <si>
    <t>2448819.460 </t>
  </si>
  <si>
    <t> 15.07.1992 23:02 </t>
  </si>
  <si>
    <t> BBS 101 </t>
  </si>
  <si>
    <t>2448871.401 </t>
  </si>
  <si>
    <t> 05.09.1992 21:37 </t>
  </si>
  <si>
    <t> BBS 102 </t>
  </si>
  <si>
    <t>2448883.336 </t>
  </si>
  <si>
    <t> 17.09.1992 20:03 </t>
  </si>
  <si>
    <t>2449554.478 </t>
  </si>
  <si>
    <t> 20.07.1994 23:28 </t>
  </si>
  <si>
    <t> M.Vrastak </t>
  </si>
  <si>
    <t> BRNO 31 </t>
  </si>
  <si>
    <t>2451275.8470 </t>
  </si>
  <si>
    <t> 07.04.1999 08:19 </t>
  </si>
  <si>
    <t> 0.0067 </t>
  </si>
  <si>
    <t>IBVS 5027 </t>
  </si>
  <si>
    <t>2451295.866 </t>
  </si>
  <si>
    <t> 27.04.1999 08:47 </t>
  </si>
  <si>
    <t> 0.010 </t>
  </si>
  <si>
    <t>2451657.4195 </t>
  </si>
  <si>
    <t> 22.04.2000 22:04 </t>
  </si>
  <si>
    <t> 0.0041 </t>
  </si>
  <si>
    <t>G</t>
  </si>
  <si>
    <t> M.Zejda </t>
  </si>
  <si>
    <t>IBVS 5287 </t>
  </si>
  <si>
    <t>2452053.4754 </t>
  </si>
  <si>
    <t> 23.05.2001 23:24 </t>
  </si>
  <si>
    <t> 0.0056 </t>
  </si>
  <si>
    <t>o</t>
  </si>
  <si>
    <t>BAVM 152 </t>
  </si>
  <si>
    <t>2452119.499 </t>
  </si>
  <si>
    <t> 28.07.2001 23:58 </t>
  </si>
  <si>
    <t> 0.020 </t>
  </si>
  <si>
    <t>2452353.2832 </t>
  </si>
  <si>
    <t> 19.03.2002 18:47 </t>
  </si>
  <si>
    <t> 0.0044 </t>
  </si>
  <si>
    <t> Nakajima </t>
  </si>
  <si>
    <t>VSB 40 </t>
  </si>
  <si>
    <t>2453305.5260 </t>
  </si>
  <si>
    <t> 27.10.2004 00:37 </t>
  </si>
  <si>
    <t> 0.0131 </t>
  </si>
  <si>
    <t>C </t>
  </si>
  <si>
    <t> S.Dvorak </t>
  </si>
  <si>
    <t> JAAVSO 41;122 </t>
  </si>
  <si>
    <t>2454282.4613 </t>
  </si>
  <si>
    <t> 30.06.2007 23:04 </t>
  </si>
  <si>
    <t> 0.0140 </t>
  </si>
  <si>
    <t>-I</t>
  </si>
  <si>
    <t>BAVM 186 </t>
  </si>
  <si>
    <t>2454317.3829 </t>
  </si>
  <si>
    <t> 04.08.2007 21:11 </t>
  </si>
  <si>
    <t>21866</t>
  </si>
  <si>
    <t> 0.0147 </t>
  </si>
  <si>
    <t> F.Walter </t>
  </si>
  <si>
    <t>BAVM 193 </t>
  </si>
  <si>
    <t>2454516.6832 </t>
  </si>
  <si>
    <t> 20.02.2008 04:23 </t>
  </si>
  <si>
    <t>22100</t>
  </si>
  <si>
    <t> 0.0102 </t>
  </si>
  <si>
    <t> Moschner &amp; Frank </t>
  </si>
  <si>
    <t>BAVM 212 </t>
  </si>
  <si>
    <t>2454647.4288 </t>
  </si>
  <si>
    <t> 29.06.2008 22:17 </t>
  </si>
  <si>
    <t>22253.5</t>
  </si>
  <si>
    <t> 0.0152 </t>
  </si>
  <si>
    <t>R</t>
  </si>
  <si>
    <t> R.Ehrenberger </t>
  </si>
  <si>
    <t>OEJV 0094 </t>
  </si>
  <si>
    <t>2455379.4936 </t>
  </si>
  <si>
    <t> 01.07.2010 23:50 </t>
  </si>
  <si>
    <t>23113</t>
  </si>
  <si>
    <t> 0.0181 </t>
  </si>
  <si>
    <t>BAVM 215 </t>
  </si>
  <si>
    <t>2455396.5291 </t>
  </si>
  <si>
    <t> 19.07.2010 00:41 </t>
  </si>
  <si>
    <t>23133</t>
  </si>
  <si>
    <t> 0.0190 </t>
  </si>
  <si>
    <t>2455689.5248 </t>
  </si>
  <si>
    <t> 08.05.2011 00:35 </t>
  </si>
  <si>
    <t>23477</t>
  </si>
  <si>
    <t> 0.0196 </t>
  </si>
  <si>
    <t>-U;-I</t>
  </si>
  <si>
    <t> M.&amp; K.Rätz </t>
  </si>
  <si>
    <t>BAVM 225 </t>
  </si>
  <si>
    <t>2455758.5173 </t>
  </si>
  <si>
    <t> 16.07.2011 00:24 </t>
  </si>
  <si>
    <t>23558</t>
  </si>
  <si>
    <t> 0.0220 </t>
  </si>
  <si>
    <t>BAVM 220 </t>
  </si>
  <si>
    <t>2455776.4026 </t>
  </si>
  <si>
    <t> 02.08.2011 21:39 </t>
  </si>
  <si>
    <t>23579</t>
  </si>
  <si>
    <t> 0.0209 </t>
  </si>
  <si>
    <t>2456540.4044 </t>
  </si>
  <si>
    <t> 04.09.2013 21:42 </t>
  </si>
  <si>
    <t>24476</t>
  </si>
  <si>
    <t>BAVM 234 </t>
  </si>
  <si>
    <t>2456841.4948 </t>
  </si>
  <si>
    <t> 02.07.2014 23:52 </t>
  </si>
  <si>
    <t>24829.5</t>
  </si>
  <si>
    <t> 0.0248 </t>
  </si>
  <si>
    <t>BAVM 238 </t>
  </si>
  <si>
    <t>2457203.4916 </t>
  </si>
  <si>
    <t> 29.06.2015 23:47 </t>
  </si>
  <si>
    <t>25254.5</t>
  </si>
  <si>
    <t> 0.0363 </t>
  </si>
  <si>
    <t>BAVM 241 (=IBVS 6157) </t>
  </si>
  <si>
    <t>IBVS 6157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</si>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</sst>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6" fillId="0" borderId="0"/>
    <xf numFmtId="0" fontId="1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8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0" fillId="0" borderId="0" xfId="0" applyFont="1" applyAlignment="1"/>
    <xf numFmtId="0" fontId="5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5" fillId="0" borderId="11" xfId="0" applyFont="1" applyBorder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14" fontId="16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>
      <alignment vertical="top"/>
    </xf>
    <xf numFmtId="0" fontId="17" fillId="0" borderId="0" xfId="0" applyFont="1" applyAlignment="1">
      <alignment horizontal="left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17" fillId="0" borderId="0" xfId="0" applyFont="1">
      <alignment vertical="top"/>
    </xf>
    <xf numFmtId="0" fontId="19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20" fillId="24" borderId="18" xfId="38" applyFill="1" applyBorder="1" applyAlignment="1" applyProtection="1">
      <alignment horizontal="right" vertical="top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42" applyFont="1" applyAlignment="1">
      <alignment wrapText="1"/>
    </xf>
    <xf numFmtId="0" fontId="18" fillId="0" borderId="0" xfId="42" applyFont="1" applyAlignment="1">
      <alignment horizontal="center" wrapText="1"/>
    </xf>
    <xf numFmtId="0" fontId="18" fillId="0" borderId="0" xfId="42" applyFont="1" applyAlignment="1">
      <alignment horizontal="left" wrapText="1"/>
    </xf>
    <xf numFmtId="0" fontId="36" fillId="0" borderId="0" xfId="43" applyFont="1" applyAlignment="1">
      <alignment horizontal="left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left" wrapText="1"/>
    </xf>
    <xf numFmtId="0" fontId="36" fillId="0" borderId="0" xfId="43" applyFont="1" applyAlignment="1">
      <alignment horizontal="center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76" fontId="38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V342 Her - O-C Diagr.</a:t>
            </a:r>
          </a:p>
        </c:rich>
      </c:tx>
      <c:layout>
        <c:manualLayout>
          <c:xMode val="edge"/>
          <c:yMode val="edge"/>
          <c:x val="0.3490912908613695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36377518090835"/>
          <c:y val="0.14769252958613219"/>
          <c:w val="0.78363705933687799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-6529</c:v>
                </c:pt>
                <c:pt idx="1">
                  <c:v>-5795</c:v>
                </c:pt>
                <c:pt idx="2">
                  <c:v>-5557</c:v>
                </c:pt>
                <c:pt idx="3">
                  <c:v>-3089</c:v>
                </c:pt>
                <c:pt idx="4">
                  <c:v>-3082</c:v>
                </c:pt>
                <c:pt idx="5">
                  <c:v>-3062</c:v>
                </c:pt>
                <c:pt idx="6">
                  <c:v>-3055</c:v>
                </c:pt>
                <c:pt idx="7">
                  <c:v>-2954</c:v>
                </c:pt>
                <c:pt idx="8">
                  <c:v>-2912</c:v>
                </c:pt>
                <c:pt idx="9">
                  <c:v>-2678</c:v>
                </c:pt>
                <c:pt idx="10">
                  <c:v>-2664</c:v>
                </c:pt>
                <c:pt idx="11">
                  <c:v>-2650</c:v>
                </c:pt>
                <c:pt idx="12">
                  <c:v>-2630</c:v>
                </c:pt>
                <c:pt idx="13">
                  <c:v>-2610</c:v>
                </c:pt>
                <c:pt idx="14">
                  <c:v>-2576</c:v>
                </c:pt>
                <c:pt idx="15">
                  <c:v>-2556</c:v>
                </c:pt>
                <c:pt idx="16">
                  <c:v>-2522</c:v>
                </c:pt>
                <c:pt idx="17">
                  <c:v>-2508</c:v>
                </c:pt>
                <c:pt idx="18">
                  <c:v>-2260</c:v>
                </c:pt>
                <c:pt idx="19">
                  <c:v>-2246</c:v>
                </c:pt>
                <c:pt idx="20">
                  <c:v>-2232</c:v>
                </c:pt>
                <c:pt idx="21">
                  <c:v>-2226</c:v>
                </c:pt>
                <c:pt idx="22">
                  <c:v>-2198</c:v>
                </c:pt>
                <c:pt idx="23">
                  <c:v>-2192</c:v>
                </c:pt>
                <c:pt idx="24">
                  <c:v>-2185</c:v>
                </c:pt>
                <c:pt idx="25">
                  <c:v>-2172</c:v>
                </c:pt>
                <c:pt idx="26">
                  <c:v>-2152</c:v>
                </c:pt>
                <c:pt idx="27">
                  <c:v>-2151</c:v>
                </c:pt>
                <c:pt idx="28">
                  <c:v>-2144</c:v>
                </c:pt>
                <c:pt idx="29">
                  <c:v>-2124</c:v>
                </c:pt>
                <c:pt idx="30">
                  <c:v>-2117</c:v>
                </c:pt>
                <c:pt idx="31">
                  <c:v>-2104</c:v>
                </c:pt>
                <c:pt idx="32">
                  <c:v>-2103</c:v>
                </c:pt>
                <c:pt idx="33">
                  <c:v>-2049</c:v>
                </c:pt>
                <c:pt idx="34">
                  <c:v>-1760</c:v>
                </c:pt>
                <c:pt idx="35">
                  <c:v>-1658</c:v>
                </c:pt>
                <c:pt idx="36">
                  <c:v>-1604</c:v>
                </c:pt>
                <c:pt idx="37">
                  <c:v>-1389</c:v>
                </c:pt>
                <c:pt idx="38">
                  <c:v>-1369</c:v>
                </c:pt>
                <c:pt idx="39">
                  <c:v>-1349</c:v>
                </c:pt>
                <c:pt idx="40">
                  <c:v>-1315</c:v>
                </c:pt>
                <c:pt idx="41">
                  <c:v>-1240</c:v>
                </c:pt>
                <c:pt idx="42">
                  <c:v>-1192</c:v>
                </c:pt>
                <c:pt idx="43">
                  <c:v>-971</c:v>
                </c:pt>
                <c:pt idx="44">
                  <c:v>-863</c:v>
                </c:pt>
                <c:pt idx="45">
                  <c:v>-795</c:v>
                </c:pt>
                <c:pt idx="46">
                  <c:v>-768</c:v>
                </c:pt>
                <c:pt idx="47">
                  <c:v>-349</c:v>
                </c:pt>
                <c:pt idx="48">
                  <c:v>-343</c:v>
                </c:pt>
                <c:pt idx="49">
                  <c:v>-101</c:v>
                </c:pt>
                <c:pt idx="50">
                  <c:v>-74</c:v>
                </c:pt>
                <c:pt idx="51">
                  <c:v>-27</c:v>
                </c:pt>
                <c:pt idx="52">
                  <c:v>0</c:v>
                </c:pt>
                <c:pt idx="53">
                  <c:v>55</c:v>
                </c:pt>
                <c:pt idx="54">
                  <c:v>62</c:v>
                </c:pt>
                <c:pt idx="55">
                  <c:v>371</c:v>
                </c:pt>
                <c:pt idx="56">
                  <c:v>378</c:v>
                </c:pt>
                <c:pt idx="57">
                  <c:v>405</c:v>
                </c:pt>
                <c:pt idx="58">
                  <c:v>459</c:v>
                </c:pt>
                <c:pt idx="59">
                  <c:v>507</c:v>
                </c:pt>
                <c:pt idx="60">
                  <c:v>514</c:v>
                </c:pt>
                <c:pt idx="61">
                  <c:v>734</c:v>
                </c:pt>
                <c:pt idx="62">
                  <c:v>2393</c:v>
                </c:pt>
                <c:pt idx="63">
                  <c:v>2502</c:v>
                </c:pt>
                <c:pt idx="64">
                  <c:v>2604</c:v>
                </c:pt>
                <c:pt idx="65">
                  <c:v>2638</c:v>
                </c:pt>
                <c:pt idx="66">
                  <c:v>8443</c:v>
                </c:pt>
                <c:pt idx="67">
                  <c:v>8505</c:v>
                </c:pt>
                <c:pt idx="68">
                  <c:v>8518</c:v>
                </c:pt>
                <c:pt idx="69">
                  <c:v>8592</c:v>
                </c:pt>
                <c:pt idx="70">
                  <c:v>8613</c:v>
                </c:pt>
                <c:pt idx="71">
                  <c:v>9449</c:v>
                </c:pt>
                <c:pt idx="72">
                  <c:v>11835</c:v>
                </c:pt>
                <c:pt idx="73">
                  <c:v>11971</c:v>
                </c:pt>
                <c:pt idx="74">
                  <c:v>12087</c:v>
                </c:pt>
                <c:pt idx="75">
                  <c:v>12348</c:v>
                </c:pt>
                <c:pt idx="76">
                  <c:v>12512</c:v>
                </c:pt>
                <c:pt idx="77">
                  <c:v>13725</c:v>
                </c:pt>
                <c:pt idx="78">
                  <c:v>13732</c:v>
                </c:pt>
                <c:pt idx="79">
                  <c:v>14170</c:v>
                </c:pt>
                <c:pt idx="80">
                  <c:v>14259</c:v>
                </c:pt>
                <c:pt idx="81">
                  <c:v>14412</c:v>
                </c:pt>
                <c:pt idx="82">
                  <c:v>14466</c:v>
                </c:pt>
                <c:pt idx="83">
                  <c:v>14521</c:v>
                </c:pt>
                <c:pt idx="84">
                  <c:v>14548</c:v>
                </c:pt>
                <c:pt idx="85">
                  <c:v>14575</c:v>
                </c:pt>
                <c:pt idx="86">
                  <c:v>14575</c:v>
                </c:pt>
                <c:pt idx="87">
                  <c:v>14656</c:v>
                </c:pt>
                <c:pt idx="88">
                  <c:v>14874.5</c:v>
                </c:pt>
                <c:pt idx="89">
                  <c:v>15013</c:v>
                </c:pt>
                <c:pt idx="90">
                  <c:v>15081</c:v>
                </c:pt>
                <c:pt idx="91">
                  <c:v>15357</c:v>
                </c:pt>
                <c:pt idx="92">
                  <c:v>15357</c:v>
                </c:pt>
                <c:pt idx="93">
                  <c:v>15411</c:v>
                </c:pt>
                <c:pt idx="94">
                  <c:v>15472</c:v>
                </c:pt>
                <c:pt idx="95">
                  <c:v>15486</c:v>
                </c:pt>
                <c:pt idx="96">
                  <c:v>16274</c:v>
                </c:pt>
                <c:pt idx="97">
                  <c:v>18295</c:v>
                </c:pt>
                <c:pt idx="98">
                  <c:v>18318.5</c:v>
                </c:pt>
                <c:pt idx="99">
                  <c:v>18743</c:v>
                </c:pt>
                <c:pt idx="100">
                  <c:v>19208</c:v>
                </c:pt>
                <c:pt idx="101">
                  <c:v>19285.5</c:v>
                </c:pt>
                <c:pt idx="102">
                  <c:v>19560</c:v>
                </c:pt>
                <c:pt idx="103">
                  <c:v>20678</c:v>
                </c:pt>
                <c:pt idx="104">
                  <c:v>21825</c:v>
                </c:pt>
                <c:pt idx="105">
                  <c:v>21866</c:v>
                </c:pt>
                <c:pt idx="106">
                  <c:v>22100</c:v>
                </c:pt>
                <c:pt idx="107">
                  <c:v>22253.5</c:v>
                </c:pt>
                <c:pt idx="108">
                  <c:v>23113</c:v>
                </c:pt>
                <c:pt idx="109">
                  <c:v>23133</c:v>
                </c:pt>
                <c:pt idx="110">
                  <c:v>23477</c:v>
                </c:pt>
                <c:pt idx="111">
                  <c:v>23558</c:v>
                </c:pt>
                <c:pt idx="112">
                  <c:v>23579</c:v>
                </c:pt>
                <c:pt idx="113">
                  <c:v>24476</c:v>
                </c:pt>
                <c:pt idx="114">
                  <c:v>24829.5</c:v>
                </c:pt>
                <c:pt idx="115">
                  <c:v>25254.5</c:v>
                </c:pt>
                <c:pt idx="116">
                  <c:v>25529</c:v>
                </c:pt>
                <c:pt idx="117">
                  <c:v>25622</c:v>
                </c:pt>
                <c:pt idx="118">
                  <c:v>26054</c:v>
                </c:pt>
                <c:pt idx="119">
                  <c:v>27814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0">
                  <c:v>2.1699999961128924E-3</c:v>
                </c:pt>
                <c:pt idx="1">
                  <c:v>3.3499999990453944E-3</c:v>
                </c:pt>
                <c:pt idx="2">
                  <c:v>-9.3900000028952491E-3</c:v>
                </c:pt>
                <c:pt idx="3">
                  <c:v>-5.0300000002607703E-3</c:v>
                </c:pt>
                <c:pt idx="4">
                  <c:v>-1.3999999646330252E-4</c:v>
                </c:pt>
                <c:pt idx="5">
                  <c:v>-1.5739999995275866E-2</c:v>
                </c:pt>
                <c:pt idx="6">
                  <c:v>-4.8499999975319952E-3</c:v>
                </c:pt>
                <c:pt idx="7">
                  <c:v>-2.5580000001355074E-2</c:v>
                </c:pt>
                <c:pt idx="8">
                  <c:v>2.8760000001057051E-2</c:v>
                </c:pt>
                <c:pt idx="9">
                  <c:v>3.2939999997324776E-2</c:v>
                </c:pt>
                <c:pt idx="10">
                  <c:v>6.7199999975855462E-3</c:v>
                </c:pt>
                <c:pt idx="11">
                  <c:v>2.0499999991443474E-2</c:v>
                </c:pt>
                <c:pt idx="12">
                  <c:v>1.389999999810243E-2</c:v>
                </c:pt>
                <c:pt idx="13">
                  <c:v>-2.5700000005599577E-2</c:v>
                </c:pt>
                <c:pt idx="14">
                  <c:v>-7.5200000064796768E-3</c:v>
                </c:pt>
                <c:pt idx="15">
                  <c:v>4.5879999997850973E-2</c:v>
                </c:pt>
                <c:pt idx="16">
                  <c:v>-1.2940000000526197E-2</c:v>
                </c:pt>
                <c:pt idx="17">
                  <c:v>-2.0160000000032596E-2</c:v>
                </c:pt>
                <c:pt idx="18">
                  <c:v>-4.0200000003096648E-2</c:v>
                </c:pt>
                <c:pt idx="19">
                  <c:v>5.5799999972805381E-3</c:v>
                </c:pt>
                <c:pt idx="20">
                  <c:v>1.3359999997192062E-2</c:v>
                </c:pt>
                <c:pt idx="21">
                  <c:v>3.7980000000970904E-2</c:v>
                </c:pt>
                <c:pt idx="22">
                  <c:v>3.2540000000153668E-2</c:v>
                </c:pt>
                <c:pt idx="23">
                  <c:v>-3.7839999997231644E-2</c:v>
                </c:pt>
                <c:pt idx="24">
                  <c:v>-1.9950000001699664E-2</c:v>
                </c:pt>
                <c:pt idx="25">
                  <c:v>-1.4400000000023283E-3</c:v>
                </c:pt>
                <c:pt idx="26">
                  <c:v>-7.0400000040535815E-3</c:v>
                </c:pt>
                <c:pt idx="27">
                  <c:v>1.1229999996430706E-2</c:v>
                </c:pt>
                <c:pt idx="28">
                  <c:v>1.9119999997201376E-2</c:v>
                </c:pt>
                <c:pt idx="29">
                  <c:v>-3.5479999998642597E-2</c:v>
                </c:pt>
                <c:pt idx="30">
                  <c:v>4.1000000055646524E-4</c:v>
                </c:pt>
                <c:pt idx="31">
                  <c:v>-4.0079999998852145E-2</c:v>
                </c:pt>
                <c:pt idx="32">
                  <c:v>2.8189999997266568E-2</c:v>
                </c:pt>
                <c:pt idx="33">
                  <c:v>-2.5229999999282882E-2</c:v>
                </c:pt>
                <c:pt idx="34">
                  <c:v>2.1800000002258457E-2</c:v>
                </c:pt>
                <c:pt idx="35">
                  <c:v>3.9339999995718244E-2</c:v>
                </c:pt>
                <c:pt idx="36">
                  <c:v>3.4919999998237472E-2</c:v>
                </c:pt>
                <c:pt idx="37">
                  <c:v>-3.0300000071292743E-3</c:v>
                </c:pt>
                <c:pt idx="38">
                  <c:v>-1.1630000000877772E-2</c:v>
                </c:pt>
                <c:pt idx="39">
                  <c:v>-2.4230000002717134E-2</c:v>
                </c:pt>
                <c:pt idx="40">
                  <c:v>-5.0000002374872565E-5</c:v>
                </c:pt>
                <c:pt idx="41">
                  <c:v>1.8199999998614658E-2</c:v>
                </c:pt>
                <c:pt idx="42">
                  <c:v>3.8159999996423721E-2</c:v>
                </c:pt>
                <c:pt idx="43">
                  <c:v>1.8299999937880784E-3</c:v>
                </c:pt>
                <c:pt idx="44">
                  <c:v>-6.0099999973317608E-3</c:v>
                </c:pt>
                <c:pt idx="45">
                  <c:v>-4.8649999996996485E-2</c:v>
                </c:pt>
                <c:pt idx="46">
                  <c:v>4.4640000000072177E-2</c:v>
                </c:pt>
                <c:pt idx="47">
                  <c:v>3.4769999998388812E-2</c:v>
                </c:pt>
                <c:pt idx="48">
                  <c:v>-4.461000000446802E-2</c:v>
                </c:pt>
                <c:pt idx="49">
                  <c:v>1.3729999991483055E-2</c:v>
                </c:pt>
                <c:pt idx="50">
                  <c:v>-7.980000002135057E-3</c:v>
                </c:pt>
                <c:pt idx="51">
                  <c:v>-3.1290000006265473E-2</c:v>
                </c:pt>
                <c:pt idx="52">
                  <c:v>0</c:v>
                </c:pt>
                <c:pt idx="53">
                  <c:v>4.8499999975319952E-3</c:v>
                </c:pt>
                <c:pt idx="54">
                  <c:v>2.2739999993063975E-2</c:v>
                </c:pt>
                <c:pt idx="55">
                  <c:v>-1.1830000003101304E-2</c:v>
                </c:pt>
                <c:pt idx="56">
                  <c:v>-2.5939999999536667E-2</c:v>
                </c:pt>
                <c:pt idx="57">
                  <c:v>9.3500000002677552E-3</c:v>
                </c:pt>
                <c:pt idx="58">
                  <c:v>-3.7069999998493586E-2</c:v>
                </c:pt>
                <c:pt idx="59">
                  <c:v>2.3889999996754341E-2</c:v>
                </c:pt>
                <c:pt idx="60">
                  <c:v>2.4779999999736901E-2</c:v>
                </c:pt>
                <c:pt idx="61">
                  <c:v>-1.2820000003557652E-2</c:v>
                </c:pt>
                <c:pt idx="62">
                  <c:v>1.7109999993408564E-2</c:v>
                </c:pt>
                <c:pt idx="63">
                  <c:v>-1.9460000003164168E-2</c:v>
                </c:pt>
                <c:pt idx="64">
                  <c:v>2.607999999599997E-2</c:v>
                </c:pt>
                <c:pt idx="65">
                  <c:v>-1.374000000214437E-2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C6-4C07-9070-DFE0EA1EA26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89">
                    <c:v>8.0000000000000002E-3</c:v>
                  </c:pt>
                  <c:pt idx="90">
                    <c:v>5.0000000000000001E-3</c:v>
                  </c:pt>
                  <c:pt idx="93">
                    <c:v>4.0000000000000001E-3</c:v>
                  </c:pt>
                  <c:pt idx="94">
                    <c:v>4.0000000000000001E-3</c:v>
                  </c:pt>
                  <c:pt idx="95">
                    <c:v>5.0000000000000001E-3</c:v>
                  </c:pt>
                  <c:pt idx="97">
                    <c:v>1.1000000000000001E-3</c:v>
                  </c:pt>
                  <c:pt idx="98">
                    <c:v>3.0000000000000001E-3</c:v>
                  </c:pt>
                  <c:pt idx="99">
                    <c:v>4.0000000000000001E-3</c:v>
                  </c:pt>
                  <c:pt idx="100">
                    <c:v>2.9999999999999997E-4</c:v>
                  </c:pt>
                  <c:pt idx="101">
                    <c:v>2E-3</c:v>
                  </c:pt>
                  <c:pt idx="102">
                    <c:v>0</c:v>
                  </c:pt>
                  <c:pt idx="103">
                    <c:v>1E-3</c:v>
                  </c:pt>
                  <c:pt idx="104">
                    <c:v>5.9999999999999995E-4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4.0000000000000002E-4</c:v>
                  </c:pt>
                  <c:pt idx="108">
                    <c:v>3.5999999999999999E-3</c:v>
                  </c:pt>
                  <c:pt idx="109">
                    <c:v>4.3E-3</c:v>
                  </c:pt>
                  <c:pt idx="110">
                    <c:v>0</c:v>
                  </c:pt>
                  <c:pt idx="111">
                    <c:v>5.3E-3</c:v>
                  </c:pt>
                  <c:pt idx="112">
                    <c:v>4.0000000000000002E-4</c:v>
                  </c:pt>
                  <c:pt idx="113">
                    <c:v>5.8999999999999999E-3</c:v>
                  </c:pt>
                  <c:pt idx="114">
                    <c:v>7.1999999999999998E-3</c:v>
                  </c:pt>
                  <c:pt idx="115">
                    <c:v>1.9199999999999998E-2</c:v>
                  </c:pt>
                  <c:pt idx="116">
                    <c:v>0</c:v>
                  </c:pt>
                  <c:pt idx="117">
                    <c:v>2.8E-3</c:v>
                  </c:pt>
                  <c:pt idx="118">
                    <c:v>1.6999999999999999E-3</c:v>
                  </c:pt>
                  <c:pt idx="119">
                    <c:v>1.5E-3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89">
                    <c:v>8.0000000000000002E-3</c:v>
                  </c:pt>
                  <c:pt idx="90">
                    <c:v>5.0000000000000001E-3</c:v>
                  </c:pt>
                  <c:pt idx="93">
                    <c:v>4.0000000000000001E-3</c:v>
                  </c:pt>
                  <c:pt idx="94">
                    <c:v>4.0000000000000001E-3</c:v>
                  </c:pt>
                  <c:pt idx="95">
                    <c:v>5.0000000000000001E-3</c:v>
                  </c:pt>
                  <c:pt idx="97">
                    <c:v>1.1000000000000001E-3</c:v>
                  </c:pt>
                  <c:pt idx="98">
                    <c:v>3.0000000000000001E-3</c:v>
                  </c:pt>
                  <c:pt idx="99">
                    <c:v>4.0000000000000001E-3</c:v>
                  </c:pt>
                  <c:pt idx="100">
                    <c:v>2.9999999999999997E-4</c:v>
                  </c:pt>
                  <c:pt idx="101">
                    <c:v>2E-3</c:v>
                  </c:pt>
                  <c:pt idx="102">
                    <c:v>0</c:v>
                  </c:pt>
                  <c:pt idx="103">
                    <c:v>1E-3</c:v>
                  </c:pt>
                  <c:pt idx="104">
                    <c:v>5.9999999999999995E-4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4.0000000000000002E-4</c:v>
                  </c:pt>
                  <c:pt idx="108">
                    <c:v>3.5999999999999999E-3</c:v>
                  </c:pt>
                  <c:pt idx="109">
                    <c:v>4.3E-3</c:v>
                  </c:pt>
                  <c:pt idx="110">
                    <c:v>0</c:v>
                  </c:pt>
                  <c:pt idx="111">
                    <c:v>5.3E-3</c:v>
                  </c:pt>
                  <c:pt idx="112">
                    <c:v>4.0000000000000002E-4</c:v>
                  </c:pt>
                  <c:pt idx="113">
                    <c:v>5.8999999999999999E-3</c:v>
                  </c:pt>
                  <c:pt idx="114">
                    <c:v>7.1999999999999998E-3</c:v>
                  </c:pt>
                  <c:pt idx="115">
                    <c:v>1.9199999999999998E-2</c:v>
                  </c:pt>
                  <c:pt idx="116">
                    <c:v>0</c:v>
                  </c:pt>
                  <c:pt idx="117">
                    <c:v>2.8E-3</c:v>
                  </c:pt>
                  <c:pt idx="118">
                    <c:v>1.6999999999999999E-3</c:v>
                  </c:pt>
                  <c:pt idx="119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-6529</c:v>
                </c:pt>
                <c:pt idx="1">
                  <c:v>-5795</c:v>
                </c:pt>
                <c:pt idx="2">
                  <c:v>-5557</c:v>
                </c:pt>
                <c:pt idx="3">
                  <c:v>-3089</c:v>
                </c:pt>
                <c:pt idx="4">
                  <c:v>-3082</c:v>
                </c:pt>
                <c:pt idx="5">
                  <c:v>-3062</c:v>
                </c:pt>
                <c:pt idx="6">
                  <c:v>-3055</c:v>
                </c:pt>
                <c:pt idx="7">
                  <c:v>-2954</c:v>
                </c:pt>
                <c:pt idx="8">
                  <c:v>-2912</c:v>
                </c:pt>
                <c:pt idx="9">
                  <c:v>-2678</c:v>
                </c:pt>
                <c:pt idx="10">
                  <c:v>-2664</c:v>
                </c:pt>
                <c:pt idx="11">
                  <c:v>-2650</c:v>
                </c:pt>
                <c:pt idx="12">
                  <c:v>-2630</c:v>
                </c:pt>
                <c:pt idx="13">
                  <c:v>-2610</c:v>
                </c:pt>
                <c:pt idx="14">
                  <c:v>-2576</c:v>
                </c:pt>
                <c:pt idx="15">
                  <c:v>-2556</c:v>
                </c:pt>
                <c:pt idx="16">
                  <c:v>-2522</c:v>
                </c:pt>
                <c:pt idx="17">
                  <c:v>-2508</c:v>
                </c:pt>
                <c:pt idx="18">
                  <c:v>-2260</c:v>
                </c:pt>
                <c:pt idx="19">
                  <c:v>-2246</c:v>
                </c:pt>
                <c:pt idx="20">
                  <c:v>-2232</c:v>
                </c:pt>
                <c:pt idx="21">
                  <c:v>-2226</c:v>
                </c:pt>
                <c:pt idx="22">
                  <c:v>-2198</c:v>
                </c:pt>
                <c:pt idx="23">
                  <c:v>-2192</c:v>
                </c:pt>
                <c:pt idx="24">
                  <c:v>-2185</c:v>
                </c:pt>
                <c:pt idx="25">
                  <c:v>-2172</c:v>
                </c:pt>
                <c:pt idx="26">
                  <c:v>-2152</c:v>
                </c:pt>
                <c:pt idx="27">
                  <c:v>-2151</c:v>
                </c:pt>
                <c:pt idx="28">
                  <c:v>-2144</c:v>
                </c:pt>
                <c:pt idx="29">
                  <c:v>-2124</c:v>
                </c:pt>
                <c:pt idx="30">
                  <c:v>-2117</c:v>
                </c:pt>
                <c:pt idx="31">
                  <c:v>-2104</c:v>
                </c:pt>
                <c:pt idx="32">
                  <c:v>-2103</c:v>
                </c:pt>
                <c:pt idx="33">
                  <c:v>-2049</c:v>
                </c:pt>
                <c:pt idx="34">
                  <c:v>-1760</c:v>
                </c:pt>
                <c:pt idx="35">
                  <c:v>-1658</c:v>
                </c:pt>
                <c:pt idx="36">
                  <c:v>-1604</c:v>
                </c:pt>
                <c:pt idx="37">
                  <c:v>-1389</c:v>
                </c:pt>
                <c:pt idx="38">
                  <c:v>-1369</c:v>
                </c:pt>
                <c:pt idx="39">
                  <c:v>-1349</c:v>
                </c:pt>
                <c:pt idx="40">
                  <c:v>-1315</c:v>
                </c:pt>
                <c:pt idx="41">
                  <c:v>-1240</c:v>
                </c:pt>
                <c:pt idx="42">
                  <c:v>-1192</c:v>
                </c:pt>
                <c:pt idx="43">
                  <c:v>-971</c:v>
                </c:pt>
                <c:pt idx="44">
                  <c:v>-863</c:v>
                </c:pt>
                <c:pt idx="45">
                  <c:v>-795</c:v>
                </c:pt>
                <c:pt idx="46">
                  <c:v>-768</c:v>
                </c:pt>
                <c:pt idx="47">
                  <c:v>-349</c:v>
                </c:pt>
                <c:pt idx="48">
                  <c:v>-343</c:v>
                </c:pt>
                <c:pt idx="49">
                  <c:v>-101</c:v>
                </c:pt>
                <c:pt idx="50">
                  <c:v>-74</c:v>
                </c:pt>
                <c:pt idx="51">
                  <c:v>-27</c:v>
                </c:pt>
                <c:pt idx="52">
                  <c:v>0</c:v>
                </c:pt>
                <c:pt idx="53">
                  <c:v>55</c:v>
                </c:pt>
                <c:pt idx="54">
                  <c:v>62</c:v>
                </c:pt>
                <c:pt idx="55">
                  <c:v>371</c:v>
                </c:pt>
                <c:pt idx="56">
                  <c:v>378</c:v>
                </c:pt>
                <c:pt idx="57">
                  <c:v>405</c:v>
                </c:pt>
                <c:pt idx="58">
                  <c:v>459</c:v>
                </c:pt>
                <c:pt idx="59">
                  <c:v>507</c:v>
                </c:pt>
                <c:pt idx="60">
                  <c:v>514</c:v>
                </c:pt>
                <c:pt idx="61">
                  <c:v>734</c:v>
                </c:pt>
                <c:pt idx="62">
                  <c:v>2393</c:v>
                </c:pt>
                <c:pt idx="63">
                  <c:v>2502</c:v>
                </c:pt>
                <c:pt idx="64">
                  <c:v>2604</c:v>
                </c:pt>
                <c:pt idx="65">
                  <c:v>2638</c:v>
                </c:pt>
                <c:pt idx="66">
                  <c:v>8443</c:v>
                </c:pt>
                <c:pt idx="67">
                  <c:v>8505</c:v>
                </c:pt>
                <c:pt idx="68">
                  <c:v>8518</c:v>
                </c:pt>
                <c:pt idx="69">
                  <c:v>8592</c:v>
                </c:pt>
                <c:pt idx="70">
                  <c:v>8613</c:v>
                </c:pt>
                <c:pt idx="71">
                  <c:v>9449</c:v>
                </c:pt>
                <c:pt idx="72">
                  <c:v>11835</c:v>
                </c:pt>
                <c:pt idx="73">
                  <c:v>11971</c:v>
                </c:pt>
                <c:pt idx="74">
                  <c:v>12087</c:v>
                </c:pt>
                <c:pt idx="75">
                  <c:v>12348</c:v>
                </c:pt>
                <c:pt idx="76">
                  <c:v>12512</c:v>
                </c:pt>
                <c:pt idx="77">
                  <c:v>13725</c:v>
                </c:pt>
                <c:pt idx="78">
                  <c:v>13732</c:v>
                </c:pt>
                <c:pt idx="79">
                  <c:v>14170</c:v>
                </c:pt>
                <c:pt idx="80">
                  <c:v>14259</c:v>
                </c:pt>
                <c:pt idx="81">
                  <c:v>14412</c:v>
                </c:pt>
                <c:pt idx="82">
                  <c:v>14466</c:v>
                </c:pt>
                <c:pt idx="83">
                  <c:v>14521</c:v>
                </c:pt>
                <c:pt idx="84">
                  <c:v>14548</c:v>
                </c:pt>
                <c:pt idx="85">
                  <c:v>14575</c:v>
                </c:pt>
                <c:pt idx="86">
                  <c:v>14575</c:v>
                </c:pt>
                <c:pt idx="87">
                  <c:v>14656</c:v>
                </c:pt>
                <c:pt idx="88">
                  <c:v>14874.5</c:v>
                </c:pt>
                <c:pt idx="89">
                  <c:v>15013</c:v>
                </c:pt>
                <c:pt idx="90">
                  <c:v>15081</c:v>
                </c:pt>
                <c:pt idx="91">
                  <c:v>15357</c:v>
                </c:pt>
                <c:pt idx="92">
                  <c:v>15357</c:v>
                </c:pt>
                <c:pt idx="93">
                  <c:v>15411</c:v>
                </c:pt>
                <c:pt idx="94">
                  <c:v>15472</c:v>
                </c:pt>
                <c:pt idx="95">
                  <c:v>15486</c:v>
                </c:pt>
                <c:pt idx="96">
                  <c:v>16274</c:v>
                </c:pt>
                <c:pt idx="97">
                  <c:v>18295</c:v>
                </c:pt>
                <c:pt idx="98">
                  <c:v>18318.5</c:v>
                </c:pt>
                <c:pt idx="99">
                  <c:v>18743</c:v>
                </c:pt>
                <c:pt idx="100">
                  <c:v>19208</c:v>
                </c:pt>
                <c:pt idx="101">
                  <c:v>19285.5</c:v>
                </c:pt>
                <c:pt idx="102">
                  <c:v>19560</c:v>
                </c:pt>
                <c:pt idx="103">
                  <c:v>20678</c:v>
                </c:pt>
                <c:pt idx="104">
                  <c:v>21825</c:v>
                </c:pt>
                <c:pt idx="105">
                  <c:v>21866</c:v>
                </c:pt>
                <c:pt idx="106">
                  <c:v>22100</c:v>
                </c:pt>
                <c:pt idx="107">
                  <c:v>22253.5</c:v>
                </c:pt>
                <c:pt idx="108">
                  <c:v>23113</c:v>
                </c:pt>
                <c:pt idx="109">
                  <c:v>23133</c:v>
                </c:pt>
                <c:pt idx="110">
                  <c:v>23477</c:v>
                </c:pt>
                <c:pt idx="111">
                  <c:v>23558</c:v>
                </c:pt>
                <c:pt idx="112">
                  <c:v>23579</c:v>
                </c:pt>
                <c:pt idx="113">
                  <c:v>24476</c:v>
                </c:pt>
                <c:pt idx="114">
                  <c:v>24829.5</c:v>
                </c:pt>
                <c:pt idx="115">
                  <c:v>25254.5</c:v>
                </c:pt>
                <c:pt idx="116">
                  <c:v>25529</c:v>
                </c:pt>
                <c:pt idx="117">
                  <c:v>25622</c:v>
                </c:pt>
                <c:pt idx="118">
                  <c:v>26054</c:v>
                </c:pt>
                <c:pt idx="119">
                  <c:v>27814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66">
                  <c:v>-2.390000008745119E-3</c:v>
                </c:pt>
                <c:pt idx="67">
                  <c:v>9.3500000002677552E-3</c:v>
                </c:pt>
                <c:pt idx="68">
                  <c:v>-1.713999999628868E-2</c:v>
                </c:pt>
                <c:pt idx="69">
                  <c:v>-2.216000000044005E-2</c:v>
                </c:pt>
                <c:pt idx="70">
                  <c:v>-1.1490000004414469E-2</c:v>
                </c:pt>
                <c:pt idx="71">
                  <c:v>-9.7699999969336204E-3</c:v>
                </c:pt>
                <c:pt idx="72">
                  <c:v>-2.550000004703179E-3</c:v>
                </c:pt>
                <c:pt idx="73">
                  <c:v>-4.8299999980372377E-3</c:v>
                </c:pt>
                <c:pt idx="74">
                  <c:v>-1.351000000431668E-2</c:v>
                </c:pt>
                <c:pt idx="75">
                  <c:v>-1.803999999538064E-2</c:v>
                </c:pt>
                <c:pt idx="76">
                  <c:v>-1.5760000002046581E-2</c:v>
                </c:pt>
                <c:pt idx="77">
                  <c:v>-9.2500000027939677E-3</c:v>
                </c:pt>
                <c:pt idx="78">
                  <c:v>-1.8360000001848675E-2</c:v>
                </c:pt>
                <c:pt idx="79">
                  <c:v>8.9999999909196049E-4</c:v>
                </c:pt>
                <c:pt idx="80">
                  <c:v>-3.0070000000705477E-2</c:v>
                </c:pt>
                <c:pt idx="82">
                  <c:v>-1.1180000001331791E-2</c:v>
                </c:pt>
                <c:pt idx="83">
                  <c:v>4.66999999480322E-3</c:v>
                </c:pt>
                <c:pt idx="84">
                  <c:v>-1.404000000184169E-2</c:v>
                </c:pt>
                <c:pt idx="85">
                  <c:v>-1.374999999825377E-2</c:v>
                </c:pt>
                <c:pt idx="86">
                  <c:v>1.2500000011641532E-3</c:v>
                </c:pt>
                <c:pt idx="87">
                  <c:v>-1.6880000002856832E-2</c:v>
                </c:pt>
                <c:pt idx="89">
                  <c:v>-2.0490000002610032E-2</c:v>
                </c:pt>
                <c:pt idx="90">
                  <c:v>8.6999999621184543E-4</c:v>
                </c:pt>
                <c:pt idx="93">
                  <c:v>8.9699999953154474E-3</c:v>
                </c:pt>
                <c:pt idx="94">
                  <c:v>-5.5600000050617382E-3</c:v>
                </c:pt>
                <c:pt idx="95">
                  <c:v>5.2199999990989454E-3</c:v>
                </c:pt>
                <c:pt idx="96">
                  <c:v>-1.6019999995478429E-2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C6-4C07-9070-DFE0EA1EA26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-6529</c:v>
                </c:pt>
                <c:pt idx="1">
                  <c:v>-5795</c:v>
                </c:pt>
                <c:pt idx="2">
                  <c:v>-5557</c:v>
                </c:pt>
                <c:pt idx="3">
                  <c:v>-3089</c:v>
                </c:pt>
                <c:pt idx="4">
                  <c:v>-3082</c:v>
                </c:pt>
                <c:pt idx="5">
                  <c:v>-3062</c:v>
                </c:pt>
                <c:pt idx="6">
                  <c:v>-3055</c:v>
                </c:pt>
                <c:pt idx="7">
                  <c:v>-2954</c:v>
                </c:pt>
                <c:pt idx="8">
                  <c:v>-2912</c:v>
                </c:pt>
                <c:pt idx="9">
                  <c:v>-2678</c:v>
                </c:pt>
                <c:pt idx="10">
                  <c:v>-2664</c:v>
                </c:pt>
                <c:pt idx="11">
                  <c:v>-2650</c:v>
                </c:pt>
                <c:pt idx="12">
                  <c:v>-2630</c:v>
                </c:pt>
                <c:pt idx="13">
                  <c:v>-2610</c:v>
                </c:pt>
                <c:pt idx="14">
                  <c:v>-2576</c:v>
                </c:pt>
                <c:pt idx="15">
                  <c:v>-2556</c:v>
                </c:pt>
                <c:pt idx="16">
                  <c:v>-2522</c:v>
                </c:pt>
                <c:pt idx="17">
                  <c:v>-2508</c:v>
                </c:pt>
                <c:pt idx="18">
                  <c:v>-2260</c:v>
                </c:pt>
                <c:pt idx="19">
                  <c:v>-2246</c:v>
                </c:pt>
                <c:pt idx="20">
                  <c:v>-2232</c:v>
                </c:pt>
                <c:pt idx="21">
                  <c:v>-2226</c:v>
                </c:pt>
                <c:pt idx="22">
                  <c:v>-2198</c:v>
                </c:pt>
                <c:pt idx="23">
                  <c:v>-2192</c:v>
                </c:pt>
                <c:pt idx="24">
                  <c:v>-2185</c:v>
                </c:pt>
                <c:pt idx="25">
                  <c:v>-2172</c:v>
                </c:pt>
                <c:pt idx="26">
                  <c:v>-2152</c:v>
                </c:pt>
                <c:pt idx="27">
                  <c:v>-2151</c:v>
                </c:pt>
                <c:pt idx="28">
                  <c:v>-2144</c:v>
                </c:pt>
                <c:pt idx="29">
                  <c:v>-2124</c:v>
                </c:pt>
                <c:pt idx="30">
                  <c:v>-2117</c:v>
                </c:pt>
                <c:pt idx="31">
                  <c:v>-2104</c:v>
                </c:pt>
                <c:pt idx="32">
                  <c:v>-2103</c:v>
                </c:pt>
                <c:pt idx="33">
                  <c:v>-2049</c:v>
                </c:pt>
                <c:pt idx="34">
                  <c:v>-1760</c:v>
                </c:pt>
                <c:pt idx="35">
                  <c:v>-1658</c:v>
                </c:pt>
                <c:pt idx="36">
                  <c:v>-1604</c:v>
                </c:pt>
                <c:pt idx="37">
                  <c:v>-1389</c:v>
                </c:pt>
                <c:pt idx="38">
                  <c:v>-1369</c:v>
                </c:pt>
                <c:pt idx="39">
                  <c:v>-1349</c:v>
                </c:pt>
                <c:pt idx="40">
                  <c:v>-1315</c:v>
                </c:pt>
                <c:pt idx="41">
                  <c:v>-1240</c:v>
                </c:pt>
                <c:pt idx="42">
                  <c:v>-1192</c:v>
                </c:pt>
                <c:pt idx="43">
                  <c:v>-971</c:v>
                </c:pt>
                <c:pt idx="44">
                  <c:v>-863</c:v>
                </c:pt>
                <c:pt idx="45">
                  <c:v>-795</c:v>
                </c:pt>
                <c:pt idx="46">
                  <c:v>-768</c:v>
                </c:pt>
                <c:pt idx="47">
                  <c:v>-349</c:v>
                </c:pt>
                <c:pt idx="48">
                  <c:v>-343</c:v>
                </c:pt>
                <c:pt idx="49">
                  <c:v>-101</c:v>
                </c:pt>
                <c:pt idx="50">
                  <c:v>-74</c:v>
                </c:pt>
                <c:pt idx="51">
                  <c:v>-27</c:v>
                </c:pt>
                <c:pt idx="52">
                  <c:v>0</c:v>
                </c:pt>
                <c:pt idx="53">
                  <c:v>55</c:v>
                </c:pt>
                <c:pt idx="54">
                  <c:v>62</c:v>
                </c:pt>
                <c:pt idx="55">
                  <c:v>371</c:v>
                </c:pt>
                <c:pt idx="56">
                  <c:v>378</c:v>
                </c:pt>
                <c:pt idx="57">
                  <c:v>405</c:v>
                </c:pt>
                <c:pt idx="58">
                  <c:v>459</c:v>
                </c:pt>
                <c:pt idx="59">
                  <c:v>507</c:v>
                </c:pt>
                <c:pt idx="60">
                  <c:v>514</c:v>
                </c:pt>
                <c:pt idx="61">
                  <c:v>734</c:v>
                </c:pt>
                <c:pt idx="62">
                  <c:v>2393</c:v>
                </c:pt>
                <c:pt idx="63">
                  <c:v>2502</c:v>
                </c:pt>
                <c:pt idx="64">
                  <c:v>2604</c:v>
                </c:pt>
                <c:pt idx="65">
                  <c:v>2638</c:v>
                </c:pt>
                <c:pt idx="66">
                  <c:v>8443</c:v>
                </c:pt>
                <c:pt idx="67">
                  <c:v>8505</c:v>
                </c:pt>
                <c:pt idx="68">
                  <c:v>8518</c:v>
                </c:pt>
                <c:pt idx="69">
                  <c:v>8592</c:v>
                </c:pt>
                <c:pt idx="70">
                  <c:v>8613</c:v>
                </c:pt>
                <c:pt idx="71">
                  <c:v>9449</c:v>
                </c:pt>
                <c:pt idx="72">
                  <c:v>11835</c:v>
                </c:pt>
                <c:pt idx="73">
                  <c:v>11971</c:v>
                </c:pt>
                <c:pt idx="74">
                  <c:v>12087</c:v>
                </c:pt>
                <c:pt idx="75">
                  <c:v>12348</c:v>
                </c:pt>
                <c:pt idx="76">
                  <c:v>12512</c:v>
                </c:pt>
                <c:pt idx="77">
                  <c:v>13725</c:v>
                </c:pt>
                <c:pt idx="78">
                  <c:v>13732</c:v>
                </c:pt>
                <c:pt idx="79">
                  <c:v>14170</c:v>
                </c:pt>
                <c:pt idx="80">
                  <c:v>14259</c:v>
                </c:pt>
                <c:pt idx="81">
                  <c:v>14412</c:v>
                </c:pt>
                <c:pt idx="82">
                  <c:v>14466</c:v>
                </c:pt>
                <c:pt idx="83">
                  <c:v>14521</c:v>
                </c:pt>
                <c:pt idx="84">
                  <c:v>14548</c:v>
                </c:pt>
                <c:pt idx="85">
                  <c:v>14575</c:v>
                </c:pt>
                <c:pt idx="86">
                  <c:v>14575</c:v>
                </c:pt>
                <c:pt idx="87">
                  <c:v>14656</c:v>
                </c:pt>
                <c:pt idx="88">
                  <c:v>14874.5</c:v>
                </c:pt>
                <c:pt idx="89">
                  <c:v>15013</c:v>
                </c:pt>
                <c:pt idx="90">
                  <c:v>15081</c:v>
                </c:pt>
                <c:pt idx="91">
                  <c:v>15357</c:v>
                </c:pt>
                <c:pt idx="92">
                  <c:v>15357</c:v>
                </c:pt>
                <c:pt idx="93">
                  <c:v>15411</c:v>
                </c:pt>
                <c:pt idx="94">
                  <c:v>15472</c:v>
                </c:pt>
                <c:pt idx="95">
                  <c:v>15486</c:v>
                </c:pt>
                <c:pt idx="96">
                  <c:v>16274</c:v>
                </c:pt>
                <c:pt idx="97">
                  <c:v>18295</c:v>
                </c:pt>
                <c:pt idx="98">
                  <c:v>18318.5</c:v>
                </c:pt>
                <c:pt idx="99">
                  <c:v>18743</c:v>
                </c:pt>
                <c:pt idx="100">
                  <c:v>19208</c:v>
                </c:pt>
                <c:pt idx="101">
                  <c:v>19285.5</c:v>
                </c:pt>
                <c:pt idx="102">
                  <c:v>19560</c:v>
                </c:pt>
                <c:pt idx="103">
                  <c:v>20678</c:v>
                </c:pt>
                <c:pt idx="104">
                  <c:v>21825</c:v>
                </c:pt>
                <c:pt idx="105">
                  <c:v>21866</c:v>
                </c:pt>
                <c:pt idx="106">
                  <c:v>22100</c:v>
                </c:pt>
                <c:pt idx="107">
                  <c:v>22253.5</c:v>
                </c:pt>
                <c:pt idx="108">
                  <c:v>23113</c:v>
                </c:pt>
                <c:pt idx="109">
                  <c:v>23133</c:v>
                </c:pt>
                <c:pt idx="110">
                  <c:v>23477</c:v>
                </c:pt>
                <c:pt idx="111">
                  <c:v>23558</c:v>
                </c:pt>
                <c:pt idx="112">
                  <c:v>23579</c:v>
                </c:pt>
                <c:pt idx="113">
                  <c:v>24476</c:v>
                </c:pt>
                <c:pt idx="114">
                  <c:v>24829.5</c:v>
                </c:pt>
                <c:pt idx="115">
                  <c:v>25254.5</c:v>
                </c:pt>
                <c:pt idx="116">
                  <c:v>25529</c:v>
                </c:pt>
                <c:pt idx="117">
                  <c:v>25622</c:v>
                </c:pt>
                <c:pt idx="118">
                  <c:v>26054</c:v>
                </c:pt>
                <c:pt idx="119">
                  <c:v>27814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100">
                  <c:v>5.5599999977857806E-3</c:v>
                </c:pt>
                <c:pt idx="101">
                  <c:v>2.0085000003746245E-2</c:v>
                </c:pt>
                <c:pt idx="104">
                  <c:v>1.4050000005227048E-2</c:v>
                </c:pt>
                <c:pt idx="108">
                  <c:v>1.8110000004526228E-2</c:v>
                </c:pt>
                <c:pt idx="109">
                  <c:v>1.9009999996342231E-2</c:v>
                </c:pt>
                <c:pt idx="111">
                  <c:v>2.1959999998216517E-2</c:v>
                </c:pt>
                <c:pt idx="112">
                  <c:v>2.0929999998770654E-2</c:v>
                </c:pt>
                <c:pt idx="113">
                  <c:v>2.0919999995385297E-2</c:v>
                </c:pt>
                <c:pt idx="114">
                  <c:v>2.4764999994658865E-2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DC6-4C07-9070-DFE0EA1EA26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-6529</c:v>
                </c:pt>
                <c:pt idx="1">
                  <c:v>-5795</c:v>
                </c:pt>
                <c:pt idx="2">
                  <c:v>-5557</c:v>
                </c:pt>
                <c:pt idx="3">
                  <c:v>-3089</c:v>
                </c:pt>
                <c:pt idx="4">
                  <c:v>-3082</c:v>
                </c:pt>
                <c:pt idx="5">
                  <c:v>-3062</c:v>
                </c:pt>
                <c:pt idx="6">
                  <c:v>-3055</c:v>
                </c:pt>
                <c:pt idx="7">
                  <c:v>-2954</c:v>
                </c:pt>
                <c:pt idx="8">
                  <c:v>-2912</c:v>
                </c:pt>
                <c:pt idx="9">
                  <c:v>-2678</c:v>
                </c:pt>
                <c:pt idx="10">
                  <c:v>-2664</c:v>
                </c:pt>
                <c:pt idx="11">
                  <c:v>-2650</c:v>
                </c:pt>
                <c:pt idx="12">
                  <c:v>-2630</c:v>
                </c:pt>
                <c:pt idx="13">
                  <c:v>-2610</c:v>
                </c:pt>
                <c:pt idx="14">
                  <c:v>-2576</c:v>
                </c:pt>
                <c:pt idx="15">
                  <c:v>-2556</c:v>
                </c:pt>
                <c:pt idx="16">
                  <c:v>-2522</c:v>
                </c:pt>
                <c:pt idx="17">
                  <c:v>-2508</c:v>
                </c:pt>
                <c:pt idx="18">
                  <c:v>-2260</c:v>
                </c:pt>
                <c:pt idx="19">
                  <c:v>-2246</c:v>
                </c:pt>
                <c:pt idx="20">
                  <c:v>-2232</c:v>
                </c:pt>
                <c:pt idx="21">
                  <c:v>-2226</c:v>
                </c:pt>
                <c:pt idx="22">
                  <c:v>-2198</c:v>
                </c:pt>
                <c:pt idx="23">
                  <c:v>-2192</c:v>
                </c:pt>
                <c:pt idx="24">
                  <c:v>-2185</c:v>
                </c:pt>
                <c:pt idx="25">
                  <c:v>-2172</c:v>
                </c:pt>
                <c:pt idx="26">
                  <c:v>-2152</c:v>
                </c:pt>
                <c:pt idx="27">
                  <c:v>-2151</c:v>
                </c:pt>
                <c:pt idx="28">
                  <c:v>-2144</c:v>
                </c:pt>
                <c:pt idx="29">
                  <c:v>-2124</c:v>
                </c:pt>
                <c:pt idx="30">
                  <c:v>-2117</c:v>
                </c:pt>
                <c:pt idx="31">
                  <c:v>-2104</c:v>
                </c:pt>
                <c:pt idx="32">
                  <c:v>-2103</c:v>
                </c:pt>
                <c:pt idx="33">
                  <c:v>-2049</c:v>
                </c:pt>
                <c:pt idx="34">
                  <c:v>-1760</c:v>
                </c:pt>
                <c:pt idx="35">
                  <c:v>-1658</c:v>
                </c:pt>
                <c:pt idx="36">
                  <c:v>-1604</c:v>
                </c:pt>
                <c:pt idx="37">
                  <c:v>-1389</c:v>
                </c:pt>
                <c:pt idx="38">
                  <c:v>-1369</c:v>
                </c:pt>
                <c:pt idx="39">
                  <c:v>-1349</c:v>
                </c:pt>
                <c:pt idx="40">
                  <c:v>-1315</c:v>
                </c:pt>
                <c:pt idx="41">
                  <c:v>-1240</c:v>
                </c:pt>
                <c:pt idx="42">
                  <c:v>-1192</c:v>
                </c:pt>
                <c:pt idx="43">
                  <c:v>-971</c:v>
                </c:pt>
                <c:pt idx="44">
                  <c:v>-863</c:v>
                </c:pt>
                <c:pt idx="45">
                  <c:v>-795</c:v>
                </c:pt>
                <c:pt idx="46">
                  <c:v>-768</c:v>
                </c:pt>
                <c:pt idx="47">
                  <c:v>-349</c:v>
                </c:pt>
                <c:pt idx="48">
                  <c:v>-343</c:v>
                </c:pt>
                <c:pt idx="49">
                  <c:v>-101</c:v>
                </c:pt>
                <c:pt idx="50">
                  <c:v>-74</c:v>
                </c:pt>
                <c:pt idx="51">
                  <c:v>-27</c:v>
                </c:pt>
                <c:pt idx="52">
                  <c:v>0</c:v>
                </c:pt>
                <c:pt idx="53">
                  <c:v>55</c:v>
                </c:pt>
                <c:pt idx="54">
                  <c:v>62</c:v>
                </c:pt>
                <c:pt idx="55">
                  <c:v>371</c:v>
                </c:pt>
                <c:pt idx="56">
                  <c:v>378</c:v>
                </c:pt>
                <c:pt idx="57">
                  <c:v>405</c:v>
                </c:pt>
                <c:pt idx="58">
                  <c:v>459</c:v>
                </c:pt>
                <c:pt idx="59">
                  <c:v>507</c:v>
                </c:pt>
                <c:pt idx="60">
                  <c:v>514</c:v>
                </c:pt>
                <c:pt idx="61">
                  <c:v>734</c:v>
                </c:pt>
                <c:pt idx="62">
                  <c:v>2393</c:v>
                </c:pt>
                <c:pt idx="63">
                  <c:v>2502</c:v>
                </c:pt>
                <c:pt idx="64">
                  <c:v>2604</c:v>
                </c:pt>
                <c:pt idx="65">
                  <c:v>2638</c:v>
                </c:pt>
                <c:pt idx="66">
                  <c:v>8443</c:v>
                </c:pt>
                <c:pt idx="67">
                  <c:v>8505</c:v>
                </c:pt>
                <c:pt idx="68">
                  <c:v>8518</c:v>
                </c:pt>
                <c:pt idx="69">
                  <c:v>8592</c:v>
                </c:pt>
                <c:pt idx="70">
                  <c:v>8613</c:v>
                </c:pt>
                <c:pt idx="71">
                  <c:v>9449</c:v>
                </c:pt>
                <c:pt idx="72">
                  <c:v>11835</c:v>
                </c:pt>
                <c:pt idx="73">
                  <c:v>11971</c:v>
                </c:pt>
                <c:pt idx="74">
                  <c:v>12087</c:v>
                </c:pt>
                <c:pt idx="75">
                  <c:v>12348</c:v>
                </c:pt>
                <c:pt idx="76">
                  <c:v>12512</c:v>
                </c:pt>
                <c:pt idx="77">
                  <c:v>13725</c:v>
                </c:pt>
                <c:pt idx="78">
                  <c:v>13732</c:v>
                </c:pt>
                <c:pt idx="79">
                  <c:v>14170</c:v>
                </c:pt>
                <c:pt idx="80">
                  <c:v>14259</c:v>
                </c:pt>
                <c:pt idx="81">
                  <c:v>14412</c:v>
                </c:pt>
                <c:pt idx="82">
                  <c:v>14466</c:v>
                </c:pt>
                <c:pt idx="83">
                  <c:v>14521</c:v>
                </c:pt>
                <c:pt idx="84">
                  <c:v>14548</c:v>
                </c:pt>
                <c:pt idx="85">
                  <c:v>14575</c:v>
                </c:pt>
                <c:pt idx="86">
                  <c:v>14575</c:v>
                </c:pt>
                <c:pt idx="87">
                  <c:v>14656</c:v>
                </c:pt>
                <c:pt idx="88">
                  <c:v>14874.5</c:v>
                </c:pt>
                <c:pt idx="89">
                  <c:v>15013</c:v>
                </c:pt>
                <c:pt idx="90">
                  <c:v>15081</c:v>
                </c:pt>
                <c:pt idx="91">
                  <c:v>15357</c:v>
                </c:pt>
                <c:pt idx="92">
                  <c:v>15357</c:v>
                </c:pt>
                <c:pt idx="93">
                  <c:v>15411</c:v>
                </c:pt>
                <c:pt idx="94">
                  <c:v>15472</c:v>
                </c:pt>
                <c:pt idx="95">
                  <c:v>15486</c:v>
                </c:pt>
                <c:pt idx="96">
                  <c:v>16274</c:v>
                </c:pt>
                <c:pt idx="97">
                  <c:v>18295</c:v>
                </c:pt>
                <c:pt idx="98">
                  <c:v>18318.5</c:v>
                </c:pt>
                <c:pt idx="99">
                  <c:v>18743</c:v>
                </c:pt>
                <c:pt idx="100">
                  <c:v>19208</c:v>
                </c:pt>
                <c:pt idx="101">
                  <c:v>19285.5</c:v>
                </c:pt>
                <c:pt idx="102">
                  <c:v>19560</c:v>
                </c:pt>
                <c:pt idx="103">
                  <c:v>20678</c:v>
                </c:pt>
                <c:pt idx="104">
                  <c:v>21825</c:v>
                </c:pt>
                <c:pt idx="105">
                  <c:v>21866</c:v>
                </c:pt>
                <c:pt idx="106">
                  <c:v>22100</c:v>
                </c:pt>
                <c:pt idx="107">
                  <c:v>22253.5</c:v>
                </c:pt>
                <c:pt idx="108">
                  <c:v>23113</c:v>
                </c:pt>
                <c:pt idx="109">
                  <c:v>23133</c:v>
                </c:pt>
                <c:pt idx="110">
                  <c:v>23477</c:v>
                </c:pt>
                <c:pt idx="111">
                  <c:v>23558</c:v>
                </c:pt>
                <c:pt idx="112">
                  <c:v>23579</c:v>
                </c:pt>
                <c:pt idx="113">
                  <c:v>24476</c:v>
                </c:pt>
                <c:pt idx="114">
                  <c:v>24829.5</c:v>
                </c:pt>
                <c:pt idx="115">
                  <c:v>25254.5</c:v>
                </c:pt>
                <c:pt idx="116">
                  <c:v>25529</c:v>
                </c:pt>
                <c:pt idx="117">
                  <c:v>25622</c:v>
                </c:pt>
                <c:pt idx="118">
                  <c:v>26054</c:v>
                </c:pt>
                <c:pt idx="119">
                  <c:v>27814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81">
                  <c:v>-2.0759999999427237E-2</c:v>
                </c:pt>
                <c:pt idx="88">
                  <c:v>-1.5885000000707805E-2</c:v>
                </c:pt>
                <c:pt idx="91">
                  <c:v>-4.1000000055646524E-4</c:v>
                </c:pt>
                <c:pt idx="92">
                  <c:v>9.0000001364387572E-5</c:v>
                </c:pt>
                <c:pt idx="97">
                  <c:v>6.6500000029918738E-3</c:v>
                </c:pt>
                <c:pt idx="98">
                  <c:v>9.9950000003445894E-3</c:v>
                </c:pt>
                <c:pt idx="99">
                  <c:v>4.1100000016740523E-3</c:v>
                </c:pt>
                <c:pt idx="102">
                  <c:v>4.3999999979860149E-3</c:v>
                </c:pt>
                <c:pt idx="103">
                  <c:v>1.3059999997494742E-2</c:v>
                </c:pt>
                <c:pt idx="105">
                  <c:v>1.4719999991939403E-2</c:v>
                </c:pt>
                <c:pt idx="106">
                  <c:v>1.0199999996984843E-2</c:v>
                </c:pt>
                <c:pt idx="107">
                  <c:v>1.527499999065185E-2</c:v>
                </c:pt>
                <c:pt idx="110">
                  <c:v>1.9589999996242113E-2</c:v>
                </c:pt>
                <c:pt idx="115">
                  <c:v>3.6314999997557607E-2</c:v>
                </c:pt>
                <c:pt idx="116">
                  <c:v>2.7029999997466803E-2</c:v>
                </c:pt>
                <c:pt idx="117">
                  <c:v>2.8839999991760124E-2</c:v>
                </c:pt>
                <c:pt idx="118">
                  <c:v>3.3180000005813781E-2</c:v>
                </c:pt>
                <c:pt idx="119">
                  <c:v>4.1879999997036066E-2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DC6-4C07-9070-DFE0EA1EA26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-6529</c:v>
                </c:pt>
                <c:pt idx="1">
                  <c:v>-5795</c:v>
                </c:pt>
                <c:pt idx="2">
                  <c:v>-5557</c:v>
                </c:pt>
                <c:pt idx="3">
                  <c:v>-3089</c:v>
                </c:pt>
                <c:pt idx="4">
                  <c:v>-3082</c:v>
                </c:pt>
                <c:pt idx="5">
                  <c:v>-3062</c:v>
                </c:pt>
                <c:pt idx="6">
                  <c:v>-3055</c:v>
                </c:pt>
                <c:pt idx="7">
                  <c:v>-2954</c:v>
                </c:pt>
                <c:pt idx="8">
                  <c:v>-2912</c:v>
                </c:pt>
                <c:pt idx="9">
                  <c:v>-2678</c:v>
                </c:pt>
                <c:pt idx="10">
                  <c:v>-2664</c:v>
                </c:pt>
                <c:pt idx="11">
                  <c:v>-2650</c:v>
                </c:pt>
                <c:pt idx="12">
                  <c:v>-2630</c:v>
                </c:pt>
                <c:pt idx="13">
                  <c:v>-2610</c:v>
                </c:pt>
                <c:pt idx="14">
                  <c:v>-2576</c:v>
                </c:pt>
                <c:pt idx="15">
                  <c:v>-2556</c:v>
                </c:pt>
                <c:pt idx="16">
                  <c:v>-2522</c:v>
                </c:pt>
                <c:pt idx="17">
                  <c:v>-2508</c:v>
                </c:pt>
                <c:pt idx="18">
                  <c:v>-2260</c:v>
                </c:pt>
                <c:pt idx="19">
                  <c:v>-2246</c:v>
                </c:pt>
                <c:pt idx="20">
                  <c:v>-2232</c:v>
                </c:pt>
                <c:pt idx="21">
                  <c:v>-2226</c:v>
                </c:pt>
                <c:pt idx="22">
                  <c:v>-2198</c:v>
                </c:pt>
                <c:pt idx="23">
                  <c:v>-2192</c:v>
                </c:pt>
                <c:pt idx="24">
                  <c:v>-2185</c:v>
                </c:pt>
                <c:pt idx="25">
                  <c:v>-2172</c:v>
                </c:pt>
                <c:pt idx="26">
                  <c:v>-2152</c:v>
                </c:pt>
                <c:pt idx="27">
                  <c:v>-2151</c:v>
                </c:pt>
                <c:pt idx="28">
                  <c:v>-2144</c:v>
                </c:pt>
                <c:pt idx="29">
                  <c:v>-2124</c:v>
                </c:pt>
                <c:pt idx="30">
                  <c:v>-2117</c:v>
                </c:pt>
                <c:pt idx="31">
                  <c:v>-2104</c:v>
                </c:pt>
                <c:pt idx="32">
                  <c:v>-2103</c:v>
                </c:pt>
                <c:pt idx="33">
                  <c:v>-2049</c:v>
                </c:pt>
                <c:pt idx="34">
                  <c:v>-1760</c:v>
                </c:pt>
                <c:pt idx="35">
                  <c:v>-1658</c:v>
                </c:pt>
                <c:pt idx="36">
                  <c:v>-1604</c:v>
                </c:pt>
                <c:pt idx="37">
                  <c:v>-1389</c:v>
                </c:pt>
                <c:pt idx="38">
                  <c:v>-1369</c:v>
                </c:pt>
                <c:pt idx="39">
                  <c:v>-1349</c:v>
                </c:pt>
                <c:pt idx="40">
                  <c:v>-1315</c:v>
                </c:pt>
                <c:pt idx="41">
                  <c:v>-1240</c:v>
                </c:pt>
                <c:pt idx="42">
                  <c:v>-1192</c:v>
                </c:pt>
                <c:pt idx="43">
                  <c:v>-971</c:v>
                </c:pt>
                <c:pt idx="44">
                  <c:v>-863</c:v>
                </c:pt>
                <c:pt idx="45">
                  <c:v>-795</c:v>
                </c:pt>
                <c:pt idx="46">
                  <c:v>-768</c:v>
                </c:pt>
                <c:pt idx="47">
                  <c:v>-349</c:v>
                </c:pt>
                <c:pt idx="48">
                  <c:v>-343</c:v>
                </c:pt>
                <c:pt idx="49">
                  <c:v>-101</c:v>
                </c:pt>
                <c:pt idx="50">
                  <c:v>-74</c:v>
                </c:pt>
                <c:pt idx="51">
                  <c:v>-27</c:v>
                </c:pt>
                <c:pt idx="52">
                  <c:v>0</c:v>
                </c:pt>
                <c:pt idx="53">
                  <c:v>55</c:v>
                </c:pt>
                <c:pt idx="54">
                  <c:v>62</c:v>
                </c:pt>
                <c:pt idx="55">
                  <c:v>371</c:v>
                </c:pt>
                <c:pt idx="56">
                  <c:v>378</c:v>
                </c:pt>
                <c:pt idx="57">
                  <c:v>405</c:v>
                </c:pt>
                <c:pt idx="58">
                  <c:v>459</c:v>
                </c:pt>
                <c:pt idx="59">
                  <c:v>507</c:v>
                </c:pt>
                <c:pt idx="60">
                  <c:v>514</c:v>
                </c:pt>
                <c:pt idx="61">
                  <c:v>734</c:v>
                </c:pt>
                <c:pt idx="62">
                  <c:v>2393</c:v>
                </c:pt>
                <c:pt idx="63">
                  <c:v>2502</c:v>
                </c:pt>
                <c:pt idx="64">
                  <c:v>2604</c:v>
                </c:pt>
                <c:pt idx="65">
                  <c:v>2638</c:v>
                </c:pt>
                <c:pt idx="66">
                  <c:v>8443</c:v>
                </c:pt>
                <c:pt idx="67">
                  <c:v>8505</c:v>
                </c:pt>
                <c:pt idx="68">
                  <c:v>8518</c:v>
                </c:pt>
                <c:pt idx="69">
                  <c:v>8592</c:v>
                </c:pt>
                <c:pt idx="70">
                  <c:v>8613</c:v>
                </c:pt>
                <c:pt idx="71">
                  <c:v>9449</c:v>
                </c:pt>
                <c:pt idx="72">
                  <c:v>11835</c:v>
                </c:pt>
                <c:pt idx="73">
                  <c:v>11971</c:v>
                </c:pt>
                <c:pt idx="74">
                  <c:v>12087</c:v>
                </c:pt>
                <c:pt idx="75">
                  <c:v>12348</c:v>
                </c:pt>
                <c:pt idx="76">
                  <c:v>12512</c:v>
                </c:pt>
                <c:pt idx="77">
                  <c:v>13725</c:v>
                </c:pt>
                <c:pt idx="78">
                  <c:v>13732</c:v>
                </c:pt>
                <c:pt idx="79">
                  <c:v>14170</c:v>
                </c:pt>
                <c:pt idx="80">
                  <c:v>14259</c:v>
                </c:pt>
                <c:pt idx="81">
                  <c:v>14412</c:v>
                </c:pt>
                <c:pt idx="82">
                  <c:v>14466</c:v>
                </c:pt>
                <c:pt idx="83">
                  <c:v>14521</c:v>
                </c:pt>
                <c:pt idx="84">
                  <c:v>14548</c:v>
                </c:pt>
                <c:pt idx="85">
                  <c:v>14575</c:v>
                </c:pt>
                <c:pt idx="86">
                  <c:v>14575</c:v>
                </c:pt>
                <c:pt idx="87">
                  <c:v>14656</c:v>
                </c:pt>
                <c:pt idx="88">
                  <c:v>14874.5</c:v>
                </c:pt>
                <c:pt idx="89">
                  <c:v>15013</c:v>
                </c:pt>
                <c:pt idx="90">
                  <c:v>15081</c:v>
                </c:pt>
                <c:pt idx="91">
                  <c:v>15357</c:v>
                </c:pt>
                <c:pt idx="92">
                  <c:v>15357</c:v>
                </c:pt>
                <c:pt idx="93">
                  <c:v>15411</c:v>
                </c:pt>
                <c:pt idx="94">
                  <c:v>15472</c:v>
                </c:pt>
                <c:pt idx="95">
                  <c:v>15486</c:v>
                </c:pt>
                <c:pt idx="96">
                  <c:v>16274</c:v>
                </c:pt>
                <c:pt idx="97">
                  <c:v>18295</c:v>
                </c:pt>
                <c:pt idx="98">
                  <c:v>18318.5</c:v>
                </c:pt>
                <c:pt idx="99">
                  <c:v>18743</c:v>
                </c:pt>
                <c:pt idx="100">
                  <c:v>19208</c:v>
                </c:pt>
                <c:pt idx="101">
                  <c:v>19285.5</c:v>
                </c:pt>
                <c:pt idx="102">
                  <c:v>19560</c:v>
                </c:pt>
                <c:pt idx="103">
                  <c:v>20678</c:v>
                </c:pt>
                <c:pt idx="104">
                  <c:v>21825</c:v>
                </c:pt>
                <c:pt idx="105">
                  <c:v>21866</c:v>
                </c:pt>
                <c:pt idx="106">
                  <c:v>22100</c:v>
                </c:pt>
                <c:pt idx="107">
                  <c:v>22253.5</c:v>
                </c:pt>
                <c:pt idx="108">
                  <c:v>23113</c:v>
                </c:pt>
                <c:pt idx="109">
                  <c:v>23133</c:v>
                </c:pt>
                <c:pt idx="110">
                  <c:v>23477</c:v>
                </c:pt>
                <c:pt idx="111">
                  <c:v>23558</c:v>
                </c:pt>
                <c:pt idx="112">
                  <c:v>23579</c:v>
                </c:pt>
                <c:pt idx="113">
                  <c:v>24476</c:v>
                </c:pt>
                <c:pt idx="114">
                  <c:v>24829.5</c:v>
                </c:pt>
                <c:pt idx="115">
                  <c:v>25254.5</c:v>
                </c:pt>
                <c:pt idx="116">
                  <c:v>25529</c:v>
                </c:pt>
                <c:pt idx="117">
                  <c:v>25622</c:v>
                </c:pt>
                <c:pt idx="118">
                  <c:v>26054</c:v>
                </c:pt>
                <c:pt idx="119">
                  <c:v>27814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DC6-4C07-9070-DFE0EA1EA26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-6529</c:v>
                </c:pt>
                <c:pt idx="1">
                  <c:v>-5795</c:v>
                </c:pt>
                <c:pt idx="2">
                  <c:v>-5557</c:v>
                </c:pt>
                <c:pt idx="3">
                  <c:v>-3089</c:v>
                </c:pt>
                <c:pt idx="4">
                  <c:v>-3082</c:v>
                </c:pt>
                <c:pt idx="5">
                  <c:v>-3062</c:v>
                </c:pt>
                <c:pt idx="6">
                  <c:v>-3055</c:v>
                </c:pt>
                <c:pt idx="7">
                  <c:v>-2954</c:v>
                </c:pt>
                <c:pt idx="8">
                  <c:v>-2912</c:v>
                </c:pt>
                <c:pt idx="9">
                  <c:v>-2678</c:v>
                </c:pt>
                <c:pt idx="10">
                  <c:v>-2664</c:v>
                </c:pt>
                <c:pt idx="11">
                  <c:v>-2650</c:v>
                </c:pt>
                <c:pt idx="12">
                  <c:v>-2630</c:v>
                </c:pt>
                <c:pt idx="13">
                  <c:v>-2610</c:v>
                </c:pt>
                <c:pt idx="14">
                  <c:v>-2576</c:v>
                </c:pt>
                <c:pt idx="15">
                  <c:v>-2556</c:v>
                </c:pt>
                <c:pt idx="16">
                  <c:v>-2522</c:v>
                </c:pt>
                <c:pt idx="17">
                  <c:v>-2508</c:v>
                </c:pt>
                <c:pt idx="18">
                  <c:v>-2260</c:v>
                </c:pt>
                <c:pt idx="19">
                  <c:v>-2246</c:v>
                </c:pt>
                <c:pt idx="20">
                  <c:v>-2232</c:v>
                </c:pt>
                <c:pt idx="21">
                  <c:v>-2226</c:v>
                </c:pt>
                <c:pt idx="22">
                  <c:v>-2198</c:v>
                </c:pt>
                <c:pt idx="23">
                  <c:v>-2192</c:v>
                </c:pt>
                <c:pt idx="24">
                  <c:v>-2185</c:v>
                </c:pt>
                <c:pt idx="25">
                  <c:v>-2172</c:v>
                </c:pt>
                <c:pt idx="26">
                  <c:v>-2152</c:v>
                </c:pt>
                <c:pt idx="27">
                  <c:v>-2151</c:v>
                </c:pt>
                <c:pt idx="28">
                  <c:v>-2144</c:v>
                </c:pt>
                <c:pt idx="29">
                  <c:v>-2124</c:v>
                </c:pt>
                <c:pt idx="30">
                  <c:v>-2117</c:v>
                </c:pt>
                <c:pt idx="31">
                  <c:v>-2104</c:v>
                </c:pt>
                <c:pt idx="32">
                  <c:v>-2103</c:v>
                </c:pt>
                <c:pt idx="33">
                  <c:v>-2049</c:v>
                </c:pt>
                <c:pt idx="34">
                  <c:v>-1760</c:v>
                </c:pt>
                <c:pt idx="35">
                  <c:v>-1658</c:v>
                </c:pt>
                <c:pt idx="36">
                  <c:v>-1604</c:v>
                </c:pt>
                <c:pt idx="37">
                  <c:v>-1389</c:v>
                </c:pt>
                <c:pt idx="38">
                  <c:v>-1369</c:v>
                </c:pt>
                <c:pt idx="39">
                  <c:v>-1349</c:v>
                </c:pt>
                <c:pt idx="40">
                  <c:v>-1315</c:v>
                </c:pt>
                <c:pt idx="41">
                  <c:v>-1240</c:v>
                </c:pt>
                <c:pt idx="42">
                  <c:v>-1192</c:v>
                </c:pt>
                <c:pt idx="43">
                  <c:v>-971</c:v>
                </c:pt>
                <c:pt idx="44">
                  <c:v>-863</c:v>
                </c:pt>
                <c:pt idx="45">
                  <c:v>-795</c:v>
                </c:pt>
                <c:pt idx="46">
                  <c:v>-768</c:v>
                </c:pt>
                <c:pt idx="47">
                  <c:v>-349</c:v>
                </c:pt>
                <c:pt idx="48">
                  <c:v>-343</c:v>
                </c:pt>
                <c:pt idx="49">
                  <c:v>-101</c:v>
                </c:pt>
                <c:pt idx="50">
                  <c:v>-74</c:v>
                </c:pt>
                <c:pt idx="51">
                  <c:v>-27</c:v>
                </c:pt>
                <c:pt idx="52">
                  <c:v>0</c:v>
                </c:pt>
                <c:pt idx="53">
                  <c:v>55</c:v>
                </c:pt>
                <c:pt idx="54">
                  <c:v>62</c:v>
                </c:pt>
                <c:pt idx="55">
                  <c:v>371</c:v>
                </c:pt>
                <c:pt idx="56">
                  <c:v>378</c:v>
                </c:pt>
                <c:pt idx="57">
                  <c:v>405</c:v>
                </c:pt>
                <c:pt idx="58">
                  <c:v>459</c:v>
                </c:pt>
                <c:pt idx="59">
                  <c:v>507</c:v>
                </c:pt>
                <c:pt idx="60">
                  <c:v>514</c:v>
                </c:pt>
                <c:pt idx="61">
                  <c:v>734</c:v>
                </c:pt>
                <c:pt idx="62">
                  <c:v>2393</c:v>
                </c:pt>
                <c:pt idx="63">
                  <c:v>2502</c:v>
                </c:pt>
                <c:pt idx="64">
                  <c:v>2604</c:v>
                </c:pt>
                <c:pt idx="65">
                  <c:v>2638</c:v>
                </c:pt>
                <c:pt idx="66">
                  <c:v>8443</c:v>
                </c:pt>
                <c:pt idx="67">
                  <c:v>8505</c:v>
                </c:pt>
                <c:pt idx="68">
                  <c:v>8518</c:v>
                </c:pt>
                <c:pt idx="69">
                  <c:v>8592</c:v>
                </c:pt>
                <c:pt idx="70">
                  <c:v>8613</c:v>
                </c:pt>
                <c:pt idx="71">
                  <c:v>9449</c:v>
                </c:pt>
                <c:pt idx="72">
                  <c:v>11835</c:v>
                </c:pt>
                <c:pt idx="73">
                  <c:v>11971</c:v>
                </c:pt>
                <c:pt idx="74">
                  <c:v>12087</c:v>
                </c:pt>
                <c:pt idx="75">
                  <c:v>12348</c:v>
                </c:pt>
                <c:pt idx="76">
                  <c:v>12512</c:v>
                </c:pt>
                <c:pt idx="77">
                  <c:v>13725</c:v>
                </c:pt>
                <c:pt idx="78">
                  <c:v>13732</c:v>
                </c:pt>
                <c:pt idx="79">
                  <c:v>14170</c:v>
                </c:pt>
                <c:pt idx="80">
                  <c:v>14259</c:v>
                </c:pt>
                <c:pt idx="81">
                  <c:v>14412</c:v>
                </c:pt>
                <c:pt idx="82">
                  <c:v>14466</c:v>
                </c:pt>
                <c:pt idx="83">
                  <c:v>14521</c:v>
                </c:pt>
                <c:pt idx="84">
                  <c:v>14548</c:v>
                </c:pt>
                <c:pt idx="85">
                  <c:v>14575</c:v>
                </c:pt>
                <c:pt idx="86">
                  <c:v>14575</c:v>
                </c:pt>
                <c:pt idx="87">
                  <c:v>14656</c:v>
                </c:pt>
                <c:pt idx="88">
                  <c:v>14874.5</c:v>
                </c:pt>
                <c:pt idx="89">
                  <c:v>15013</c:v>
                </c:pt>
                <c:pt idx="90">
                  <c:v>15081</c:v>
                </c:pt>
                <c:pt idx="91">
                  <c:v>15357</c:v>
                </c:pt>
                <c:pt idx="92">
                  <c:v>15357</c:v>
                </c:pt>
                <c:pt idx="93">
                  <c:v>15411</c:v>
                </c:pt>
                <c:pt idx="94">
                  <c:v>15472</c:v>
                </c:pt>
                <c:pt idx="95">
                  <c:v>15486</c:v>
                </c:pt>
                <c:pt idx="96">
                  <c:v>16274</c:v>
                </c:pt>
                <c:pt idx="97">
                  <c:v>18295</c:v>
                </c:pt>
                <c:pt idx="98">
                  <c:v>18318.5</c:v>
                </c:pt>
                <c:pt idx="99">
                  <c:v>18743</c:v>
                </c:pt>
                <c:pt idx="100">
                  <c:v>19208</c:v>
                </c:pt>
                <c:pt idx="101">
                  <c:v>19285.5</c:v>
                </c:pt>
                <c:pt idx="102">
                  <c:v>19560</c:v>
                </c:pt>
                <c:pt idx="103">
                  <c:v>20678</c:v>
                </c:pt>
                <c:pt idx="104">
                  <c:v>21825</c:v>
                </c:pt>
                <c:pt idx="105">
                  <c:v>21866</c:v>
                </c:pt>
                <c:pt idx="106">
                  <c:v>22100</c:v>
                </c:pt>
                <c:pt idx="107">
                  <c:v>22253.5</c:v>
                </c:pt>
                <c:pt idx="108">
                  <c:v>23113</c:v>
                </c:pt>
                <c:pt idx="109">
                  <c:v>23133</c:v>
                </c:pt>
                <c:pt idx="110">
                  <c:v>23477</c:v>
                </c:pt>
                <c:pt idx="111">
                  <c:v>23558</c:v>
                </c:pt>
                <c:pt idx="112">
                  <c:v>23579</c:v>
                </c:pt>
                <c:pt idx="113">
                  <c:v>24476</c:v>
                </c:pt>
                <c:pt idx="114">
                  <c:v>24829.5</c:v>
                </c:pt>
                <c:pt idx="115">
                  <c:v>25254.5</c:v>
                </c:pt>
                <c:pt idx="116">
                  <c:v>25529</c:v>
                </c:pt>
                <c:pt idx="117">
                  <c:v>25622</c:v>
                </c:pt>
                <c:pt idx="118">
                  <c:v>26054</c:v>
                </c:pt>
                <c:pt idx="119">
                  <c:v>27814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DC6-4C07-9070-DFE0EA1EA26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-6529</c:v>
                </c:pt>
                <c:pt idx="1">
                  <c:v>-5795</c:v>
                </c:pt>
                <c:pt idx="2">
                  <c:v>-5557</c:v>
                </c:pt>
                <c:pt idx="3">
                  <c:v>-3089</c:v>
                </c:pt>
                <c:pt idx="4">
                  <c:v>-3082</c:v>
                </c:pt>
                <c:pt idx="5">
                  <c:v>-3062</c:v>
                </c:pt>
                <c:pt idx="6">
                  <c:v>-3055</c:v>
                </c:pt>
                <c:pt idx="7">
                  <c:v>-2954</c:v>
                </c:pt>
                <c:pt idx="8">
                  <c:v>-2912</c:v>
                </c:pt>
                <c:pt idx="9">
                  <c:v>-2678</c:v>
                </c:pt>
                <c:pt idx="10">
                  <c:v>-2664</c:v>
                </c:pt>
                <c:pt idx="11">
                  <c:v>-2650</c:v>
                </c:pt>
                <c:pt idx="12">
                  <c:v>-2630</c:v>
                </c:pt>
                <c:pt idx="13">
                  <c:v>-2610</c:v>
                </c:pt>
                <c:pt idx="14">
                  <c:v>-2576</c:v>
                </c:pt>
                <c:pt idx="15">
                  <c:v>-2556</c:v>
                </c:pt>
                <c:pt idx="16">
                  <c:v>-2522</c:v>
                </c:pt>
                <c:pt idx="17">
                  <c:v>-2508</c:v>
                </c:pt>
                <c:pt idx="18">
                  <c:v>-2260</c:v>
                </c:pt>
                <c:pt idx="19">
                  <c:v>-2246</c:v>
                </c:pt>
                <c:pt idx="20">
                  <c:v>-2232</c:v>
                </c:pt>
                <c:pt idx="21">
                  <c:v>-2226</c:v>
                </c:pt>
                <c:pt idx="22">
                  <c:v>-2198</c:v>
                </c:pt>
                <c:pt idx="23">
                  <c:v>-2192</c:v>
                </c:pt>
                <c:pt idx="24">
                  <c:v>-2185</c:v>
                </c:pt>
                <c:pt idx="25">
                  <c:v>-2172</c:v>
                </c:pt>
                <c:pt idx="26">
                  <c:v>-2152</c:v>
                </c:pt>
                <c:pt idx="27">
                  <c:v>-2151</c:v>
                </c:pt>
                <c:pt idx="28">
                  <c:v>-2144</c:v>
                </c:pt>
                <c:pt idx="29">
                  <c:v>-2124</c:v>
                </c:pt>
                <c:pt idx="30">
                  <c:v>-2117</c:v>
                </c:pt>
                <c:pt idx="31">
                  <c:v>-2104</c:v>
                </c:pt>
                <c:pt idx="32">
                  <c:v>-2103</c:v>
                </c:pt>
                <c:pt idx="33">
                  <c:v>-2049</c:v>
                </c:pt>
                <c:pt idx="34">
                  <c:v>-1760</c:v>
                </c:pt>
                <c:pt idx="35">
                  <c:v>-1658</c:v>
                </c:pt>
                <c:pt idx="36">
                  <c:v>-1604</c:v>
                </c:pt>
                <c:pt idx="37">
                  <c:v>-1389</c:v>
                </c:pt>
                <c:pt idx="38">
                  <c:v>-1369</c:v>
                </c:pt>
                <c:pt idx="39">
                  <c:v>-1349</c:v>
                </c:pt>
                <c:pt idx="40">
                  <c:v>-1315</c:v>
                </c:pt>
                <c:pt idx="41">
                  <c:v>-1240</c:v>
                </c:pt>
                <c:pt idx="42">
                  <c:v>-1192</c:v>
                </c:pt>
                <c:pt idx="43">
                  <c:v>-971</c:v>
                </c:pt>
                <c:pt idx="44">
                  <c:v>-863</c:v>
                </c:pt>
                <c:pt idx="45">
                  <c:v>-795</c:v>
                </c:pt>
                <c:pt idx="46">
                  <c:v>-768</c:v>
                </c:pt>
                <c:pt idx="47">
                  <c:v>-349</c:v>
                </c:pt>
                <c:pt idx="48">
                  <c:v>-343</c:v>
                </c:pt>
                <c:pt idx="49">
                  <c:v>-101</c:v>
                </c:pt>
                <c:pt idx="50">
                  <c:v>-74</c:v>
                </c:pt>
                <c:pt idx="51">
                  <c:v>-27</c:v>
                </c:pt>
                <c:pt idx="52">
                  <c:v>0</c:v>
                </c:pt>
                <c:pt idx="53">
                  <c:v>55</c:v>
                </c:pt>
                <c:pt idx="54">
                  <c:v>62</c:v>
                </c:pt>
                <c:pt idx="55">
                  <c:v>371</c:v>
                </c:pt>
                <c:pt idx="56">
                  <c:v>378</c:v>
                </c:pt>
                <c:pt idx="57">
                  <c:v>405</c:v>
                </c:pt>
                <c:pt idx="58">
                  <c:v>459</c:v>
                </c:pt>
                <c:pt idx="59">
                  <c:v>507</c:v>
                </c:pt>
                <c:pt idx="60">
                  <c:v>514</c:v>
                </c:pt>
                <c:pt idx="61">
                  <c:v>734</c:v>
                </c:pt>
                <c:pt idx="62">
                  <c:v>2393</c:v>
                </c:pt>
                <c:pt idx="63">
                  <c:v>2502</c:v>
                </c:pt>
                <c:pt idx="64">
                  <c:v>2604</c:v>
                </c:pt>
                <c:pt idx="65">
                  <c:v>2638</c:v>
                </c:pt>
                <c:pt idx="66">
                  <c:v>8443</c:v>
                </c:pt>
                <c:pt idx="67">
                  <c:v>8505</c:v>
                </c:pt>
                <c:pt idx="68">
                  <c:v>8518</c:v>
                </c:pt>
                <c:pt idx="69">
                  <c:v>8592</c:v>
                </c:pt>
                <c:pt idx="70">
                  <c:v>8613</c:v>
                </c:pt>
                <c:pt idx="71">
                  <c:v>9449</c:v>
                </c:pt>
                <c:pt idx="72">
                  <c:v>11835</c:v>
                </c:pt>
                <c:pt idx="73">
                  <c:v>11971</c:v>
                </c:pt>
                <c:pt idx="74">
                  <c:v>12087</c:v>
                </c:pt>
                <c:pt idx="75">
                  <c:v>12348</c:v>
                </c:pt>
                <c:pt idx="76">
                  <c:v>12512</c:v>
                </c:pt>
                <c:pt idx="77">
                  <c:v>13725</c:v>
                </c:pt>
                <c:pt idx="78">
                  <c:v>13732</c:v>
                </c:pt>
                <c:pt idx="79">
                  <c:v>14170</c:v>
                </c:pt>
                <c:pt idx="80">
                  <c:v>14259</c:v>
                </c:pt>
                <c:pt idx="81">
                  <c:v>14412</c:v>
                </c:pt>
                <c:pt idx="82">
                  <c:v>14466</c:v>
                </c:pt>
                <c:pt idx="83">
                  <c:v>14521</c:v>
                </c:pt>
                <c:pt idx="84">
                  <c:v>14548</c:v>
                </c:pt>
                <c:pt idx="85">
                  <c:v>14575</c:v>
                </c:pt>
                <c:pt idx="86">
                  <c:v>14575</c:v>
                </c:pt>
                <c:pt idx="87">
                  <c:v>14656</c:v>
                </c:pt>
                <c:pt idx="88">
                  <c:v>14874.5</c:v>
                </c:pt>
                <c:pt idx="89">
                  <c:v>15013</c:v>
                </c:pt>
                <c:pt idx="90">
                  <c:v>15081</c:v>
                </c:pt>
                <c:pt idx="91">
                  <c:v>15357</c:v>
                </c:pt>
                <c:pt idx="92">
                  <c:v>15357</c:v>
                </c:pt>
                <c:pt idx="93">
                  <c:v>15411</c:v>
                </c:pt>
                <c:pt idx="94">
                  <c:v>15472</c:v>
                </c:pt>
                <c:pt idx="95">
                  <c:v>15486</c:v>
                </c:pt>
                <c:pt idx="96">
                  <c:v>16274</c:v>
                </c:pt>
                <c:pt idx="97">
                  <c:v>18295</c:v>
                </c:pt>
                <c:pt idx="98">
                  <c:v>18318.5</c:v>
                </c:pt>
                <c:pt idx="99">
                  <c:v>18743</c:v>
                </c:pt>
                <c:pt idx="100">
                  <c:v>19208</c:v>
                </c:pt>
                <c:pt idx="101">
                  <c:v>19285.5</c:v>
                </c:pt>
                <c:pt idx="102">
                  <c:v>19560</c:v>
                </c:pt>
                <c:pt idx="103">
                  <c:v>20678</c:v>
                </c:pt>
                <c:pt idx="104">
                  <c:v>21825</c:v>
                </c:pt>
                <c:pt idx="105">
                  <c:v>21866</c:v>
                </c:pt>
                <c:pt idx="106">
                  <c:v>22100</c:v>
                </c:pt>
                <c:pt idx="107">
                  <c:v>22253.5</c:v>
                </c:pt>
                <c:pt idx="108">
                  <c:v>23113</c:v>
                </c:pt>
                <c:pt idx="109">
                  <c:v>23133</c:v>
                </c:pt>
                <c:pt idx="110">
                  <c:v>23477</c:v>
                </c:pt>
                <c:pt idx="111">
                  <c:v>23558</c:v>
                </c:pt>
                <c:pt idx="112">
                  <c:v>23579</c:v>
                </c:pt>
                <c:pt idx="113">
                  <c:v>24476</c:v>
                </c:pt>
                <c:pt idx="114">
                  <c:v>24829.5</c:v>
                </c:pt>
                <c:pt idx="115">
                  <c:v>25254.5</c:v>
                </c:pt>
                <c:pt idx="116">
                  <c:v>25529</c:v>
                </c:pt>
                <c:pt idx="117">
                  <c:v>25622</c:v>
                </c:pt>
                <c:pt idx="118">
                  <c:v>26054</c:v>
                </c:pt>
                <c:pt idx="119">
                  <c:v>27814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DC6-4C07-9070-DFE0EA1EA26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-6529</c:v>
                </c:pt>
                <c:pt idx="1">
                  <c:v>-5795</c:v>
                </c:pt>
                <c:pt idx="2">
                  <c:v>-5557</c:v>
                </c:pt>
                <c:pt idx="3">
                  <c:v>-3089</c:v>
                </c:pt>
                <c:pt idx="4">
                  <c:v>-3082</c:v>
                </c:pt>
                <c:pt idx="5">
                  <c:v>-3062</c:v>
                </c:pt>
                <c:pt idx="6">
                  <c:v>-3055</c:v>
                </c:pt>
                <c:pt idx="7">
                  <c:v>-2954</c:v>
                </c:pt>
                <c:pt idx="8">
                  <c:v>-2912</c:v>
                </c:pt>
                <c:pt idx="9">
                  <c:v>-2678</c:v>
                </c:pt>
                <c:pt idx="10">
                  <c:v>-2664</c:v>
                </c:pt>
                <c:pt idx="11">
                  <c:v>-2650</c:v>
                </c:pt>
                <c:pt idx="12">
                  <c:v>-2630</c:v>
                </c:pt>
                <c:pt idx="13">
                  <c:v>-2610</c:v>
                </c:pt>
                <c:pt idx="14">
                  <c:v>-2576</c:v>
                </c:pt>
                <c:pt idx="15">
                  <c:v>-2556</c:v>
                </c:pt>
                <c:pt idx="16">
                  <c:v>-2522</c:v>
                </c:pt>
                <c:pt idx="17">
                  <c:v>-2508</c:v>
                </c:pt>
                <c:pt idx="18">
                  <c:v>-2260</c:v>
                </c:pt>
                <c:pt idx="19">
                  <c:v>-2246</c:v>
                </c:pt>
                <c:pt idx="20">
                  <c:v>-2232</c:v>
                </c:pt>
                <c:pt idx="21">
                  <c:v>-2226</c:v>
                </c:pt>
                <c:pt idx="22">
                  <c:v>-2198</c:v>
                </c:pt>
                <c:pt idx="23">
                  <c:v>-2192</c:v>
                </c:pt>
                <c:pt idx="24">
                  <c:v>-2185</c:v>
                </c:pt>
                <c:pt idx="25">
                  <c:v>-2172</c:v>
                </c:pt>
                <c:pt idx="26">
                  <c:v>-2152</c:v>
                </c:pt>
                <c:pt idx="27">
                  <c:v>-2151</c:v>
                </c:pt>
                <c:pt idx="28">
                  <c:v>-2144</c:v>
                </c:pt>
                <c:pt idx="29">
                  <c:v>-2124</c:v>
                </c:pt>
                <c:pt idx="30">
                  <c:v>-2117</c:v>
                </c:pt>
                <c:pt idx="31">
                  <c:v>-2104</c:v>
                </c:pt>
                <c:pt idx="32">
                  <c:v>-2103</c:v>
                </c:pt>
                <c:pt idx="33">
                  <c:v>-2049</c:v>
                </c:pt>
                <c:pt idx="34">
                  <c:v>-1760</c:v>
                </c:pt>
                <c:pt idx="35">
                  <c:v>-1658</c:v>
                </c:pt>
                <c:pt idx="36">
                  <c:v>-1604</c:v>
                </c:pt>
                <c:pt idx="37">
                  <c:v>-1389</c:v>
                </c:pt>
                <c:pt idx="38">
                  <c:v>-1369</c:v>
                </c:pt>
                <c:pt idx="39">
                  <c:v>-1349</c:v>
                </c:pt>
                <c:pt idx="40">
                  <c:v>-1315</c:v>
                </c:pt>
                <c:pt idx="41">
                  <c:v>-1240</c:v>
                </c:pt>
                <c:pt idx="42">
                  <c:v>-1192</c:v>
                </c:pt>
                <c:pt idx="43">
                  <c:v>-971</c:v>
                </c:pt>
                <c:pt idx="44">
                  <c:v>-863</c:v>
                </c:pt>
                <c:pt idx="45">
                  <c:v>-795</c:v>
                </c:pt>
                <c:pt idx="46">
                  <c:v>-768</c:v>
                </c:pt>
                <c:pt idx="47">
                  <c:v>-349</c:v>
                </c:pt>
                <c:pt idx="48">
                  <c:v>-343</c:v>
                </c:pt>
                <c:pt idx="49">
                  <c:v>-101</c:v>
                </c:pt>
                <c:pt idx="50">
                  <c:v>-74</c:v>
                </c:pt>
                <c:pt idx="51">
                  <c:v>-27</c:v>
                </c:pt>
                <c:pt idx="52">
                  <c:v>0</c:v>
                </c:pt>
                <c:pt idx="53">
                  <c:v>55</c:v>
                </c:pt>
                <c:pt idx="54">
                  <c:v>62</c:v>
                </c:pt>
                <c:pt idx="55">
                  <c:v>371</c:v>
                </c:pt>
                <c:pt idx="56">
                  <c:v>378</c:v>
                </c:pt>
                <c:pt idx="57">
                  <c:v>405</c:v>
                </c:pt>
                <c:pt idx="58">
                  <c:v>459</c:v>
                </c:pt>
                <c:pt idx="59">
                  <c:v>507</c:v>
                </c:pt>
                <c:pt idx="60">
                  <c:v>514</c:v>
                </c:pt>
                <c:pt idx="61">
                  <c:v>734</c:v>
                </c:pt>
                <c:pt idx="62">
                  <c:v>2393</c:v>
                </c:pt>
                <c:pt idx="63">
                  <c:v>2502</c:v>
                </c:pt>
                <c:pt idx="64">
                  <c:v>2604</c:v>
                </c:pt>
                <c:pt idx="65">
                  <c:v>2638</c:v>
                </c:pt>
                <c:pt idx="66">
                  <c:v>8443</c:v>
                </c:pt>
                <c:pt idx="67">
                  <c:v>8505</c:v>
                </c:pt>
                <c:pt idx="68">
                  <c:v>8518</c:v>
                </c:pt>
                <c:pt idx="69">
                  <c:v>8592</c:v>
                </c:pt>
                <c:pt idx="70">
                  <c:v>8613</c:v>
                </c:pt>
                <c:pt idx="71">
                  <c:v>9449</c:v>
                </c:pt>
                <c:pt idx="72">
                  <c:v>11835</c:v>
                </c:pt>
                <c:pt idx="73">
                  <c:v>11971</c:v>
                </c:pt>
                <c:pt idx="74">
                  <c:v>12087</c:v>
                </c:pt>
                <c:pt idx="75">
                  <c:v>12348</c:v>
                </c:pt>
                <c:pt idx="76">
                  <c:v>12512</c:v>
                </c:pt>
                <c:pt idx="77">
                  <c:v>13725</c:v>
                </c:pt>
                <c:pt idx="78">
                  <c:v>13732</c:v>
                </c:pt>
                <c:pt idx="79">
                  <c:v>14170</c:v>
                </c:pt>
                <c:pt idx="80">
                  <c:v>14259</c:v>
                </c:pt>
                <c:pt idx="81">
                  <c:v>14412</c:v>
                </c:pt>
                <c:pt idx="82">
                  <c:v>14466</c:v>
                </c:pt>
                <c:pt idx="83">
                  <c:v>14521</c:v>
                </c:pt>
                <c:pt idx="84">
                  <c:v>14548</c:v>
                </c:pt>
                <c:pt idx="85">
                  <c:v>14575</c:v>
                </c:pt>
                <c:pt idx="86">
                  <c:v>14575</c:v>
                </c:pt>
                <c:pt idx="87">
                  <c:v>14656</c:v>
                </c:pt>
                <c:pt idx="88">
                  <c:v>14874.5</c:v>
                </c:pt>
                <c:pt idx="89">
                  <c:v>15013</c:v>
                </c:pt>
                <c:pt idx="90">
                  <c:v>15081</c:v>
                </c:pt>
                <c:pt idx="91">
                  <c:v>15357</c:v>
                </c:pt>
                <c:pt idx="92">
                  <c:v>15357</c:v>
                </c:pt>
                <c:pt idx="93">
                  <c:v>15411</c:v>
                </c:pt>
                <c:pt idx="94">
                  <c:v>15472</c:v>
                </c:pt>
                <c:pt idx="95">
                  <c:v>15486</c:v>
                </c:pt>
                <c:pt idx="96">
                  <c:v>16274</c:v>
                </c:pt>
                <c:pt idx="97">
                  <c:v>18295</c:v>
                </c:pt>
                <c:pt idx="98">
                  <c:v>18318.5</c:v>
                </c:pt>
                <c:pt idx="99">
                  <c:v>18743</c:v>
                </c:pt>
                <c:pt idx="100">
                  <c:v>19208</c:v>
                </c:pt>
                <c:pt idx="101">
                  <c:v>19285.5</c:v>
                </c:pt>
                <c:pt idx="102">
                  <c:v>19560</c:v>
                </c:pt>
                <c:pt idx="103">
                  <c:v>20678</c:v>
                </c:pt>
                <c:pt idx="104">
                  <c:v>21825</c:v>
                </c:pt>
                <c:pt idx="105">
                  <c:v>21866</c:v>
                </c:pt>
                <c:pt idx="106">
                  <c:v>22100</c:v>
                </c:pt>
                <c:pt idx="107">
                  <c:v>22253.5</c:v>
                </c:pt>
                <c:pt idx="108">
                  <c:v>23113</c:v>
                </c:pt>
                <c:pt idx="109">
                  <c:v>23133</c:v>
                </c:pt>
                <c:pt idx="110">
                  <c:v>23477</c:v>
                </c:pt>
                <c:pt idx="111">
                  <c:v>23558</c:v>
                </c:pt>
                <c:pt idx="112">
                  <c:v>23579</c:v>
                </c:pt>
                <c:pt idx="113">
                  <c:v>24476</c:v>
                </c:pt>
                <c:pt idx="114">
                  <c:v>24829.5</c:v>
                </c:pt>
                <c:pt idx="115">
                  <c:v>25254.5</c:v>
                </c:pt>
                <c:pt idx="116">
                  <c:v>25529</c:v>
                </c:pt>
                <c:pt idx="117">
                  <c:v>25622</c:v>
                </c:pt>
                <c:pt idx="118">
                  <c:v>26054</c:v>
                </c:pt>
                <c:pt idx="119">
                  <c:v>27814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65">
                  <c:v>-7.0188035541364047E-2</c:v>
                </c:pt>
                <c:pt idx="66">
                  <c:v>-4.4834161633148531E-2</c:v>
                </c:pt>
                <c:pt idx="67">
                  <c:v>-4.456337090406854E-2</c:v>
                </c:pt>
                <c:pt idx="68">
                  <c:v>-4.4506592202809829E-2</c:v>
                </c:pt>
                <c:pt idx="69">
                  <c:v>-4.4183390364875647E-2</c:v>
                </c:pt>
                <c:pt idx="70">
                  <c:v>-4.4091670924380807E-2</c:v>
                </c:pt>
                <c:pt idx="71">
                  <c:v>-4.0440363674205414E-2</c:v>
                </c:pt>
                <c:pt idx="72">
                  <c:v>-3.0019288197030182E-2</c:v>
                </c:pt>
                <c:pt idx="73">
                  <c:v>-2.9425295630016002E-2</c:v>
                </c:pt>
                <c:pt idx="74">
                  <c:v>-2.8918654911092148E-2</c:v>
                </c:pt>
                <c:pt idx="75">
                  <c:v>-2.7778713293513467E-2</c:v>
                </c:pt>
                <c:pt idx="76">
                  <c:v>-2.7062428139172839E-2</c:v>
                </c:pt>
                <c:pt idx="77">
                  <c:v>-2.1764538552494904E-2</c:v>
                </c:pt>
                <c:pt idx="78">
                  <c:v>-2.1733965405663289E-2</c:v>
                </c:pt>
                <c:pt idx="79">
                  <c:v>-1.9820959932485276E-2</c:v>
                </c:pt>
                <c:pt idx="80">
                  <c:v>-1.9432244208483343E-2</c:v>
                </c:pt>
                <c:pt idx="81">
                  <c:v>-1.8764002570592395E-2</c:v>
                </c:pt>
                <c:pt idx="82">
                  <c:v>-1.8528152580748525E-2</c:v>
                </c:pt>
                <c:pt idx="83">
                  <c:v>-1.8287934998500149E-2</c:v>
                </c:pt>
                <c:pt idx="84">
                  <c:v>-1.8170010003578221E-2</c:v>
                </c:pt>
                <c:pt idx="85">
                  <c:v>-1.805208500865628E-2</c:v>
                </c:pt>
                <c:pt idx="86">
                  <c:v>-1.805208500865628E-2</c:v>
                </c:pt>
                <c:pt idx="87">
                  <c:v>-1.7698310023890482E-2</c:v>
                </c:pt>
                <c:pt idx="88">
                  <c:v>-1.6743991083503731E-2</c:v>
                </c:pt>
                <c:pt idx="89">
                  <c:v>-1.613907953547826E-2</c:v>
                </c:pt>
                <c:pt idx="90">
                  <c:v>-1.5842083251971173E-2</c:v>
                </c:pt>
                <c:pt idx="91">
                  <c:v>-1.4636627748324749E-2</c:v>
                </c:pt>
                <c:pt idx="92">
                  <c:v>-1.4636627748324749E-2</c:v>
                </c:pt>
                <c:pt idx="93">
                  <c:v>-1.4400777758480893E-2</c:v>
                </c:pt>
                <c:pt idx="94">
                  <c:v>-1.4134354621805414E-2</c:v>
                </c:pt>
                <c:pt idx="95">
                  <c:v>-1.4073208328142184E-2</c:v>
                </c:pt>
                <c:pt idx="96">
                  <c:v>-1.0631545513383564E-2</c:v>
                </c:pt>
                <c:pt idx="97">
                  <c:v>-1.8046412638566822E-3</c:v>
                </c:pt>
                <c:pt idx="98">
                  <c:v>-1.7020028423505584E-3</c:v>
                </c:pt>
                <c:pt idx="99">
                  <c:v>1.5204013336649058E-4</c:v>
                </c:pt>
                <c:pt idx="100">
                  <c:v>2.1829706014664524E-3</c:v>
                </c:pt>
                <c:pt idx="101">
                  <c:v>2.5214590128164321E-3</c:v>
                </c:pt>
                <c:pt idx="102">
                  <c:v>3.7203631278560911E-3</c:v>
                </c:pt>
                <c:pt idx="103">
                  <c:v>8.6033314361050051E-3</c:v>
                </c:pt>
                <c:pt idx="104">
                  <c:v>1.3612959924084872E-2</c:v>
                </c:pt>
                <c:pt idx="105">
                  <c:v>1.3792031212670031E-2</c:v>
                </c:pt>
                <c:pt idx="106">
                  <c:v>1.4814047835326777E-2</c:v>
                </c:pt>
                <c:pt idx="107">
                  <c:v>1.5484473269419999E-2</c:v>
                </c:pt>
                <c:pt idx="108">
                  <c:v>1.9238418941101509E-2</c:v>
                </c:pt>
                <c:pt idx="109">
                  <c:v>1.9325770789191829E-2</c:v>
                </c:pt>
                <c:pt idx="110">
                  <c:v>2.082822257634534E-2</c:v>
                </c:pt>
                <c:pt idx="111">
                  <c:v>2.1181997561111138E-2</c:v>
                </c:pt>
                <c:pt idx="112">
                  <c:v>2.1273717001605977E-2</c:v>
                </c:pt>
                <c:pt idx="113">
                  <c:v>2.5191447388456856E-2</c:v>
                </c:pt>
                <c:pt idx="114">
                  <c:v>2.673539130345326E-2</c:v>
                </c:pt>
                <c:pt idx="115">
                  <c:v>2.8591618075372568E-2</c:v>
                </c:pt>
                <c:pt idx="116">
                  <c:v>2.9790522190412227E-2</c:v>
                </c:pt>
                <c:pt idx="117">
                  <c:v>3.0196708284032217E-2</c:v>
                </c:pt>
                <c:pt idx="118">
                  <c:v>3.2083508202783134E-2</c:v>
                </c:pt>
                <c:pt idx="119">
                  <c:v>3.9770470834731328E-2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DC6-4C07-9070-DFE0EA1EA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89392"/>
        <c:axId val="1"/>
      </c:scatterChart>
      <c:valAx>
        <c:axId val="837889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1856358864231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545454545454543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89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454564543068479"/>
          <c:y val="0.92000129214617399"/>
          <c:w val="0.76000076354092094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V342 Her - O-C Diagr.</a:t>
            </a:r>
          </a:p>
        </c:rich>
      </c:tx>
      <c:layout>
        <c:manualLayout>
          <c:xMode val="edge"/>
          <c:yMode val="edge"/>
          <c:x val="0.32851283052428359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23974633561702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8443</c:v>
                </c:pt>
                <c:pt idx="2">
                  <c:v>8505</c:v>
                </c:pt>
                <c:pt idx="3">
                  <c:v>8518</c:v>
                </c:pt>
                <c:pt idx="4">
                  <c:v>8592</c:v>
                </c:pt>
                <c:pt idx="5">
                  <c:v>8613</c:v>
                </c:pt>
                <c:pt idx="6">
                  <c:v>9449</c:v>
                </c:pt>
                <c:pt idx="7">
                  <c:v>11835</c:v>
                </c:pt>
                <c:pt idx="8">
                  <c:v>11971</c:v>
                </c:pt>
                <c:pt idx="9">
                  <c:v>12087</c:v>
                </c:pt>
                <c:pt idx="10">
                  <c:v>12348</c:v>
                </c:pt>
                <c:pt idx="11">
                  <c:v>12512</c:v>
                </c:pt>
                <c:pt idx="12">
                  <c:v>13725</c:v>
                </c:pt>
                <c:pt idx="13">
                  <c:v>13732</c:v>
                </c:pt>
                <c:pt idx="14">
                  <c:v>14170</c:v>
                </c:pt>
                <c:pt idx="15">
                  <c:v>14259</c:v>
                </c:pt>
                <c:pt idx="16">
                  <c:v>14412</c:v>
                </c:pt>
                <c:pt idx="17">
                  <c:v>14466</c:v>
                </c:pt>
                <c:pt idx="18">
                  <c:v>14521</c:v>
                </c:pt>
                <c:pt idx="19">
                  <c:v>14548</c:v>
                </c:pt>
                <c:pt idx="20">
                  <c:v>14575</c:v>
                </c:pt>
                <c:pt idx="21">
                  <c:v>14575</c:v>
                </c:pt>
                <c:pt idx="22">
                  <c:v>14656</c:v>
                </c:pt>
                <c:pt idx="23">
                  <c:v>14874.5</c:v>
                </c:pt>
                <c:pt idx="24">
                  <c:v>15013</c:v>
                </c:pt>
                <c:pt idx="25">
                  <c:v>15081</c:v>
                </c:pt>
                <c:pt idx="26">
                  <c:v>15357</c:v>
                </c:pt>
                <c:pt idx="27">
                  <c:v>15357</c:v>
                </c:pt>
                <c:pt idx="28">
                  <c:v>15411</c:v>
                </c:pt>
                <c:pt idx="29">
                  <c:v>15472</c:v>
                </c:pt>
                <c:pt idx="30">
                  <c:v>15486</c:v>
                </c:pt>
                <c:pt idx="31">
                  <c:v>16274</c:v>
                </c:pt>
                <c:pt idx="32">
                  <c:v>18295</c:v>
                </c:pt>
                <c:pt idx="33">
                  <c:v>18318.5</c:v>
                </c:pt>
                <c:pt idx="34">
                  <c:v>18743</c:v>
                </c:pt>
                <c:pt idx="35">
                  <c:v>19208</c:v>
                </c:pt>
                <c:pt idx="36">
                  <c:v>19285.5</c:v>
                </c:pt>
              </c:numCache>
            </c:numRef>
          </c:xVal>
          <c:yVal>
            <c:numRef>
              <c:f>'A (old)'!$H$21:$H$992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FB-4561-AFF5-830475CFC7F3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(old)'!$D$21:$D$992</c:f>
                <c:numCache>
                  <c:formatCode>General</c:formatCode>
                  <c:ptCount val="972"/>
                  <c:pt idx="0">
                    <c:v>0</c:v>
                  </c:pt>
                  <c:pt idx="24">
                    <c:v>8.0000000000000002E-3</c:v>
                  </c:pt>
                  <c:pt idx="25">
                    <c:v>5.0000000000000001E-3</c:v>
                  </c:pt>
                  <c:pt idx="28">
                    <c:v>4.0000000000000001E-3</c:v>
                  </c:pt>
                  <c:pt idx="29">
                    <c:v>4.0000000000000001E-3</c:v>
                  </c:pt>
                  <c:pt idx="30">
                    <c:v>5.0000000000000001E-3</c:v>
                  </c:pt>
                  <c:pt idx="32">
                    <c:v>1.1000000000000001E-3</c:v>
                  </c:pt>
                  <c:pt idx="33">
                    <c:v>3.0000000000000001E-3</c:v>
                  </c:pt>
                  <c:pt idx="34">
                    <c:v>4.0000000000000001E-3</c:v>
                  </c:pt>
                  <c:pt idx="35">
                    <c:v>2.9999999999999997E-4</c:v>
                  </c:pt>
                  <c:pt idx="36">
                    <c:v>2E-3</c:v>
                  </c:pt>
                </c:numCache>
              </c:numRef>
            </c:plus>
            <c:minus>
              <c:numRef>
                <c:f>'A (old)'!$D$21:$D$992</c:f>
                <c:numCache>
                  <c:formatCode>General</c:formatCode>
                  <c:ptCount val="972"/>
                  <c:pt idx="0">
                    <c:v>0</c:v>
                  </c:pt>
                  <c:pt idx="24">
                    <c:v>8.0000000000000002E-3</c:v>
                  </c:pt>
                  <c:pt idx="25">
                    <c:v>5.0000000000000001E-3</c:v>
                  </c:pt>
                  <c:pt idx="28">
                    <c:v>4.0000000000000001E-3</c:v>
                  </c:pt>
                  <c:pt idx="29">
                    <c:v>4.0000000000000001E-3</c:v>
                  </c:pt>
                  <c:pt idx="30">
                    <c:v>5.0000000000000001E-3</c:v>
                  </c:pt>
                  <c:pt idx="32">
                    <c:v>1.1000000000000001E-3</c:v>
                  </c:pt>
                  <c:pt idx="33">
                    <c:v>3.0000000000000001E-3</c:v>
                  </c:pt>
                  <c:pt idx="34">
                    <c:v>4.0000000000000001E-3</c:v>
                  </c:pt>
                  <c:pt idx="35">
                    <c:v>2.9999999999999997E-4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8443</c:v>
                </c:pt>
                <c:pt idx="2">
                  <c:v>8505</c:v>
                </c:pt>
                <c:pt idx="3">
                  <c:v>8518</c:v>
                </c:pt>
                <c:pt idx="4">
                  <c:v>8592</c:v>
                </c:pt>
                <c:pt idx="5">
                  <c:v>8613</c:v>
                </c:pt>
                <c:pt idx="6">
                  <c:v>9449</c:v>
                </c:pt>
                <c:pt idx="7">
                  <c:v>11835</c:v>
                </c:pt>
                <c:pt idx="8">
                  <c:v>11971</c:v>
                </c:pt>
                <c:pt idx="9">
                  <c:v>12087</c:v>
                </c:pt>
                <c:pt idx="10">
                  <c:v>12348</c:v>
                </c:pt>
                <c:pt idx="11">
                  <c:v>12512</c:v>
                </c:pt>
                <c:pt idx="12">
                  <c:v>13725</c:v>
                </c:pt>
                <c:pt idx="13">
                  <c:v>13732</c:v>
                </c:pt>
                <c:pt idx="14">
                  <c:v>14170</c:v>
                </c:pt>
                <c:pt idx="15">
                  <c:v>14259</c:v>
                </c:pt>
                <c:pt idx="16">
                  <c:v>14412</c:v>
                </c:pt>
                <c:pt idx="17">
                  <c:v>14466</c:v>
                </c:pt>
                <c:pt idx="18">
                  <c:v>14521</c:v>
                </c:pt>
                <c:pt idx="19">
                  <c:v>14548</c:v>
                </c:pt>
                <c:pt idx="20">
                  <c:v>14575</c:v>
                </c:pt>
                <c:pt idx="21">
                  <c:v>14575</c:v>
                </c:pt>
                <c:pt idx="22">
                  <c:v>14656</c:v>
                </c:pt>
                <c:pt idx="23">
                  <c:v>14874.5</c:v>
                </c:pt>
                <c:pt idx="24">
                  <c:v>15013</c:v>
                </c:pt>
                <c:pt idx="25">
                  <c:v>15081</c:v>
                </c:pt>
                <c:pt idx="26">
                  <c:v>15357</c:v>
                </c:pt>
                <c:pt idx="27">
                  <c:v>15357</c:v>
                </c:pt>
                <c:pt idx="28">
                  <c:v>15411</c:v>
                </c:pt>
                <c:pt idx="29">
                  <c:v>15472</c:v>
                </c:pt>
                <c:pt idx="30">
                  <c:v>15486</c:v>
                </c:pt>
                <c:pt idx="31">
                  <c:v>16274</c:v>
                </c:pt>
                <c:pt idx="32">
                  <c:v>18295</c:v>
                </c:pt>
                <c:pt idx="33">
                  <c:v>18318.5</c:v>
                </c:pt>
                <c:pt idx="34">
                  <c:v>18743</c:v>
                </c:pt>
                <c:pt idx="35">
                  <c:v>19208</c:v>
                </c:pt>
                <c:pt idx="36">
                  <c:v>19285.5</c:v>
                </c:pt>
              </c:numCache>
            </c:numRef>
          </c:xVal>
          <c:yVal>
            <c:numRef>
              <c:f>'A (old)'!$I$21:$I$992</c:f>
              <c:numCache>
                <c:formatCode>General</c:formatCode>
                <c:ptCount val="972"/>
                <c:pt idx="1">
                  <c:v>-2.390000008745119E-3</c:v>
                </c:pt>
                <c:pt idx="2">
                  <c:v>9.3500000002677552E-3</c:v>
                </c:pt>
                <c:pt idx="3">
                  <c:v>-1.713999999628868E-2</c:v>
                </c:pt>
                <c:pt idx="4">
                  <c:v>-2.216000000044005E-2</c:v>
                </c:pt>
                <c:pt idx="5">
                  <c:v>-1.1490000004414469E-2</c:v>
                </c:pt>
                <c:pt idx="6">
                  <c:v>-9.7699999969336204E-3</c:v>
                </c:pt>
                <c:pt idx="7">
                  <c:v>-2.550000004703179E-3</c:v>
                </c:pt>
                <c:pt idx="8">
                  <c:v>-4.8299999980372377E-3</c:v>
                </c:pt>
                <c:pt idx="9">
                  <c:v>-1.351000000431668E-2</c:v>
                </c:pt>
                <c:pt idx="10">
                  <c:v>-1.803999999538064E-2</c:v>
                </c:pt>
                <c:pt idx="11">
                  <c:v>-1.5760000002046581E-2</c:v>
                </c:pt>
                <c:pt idx="12">
                  <c:v>-9.2500000027939677E-3</c:v>
                </c:pt>
                <c:pt idx="13">
                  <c:v>-1.8360000001848675E-2</c:v>
                </c:pt>
                <c:pt idx="14">
                  <c:v>8.9999999909196049E-4</c:v>
                </c:pt>
                <c:pt idx="15">
                  <c:v>-3.0070000000705477E-2</c:v>
                </c:pt>
                <c:pt idx="17">
                  <c:v>-1.1180000001331791E-2</c:v>
                </c:pt>
                <c:pt idx="18">
                  <c:v>4.66999999480322E-3</c:v>
                </c:pt>
                <c:pt idx="19">
                  <c:v>-1.404000000184169E-2</c:v>
                </c:pt>
                <c:pt idx="20">
                  <c:v>-1.374999999825377E-2</c:v>
                </c:pt>
                <c:pt idx="21">
                  <c:v>1.2500000011641532E-3</c:v>
                </c:pt>
                <c:pt idx="22">
                  <c:v>-1.6880000002856832E-2</c:v>
                </c:pt>
                <c:pt idx="24">
                  <c:v>-2.0490000002610032E-2</c:v>
                </c:pt>
                <c:pt idx="25">
                  <c:v>8.6999999621184543E-4</c:v>
                </c:pt>
                <c:pt idx="28">
                  <c:v>8.9699999953154474E-3</c:v>
                </c:pt>
                <c:pt idx="29">
                  <c:v>-5.5600000050617382E-3</c:v>
                </c:pt>
                <c:pt idx="30">
                  <c:v>5.2199999990989454E-3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FB-4561-AFF5-830475CFC7F3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(old)'!$D$21:$D$43</c:f>
                <c:numCache>
                  <c:formatCode>General</c:formatCode>
                  <c:ptCount val="23"/>
                  <c:pt idx="0">
                    <c:v>0</c:v>
                  </c:pt>
                </c:numCache>
              </c:numRef>
            </c:plus>
            <c:minus>
              <c:numRef>
                <c:f>'A (old)'!$D$21:$D$43</c:f>
                <c:numCache>
                  <c:formatCode>General</c:formatCode>
                  <c:ptCount val="2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8443</c:v>
                </c:pt>
                <c:pt idx="2">
                  <c:v>8505</c:v>
                </c:pt>
                <c:pt idx="3">
                  <c:v>8518</c:v>
                </c:pt>
                <c:pt idx="4">
                  <c:v>8592</c:v>
                </c:pt>
                <c:pt idx="5">
                  <c:v>8613</c:v>
                </c:pt>
                <c:pt idx="6">
                  <c:v>9449</c:v>
                </c:pt>
                <c:pt idx="7">
                  <c:v>11835</c:v>
                </c:pt>
                <c:pt idx="8">
                  <c:v>11971</c:v>
                </c:pt>
                <c:pt idx="9">
                  <c:v>12087</c:v>
                </c:pt>
                <c:pt idx="10">
                  <c:v>12348</c:v>
                </c:pt>
                <c:pt idx="11">
                  <c:v>12512</c:v>
                </c:pt>
                <c:pt idx="12">
                  <c:v>13725</c:v>
                </c:pt>
                <c:pt idx="13">
                  <c:v>13732</c:v>
                </c:pt>
                <c:pt idx="14">
                  <c:v>14170</c:v>
                </c:pt>
                <c:pt idx="15">
                  <c:v>14259</c:v>
                </c:pt>
                <c:pt idx="16">
                  <c:v>14412</c:v>
                </c:pt>
                <c:pt idx="17">
                  <c:v>14466</c:v>
                </c:pt>
                <c:pt idx="18">
                  <c:v>14521</c:v>
                </c:pt>
                <c:pt idx="19">
                  <c:v>14548</c:v>
                </c:pt>
                <c:pt idx="20">
                  <c:v>14575</c:v>
                </c:pt>
                <c:pt idx="21">
                  <c:v>14575</c:v>
                </c:pt>
                <c:pt idx="22">
                  <c:v>14656</c:v>
                </c:pt>
                <c:pt idx="23">
                  <c:v>14874.5</c:v>
                </c:pt>
                <c:pt idx="24">
                  <c:v>15013</c:v>
                </c:pt>
                <c:pt idx="25">
                  <c:v>15081</c:v>
                </c:pt>
                <c:pt idx="26">
                  <c:v>15357</c:v>
                </c:pt>
                <c:pt idx="27">
                  <c:v>15357</c:v>
                </c:pt>
                <c:pt idx="28">
                  <c:v>15411</c:v>
                </c:pt>
                <c:pt idx="29">
                  <c:v>15472</c:v>
                </c:pt>
                <c:pt idx="30">
                  <c:v>15486</c:v>
                </c:pt>
                <c:pt idx="31">
                  <c:v>16274</c:v>
                </c:pt>
                <c:pt idx="32">
                  <c:v>18295</c:v>
                </c:pt>
                <c:pt idx="33">
                  <c:v>18318.5</c:v>
                </c:pt>
                <c:pt idx="34">
                  <c:v>18743</c:v>
                </c:pt>
                <c:pt idx="35">
                  <c:v>19208</c:v>
                </c:pt>
                <c:pt idx="36">
                  <c:v>19285.5</c:v>
                </c:pt>
              </c:numCache>
            </c:numRef>
          </c:xVal>
          <c:yVal>
            <c:numRef>
              <c:f>'A (old)'!$J$21:$J$992</c:f>
              <c:numCache>
                <c:formatCode>General</c:formatCode>
                <c:ptCount val="972"/>
                <c:pt idx="32">
                  <c:v>6.6500000029918738E-3</c:v>
                </c:pt>
                <c:pt idx="33">
                  <c:v>9.9950000003445894E-3</c:v>
                </c:pt>
                <c:pt idx="34">
                  <c:v>4.1100000016740523E-3</c:v>
                </c:pt>
                <c:pt idx="35">
                  <c:v>5.5599999977857806E-3</c:v>
                </c:pt>
                <c:pt idx="36">
                  <c:v>2.0085000003746245E-2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FB-4561-AFF5-830475CFC7F3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24">
                    <c:v>8.0000000000000002E-3</c:v>
                  </c:pt>
                  <c:pt idx="25">
                    <c:v>5.0000000000000001E-3</c:v>
                  </c:pt>
                  <c:pt idx="28">
                    <c:v>4.0000000000000001E-3</c:v>
                  </c:pt>
                  <c:pt idx="29">
                    <c:v>4.0000000000000001E-3</c:v>
                  </c:pt>
                  <c:pt idx="30">
                    <c:v>5.0000000000000001E-3</c:v>
                  </c:pt>
                  <c:pt idx="32">
                    <c:v>1.1000000000000001E-3</c:v>
                  </c:pt>
                  <c:pt idx="33">
                    <c:v>3.0000000000000001E-3</c:v>
                  </c:pt>
                  <c:pt idx="34">
                    <c:v>4.0000000000000001E-3</c:v>
                  </c:pt>
                  <c:pt idx="35">
                    <c:v>2.9999999999999997E-4</c:v>
                  </c:pt>
                  <c:pt idx="36">
                    <c:v>2E-3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24">
                    <c:v>8.0000000000000002E-3</c:v>
                  </c:pt>
                  <c:pt idx="25">
                    <c:v>5.0000000000000001E-3</c:v>
                  </c:pt>
                  <c:pt idx="28">
                    <c:v>4.0000000000000001E-3</c:v>
                  </c:pt>
                  <c:pt idx="29">
                    <c:v>4.0000000000000001E-3</c:v>
                  </c:pt>
                  <c:pt idx="30">
                    <c:v>5.0000000000000001E-3</c:v>
                  </c:pt>
                  <c:pt idx="32">
                    <c:v>1.1000000000000001E-3</c:v>
                  </c:pt>
                  <c:pt idx="33">
                    <c:v>3.0000000000000001E-3</c:v>
                  </c:pt>
                  <c:pt idx="34">
                    <c:v>4.0000000000000001E-3</c:v>
                  </c:pt>
                  <c:pt idx="35">
                    <c:v>2.9999999999999997E-4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8443</c:v>
                </c:pt>
                <c:pt idx="2">
                  <c:v>8505</c:v>
                </c:pt>
                <c:pt idx="3">
                  <c:v>8518</c:v>
                </c:pt>
                <c:pt idx="4">
                  <c:v>8592</c:v>
                </c:pt>
                <c:pt idx="5">
                  <c:v>8613</c:v>
                </c:pt>
                <c:pt idx="6">
                  <c:v>9449</c:v>
                </c:pt>
                <c:pt idx="7">
                  <c:v>11835</c:v>
                </c:pt>
                <c:pt idx="8">
                  <c:v>11971</c:v>
                </c:pt>
                <c:pt idx="9">
                  <c:v>12087</c:v>
                </c:pt>
                <c:pt idx="10">
                  <c:v>12348</c:v>
                </c:pt>
                <c:pt idx="11">
                  <c:v>12512</c:v>
                </c:pt>
                <c:pt idx="12">
                  <c:v>13725</c:v>
                </c:pt>
                <c:pt idx="13">
                  <c:v>13732</c:v>
                </c:pt>
                <c:pt idx="14">
                  <c:v>14170</c:v>
                </c:pt>
                <c:pt idx="15">
                  <c:v>14259</c:v>
                </c:pt>
                <c:pt idx="16">
                  <c:v>14412</c:v>
                </c:pt>
                <c:pt idx="17">
                  <c:v>14466</c:v>
                </c:pt>
                <c:pt idx="18">
                  <c:v>14521</c:v>
                </c:pt>
                <c:pt idx="19">
                  <c:v>14548</c:v>
                </c:pt>
                <c:pt idx="20">
                  <c:v>14575</c:v>
                </c:pt>
                <c:pt idx="21">
                  <c:v>14575</c:v>
                </c:pt>
                <c:pt idx="22">
                  <c:v>14656</c:v>
                </c:pt>
                <c:pt idx="23">
                  <c:v>14874.5</c:v>
                </c:pt>
                <c:pt idx="24">
                  <c:v>15013</c:v>
                </c:pt>
                <c:pt idx="25">
                  <c:v>15081</c:v>
                </c:pt>
                <c:pt idx="26">
                  <c:v>15357</c:v>
                </c:pt>
                <c:pt idx="27">
                  <c:v>15357</c:v>
                </c:pt>
                <c:pt idx="28">
                  <c:v>15411</c:v>
                </c:pt>
                <c:pt idx="29">
                  <c:v>15472</c:v>
                </c:pt>
                <c:pt idx="30">
                  <c:v>15486</c:v>
                </c:pt>
                <c:pt idx="31">
                  <c:v>16274</c:v>
                </c:pt>
                <c:pt idx="32">
                  <c:v>18295</c:v>
                </c:pt>
                <c:pt idx="33">
                  <c:v>18318.5</c:v>
                </c:pt>
                <c:pt idx="34">
                  <c:v>18743</c:v>
                </c:pt>
                <c:pt idx="35">
                  <c:v>19208</c:v>
                </c:pt>
                <c:pt idx="36">
                  <c:v>19285.5</c:v>
                </c:pt>
              </c:numCache>
            </c:numRef>
          </c:xVal>
          <c:yVal>
            <c:numRef>
              <c:f>'A (old)'!$K$21:$K$992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FB-4561-AFF5-830475CFC7F3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24">
                    <c:v>8.0000000000000002E-3</c:v>
                  </c:pt>
                  <c:pt idx="25">
                    <c:v>5.0000000000000001E-3</c:v>
                  </c:pt>
                  <c:pt idx="28">
                    <c:v>4.0000000000000001E-3</c:v>
                  </c:pt>
                  <c:pt idx="29">
                    <c:v>4.0000000000000001E-3</c:v>
                  </c:pt>
                  <c:pt idx="30">
                    <c:v>5.0000000000000001E-3</c:v>
                  </c:pt>
                  <c:pt idx="32">
                    <c:v>1.1000000000000001E-3</c:v>
                  </c:pt>
                  <c:pt idx="33">
                    <c:v>3.0000000000000001E-3</c:v>
                  </c:pt>
                  <c:pt idx="34">
                    <c:v>4.0000000000000001E-3</c:v>
                  </c:pt>
                  <c:pt idx="35">
                    <c:v>2.9999999999999997E-4</c:v>
                  </c:pt>
                  <c:pt idx="36">
                    <c:v>2E-3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24">
                    <c:v>8.0000000000000002E-3</c:v>
                  </c:pt>
                  <c:pt idx="25">
                    <c:v>5.0000000000000001E-3</c:v>
                  </c:pt>
                  <c:pt idx="28">
                    <c:v>4.0000000000000001E-3</c:v>
                  </c:pt>
                  <c:pt idx="29">
                    <c:v>4.0000000000000001E-3</c:v>
                  </c:pt>
                  <c:pt idx="30">
                    <c:v>5.0000000000000001E-3</c:v>
                  </c:pt>
                  <c:pt idx="32">
                    <c:v>1.1000000000000001E-3</c:v>
                  </c:pt>
                  <c:pt idx="33">
                    <c:v>3.0000000000000001E-3</c:v>
                  </c:pt>
                  <c:pt idx="34">
                    <c:v>4.0000000000000001E-3</c:v>
                  </c:pt>
                  <c:pt idx="35">
                    <c:v>2.9999999999999997E-4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8443</c:v>
                </c:pt>
                <c:pt idx="2">
                  <c:v>8505</c:v>
                </c:pt>
                <c:pt idx="3">
                  <c:v>8518</c:v>
                </c:pt>
                <c:pt idx="4">
                  <c:v>8592</c:v>
                </c:pt>
                <c:pt idx="5">
                  <c:v>8613</c:v>
                </c:pt>
                <c:pt idx="6">
                  <c:v>9449</c:v>
                </c:pt>
                <c:pt idx="7">
                  <c:v>11835</c:v>
                </c:pt>
                <c:pt idx="8">
                  <c:v>11971</c:v>
                </c:pt>
                <c:pt idx="9">
                  <c:v>12087</c:v>
                </c:pt>
                <c:pt idx="10">
                  <c:v>12348</c:v>
                </c:pt>
                <c:pt idx="11">
                  <c:v>12512</c:v>
                </c:pt>
                <c:pt idx="12">
                  <c:v>13725</c:v>
                </c:pt>
                <c:pt idx="13">
                  <c:v>13732</c:v>
                </c:pt>
                <c:pt idx="14">
                  <c:v>14170</c:v>
                </c:pt>
                <c:pt idx="15">
                  <c:v>14259</c:v>
                </c:pt>
                <c:pt idx="16">
                  <c:v>14412</c:v>
                </c:pt>
                <c:pt idx="17">
                  <c:v>14466</c:v>
                </c:pt>
                <c:pt idx="18">
                  <c:v>14521</c:v>
                </c:pt>
                <c:pt idx="19">
                  <c:v>14548</c:v>
                </c:pt>
                <c:pt idx="20">
                  <c:v>14575</c:v>
                </c:pt>
                <c:pt idx="21">
                  <c:v>14575</c:v>
                </c:pt>
                <c:pt idx="22">
                  <c:v>14656</c:v>
                </c:pt>
                <c:pt idx="23">
                  <c:v>14874.5</c:v>
                </c:pt>
                <c:pt idx="24">
                  <c:v>15013</c:v>
                </c:pt>
                <c:pt idx="25">
                  <c:v>15081</c:v>
                </c:pt>
                <c:pt idx="26">
                  <c:v>15357</c:v>
                </c:pt>
                <c:pt idx="27">
                  <c:v>15357</c:v>
                </c:pt>
                <c:pt idx="28">
                  <c:v>15411</c:v>
                </c:pt>
                <c:pt idx="29">
                  <c:v>15472</c:v>
                </c:pt>
                <c:pt idx="30">
                  <c:v>15486</c:v>
                </c:pt>
                <c:pt idx="31">
                  <c:v>16274</c:v>
                </c:pt>
                <c:pt idx="32">
                  <c:v>18295</c:v>
                </c:pt>
                <c:pt idx="33">
                  <c:v>18318.5</c:v>
                </c:pt>
                <c:pt idx="34">
                  <c:v>18743</c:v>
                </c:pt>
                <c:pt idx="35">
                  <c:v>19208</c:v>
                </c:pt>
                <c:pt idx="36">
                  <c:v>19285.5</c:v>
                </c:pt>
              </c:numCache>
            </c:numRef>
          </c:xVal>
          <c:yVal>
            <c:numRef>
              <c:f>'A (old)'!$L$21:$L$992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FB-4561-AFF5-830475CFC7F3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24">
                    <c:v>8.0000000000000002E-3</c:v>
                  </c:pt>
                  <c:pt idx="25">
                    <c:v>5.0000000000000001E-3</c:v>
                  </c:pt>
                  <c:pt idx="28">
                    <c:v>4.0000000000000001E-3</c:v>
                  </c:pt>
                  <c:pt idx="29">
                    <c:v>4.0000000000000001E-3</c:v>
                  </c:pt>
                  <c:pt idx="30">
                    <c:v>5.0000000000000001E-3</c:v>
                  </c:pt>
                  <c:pt idx="32">
                    <c:v>1.1000000000000001E-3</c:v>
                  </c:pt>
                  <c:pt idx="33">
                    <c:v>3.0000000000000001E-3</c:v>
                  </c:pt>
                  <c:pt idx="34">
                    <c:v>4.0000000000000001E-3</c:v>
                  </c:pt>
                  <c:pt idx="35">
                    <c:v>2.9999999999999997E-4</c:v>
                  </c:pt>
                  <c:pt idx="36">
                    <c:v>2E-3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24">
                    <c:v>8.0000000000000002E-3</c:v>
                  </c:pt>
                  <c:pt idx="25">
                    <c:v>5.0000000000000001E-3</c:v>
                  </c:pt>
                  <c:pt idx="28">
                    <c:v>4.0000000000000001E-3</c:v>
                  </c:pt>
                  <c:pt idx="29">
                    <c:v>4.0000000000000001E-3</c:v>
                  </c:pt>
                  <c:pt idx="30">
                    <c:v>5.0000000000000001E-3</c:v>
                  </c:pt>
                  <c:pt idx="32">
                    <c:v>1.1000000000000001E-3</c:v>
                  </c:pt>
                  <c:pt idx="33">
                    <c:v>3.0000000000000001E-3</c:v>
                  </c:pt>
                  <c:pt idx="34">
                    <c:v>4.0000000000000001E-3</c:v>
                  </c:pt>
                  <c:pt idx="35">
                    <c:v>2.9999999999999997E-4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8443</c:v>
                </c:pt>
                <c:pt idx="2">
                  <c:v>8505</c:v>
                </c:pt>
                <c:pt idx="3">
                  <c:v>8518</c:v>
                </c:pt>
                <c:pt idx="4">
                  <c:v>8592</c:v>
                </c:pt>
                <c:pt idx="5">
                  <c:v>8613</c:v>
                </c:pt>
                <c:pt idx="6">
                  <c:v>9449</c:v>
                </c:pt>
                <c:pt idx="7">
                  <c:v>11835</c:v>
                </c:pt>
                <c:pt idx="8">
                  <c:v>11971</c:v>
                </c:pt>
                <c:pt idx="9">
                  <c:v>12087</c:v>
                </c:pt>
                <c:pt idx="10">
                  <c:v>12348</c:v>
                </c:pt>
                <c:pt idx="11">
                  <c:v>12512</c:v>
                </c:pt>
                <c:pt idx="12">
                  <c:v>13725</c:v>
                </c:pt>
                <c:pt idx="13">
                  <c:v>13732</c:v>
                </c:pt>
                <c:pt idx="14">
                  <c:v>14170</c:v>
                </c:pt>
                <c:pt idx="15">
                  <c:v>14259</c:v>
                </c:pt>
                <c:pt idx="16">
                  <c:v>14412</c:v>
                </c:pt>
                <c:pt idx="17">
                  <c:v>14466</c:v>
                </c:pt>
                <c:pt idx="18">
                  <c:v>14521</c:v>
                </c:pt>
                <c:pt idx="19">
                  <c:v>14548</c:v>
                </c:pt>
                <c:pt idx="20">
                  <c:v>14575</c:v>
                </c:pt>
                <c:pt idx="21">
                  <c:v>14575</c:v>
                </c:pt>
                <c:pt idx="22">
                  <c:v>14656</c:v>
                </c:pt>
                <c:pt idx="23">
                  <c:v>14874.5</c:v>
                </c:pt>
                <c:pt idx="24">
                  <c:v>15013</c:v>
                </c:pt>
                <c:pt idx="25">
                  <c:v>15081</c:v>
                </c:pt>
                <c:pt idx="26">
                  <c:v>15357</c:v>
                </c:pt>
                <c:pt idx="27">
                  <c:v>15357</c:v>
                </c:pt>
                <c:pt idx="28">
                  <c:v>15411</c:v>
                </c:pt>
                <c:pt idx="29">
                  <c:v>15472</c:v>
                </c:pt>
                <c:pt idx="30">
                  <c:v>15486</c:v>
                </c:pt>
                <c:pt idx="31">
                  <c:v>16274</c:v>
                </c:pt>
                <c:pt idx="32">
                  <c:v>18295</c:v>
                </c:pt>
                <c:pt idx="33">
                  <c:v>18318.5</c:v>
                </c:pt>
                <c:pt idx="34">
                  <c:v>18743</c:v>
                </c:pt>
                <c:pt idx="35">
                  <c:v>19208</c:v>
                </c:pt>
                <c:pt idx="36">
                  <c:v>19285.5</c:v>
                </c:pt>
              </c:numCache>
            </c:numRef>
          </c:xVal>
          <c:yVal>
            <c:numRef>
              <c:f>'A (old)'!$M$21:$M$992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FB-4561-AFF5-830475CFC7F3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24">
                    <c:v>8.0000000000000002E-3</c:v>
                  </c:pt>
                  <c:pt idx="25">
                    <c:v>5.0000000000000001E-3</c:v>
                  </c:pt>
                  <c:pt idx="28">
                    <c:v>4.0000000000000001E-3</c:v>
                  </c:pt>
                  <c:pt idx="29">
                    <c:v>4.0000000000000001E-3</c:v>
                  </c:pt>
                  <c:pt idx="30">
                    <c:v>5.0000000000000001E-3</c:v>
                  </c:pt>
                  <c:pt idx="32">
                    <c:v>1.1000000000000001E-3</c:v>
                  </c:pt>
                  <c:pt idx="33">
                    <c:v>3.0000000000000001E-3</c:v>
                  </c:pt>
                  <c:pt idx="34">
                    <c:v>4.0000000000000001E-3</c:v>
                  </c:pt>
                  <c:pt idx="35">
                    <c:v>2.9999999999999997E-4</c:v>
                  </c:pt>
                  <c:pt idx="36">
                    <c:v>2E-3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24">
                    <c:v>8.0000000000000002E-3</c:v>
                  </c:pt>
                  <c:pt idx="25">
                    <c:v>5.0000000000000001E-3</c:v>
                  </c:pt>
                  <c:pt idx="28">
                    <c:v>4.0000000000000001E-3</c:v>
                  </c:pt>
                  <c:pt idx="29">
                    <c:v>4.0000000000000001E-3</c:v>
                  </c:pt>
                  <c:pt idx="30">
                    <c:v>5.0000000000000001E-3</c:v>
                  </c:pt>
                  <c:pt idx="32">
                    <c:v>1.1000000000000001E-3</c:v>
                  </c:pt>
                  <c:pt idx="33">
                    <c:v>3.0000000000000001E-3</c:v>
                  </c:pt>
                  <c:pt idx="34">
                    <c:v>4.0000000000000001E-3</c:v>
                  </c:pt>
                  <c:pt idx="35">
                    <c:v>2.9999999999999997E-4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8443</c:v>
                </c:pt>
                <c:pt idx="2">
                  <c:v>8505</c:v>
                </c:pt>
                <c:pt idx="3">
                  <c:v>8518</c:v>
                </c:pt>
                <c:pt idx="4">
                  <c:v>8592</c:v>
                </c:pt>
                <c:pt idx="5">
                  <c:v>8613</c:v>
                </c:pt>
                <c:pt idx="6">
                  <c:v>9449</c:v>
                </c:pt>
                <c:pt idx="7">
                  <c:v>11835</c:v>
                </c:pt>
                <c:pt idx="8">
                  <c:v>11971</c:v>
                </c:pt>
                <c:pt idx="9">
                  <c:v>12087</c:v>
                </c:pt>
                <c:pt idx="10">
                  <c:v>12348</c:v>
                </c:pt>
                <c:pt idx="11">
                  <c:v>12512</c:v>
                </c:pt>
                <c:pt idx="12">
                  <c:v>13725</c:v>
                </c:pt>
                <c:pt idx="13">
                  <c:v>13732</c:v>
                </c:pt>
                <c:pt idx="14">
                  <c:v>14170</c:v>
                </c:pt>
                <c:pt idx="15">
                  <c:v>14259</c:v>
                </c:pt>
                <c:pt idx="16">
                  <c:v>14412</c:v>
                </c:pt>
                <c:pt idx="17">
                  <c:v>14466</c:v>
                </c:pt>
                <c:pt idx="18">
                  <c:v>14521</c:v>
                </c:pt>
                <c:pt idx="19">
                  <c:v>14548</c:v>
                </c:pt>
                <c:pt idx="20">
                  <c:v>14575</c:v>
                </c:pt>
                <c:pt idx="21">
                  <c:v>14575</c:v>
                </c:pt>
                <c:pt idx="22">
                  <c:v>14656</c:v>
                </c:pt>
                <c:pt idx="23">
                  <c:v>14874.5</c:v>
                </c:pt>
                <c:pt idx="24">
                  <c:v>15013</c:v>
                </c:pt>
                <c:pt idx="25">
                  <c:v>15081</c:v>
                </c:pt>
                <c:pt idx="26">
                  <c:v>15357</c:v>
                </c:pt>
                <c:pt idx="27">
                  <c:v>15357</c:v>
                </c:pt>
                <c:pt idx="28">
                  <c:v>15411</c:v>
                </c:pt>
                <c:pt idx="29">
                  <c:v>15472</c:v>
                </c:pt>
                <c:pt idx="30">
                  <c:v>15486</c:v>
                </c:pt>
                <c:pt idx="31">
                  <c:v>16274</c:v>
                </c:pt>
                <c:pt idx="32">
                  <c:v>18295</c:v>
                </c:pt>
                <c:pt idx="33">
                  <c:v>18318.5</c:v>
                </c:pt>
                <c:pt idx="34">
                  <c:v>18743</c:v>
                </c:pt>
                <c:pt idx="35">
                  <c:v>19208</c:v>
                </c:pt>
                <c:pt idx="36">
                  <c:v>19285.5</c:v>
                </c:pt>
              </c:numCache>
            </c:numRef>
          </c:xVal>
          <c:yVal>
            <c:numRef>
              <c:f>'A (old)'!$N$21:$N$992</c:f>
              <c:numCache>
                <c:formatCode>General</c:formatCode>
                <c:ptCount val="972"/>
                <c:pt idx="16">
                  <c:v>-2.0759999999427237E-2</c:v>
                </c:pt>
                <c:pt idx="23">
                  <c:v>-1.5885000000707805E-2</c:v>
                </c:pt>
                <c:pt idx="26">
                  <c:v>-4.1000000055646524E-4</c:v>
                </c:pt>
                <c:pt idx="27">
                  <c:v>9.0000001364387572E-5</c:v>
                </c:pt>
                <c:pt idx="31">
                  <c:v>-1.6019999995478429E-2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FB-4561-AFF5-830475CFC7F3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8443</c:v>
                </c:pt>
                <c:pt idx="2">
                  <c:v>8505</c:v>
                </c:pt>
                <c:pt idx="3">
                  <c:v>8518</c:v>
                </c:pt>
                <c:pt idx="4">
                  <c:v>8592</c:v>
                </c:pt>
                <c:pt idx="5">
                  <c:v>8613</c:v>
                </c:pt>
                <c:pt idx="6">
                  <c:v>9449</c:v>
                </c:pt>
                <c:pt idx="7">
                  <c:v>11835</c:v>
                </c:pt>
                <c:pt idx="8">
                  <c:v>11971</c:v>
                </c:pt>
                <c:pt idx="9">
                  <c:v>12087</c:v>
                </c:pt>
                <c:pt idx="10">
                  <c:v>12348</c:v>
                </c:pt>
                <c:pt idx="11">
                  <c:v>12512</c:v>
                </c:pt>
                <c:pt idx="12">
                  <c:v>13725</c:v>
                </c:pt>
                <c:pt idx="13">
                  <c:v>13732</c:v>
                </c:pt>
                <c:pt idx="14">
                  <c:v>14170</c:v>
                </c:pt>
                <c:pt idx="15">
                  <c:v>14259</c:v>
                </c:pt>
                <c:pt idx="16">
                  <c:v>14412</c:v>
                </c:pt>
                <c:pt idx="17">
                  <c:v>14466</c:v>
                </c:pt>
                <c:pt idx="18">
                  <c:v>14521</c:v>
                </c:pt>
                <c:pt idx="19">
                  <c:v>14548</c:v>
                </c:pt>
                <c:pt idx="20">
                  <c:v>14575</c:v>
                </c:pt>
                <c:pt idx="21">
                  <c:v>14575</c:v>
                </c:pt>
                <c:pt idx="22">
                  <c:v>14656</c:v>
                </c:pt>
                <c:pt idx="23">
                  <c:v>14874.5</c:v>
                </c:pt>
                <c:pt idx="24">
                  <c:v>15013</c:v>
                </c:pt>
                <c:pt idx="25">
                  <c:v>15081</c:v>
                </c:pt>
                <c:pt idx="26">
                  <c:v>15357</c:v>
                </c:pt>
                <c:pt idx="27">
                  <c:v>15357</c:v>
                </c:pt>
                <c:pt idx="28">
                  <c:v>15411</c:v>
                </c:pt>
                <c:pt idx="29">
                  <c:v>15472</c:v>
                </c:pt>
                <c:pt idx="30">
                  <c:v>15486</c:v>
                </c:pt>
                <c:pt idx="31">
                  <c:v>16274</c:v>
                </c:pt>
                <c:pt idx="32">
                  <c:v>18295</c:v>
                </c:pt>
                <c:pt idx="33">
                  <c:v>18318.5</c:v>
                </c:pt>
                <c:pt idx="34">
                  <c:v>18743</c:v>
                </c:pt>
                <c:pt idx="35">
                  <c:v>19208</c:v>
                </c:pt>
                <c:pt idx="36">
                  <c:v>19285.5</c:v>
                </c:pt>
              </c:numCache>
            </c:numRef>
          </c:xVal>
          <c:yVal>
            <c:numRef>
              <c:f>'A (old)'!$O$21:$O$992</c:f>
              <c:numCache>
                <c:formatCode>General</c:formatCode>
                <c:ptCount val="972"/>
                <c:pt idx="0">
                  <c:v>-1.2813382697062167E-2</c:v>
                </c:pt>
                <c:pt idx="1">
                  <c:v>-1.0371583282542028E-2</c:v>
                </c:pt>
                <c:pt idx="2">
                  <c:v>-1.035365226706172E-2</c:v>
                </c:pt>
                <c:pt idx="3">
                  <c:v>-1.0349892538009397E-2</c:v>
                </c:pt>
                <c:pt idx="4">
                  <c:v>-1.0328491003403866E-2</c:v>
                </c:pt>
                <c:pt idx="5">
                  <c:v>-1.032241759493473E-2</c:v>
                </c:pt>
                <c:pt idx="6">
                  <c:v>-1.0080638095877661E-2</c:v>
                </c:pt>
                <c:pt idx="7">
                  <c:v>-9.3905832098128677E-3</c:v>
                </c:pt>
                <c:pt idx="8">
                  <c:v>-9.3512506597270284E-3</c:v>
                </c:pt>
                <c:pt idx="9">
                  <c:v>-9.3177023081832261E-3</c:v>
                </c:pt>
                <c:pt idx="10">
                  <c:v>-9.2422185172096674E-3</c:v>
                </c:pt>
                <c:pt idx="11">
                  <c:v>-9.1947880891649781E-3</c:v>
                </c:pt>
                <c:pt idx="12">
                  <c:v>-8.8439764475905461E-3</c:v>
                </c:pt>
                <c:pt idx="13">
                  <c:v>-8.8419519781008336E-3</c:v>
                </c:pt>
                <c:pt idx="14">
                  <c:v>-8.7152780300302646E-3</c:v>
                </c:pt>
                <c:pt idx="15">
                  <c:v>-8.6895383465182083E-3</c:v>
                </c:pt>
                <c:pt idx="16">
                  <c:v>-8.6452892276716389E-3</c:v>
                </c:pt>
                <c:pt idx="17">
                  <c:v>-8.6296718916081434E-3</c:v>
                </c:pt>
                <c:pt idx="18">
                  <c:v>-8.6137653456175474E-3</c:v>
                </c:pt>
                <c:pt idx="19">
                  <c:v>-8.6059566775858014E-3</c:v>
                </c:pt>
                <c:pt idx="20">
                  <c:v>-8.5981480095540519E-3</c:v>
                </c:pt>
                <c:pt idx="21">
                  <c:v>-8.5981480095540519E-3</c:v>
                </c:pt>
                <c:pt idx="22">
                  <c:v>-8.5747220054588104E-3</c:v>
                </c:pt>
                <c:pt idx="23">
                  <c:v>-8.5115296363870753E-3</c:v>
                </c:pt>
                <c:pt idx="24">
                  <c:v>-8.4714740614834829E-3</c:v>
                </c:pt>
                <c:pt idx="25">
                  <c:v>-8.4518077864405641E-3</c:v>
                </c:pt>
                <c:pt idx="26">
                  <c:v>-8.3719858465604782E-3</c:v>
                </c:pt>
                <c:pt idx="27">
                  <c:v>-8.3719858465604782E-3</c:v>
                </c:pt>
                <c:pt idx="28">
                  <c:v>-8.3563685104969844E-3</c:v>
                </c:pt>
                <c:pt idx="29">
                  <c:v>-8.3387267049437764E-3</c:v>
                </c:pt>
                <c:pt idx="30">
                  <c:v>-8.3346777659643514E-3</c:v>
                </c:pt>
                <c:pt idx="31">
                  <c:v>-8.1067803434081674E-3</c:v>
                </c:pt>
                <c:pt idx="32">
                  <c:v>-7.5222870807355154E-3</c:v>
                </c:pt>
                <c:pt idx="33">
                  <c:v>-7.5154906474486239E-3</c:v>
                </c:pt>
                <c:pt idx="34">
                  <c:v>-7.3927210333939279E-3</c:v>
                </c:pt>
                <c:pt idx="35">
                  <c:v>-7.2582384172916103E-3</c:v>
                </c:pt>
                <c:pt idx="36">
                  <c:v>-7.2358246479412242E-3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FB-4561-AFF5-830475CFC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84800"/>
        <c:axId val="1"/>
      </c:scatterChart>
      <c:valAx>
        <c:axId val="837884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84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1.6528925619834711E-2"/>
          <c:y val="0.91874999999999996"/>
          <c:w val="0.99173662176525457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15</xdr:col>
      <xdr:colOff>219075</xdr:colOff>
      <xdr:row>18</xdr:row>
      <xdr:rowOff>19050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EC882457-B96D-E030-59C7-436A09AA77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948DA55-03E9-FCFE-9C69-493A1B080D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s://www.aavso.org/ejaavso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vsolj.cetus-net.org/bulletin.html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s://www.aavso.org/ejaavso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52" TargetMode="External"/><Relationship Id="rId13" Type="http://schemas.openxmlformats.org/officeDocument/2006/relationships/hyperlink" Target="http://www.bav-astro.de/sfs/BAVM_link.php?BAVMnr=212" TargetMode="External"/><Relationship Id="rId18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bav-astro.de/sfs/BAVM_link.php?BAVMnr=62" TargetMode="External"/><Relationship Id="rId21" Type="http://schemas.openxmlformats.org/officeDocument/2006/relationships/hyperlink" Target="http://www.bav-astro.de/sfs/BAVM_link.php?BAVMnr=238" TargetMode="External"/><Relationship Id="rId7" Type="http://schemas.openxmlformats.org/officeDocument/2006/relationships/hyperlink" Target="http://www.konkoly.hu/cgi-bin/IBVS?5287" TargetMode="External"/><Relationship Id="rId12" Type="http://schemas.openxmlformats.org/officeDocument/2006/relationships/hyperlink" Target="http://www.bav-astro.de/sfs/BAVM_link.php?BAVMnr=193" TargetMode="External"/><Relationship Id="rId17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bav-astro.de/sfs/BAVM_link.php?BAVMnr=60" TargetMode="External"/><Relationship Id="rId16" Type="http://schemas.openxmlformats.org/officeDocument/2006/relationships/hyperlink" Target="http://www.bav-astro.de/sfs/BAVM_link.php?BAVMnr=215" TargetMode="External"/><Relationship Id="rId20" Type="http://schemas.openxmlformats.org/officeDocument/2006/relationships/hyperlink" Target="http://www.bav-astro.de/sfs/BAVM_link.php?BAVMnr=234" TargetMode="External"/><Relationship Id="rId1" Type="http://schemas.openxmlformats.org/officeDocument/2006/relationships/hyperlink" Target="http://www.bav-astro.de/sfs/BAVM_link.php?BAVMnr=56" TargetMode="External"/><Relationship Id="rId6" Type="http://schemas.openxmlformats.org/officeDocument/2006/relationships/hyperlink" Target="http://www.konkoly.hu/cgi-bin/IBVS?5027" TargetMode="External"/><Relationship Id="rId11" Type="http://schemas.openxmlformats.org/officeDocument/2006/relationships/hyperlink" Target="http://www.bav-astro.de/sfs/BAVM_link.php?BAVMnr=186" TargetMode="External"/><Relationship Id="rId5" Type="http://schemas.openxmlformats.org/officeDocument/2006/relationships/hyperlink" Target="http://www.konkoly.hu/cgi-bin/IBVS?5027" TargetMode="External"/><Relationship Id="rId15" Type="http://schemas.openxmlformats.org/officeDocument/2006/relationships/hyperlink" Target="http://www.bav-astro.de/sfs/BAVM_link.php?BAVMnr=215" TargetMode="External"/><Relationship Id="rId10" Type="http://schemas.openxmlformats.org/officeDocument/2006/relationships/hyperlink" Target="http://vsolj.cetus-net.org/no40.pdf" TargetMode="External"/><Relationship Id="rId19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bav-astro.de/sfs/BAVM_link.php?BAVMnr=62" TargetMode="External"/><Relationship Id="rId9" Type="http://schemas.openxmlformats.org/officeDocument/2006/relationships/hyperlink" Target="http://www.bav-astro.de/sfs/BAVM_link.php?BAVMnr=152" TargetMode="External"/><Relationship Id="rId14" Type="http://schemas.openxmlformats.org/officeDocument/2006/relationships/hyperlink" Target="http://var.astro.cz/oejv/issues/oejv0094.pdf" TargetMode="External"/><Relationship Id="rId22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54"/>
  <sheetViews>
    <sheetView tabSelected="1" workbookViewId="0">
      <pane xSplit="14" ySplit="22" topLeftCell="O131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92</v>
      </c>
    </row>
    <row r="2" spans="1:6">
      <c r="A2" t="s">
        <v>29</v>
      </c>
      <c r="B2" s="19" t="s">
        <v>78</v>
      </c>
    </row>
    <row r="4" spans="1:6" ht="14.25" thickTop="1" thickBot="1">
      <c r="A4" s="8" t="s">
        <v>3</v>
      </c>
      <c r="C4" s="3">
        <v>35693.440000000002</v>
      </c>
      <c r="D4" s="4">
        <v>0.85172999999999999</v>
      </c>
    </row>
    <row r="5" spans="1:6" ht="13.5" thickTop="1">
      <c r="A5" s="20" t="s">
        <v>79</v>
      </c>
      <c r="B5" s="21"/>
      <c r="C5" s="22">
        <v>-9.5</v>
      </c>
      <c r="D5" s="21" t="s">
        <v>80</v>
      </c>
    </row>
    <row r="6" spans="1:6">
      <c r="A6" s="8" t="s">
        <v>4</v>
      </c>
    </row>
    <row r="7" spans="1:6">
      <c r="A7" t="s">
        <v>5</v>
      </c>
      <c r="C7">
        <f>+C4</f>
        <v>35693.440000000002</v>
      </c>
    </row>
    <row r="8" spans="1:6">
      <c r="A8" t="s">
        <v>6</v>
      </c>
      <c r="C8">
        <f>+D4</f>
        <v>0.85172999999999999</v>
      </c>
    </row>
    <row r="9" spans="1:6">
      <c r="A9" s="34" t="s">
        <v>84</v>
      </c>
      <c r="B9" s="35">
        <v>123</v>
      </c>
      <c r="C9" s="24" t="str">
        <f>"F"&amp;B9</f>
        <v>F123</v>
      </c>
      <c r="D9" s="14" t="str">
        <f>"G"&amp;B9</f>
        <v>G123</v>
      </c>
    </row>
    <row r="10" spans="1:6" ht="13.5" thickBot="1">
      <c r="A10" s="21"/>
      <c r="B10" s="21"/>
      <c r="C10" s="7" t="s">
        <v>24</v>
      </c>
      <c r="D10" s="7" t="s">
        <v>25</v>
      </c>
      <c r="E10" s="21"/>
    </row>
    <row r="11" spans="1:6">
      <c r="A11" s="21" t="s">
        <v>19</v>
      </c>
      <c r="B11" s="21"/>
      <c r="C11" s="23">
        <f ca="1">INTERCEPT(INDIRECT($D$9):G989,INDIRECT($C$9):F989)</f>
        <v>-8.1709744304477305E-2</v>
      </c>
      <c r="D11" s="6"/>
      <c r="E11" s="21"/>
    </row>
    <row r="12" spans="1:6">
      <c r="A12" s="21" t="s">
        <v>20</v>
      </c>
      <c r="B12" s="21"/>
      <c r="C12" s="23">
        <f ca="1">SLOPE(INDIRECT($D$9):G989,INDIRECT($C$9):F989)</f>
        <v>4.3675924045160221E-6</v>
      </c>
      <c r="D12" s="6"/>
      <c r="E12" s="21"/>
    </row>
    <row r="13" spans="1:6">
      <c r="A13" s="21" t="s">
        <v>23</v>
      </c>
      <c r="B13" s="21"/>
      <c r="C13" s="6" t="s">
        <v>17</v>
      </c>
    </row>
    <row r="14" spans="1:6">
      <c r="A14" s="21"/>
      <c r="B14" s="21"/>
      <c r="C14" s="21"/>
    </row>
    <row r="15" spans="1:6">
      <c r="A15" s="25" t="s">
        <v>21</v>
      </c>
      <c r="B15" s="21"/>
      <c r="C15" s="26">
        <f ca="1">(C7+C11)+(C8+C12)*INT(MAX(F21:F3530))</f>
        <v>59383.497990470831</v>
      </c>
      <c r="E15" s="27" t="s">
        <v>87</v>
      </c>
      <c r="F15" s="22">
        <v>1</v>
      </c>
    </row>
    <row r="16" spans="1:6">
      <c r="A16" s="29" t="s">
        <v>7</v>
      </c>
      <c r="B16" s="21"/>
      <c r="C16" s="30">
        <f ca="1">+C8+C12</f>
        <v>0.85173436759240451</v>
      </c>
      <c r="E16" s="27" t="s">
        <v>81</v>
      </c>
      <c r="F16" s="28">
        <f ca="1">NOW()+15018.5+$C$5/24</f>
        <v>59960.690207175925</v>
      </c>
    </row>
    <row r="17" spans="1:17" ht="13.5" thickBot="1">
      <c r="A17" s="27" t="s">
        <v>77</v>
      </c>
      <c r="B17" s="21"/>
      <c r="C17" s="21">
        <f>COUNT(C21:C2188)</f>
        <v>120</v>
      </c>
      <c r="E17" s="27" t="s">
        <v>88</v>
      </c>
      <c r="F17" s="28">
        <f ca="1">ROUND(2*(F16-$C$7)/$C$8,0)/2+F15</f>
        <v>28492.5</v>
      </c>
    </row>
    <row r="18" spans="1:17" ht="14.25" thickTop="1" thickBot="1">
      <c r="A18" s="29" t="s">
        <v>8</v>
      </c>
      <c r="B18" s="21"/>
      <c r="C18" s="32">
        <f ca="1">+C15</f>
        <v>59383.497990470831</v>
      </c>
      <c r="D18" s="33">
        <f ca="1">+C16</f>
        <v>0.85173436759240451</v>
      </c>
      <c r="E18" s="27" t="s">
        <v>82</v>
      </c>
      <c r="F18" s="14">
        <f ca="1">ROUND(2*(F16-$C$15)/$C$16,0)/2+F15</f>
        <v>678.5</v>
      </c>
    </row>
    <row r="19" spans="1:17" ht="13.5" thickTop="1">
      <c r="E19" s="27" t="s">
        <v>83</v>
      </c>
      <c r="F19" s="31">
        <f ca="1">+$C$15+$C$16*F18-15018.5-$C$5/24</f>
        <v>44943.295592215611</v>
      </c>
    </row>
    <row r="20" spans="1:17" ht="13.5" thickBot="1">
      <c r="A20" s="7" t="s">
        <v>9</v>
      </c>
      <c r="B20" s="7" t="s">
        <v>10</v>
      </c>
      <c r="C20" s="7" t="s">
        <v>11</v>
      </c>
      <c r="D20" s="7" t="s">
        <v>16</v>
      </c>
      <c r="E20" s="7" t="s">
        <v>12</v>
      </c>
      <c r="F20" s="7" t="s">
        <v>13</v>
      </c>
      <c r="G20" s="7" t="s">
        <v>14</v>
      </c>
      <c r="H20" s="10" t="s">
        <v>55</v>
      </c>
      <c r="I20" s="10" t="s">
        <v>104</v>
      </c>
      <c r="J20" s="10" t="s">
        <v>99</v>
      </c>
      <c r="K20" s="10" t="s">
        <v>97</v>
      </c>
      <c r="L20" s="10" t="s">
        <v>30</v>
      </c>
      <c r="M20" s="10" t="s">
        <v>31</v>
      </c>
      <c r="N20" s="10" t="s">
        <v>32</v>
      </c>
      <c r="O20" s="10" t="s">
        <v>27</v>
      </c>
      <c r="P20" s="9" t="s">
        <v>26</v>
      </c>
      <c r="Q20" s="7" t="s">
        <v>18</v>
      </c>
    </row>
    <row r="21" spans="1:17" s="36" customFormat="1" ht="12.75" customHeight="1">
      <c r="A21" s="67" t="s">
        <v>112</v>
      </c>
      <c r="B21" s="69" t="s">
        <v>72</v>
      </c>
      <c r="C21" s="68">
        <v>30132.496999999999</v>
      </c>
      <c r="D21" s="68" t="s">
        <v>104</v>
      </c>
      <c r="E21" s="36">
        <f t="shared" ref="E21:E52" si="0">+(C21-C$7)/C$8</f>
        <v>-6528.997452244259</v>
      </c>
      <c r="F21" s="36">
        <f t="shared" ref="F21:F52" si="1">ROUND(2*E21,0)/2</f>
        <v>-6529</v>
      </c>
      <c r="G21" s="36">
        <f t="shared" ref="G21:G52" si="2">+C21-(C$7+F21*C$8)</f>
        <v>2.1699999961128924E-3</v>
      </c>
      <c r="H21" s="36">
        <f t="shared" ref="H21:H52" si="3">+G21</f>
        <v>2.1699999961128924E-3</v>
      </c>
      <c r="Q21" s="39">
        <f t="shared" ref="Q21:Q52" si="4">+C21-15018.5</f>
        <v>15113.996999999999</v>
      </c>
    </row>
    <row r="22" spans="1:17" s="36" customFormat="1" ht="12.75" customHeight="1">
      <c r="A22" s="67" t="s">
        <v>112</v>
      </c>
      <c r="B22" s="69" t="s">
        <v>72</v>
      </c>
      <c r="C22" s="68">
        <v>30757.668000000001</v>
      </c>
      <c r="D22" s="68" t="s">
        <v>104</v>
      </c>
      <c r="E22" s="36">
        <f t="shared" si="0"/>
        <v>-5794.9960668286913</v>
      </c>
      <c r="F22" s="36">
        <f t="shared" si="1"/>
        <v>-5795</v>
      </c>
      <c r="G22" s="36">
        <f t="shared" si="2"/>
        <v>3.3499999990453944E-3</v>
      </c>
      <c r="H22" s="36">
        <f t="shared" si="3"/>
        <v>3.3499999990453944E-3</v>
      </c>
      <c r="Q22" s="39">
        <f t="shared" si="4"/>
        <v>15739.168000000001</v>
      </c>
    </row>
    <row r="23" spans="1:17" s="36" customFormat="1" ht="12.75" customHeight="1">
      <c r="A23" s="67" t="s">
        <v>112</v>
      </c>
      <c r="B23" s="69" t="s">
        <v>72</v>
      </c>
      <c r="C23" s="68">
        <v>30960.366999999998</v>
      </c>
      <c r="D23" s="68" t="s">
        <v>104</v>
      </c>
      <c r="E23" s="36">
        <f t="shared" si="0"/>
        <v>-5557.0110246204831</v>
      </c>
      <c r="F23" s="36">
        <f t="shared" si="1"/>
        <v>-5557</v>
      </c>
      <c r="G23" s="36">
        <f t="shared" si="2"/>
        <v>-9.3900000028952491E-3</v>
      </c>
      <c r="H23" s="36">
        <f t="shared" si="3"/>
        <v>-9.3900000028952491E-3</v>
      </c>
      <c r="Q23" s="39">
        <f t="shared" si="4"/>
        <v>15941.866999999998</v>
      </c>
    </row>
    <row r="24" spans="1:17" s="36" customFormat="1" ht="12.75" customHeight="1">
      <c r="A24" s="67" t="s">
        <v>123</v>
      </c>
      <c r="B24" s="69" t="s">
        <v>72</v>
      </c>
      <c r="C24" s="68">
        <v>33062.440999999999</v>
      </c>
      <c r="D24" s="68" t="s">
        <v>104</v>
      </c>
      <c r="E24" s="36">
        <f t="shared" si="0"/>
        <v>-3089.0059056273744</v>
      </c>
      <c r="F24" s="36">
        <f t="shared" si="1"/>
        <v>-3089</v>
      </c>
      <c r="G24" s="36">
        <f t="shared" si="2"/>
        <v>-5.0300000002607703E-3</v>
      </c>
      <c r="H24" s="36">
        <f t="shared" si="3"/>
        <v>-5.0300000002607703E-3</v>
      </c>
      <c r="Q24" s="39">
        <f t="shared" si="4"/>
        <v>18043.940999999999</v>
      </c>
    </row>
    <row r="25" spans="1:17" s="36" customFormat="1" ht="12.75" customHeight="1">
      <c r="A25" s="67" t="s">
        <v>123</v>
      </c>
      <c r="B25" s="69" t="s">
        <v>72</v>
      </c>
      <c r="C25" s="68">
        <v>33068.408000000003</v>
      </c>
      <c r="D25" s="68" t="s">
        <v>104</v>
      </c>
      <c r="E25" s="36">
        <f t="shared" si="0"/>
        <v>-3082.0001643713376</v>
      </c>
      <c r="F25" s="36">
        <f t="shared" si="1"/>
        <v>-3082</v>
      </c>
      <c r="G25" s="36">
        <f t="shared" si="2"/>
        <v>-1.3999999646330252E-4</v>
      </c>
      <c r="H25" s="36">
        <f t="shared" si="3"/>
        <v>-1.3999999646330252E-4</v>
      </c>
      <c r="Q25" s="39">
        <f t="shared" si="4"/>
        <v>18049.908000000003</v>
      </c>
    </row>
    <row r="26" spans="1:17" s="36" customFormat="1" ht="12.75" customHeight="1">
      <c r="A26" s="67" t="s">
        <v>123</v>
      </c>
      <c r="B26" s="69" t="s">
        <v>72</v>
      </c>
      <c r="C26" s="68">
        <v>33085.427000000003</v>
      </c>
      <c r="D26" s="68" t="s">
        <v>104</v>
      </c>
      <c r="E26" s="36">
        <f t="shared" si="0"/>
        <v>-3062.0184800347515</v>
      </c>
      <c r="F26" s="36">
        <f t="shared" si="1"/>
        <v>-3062</v>
      </c>
      <c r="G26" s="36">
        <f t="shared" si="2"/>
        <v>-1.5739999995275866E-2</v>
      </c>
      <c r="H26" s="36">
        <f t="shared" si="3"/>
        <v>-1.5739999995275866E-2</v>
      </c>
      <c r="Q26" s="39">
        <f t="shared" si="4"/>
        <v>18066.927000000003</v>
      </c>
    </row>
    <row r="27" spans="1:17" s="36" customFormat="1" ht="12.75" customHeight="1">
      <c r="A27" s="67" t="s">
        <v>123</v>
      </c>
      <c r="B27" s="69" t="s">
        <v>72</v>
      </c>
      <c r="C27" s="68">
        <v>33091.4</v>
      </c>
      <c r="D27" s="68" t="s">
        <v>104</v>
      </c>
      <c r="E27" s="36">
        <f t="shared" si="0"/>
        <v>-3055.0056942927936</v>
      </c>
      <c r="F27" s="36">
        <f t="shared" si="1"/>
        <v>-3055</v>
      </c>
      <c r="G27" s="36">
        <f t="shared" si="2"/>
        <v>-4.8499999975319952E-3</v>
      </c>
      <c r="H27" s="36">
        <f t="shared" si="3"/>
        <v>-4.8499999975319952E-3</v>
      </c>
      <c r="Q27" s="39">
        <f t="shared" si="4"/>
        <v>18072.900000000001</v>
      </c>
    </row>
    <row r="28" spans="1:17" s="36" customFormat="1" ht="12.75" customHeight="1">
      <c r="A28" s="67" t="s">
        <v>123</v>
      </c>
      <c r="B28" s="69" t="s">
        <v>72</v>
      </c>
      <c r="C28" s="68">
        <v>33177.404000000002</v>
      </c>
      <c r="D28" s="68" t="s">
        <v>104</v>
      </c>
      <c r="E28" s="36">
        <f t="shared" si="0"/>
        <v>-2954.0300329916759</v>
      </c>
      <c r="F28" s="36">
        <f t="shared" si="1"/>
        <v>-2954</v>
      </c>
      <c r="G28" s="36">
        <f t="shared" si="2"/>
        <v>-2.5580000001355074E-2</v>
      </c>
      <c r="H28" s="36">
        <f t="shared" si="3"/>
        <v>-2.5580000001355074E-2</v>
      </c>
      <c r="Q28" s="39">
        <f t="shared" si="4"/>
        <v>18158.904000000002</v>
      </c>
    </row>
    <row r="29" spans="1:17" s="36" customFormat="1" ht="12.75" customHeight="1">
      <c r="A29" s="67" t="s">
        <v>123</v>
      </c>
      <c r="B29" s="69" t="s">
        <v>72</v>
      </c>
      <c r="C29" s="68">
        <v>33213.231</v>
      </c>
      <c r="D29" s="68" t="s">
        <v>104</v>
      </c>
      <c r="E29" s="36">
        <f t="shared" si="0"/>
        <v>-2911.966233430785</v>
      </c>
      <c r="F29" s="36">
        <f t="shared" si="1"/>
        <v>-2912</v>
      </c>
      <c r="G29" s="36">
        <f t="shared" si="2"/>
        <v>2.8760000001057051E-2</v>
      </c>
      <c r="H29" s="36">
        <f t="shared" si="3"/>
        <v>2.8760000001057051E-2</v>
      </c>
      <c r="Q29" s="39">
        <f t="shared" si="4"/>
        <v>18194.731</v>
      </c>
    </row>
    <row r="30" spans="1:17" s="36" customFormat="1" ht="12.75" customHeight="1">
      <c r="A30" s="67" t="s">
        <v>112</v>
      </c>
      <c r="B30" s="69" t="s">
        <v>72</v>
      </c>
      <c r="C30" s="68">
        <v>33412.54</v>
      </c>
      <c r="D30" s="68" t="s">
        <v>104</v>
      </c>
      <c r="E30" s="36">
        <f t="shared" si="0"/>
        <v>-2677.9613257722535</v>
      </c>
      <c r="F30" s="36">
        <f t="shared" si="1"/>
        <v>-2678</v>
      </c>
      <c r="G30" s="36">
        <f t="shared" si="2"/>
        <v>3.2939999997324776E-2</v>
      </c>
      <c r="H30" s="36">
        <f t="shared" si="3"/>
        <v>3.2939999997324776E-2</v>
      </c>
      <c r="Q30" s="39">
        <f t="shared" si="4"/>
        <v>18394.04</v>
      </c>
    </row>
    <row r="31" spans="1:17" s="36" customFormat="1" ht="12.75" customHeight="1">
      <c r="A31" s="67" t="s">
        <v>123</v>
      </c>
      <c r="B31" s="69" t="s">
        <v>72</v>
      </c>
      <c r="C31" s="68">
        <v>33424.438000000002</v>
      </c>
      <c r="D31" s="68" t="s">
        <v>104</v>
      </c>
      <c r="E31" s="36">
        <f t="shared" si="0"/>
        <v>-2663.9921101757604</v>
      </c>
      <c r="F31" s="36">
        <f t="shared" si="1"/>
        <v>-2664</v>
      </c>
      <c r="G31" s="36">
        <f t="shared" si="2"/>
        <v>6.7199999975855462E-3</v>
      </c>
      <c r="H31" s="36">
        <f t="shared" si="3"/>
        <v>6.7199999975855462E-3</v>
      </c>
      <c r="Q31" s="39">
        <f t="shared" si="4"/>
        <v>18405.938000000002</v>
      </c>
    </row>
    <row r="32" spans="1:17" s="36" customFormat="1" ht="12.75" customHeight="1">
      <c r="A32" s="67" t="s">
        <v>123</v>
      </c>
      <c r="B32" s="69" t="s">
        <v>72</v>
      </c>
      <c r="C32" s="68">
        <v>33436.375999999997</v>
      </c>
      <c r="D32" s="68" t="s">
        <v>104</v>
      </c>
      <c r="E32" s="36">
        <f t="shared" si="0"/>
        <v>-2649.9759313397508</v>
      </c>
      <c r="F32" s="36">
        <f t="shared" si="1"/>
        <v>-2650</v>
      </c>
      <c r="G32" s="36">
        <f t="shared" si="2"/>
        <v>2.0499999991443474E-2</v>
      </c>
      <c r="H32" s="36">
        <f t="shared" si="3"/>
        <v>2.0499999991443474E-2</v>
      </c>
      <c r="Q32" s="39">
        <f t="shared" si="4"/>
        <v>18417.875999999997</v>
      </c>
    </row>
    <row r="33" spans="1:17" s="36" customFormat="1" ht="12.75" customHeight="1">
      <c r="A33" s="67" t="s">
        <v>123</v>
      </c>
      <c r="B33" s="69" t="s">
        <v>72</v>
      </c>
      <c r="C33" s="68">
        <v>33453.404000000002</v>
      </c>
      <c r="D33" s="68" t="s">
        <v>104</v>
      </c>
      <c r="E33" s="36">
        <f t="shared" si="0"/>
        <v>-2629.9836802742652</v>
      </c>
      <c r="F33" s="36">
        <f t="shared" si="1"/>
        <v>-2630</v>
      </c>
      <c r="G33" s="36">
        <f t="shared" si="2"/>
        <v>1.389999999810243E-2</v>
      </c>
      <c r="H33" s="36">
        <f t="shared" si="3"/>
        <v>1.389999999810243E-2</v>
      </c>
      <c r="Q33" s="39">
        <f t="shared" si="4"/>
        <v>18434.904000000002</v>
      </c>
    </row>
    <row r="34" spans="1:17" s="36" customFormat="1" ht="12.75" customHeight="1">
      <c r="A34" s="67" t="s">
        <v>153</v>
      </c>
      <c r="B34" s="69" t="s">
        <v>72</v>
      </c>
      <c r="C34" s="68">
        <v>33470.398999999998</v>
      </c>
      <c r="D34" s="68" t="s">
        <v>104</v>
      </c>
      <c r="E34" s="36">
        <f t="shared" si="0"/>
        <v>-2610.0301738814001</v>
      </c>
      <c r="F34" s="36">
        <f t="shared" si="1"/>
        <v>-2610</v>
      </c>
      <c r="G34" s="36">
        <f t="shared" si="2"/>
        <v>-2.5700000005599577E-2</v>
      </c>
      <c r="H34" s="36">
        <f t="shared" si="3"/>
        <v>-2.5700000005599577E-2</v>
      </c>
      <c r="Q34" s="39">
        <f t="shared" si="4"/>
        <v>18451.898999999998</v>
      </c>
    </row>
    <row r="35" spans="1:17" s="36" customFormat="1" ht="12.75" customHeight="1">
      <c r="A35" s="67" t="s">
        <v>153</v>
      </c>
      <c r="B35" s="69" t="s">
        <v>72</v>
      </c>
      <c r="C35" s="68">
        <v>33499.375999999997</v>
      </c>
      <c r="D35" s="68" t="s">
        <v>104</v>
      </c>
      <c r="E35" s="36">
        <f t="shared" si="0"/>
        <v>-2576.0088290890376</v>
      </c>
      <c r="F35" s="36">
        <f t="shared" si="1"/>
        <v>-2576</v>
      </c>
      <c r="G35" s="36">
        <f t="shared" si="2"/>
        <v>-7.5200000064796768E-3</v>
      </c>
      <c r="H35" s="36">
        <f t="shared" si="3"/>
        <v>-7.5200000064796768E-3</v>
      </c>
      <c r="Q35" s="39">
        <f t="shared" si="4"/>
        <v>18480.875999999997</v>
      </c>
    </row>
    <row r="36" spans="1:17" s="36" customFormat="1" ht="12.75" customHeight="1">
      <c r="A36" s="67" t="s">
        <v>153</v>
      </c>
      <c r="B36" s="69" t="s">
        <v>72</v>
      </c>
      <c r="C36" s="68">
        <v>33516.464</v>
      </c>
      <c r="D36" s="68" t="s">
        <v>104</v>
      </c>
      <c r="E36" s="36">
        <f t="shared" si="0"/>
        <v>-2555.9461331642683</v>
      </c>
      <c r="F36" s="36">
        <f t="shared" si="1"/>
        <v>-2556</v>
      </c>
      <c r="G36" s="36">
        <f t="shared" si="2"/>
        <v>4.5879999997850973E-2</v>
      </c>
      <c r="H36" s="36">
        <f t="shared" si="3"/>
        <v>4.5879999997850973E-2</v>
      </c>
      <c r="Q36" s="39">
        <f t="shared" si="4"/>
        <v>18497.964</v>
      </c>
    </row>
    <row r="37" spans="1:17" s="36" customFormat="1" ht="12.75" customHeight="1">
      <c r="A37" s="67" t="s">
        <v>153</v>
      </c>
      <c r="B37" s="69" t="s">
        <v>72</v>
      </c>
      <c r="C37" s="68">
        <v>33545.364000000001</v>
      </c>
      <c r="D37" s="68" t="s">
        <v>104</v>
      </c>
      <c r="E37" s="36">
        <f t="shared" si="0"/>
        <v>-2522.015192607987</v>
      </c>
      <c r="F37" s="36">
        <f t="shared" si="1"/>
        <v>-2522</v>
      </c>
      <c r="G37" s="36">
        <f t="shared" si="2"/>
        <v>-1.2940000000526197E-2</v>
      </c>
      <c r="H37" s="36">
        <f t="shared" si="3"/>
        <v>-1.2940000000526197E-2</v>
      </c>
      <c r="Q37" s="39">
        <f t="shared" si="4"/>
        <v>18526.864000000001</v>
      </c>
    </row>
    <row r="38" spans="1:17" s="36" customFormat="1" ht="12.75" customHeight="1">
      <c r="A38" s="67" t="s">
        <v>123</v>
      </c>
      <c r="B38" s="69" t="s">
        <v>72</v>
      </c>
      <c r="C38" s="68">
        <v>33557.281000000003</v>
      </c>
      <c r="D38" s="68" t="s">
        <v>104</v>
      </c>
      <c r="E38" s="36">
        <f t="shared" si="0"/>
        <v>-2508.02366947272</v>
      </c>
      <c r="F38" s="36">
        <f t="shared" si="1"/>
        <v>-2508</v>
      </c>
      <c r="G38" s="36">
        <f t="shared" si="2"/>
        <v>-2.0160000000032596E-2</v>
      </c>
      <c r="H38" s="36">
        <f t="shared" si="3"/>
        <v>-2.0160000000032596E-2</v>
      </c>
      <c r="Q38" s="39">
        <f t="shared" si="4"/>
        <v>18538.781000000003</v>
      </c>
    </row>
    <row r="39" spans="1:17" s="36" customFormat="1" ht="12.75" customHeight="1">
      <c r="A39" s="67" t="s">
        <v>170</v>
      </c>
      <c r="B39" s="69" t="s">
        <v>72</v>
      </c>
      <c r="C39" s="68">
        <v>33768.49</v>
      </c>
      <c r="D39" s="68" t="s">
        <v>104</v>
      </c>
      <c r="E39" s="36">
        <f t="shared" si="0"/>
        <v>-2260.0471980557272</v>
      </c>
      <c r="F39" s="36">
        <f t="shared" si="1"/>
        <v>-2260</v>
      </c>
      <c r="G39" s="36">
        <f t="shared" si="2"/>
        <v>-4.0200000003096648E-2</v>
      </c>
      <c r="H39" s="36">
        <f t="shared" si="3"/>
        <v>-4.0200000003096648E-2</v>
      </c>
      <c r="Q39" s="39">
        <f t="shared" si="4"/>
        <v>18749.989999999998</v>
      </c>
    </row>
    <row r="40" spans="1:17" s="36" customFormat="1" ht="12.75" customHeight="1">
      <c r="A40" s="67" t="s">
        <v>170</v>
      </c>
      <c r="B40" s="69" t="s">
        <v>72</v>
      </c>
      <c r="C40" s="68">
        <v>33780.46</v>
      </c>
      <c r="D40" s="68" t="s">
        <v>104</v>
      </c>
      <c r="E40" s="36">
        <f t="shared" si="0"/>
        <v>-2245.9934486280899</v>
      </c>
      <c r="F40" s="36">
        <f t="shared" si="1"/>
        <v>-2246</v>
      </c>
      <c r="G40" s="36">
        <f t="shared" si="2"/>
        <v>5.5799999972805381E-3</v>
      </c>
      <c r="H40" s="36">
        <f t="shared" si="3"/>
        <v>5.5799999972805381E-3</v>
      </c>
      <c r="Q40" s="39">
        <f t="shared" si="4"/>
        <v>18761.96</v>
      </c>
    </row>
    <row r="41" spans="1:17" s="36" customFormat="1" ht="12.75" customHeight="1">
      <c r="A41" s="67" t="s">
        <v>123</v>
      </c>
      <c r="B41" s="69" t="s">
        <v>72</v>
      </c>
      <c r="C41" s="68">
        <v>33792.392</v>
      </c>
      <c r="D41" s="68" t="s">
        <v>104</v>
      </c>
      <c r="E41" s="36">
        <f t="shared" si="0"/>
        <v>-2231.9843142780019</v>
      </c>
      <c r="F41" s="36">
        <f t="shared" si="1"/>
        <v>-2232</v>
      </c>
      <c r="G41" s="36">
        <f t="shared" si="2"/>
        <v>1.3359999997192062E-2</v>
      </c>
      <c r="H41" s="36">
        <f t="shared" si="3"/>
        <v>1.3359999997192062E-2</v>
      </c>
      <c r="Q41" s="39">
        <f t="shared" si="4"/>
        <v>18773.892</v>
      </c>
    </row>
    <row r="42" spans="1:17" s="36" customFormat="1" ht="12.75" customHeight="1">
      <c r="A42" s="67" t="s">
        <v>112</v>
      </c>
      <c r="B42" s="69" t="s">
        <v>72</v>
      </c>
      <c r="C42" s="68">
        <v>33797.527000000002</v>
      </c>
      <c r="D42" s="68" t="s">
        <v>104</v>
      </c>
      <c r="E42" s="36">
        <f t="shared" si="0"/>
        <v>-2225.9554084040724</v>
      </c>
      <c r="F42" s="36">
        <f t="shared" si="1"/>
        <v>-2226</v>
      </c>
      <c r="G42" s="36">
        <f t="shared" si="2"/>
        <v>3.7980000000970904E-2</v>
      </c>
      <c r="H42" s="36">
        <f t="shared" si="3"/>
        <v>3.7980000000970904E-2</v>
      </c>
      <c r="Q42" s="39">
        <f t="shared" si="4"/>
        <v>18779.027000000002</v>
      </c>
    </row>
    <row r="43" spans="1:17" s="36" customFormat="1" ht="12.75" customHeight="1">
      <c r="A43" s="67" t="s">
        <v>170</v>
      </c>
      <c r="B43" s="69" t="s">
        <v>72</v>
      </c>
      <c r="C43" s="68">
        <v>33821.370000000003</v>
      </c>
      <c r="D43" s="68" t="s">
        <v>104</v>
      </c>
      <c r="E43" s="36">
        <f t="shared" si="0"/>
        <v>-2197.9617954046466</v>
      </c>
      <c r="F43" s="36">
        <f t="shared" si="1"/>
        <v>-2198</v>
      </c>
      <c r="G43" s="36">
        <f t="shared" si="2"/>
        <v>3.2540000000153668E-2</v>
      </c>
      <c r="H43" s="36">
        <f t="shared" si="3"/>
        <v>3.2540000000153668E-2</v>
      </c>
      <c r="Q43" s="39">
        <f t="shared" si="4"/>
        <v>18802.870000000003</v>
      </c>
    </row>
    <row r="44" spans="1:17" s="36" customFormat="1" ht="12.75" customHeight="1">
      <c r="A44" s="67" t="s">
        <v>170</v>
      </c>
      <c r="B44" s="69" t="s">
        <v>72</v>
      </c>
      <c r="C44" s="68">
        <v>33826.410000000003</v>
      </c>
      <c r="D44" s="68" t="s">
        <v>104</v>
      </c>
      <c r="E44" s="36">
        <f t="shared" si="0"/>
        <v>-2192.0444272245886</v>
      </c>
      <c r="F44" s="36">
        <f t="shared" si="1"/>
        <v>-2192</v>
      </c>
      <c r="G44" s="36">
        <f t="shared" si="2"/>
        <v>-3.7839999997231644E-2</v>
      </c>
      <c r="H44" s="36">
        <f t="shared" si="3"/>
        <v>-3.7839999997231644E-2</v>
      </c>
      <c r="Q44" s="39">
        <f t="shared" si="4"/>
        <v>18807.910000000003</v>
      </c>
    </row>
    <row r="45" spans="1:17" s="36" customFormat="1" ht="12.75" customHeight="1">
      <c r="A45" s="67" t="s">
        <v>170</v>
      </c>
      <c r="B45" s="69" t="s">
        <v>72</v>
      </c>
      <c r="C45" s="68">
        <v>33832.39</v>
      </c>
      <c r="D45" s="68" t="s">
        <v>104</v>
      </c>
      <c r="E45" s="36">
        <f t="shared" si="0"/>
        <v>-2185.0234229157163</v>
      </c>
      <c r="F45" s="36">
        <f t="shared" si="1"/>
        <v>-2185</v>
      </c>
      <c r="G45" s="36">
        <f t="shared" si="2"/>
        <v>-1.9950000001699664E-2</v>
      </c>
      <c r="H45" s="36">
        <f t="shared" si="3"/>
        <v>-1.9950000001699664E-2</v>
      </c>
      <c r="Q45" s="39">
        <f t="shared" si="4"/>
        <v>18813.89</v>
      </c>
    </row>
    <row r="46" spans="1:17" s="36" customFormat="1" ht="12.75" customHeight="1">
      <c r="A46" s="67" t="s">
        <v>123</v>
      </c>
      <c r="B46" s="69" t="s">
        <v>72</v>
      </c>
      <c r="C46" s="68">
        <v>33843.481</v>
      </c>
      <c r="D46" s="68" t="s">
        <v>104</v>
      </c>
      <c r="E46" s="36">
        <f t="shared" si="0"/>
        <v>-2172.0016906766259</v>
      </c>
      <c r="F46" s="36">
        <f t="shared" si="1"/>
        <v>-2172</v>
      </c>
      <c r="G46" s="36">
        <f t="shared" si="2"/>
        <v>-1.4400000000023283E-3</v>
      </c>
      <c r="H46" s="36">
        <f t="shared" si="3"/>
        <v>-1.4400000000023283E-3</v>
      </c>
      <c r="Q46" s="39">
        <f t="shared" si="4"/>
        <v>18824.981</v>
      </c>
    </row>
    <row r="47" spans="1:17" s="36" customFormat="1" ht="12.75" customHeight="1">
      <c r="A47" s="67" t="s">
        <v>170</v>
      </c>
      <c r="B47" s="69" t="s">
        <v>72</v>
      </c>
      <c r="C47" s="68">
        <v>33860.51</v>
      </c>
      <c r="D47" s="68" t="s">
        <v>104</v>
      </c>
      <c r="E47" s="36">
        <f t="shared" si="0"/>
        <v>-2152.0082655301567</v>
      </c>
      <c r="F47" s="36">
        <f t="shared" si="1"/>
        <v>-2152</v>
      </c>
      <c r="G47" s="36">
        <f t="shared" si="2"/>
        <v>-7.0400000040535815E-3</v>
      </c>
      <c r="H47" s="36">
        <f t="shared" si="3"/>
        <v>-7.0400000040535815E-3</v>
      </c>
      <c r="Q47" s="39">
        <f t="shared" si="4"/>
        <v>18842.010000000002</v>
      </c>
    </row>
    <row r="48" spans="1:17" s="36" customFormat="1" ht="12.75" customHeight="1">
      <c r="A48" s="67" t="s">
        <v>170</v>
      </c>
      <c r="B48" s="69" t="s">
        <v>72</v>
      </c>
      <c r="C48" s="68">
        <v>33861.379999999997</v>
      </c>
      <c r="D48" s="68" t="s">
        <v>104</v>
      </c>
      <c r="E48" s="36">
        <f t="shared" si="0"/>
        <v>-2150.9868150705092</v>
      </c>
      <c r="F48" s="36">
        <f t="shared" si="1"/>
        <v>-2151</v>
      </c>
      <c r="G48" s="36">
        <f t="shared" si="2"/>
        <v>1.1229999996430706E-2</v>
      </c>
      <c r="H48" s="36">
        <f t="shared" si="3"/>
        <v>1.1229999996430706E-2</v>
      </c>
      <c r="Q48" s="39">
        <f t="shared" si="4"/>
        <v>18842.879999999997</v>
      </c>
    </row>
    <row r="49" spans="1:17" s="36" customFormat="1" ht="12.75" customHeight="1">
      <c r="A49" s="67" t="s">
        <v>170</v>
      </c>
      <c r="B49" s="69" t="s">
        <v>72</v>
      </c>
      <c r="C49" s="68">
        <v>33867.35</v>
      </c>
      <c r="D49" s="68" t="s">
        <v>104</v>
      </c>
      <c r="E49" s="36">
        <f t="shared" si="0"/>
        <v>-2143.9775515715119</v>
      </c>
      <c r="F49" s="36">
        <f t="shared" si="1"/>
        <v>-2144</v>
      </c>
      <c r="G49" s="36">
        <f t="shared" si="2"/>
        <v>1.9119999997201376E-2</v>
      </c>
      <c r="H49" s="36">
        <f t="shared" si="3"/>
        <v>1.9119999997201376E-2</v>
      </c>
      <c r="Q49" s="39">
        <f t="shared" si="4"/>
        <v>18848.849999999999</v>
      </c>
    </row>
    <row r="50" spans="1:17" s="36" customFormat="1" ht="12.75" customHeight="1">
      <c r="A50" s="67" t="s">
        <v>170</v>
      </c>
      <c r="B50" s="69" t="s">
        <v>72</v>
      </c>
      <c r="C50" s="68">
        <v>33884.33</v>
      </c>
      <c r="D50" s="68" t="s">
        <v>104</v>
      </c>
      <c r="E50" s="36">
        <f t="shared" si="0"/>
        <v>-2124.0416563934587</v>
      </c>
      <c r="F50" s="36">
        <f t="shared" si="1"/>
        <v>-2124</v>
      </c>
      <c r="G50" s="36">
        <f t="shared" si="2"/>
        <v>-3.5479999998642597E-2</v>
      </c>
      <c r="H50" s="36">
        <f t="shared" si="3"/>
        <v>-3.5479999998642597E-2</v>
      </c>
      <c r="Q50" s="39">
        <f t="shared" si="4"/>
        <v>18865.830000000002</v>
      </c>
    </row>
    <row r="51" spans="1:17" s="36" customFormat="1" ht="12.75" customHeight="1">
      <c r="A51" s="67" t="s">
        <v>123</v>
      </c>
      <c r="B51" s="69" t="s">
        <v>72</v>
      </c>
      <c r="C51" s="68">
        <v>33890.328000000001</v>
      </c>
      <c r="D51" s="68" t="s">
        <v>104</v>
      </c>
      <c r="E51" s="36">
        <f t="shared" si="0"/>
        <v>-2116.9995186267961</v>
      </c>
      <c r="F51" s="36">
        <f t="shared" si="1"/>
        <v>-2117</v>
      </c>
      <c r="G51" s="36">
        <f t="shared" si="2"/>
        <v>4.1000000055646524E-4</v>
      </c>
      <c r="H51" s="36">
        <f t="shared" si="3"/>
        <v>4.1000000055646524E-4</v>
      </c>
      <c r="Q51" s="39">
        <f t="shared" si="4"/>
        <v>18871.828000000001</v>
      </c>
    </row>
    <row r="52" spans="1:17" s="36" customFormat="1" ht="12.75" customHeight="1">
      <c r="A52" s="67" t="s">
        <v>170</v>
      </c>
      <c r="B52" s="69" t="s">
        <v>72</v>
      </c>
      <c r="C52" s="68">
        <v>33901.360000000001</v>
      </c>
      <c r="D52" s="68" t="s">
        <v>104</v>
      </c>
      <c r="E52" s="36">
        <f t="shared" si="0"/>
        <v>-2104.0470571660053</v>
      </c>
      <c r="F52" s="36">
        <f t="shared" si="1"/>
        <v>-2104</v>
      </c>
      <c r="G52" s="36">
        <f t="shared" si="2"/>
        <v>-4.0079999998852145E-2</v>
      </c>
      <c r="H52" s="36">
        <f t="shared" si="3"/>
        <v>-4.0079999998852145E-2</v>
      </c>
      <c r="Q52" s="39">
        <f t="shared" si="4"/>
        <v>18882.86</v>
      </c>
    </row>
    <row r="53" spans="1:17" s="36" customFormat="1" ht="12.75" customHeight="1">
      <c r="A53" s="67" t="s">
        <v>170</v>
      </c>
      <c r="B53" s="69" t="s">
        <v>72</v>
      </c>
      <c r="C53" s="68">
        <v>33902.28</v>
      </c>
      <c r="D53" s="68" t="s">
        <v>104</v>
      </c>
      <c r="E53" s="36">
        <f t="shared" ref="E53:E84" si="5">+(C53-C$7)/C$8</f>
        <v>-2102.9669026569495</v>
      </c>
      <c r="F53" s="36">
        <f t="shared" ref="F53:F84" si="6">ROUND(2*E53,0)/2</f>
        <v>-2103</v>
      </c>
      <c r="G53" s="36">
        <f t="shared" ref="G53:G72" si="7">+C53-(C$7+F53*C$8)</f>
        <v>2.8189999997266568E-2</v>
      </c>
      <c r="H53" s="36">
        <f t="shared" ref="H53:H72" si="8">+G53</f>
        <v>2.8189999997266568E-2</v>
      </c>
      <c r="Q53" s="39">
        <f t="shared" ref="Q53:Q84" si="9">+C53-15018.5</f>
        <v>18883.78</v>
      </c>
    </row>
    <row r="54" spans="1:17" s="36" customFormat="1" ht="12.75" customHeight="1">
      <c r="A54" s="67" t="s">
        <v>170</v>
      </c>
      <c r="B54" s="69" t="s">
        <v>72</v>
      </c>
      <c r="C54" s="68">
        <v>33948.22</v>
      </c>
      <c r="D54" s="68" t="s">
        <v>104</v>
      </c>
      <c r="E54" s="36">
        <f t="shared" si="5"/>
        <v>-2049.0296220633313</v>
      </c>
      <c r="F54" s="36">
        <f t="shared" si="6"/>
        <v>-2049</v>
      </c>
      <c r="G54" s="36">
        <f t="shared" si="7"/>
        <v>-2.5229999999282882E-2</v>
      </c>
      <c r="H54" s="36">
        <f t="shared" si="8"/>
        <v>-2.5229999999282882E-2</v>
      </c>
      <c r="Q54" s="39">
        <f t="shared" si="9"/>
        <v>18929.72</v>
      </c>
    </row>
    <row r="55" spans="1:17" s="36" customFormat="1" ht="12.75" customHeight="1">
      <c r="A55" s="67" t="s">
        <v>123</v>
      </c>
      <c r="B55" s="69" t="s">
        <v>72</v>
      </c>
      <c r="C55" s="68">
        <v>34194.417000000001</v>
      </c>
      <c r="D55" s="68" t="s">
        <v>104</v>
      </c>
      <c r="E55" s="36">
        <f t="shared" si="5"/>
        <v>-1759.9744050344605</v>
      </c>
      <c r="F55" s="36">
        <f t="shared" si="6"/>
        <v>-1760</v>
      </c>
      <c r="G55" s="36">
        <f t="shared" si="7"/>
        <v>2.1800000002258457E-2</v>
      </c>
      <c r="H55" s="36">
        <f t="shared" si="8"/>
        <v>2.1800000002258457E-2</v>
      </c>
      <c r="Q55" s="39">
        <f t="shared" si="9"/>
        <v>19175.917000000001</v>
      </c>
    </row>
    <row r="56" spans="1:17" s="36" customFormat="1" ht="12.75" customHeight="1">
      <c r="A56" s="67" t="s">
        <v>123</v>
      </c>
      <c r="B56" s="69" t="s">
        <v>72</v>
      </c>
      <c r="C56" s="68">
        <v>34281.311000000002</v>
      </c>
      <c r="D56" s="68" t="s">
        <v>104</v>
      </c>
      <c r="E56" s="36">
        <f t="shared" si="5"/>
        <v>-1657.9538116539288</v>
      </c>
      <c r="F56" s="36">
        <f t="shared" si="6"/>
        <v>-1658</v>
      </c>
      <c r="G56" s="36">
        <f t="shared" si="7"/>
        <v>3.9339999995718244E-2</v>
      </c>
      <c r="H56" s="36">
        <f t="shared" si="8"/>
        <v>3.9339999995718244E-2</v>
      </c>
      <c r="Q56" s="39">
        <f t="shared" si="9"/>
        <v>19262.811000000002</v>
      </c>
    </row>
    <row r="57" spans="1:17" s="36" customFormat="1" ht="12.75" customHeight="1">
      <c r="A57" s="67" t="s">
        <v>123</v>
      </c>
      <c r="B57" s="69" t="s">
        <v>72</v>
      </c>
      <c r="C57" s="68">
        <v>34327.300000000003</v>
      </c>
      <c r="D57" s="68" t="s">
        <v>104</v>
      </c>
      <c r="E57" s="36">
        <f t="shared" si="5"/>
        <v>-1603.9590010918946</v>
      </c>
      <c r="F57" s="36">
        <f t="shared" si="6"/>
        <v>-1604</v>
      </c>
      <c r="G57" s="36">
        <f t="shared" si="7"/>
        <v>3.4919999998237472E-2</v>
      </c>
      <c r="H57" s="36">
        <f t="shared" si="8"/>
        <v>3.4919999998237472E-2</v>
      </c>
      <c r="Q57" s="39">
        <f t="shared" si="9"/>
        <v>19308.800000000003</v>
      </c>
    </row>
    <row r="58" spans="1:17" s="36" customFormat="1" ht="12.75" customHeight="1">
      <c r="A58" s="67" t="s">
        <v>123</v>
      </c>
      <c r="B58" s="69" t="s">
        <v>72</v>
      </c>
      <c r="C58" s="68">
        <v>34510.383999999998</v>
      </c>
      <c r="D58" s="68" t="s">
        <v>104</v>
      </c>
      <c r="E58" s="36">
        <f t="shared" si="5"/>
        <v>-1389.0035574653989</v>
      </c>
      <c r="F58" s="36">
        <f t="shared" si="6"/>
        <v>-1389</v>
      </c>
      <c r="G58" s="36">
        <f t="shared" si="7"/>
        <v>-3.0300000071292743E-3</v>
      </c>
      <c r="H58" s="36">
        <f t="shared" si="8"/>
        <v>-3.0300000071292743E-3</v>
      </c>
      <c r="Q58" s="39">
        <f t="shared" si="9"/>
        <v>19491.883999999998</v>
      </c>
    </row>
    <row r="59" spans="1:17" s="36" customFormat="1" ht="12.75" customHeight="1">
      <c r="A59" s="67" t="s">
        <v>123</v>
      </c>
      <c r="B59" s="69" t="s">
        <v>72</v>
      </c>
      <c r="C59" s="68">
        <v>34527.410000000003</v>
      </c>
      <c r="D59" s="68" t="s">
        <v>104</v>
      </c>
      <c r="E59" s="36">
        <f t="shared" si="5"/>
        <v>-1369.0136545618902</v>
      </c>
      <c r="F59" s="36">
        <f t="shared" si="6"/>
        <v>-1369</v>
      </c>
      <c r="G59" s="36">
        <f t="shared" si="7"/>
        <v>-1.1630000000877772E-2</v>
      </c>
      <c r="H59" s="36">
        <f t="shared" si="8"/>
        <v>-1.1630000000877772E-2</v>
      </c>
      <c r="Q59" s="39">
        <f t="shared" si="9"/>
        <v>19508.910000000003</v>
      </c>
    </row>
    <row r="60" spans="1:17" s="36" customFormat="1" ht="12.75" customHeight="1">
      <c r="A60" s="67" t="s">
        <v>123</v>
      </c>
      <c r="B60" s="69" t="s">
        <v>72</v>
      </c>
      <c r="C60" s="68">
        <v>34544.432000000001</v>
      </c>
      <c r="D60" s="68" t="s">
        <v>104</v>
      </c>
      <c r="E60" s="36">
        <f t="shared" si="5"/>
        <v>-1349.0284479823438</v>
      </c>
      <c r="F60" s="36">
        <f t="shared" si="6"/>
        <v>-1349</v>
      </c>
      <c r="G60" s="36">
        <f t="shared" si="7"/>
        <v>-2.4230000002717134E-2</v>
      </c>
      <c r="H60" s="36">
        <f t="shared" si="8"/>
        <v>-2.4230000002717134E-2</v>
      </c>
      <c r="Q60" s="39">
        <f t="shared" si="9"/>
        <v>19525.932000000001</v>
      </c>
    </row>
    <row r="61" spans="1:17" s="36" customFormat="1" ht="12.75" customHeight="1">
      <c r="A61" s="67" t="s">
        <v>123</v>
      </c>
      <c r="B61" s="69" t="s">
        <v>72</v>
      </c>
      <c r="C61" s="68">
        <v>34573.415000000001</v>
      </c>
      <c r="D61" s="68" t="s">
        <v>104</v>
      </c>
      <c r="E61" s="36">
        <f t="shared" si="5"/>
        <v>-1315.0000587040511</v>
      </c>
      <c r="F61" s="36">
        <f t="shared" si="6"/>
        <v>-1315</v>
      </c>
      <c r="G61" s="36">
        <f t="shared" si="7"/>
        <v>-5.0000002374872565E-5</v>
      </c>
      <c r="H61" s="36">
        <f t="shared" si="8"/>
        <v>-5.0000002374872565E-5</v>
      </c>
      <c r="Q61" s="39">
        <f t="shared" si="9"/>
        <v>19554.915000000001</v>
      </c>
    </row>
    <row r="62" spans="1:17" s="36" customFormat="1" ht="12.75" customHeight="1">
      <c r="A62" s="67" t="s">
        <v>123</v>
      </c>
      <c r="B62" s="69" t="s">
        <v>72</v>
      </c>
      <c r="C62" s="68">
        <v>34637.313000000002</v>
      </c>
      <c r="D62" s="68" t="s">
        <v>104</v>
      </c>
      <c r="E62" s="36">
        <f t="shared" si="5"/>
        <v>-1239.9786317260171</v>
      </c>
      <c r="F62" s="36">
        <f t="shared" si="6"/>
        <v>-1240</v>
      </c>
      <c r="G62" s="36">
        <f t="shared" si="7"/>
        <v>1.8199999998614658E-2</v>
      </c>
      <c r="H62" s="36">
        <f t="shared" si="8"/>
        <v>1.8199999998614658E-2</v>
      </c>
      <c r="Q62" s="39">
        <f t="shared" si="9"/>
        <v>19618.813000000002</v>
      </c>
    </row>
    <row r="63" spans="1:17" s="36" customFormat="1" ht="12.75" customHeight="1">
      <c r="A63" s="67" t="s">
        <v>123</v>
      </c>
      <c r="B63" s="69" t="s">
        <v>72</v>
      </c>
      <c r="C63" s="68">
        <v>34678.216</v>
      </c>
      <c r="D63" s="68" t="s">
        <v>104</v>
      </c>
      <c r="E63" s="36">
        <f t="shared" si="5"/>
        <v>-1191.9551970694963</v>
      </c>
      <c r="F63" s="36">
        <f t="shared" si="6"/>
        <v>-1192</v>
      </c>
      <c r="G63" s="36">
        <f t="shared" si="7"/>
        <v>3.8159999996423721E-2</v>
      </c>
      <c r="H63" s="36">
        <f t="shared" si="8"/>
        <v>3.8159999996423721E-2</v>
      </c>
      <c r="Q63" s="39">
        <f t="shared" si="9"/>
        <v>19659.716</v>
      </c>
    </row>
    <row r="64" spans="1:17" s="36" customFormat="1" ht="12.75" customHeight="1">
      <c r="A64" s="67" t="s">
        <v>123</v>
      </c>
      <c r="B64" s="69" t="s">
        <v>72</v>
      </c>
      <c r="C64" s="68">
        <v>34866.411999999997</v>
      </c>
      <c r="D64" s="68" t="s">
        <v>104</v>
      </c>
      <c r="E64" s="36">
        <f t="shared" si="5"/>
        <v>-970.99785143179849</v>
      </c>
      <c r="F64" s="36">
        <f t="shared" si="6"/>
        <v>-971</v>
      </c>
      <c r="G64" s="36">
        <f t="shared" si="7"/>
        <v>1.8299999937880784E-3</v>
      </c>
      <c r="H64" s="36">
        <f t="shared" si="8"/>
        <v>1.8299999937880784E-3</v>
      </c>
      <c r="Q64" s="39">
        <f t="shared" si="9"/>
        <v>19847.911999999997</v>
      </c>
    </row>
    <row r="65" spans="1:17" s="36" customFormat="1" ht="12.75" customHeight="1">
      <c r="A65" s="67" t="s">
        <v>123</v>
      </c>
      <c r="B65" s="69" t="s">
        <v>72</v>
      </c>
      <c r="C65" s="68">
        <v>34958.391000000003</v>
      </c>
      <c r="D65" s="68" t="s">
        <v>104</v>
      </c>
      <c r="E65" s="36">
        <f t="shared" si="5"/>
        <v>-863.0070562267374</v>
      </c>
      <c r="F65" s="36">
        <f t="shared" si="6"/>
        <v>-863</v>
      </c>
      <c r="G65" s="36">
        <f t="shared" si="7"/>
        <v>-6.0099999973317608E-3</v>
      </c>
      <c r="H65" s="36">
        <f t="shared" si="8"/>
        <v>-6.0099999973317608E-3</v>
      </c>
      <c r="Q65" s="39">
        <f t="shared" si="9"/>
        <v>19939.891000000003</v>
      </c>
    </row>
    <row r="66" spans="1:17" s="36" customFormat="1" ht="12.75" customHeight="1">
      <c r="A66" s="67" t="s">
        <v>123</v>
      </c>
      <c r="B66" s="69" t="s">
        <v>72</v>
      </c>
      <c r="C66" s="68">
        <v>35016.266000000003</v>
      </c>
      <c r="D66" s="68" t="s">
        <v>104</v>
      </c>
      <c r="E66" s="36">
        <f t="shared" si="5"/>
        <v>-795.05711904007035</v>
      </c>
      <c r="F66" s="36">
        <f t="shared" si="6"/>
        <v>-795</v>
      </c>
      <c r="G66" s="36">
        <f t="shared" si="7"/>
        <v>-4.8649999996996485E-2</v>
      </c>
      <c r="H66" s="36">
        <f t="shared" si="8"/>
        <v>-4.8649999996996485E-2</v>
      </c>
      <c r="Q66" s="39">
        <f t="shared" si="9"/>
        <v>19997.766000000003</v>
      </c>
    </row>
    <row r="67" spans="1:17" s="36" customFormat="1" ht="12.75" customHeight="1">
      <c r="A67" s="67" t="s">
        <v>123</v>
      </c>
      <c r="B67" s="69" t="s">
        <v>72</v>
      </c>
      <c r="C67" s="68">
        <v>35039.356</v>
      </c>
      <c r="D67" s="68" t="s">
        <v>104</v>
      </c>
      <c r="E67" s="36">
        <f t="shared" si="5"/>
        <v>-767.94758902469391</v>
      </c>
      <c r="F67" s="36">
        <f t="shared" si="6"/>
        <v>-768</v>
      </c>
      <c r="G67" s="36">
        <f t="shared" si="7"/>
        <v>4.4640000000072177E-2</v>
      </c>
      <c r="H67" s="36">
        <f t="shared" si="8"/>
        <v>4.4640000000072177E-2</v>
      </c>
      <c r="Q67" s="39">
        <f t="shared" si="9"/>
        <v>20020.856</v>
      </c>
    </row>
    <row r="68" spans="1:17" s="36" customFormat="1" ht="12.75" customHeight="1">
      <c r="A68" s="67" t="s">
        <v>123</v>
      </c>
      <c r="B68" s="69" t="s">
        <v>72</v>
      </c>
      <c r="C68" s="68">
        <v>35396.220999999998</v>
      </c>
      <c r="D68" s="68" t="s">
        <v>104</v>
      </c>
      <c r="E68" s="36">
        <f t="shared" si="5"/>
        <v>-348.95917720404896</v>
      </c>
      <c r="F68" s="36">
        <f t="shared" si="6"/>
        <v>-349</v>
      </c>
      <c r="G68" s="36">
        <f t="shared" si="7"/>
        <v>3.4769999998388812E-2</v>
      </c>
      <c r="H68" s="36">
        <f t="shared" si="8"/>
        <v>3.4769999998388812E-2</v>
      </c>
      <c r="Q68" s="39">
        <f t="shared" si="9"/>
        <v>20377.720999999998</v>
      </c>
    </row>
    <row r="69" spans="1:17" s="36" customFormat="1" ht="12.75" customHeight="1">
      <c r="A69" s="67" t="s">
        <v>123</v>
      </c>
      <c r="B69" s="69" t="s">
        <v>72</v>
      </c>
      <c r="C69" s="68">
        <v>35401.252</v>
      </c>
      <c r="D69" s="68" t="s">
        <v>104</v>
      </c>
      <c r="E69" s="36">
        <f t="shared" si="5"/>
        <v>-343.05237575288169</v>
      </c>
      <c r="F69" s="36">
        <f t="shared" si="6"/>
        <v>-343</v>
      </c>
      <c r="G69" s="36">
        <f t="shared" si="7"/>
        <v>-4.461000000446802E-2</v>
      </c>
      <c r="H69" s="36">
        <f t="shared" si="8"/>
        <v>-4.461000000446802E-2</v>
      </c>
      <c r="Q69" s="39">
        <f t="shared" si="9"/>
        <v>20382.752</v>
      </c>
    </row>
    <row r="70" spans="1:17" s="36" customFormat="1" ht="12.75" customHeight="1">
      <c r="A70" s="67" t="s">
        <v>123</v>
      </c>
      <c r="B70" s="69" t="s">
        <v>72</v>
      </c>
      <c r="C70" s="68">
        <v>35607.428999999996</v>
      </c>
      <c r="D70" s="68" t="s">
        <v>104</v>
      </c>
      <c r="E70" s="36">
        <f t="shared" si="5"/>
        <v>-100.9838798680402</v>
      </c>
      <c r="F70" s="36">
        <f t="shared" si="6"/>
        <v>-101</v>
      </c>
      <c r="G70" s="36">
        <f t="shared" si="7"/>
        <v>1.3729999991483055E-2</v>
      </c>
      <c r="H70" s="36">
        <f t="shared" si="8"/>
        <v>1.3729999991483055E-2</v>
      </c>
      <c r="Q70" s="39">
        <f t="shared" si="9"/>
        <v>20588.928999999996</v>
      </c>
    </row>
    <row r="71" spans="1:17" s="36" customFormat="1" ht="12.75" customHeight="1">
      <c r="A71" s="67" t="s">
        <v>123</v>
      </c>
      <c r="B71" s="69" t="s">
        <v>72</v>
      </c>
      <c r="C71" s="68">
        <v>35630.404000000002</v>
      </c>
      <c r="D71" s="68" t="s">
        <v>104</v>
      </c>
      <c r="E71" s="36">
        <f t="shared" si="5"/>
        <v>-74.009369166285154</v>
      </c>
      <c r="F71" s="36">
        <f t="shared" si="6"/>
        <v>-74</v>
      </c>
      <c r="G71" s="36">
        <f t="shared" si="7"/>
        <v>-7.980000002135057E-3</v>
      </c>
      <c r="H71" s="36">
        <f t="shared" si="8"/>
        <v>-7.980000002135057E-3</v>
      </c>
      <c r="Q71" s="39">
        <f t="shared" si="9"/>
        <v>20611.904000000002</v>
      </c>
    </row>
    <row r="72" spans="1:17" s="36" customFormat="1" ht="12.75" customHeight="1">
      <c r="A72" s="67" t="s">
        <v>123</v>
      </c>
      <c r="B72" s="69" t="s">
        <v>72</v>
      </c>
      <c r="C72" s="68">
        <v>35670.411999999997</v>
      </c>
      <c r="D72" s="68" t="s">
        <v>104</v>
      </c>
      <c r="E72" s="36">
        <f t="shared" si="5"/>
        <v>-27.036736994124553</v>
      </c>
      <c r="F72" s="36">
        <f t="shared" si="6"/>
        <v>-27</v>
      </c>
      <c r="G72" s="36">
        <f t="shared" si="7"/>
        <v>-3.1290000006265473E-2</v>
      </c>
      <c r="H72" s="36">
        <f t="shared" si="8"/>
        <v>-3.1290000006265473E-2</v>
      </c>
      <c r="Q72" s="39">
        <f t="shared" si="9"/>
        <v>20651.911999999997</v>
      </c>
    </row>
    <row r="73" spans="1:17" s="36" customFormat="1" ht="12.75" customHeight="1">
      <c r="A73" s="36" t="s">
        <v>15</v>
      </c>
      <c r="C73" s="37">
        <v>35693.440000000002</v>
      </c>
      <c r="D73" s="37" t="s">
        <v>17</v>
      </c>
      <c r="E73" s="36">
        <f t="shared" si="5"/>
        <v>0</v>
      </c>
      <c r="F73" s="36">
        <f t="shared" si="6"/>
        <v>0</v>
      </c>
      <c r="H73" s="38">
        <v>0</v>
      </c>
      <c r="Q73" s="39">
        <f t="shared" si="9"/>
        <v>20674.940000000002</v>
      </c>
    </row>
    <row r="74" spans="1:17" s="36" customFormat="1" ht="12.75" customHeight="1">
      <c r="A74" s="67" t="s">
        <v>123</v>
      </c>
      <c r="B74" s="69" t="s">
        <v>72</v>
      </c>
      <c r="C74" s="68">
        <v>35740.29</v>
      </c>
      <c r="D74" s="68" t="s">
        <v>104</v>
      </c>
      <c r="E74" s="36">
        <f t="shared" si="5"/>
        <v>55.005694292790608</v>
      </c>
      <c r="F74" s="36">
        <f t="shared" si="6"/>
        <v>55</v>
      </c>
      <c r="G74" s="36">
        <f t="shared" ref="G74:G105" si="10">+C74-(C$7+F74*C$8)</f>
        <v>4.8499999975319952E-3</v>
      </c>
      <c r="H74" s="36">
        <f t="shared" ref="H74:H86" si="11">+G74</f>
        <v>4.8499999975319952E-3</v>
      </c>
      <c r="Q74" s="39">
        <f t="shared" si="9"/>
        <v>20721.79</v>
      </c>
    </row>
    <row r="75" spans="1:17" s="36" customFormat="1" ht="12.75" customHeight="1">
      <c r="A75" s="67" t="s">
        <v>123</v>
      </c>
      <c r="B75" s="69" t="s">
        <v>72</v>
      </c>
      <c r="C75" s="68">
        <v>35746.269999999997</v>
      </c>
      <c r="D75" s="68" t="s">
        <v>104</v>
      </c>
      <c r="E75" s="36">
        <f t="shared" si="5"/>
        <v>62.02669860166305</v>
      </c>
      <c r="F75" s="36">
        <f t="shared" si="6"/>
        <v>62</v>
      </c>
      <c r="G75" s="36">
        <f t="shared" si="10"/>
        <v>2.2739999993063975E-2</v>
      </c>
      <c r="H75" s="36">
        <f t="shared" si="11"/>
        <v>2.2739999993063975E-2</v>
      </c>
      <c r="Q75" s="39">
        <f t="shared" si="9"/>
        <v>20727.769999999997</v>
      </c>
    </row>
    <row r="76" spans="1:17" s="36" customFormat="1" ht="12.75" customHeight="1">
      <c r="A76" s="67" t="s">
        <v>123</v>
      </c>
      <c r="B76" s="69" t="s">
        <v>72</v>
      </c>
      <c r="C76" s="68">
        <v>36009.42</v>
      </c>
      <c r="D76" s="68" t="s">
        <v>104</v>
      </c>
      <c r="E76" s="36">
        <f t="shared" si="5"/>
        <v>370.98611062190594</v>
      </c>
      <c r="F76" s="36">
        <f t="shared" si="6"/>
        <v>371</v>
      </c>
      <c r="G76" s="36">
        <f t="shared" si="10"/>
        <v>-1.1830000003101304E-2</v>
      </c>
      <c r="H76" s="36">
        <f t="shared" si="11"/>
        <v>-1.1830000003101304E-2</v>
      </c>
      <c r="Q76" s="39">
        <f t="shared" si="9"/>
        <v>20990.92</v>
      </c>
    </row>
    <row r="77" spans="1:17" s="36" customFormat="1" ht="12.75" customHeight="1">
      <c r="A77" s="67" t="s">
        <v>123</v>
      </c>
      <c r="B77" s="69" t="s">
        <v>72</v>
      </c>
      <c r="C77" s="68">
        <v>36015.368000000002</v>
      </c>
      <c r="D77" s="68" t="s">
        <v>104</v>
      </c>
      <c r="E77" s="36">
        <f t="shared" si="5"/>
        <v>377.96954433916841</v>
      </c>
      <c r="F77" s="36">
        <f t="shared" si="6"/>
        <v>378</v>
      </c>
      <c r="G77" s="36">
        <f t="shared" si="10"/>
        <v>-2.5939999999536667E-2</v>
      </c>
      <c r="H77" s="36">
        <f t="shared" si="11"/>
        <v>-2.5939999999536667E-2</v>
      </c>
      <c r="Q77" s="39">
        <f t="shared" si="9"/>
        <v>20996.868000000002</v>
      </c>
    </row>
    <row r="78" spans="1:17" s="36" customFormat="1" ht="12.75" customHeight="1">
      <c r="A78" s="67" t="s">
        <v>123</v>
      </c>
      <c r="B78" s="69" t="s">
        <v>72</v>
      </c>
      <c r="C78" s="68">
        <v>36038.400000000001</v>
      </c>
      <c r="D78" s="68" t="s">
        <v>104</v>
      </c>
      <c r="E78" s="36">
        <f t="shared" si="5"/>
        <v>405.01097765723779</v>
      </c>
      <c r="F78" s="36">
        <f t="shared" si="6"/>
        <v>405</v>
      </c>
      <c r="G78" s="36">
        <f t="shared" si="10"/>
        <v>9.3500000002677552E-3</v>
      </c>
      <c r="H78" s="36">
        <f t="shared" si="11"/>
        <v>9.3500000002677552E-3</v>
      </c>
      <c r="Q78" s="39">
        <f t="shared" si="9"/>
        <v>21019.9</v>
      </c>
    </row>
    <row r="79" spans="1:17" s="36" customFormat="1" ht="12.75" customHeight="1">
      <c r="A79" s="67" t="s">
        <v>123</v>
      </c>
      <c r="B79" s="69" t="s">
        <v>72</v>
      </c>
      <c r="C79" s="68">
        <v>36084.347000000002</v>
      </c>
      <c r="D79" s="68" t="s">
        <v>104</v>
      </c>
      <c r="E79" s="36">
        <f t="shared" si="5"/>
        <v>458.95647681777001</v>
      </c>
      <c r="F79" s="36">
        <f t="shared" si="6"/>
        <v>459</v>
      </c>
      <c r="G79" s="36">
        <f t="shared" si="10"/>
        <v>-3.7069999998493586E-2</v>
      </c>
      <c r="H79" s="36">
        <f t="shared" si="11"/>
        <v>-3.7069999998493586E-2</v>
      </c>
      <c r="Q79" s="39">
        <f t="shared" si="9"/>
        <v>21065.847000000002</v>
      </c>
    </row>
    <row r="80" spans="1:17" s="36" customFormat="1" ht="12.75" customHeight="1">
      <c r="A80" s="67" t="s">
        <v>123</v>
      </c>
      <c r="B80" s="69" t="s">
        <v>72</v>
      </c>
      <c r="C80" s="68">
        <v>36125.290999999997</v>
      </c>
      <c r="D80" s="68" t="s">
        <v>104</v>
      </c>
      <c r="E80" s="36">
        <f t="shared" si="5"/>
        <v>507.02804879480016</v>
      </c>
      <c r="F80" s="36">
        <f t="shared" si="6"/>
        <v>507</v>
      </c>
      <c r="G80" s="36">
        <f t="shared" si="10"/>
        <v>2.3889999996754341E-2</v>
      </c>
      <c r="H80" s="36">
        <f t="shared" si="11"/>
        <v>2.3889999996754341E-2</v>
      </c>
      <c r="Q80" s="39">
        <f t="shared" si="9"/>
        <v>21106.790999999997</v>
      </c>
    </row>
    <row r="81" spans="1:32" s="36" customFormat="1" ht="12.75" customHeight="1">
      <c r="A81" s="67" t="s">
        <v>123</v>
      </c>
      <c r="B81" s="69" t="s">
        <v>72</v>
      </c>
      <c r="C81" s="68">
        <v>36131.254000000001</v>
      </c>
      <c r="D81" s="68" t="s">
        <v>104</v>
      </c>
      <c r="E81" s="36">
        <f t="shared" si="5"/>
        <v>514.0290937268835</v>
      </c>
      <c r="F81" s="36">
        <f t="shared" si="6"/>
        <v>514</v>
      </c>
      <c r="G81" s="36">
        <f t="shared" si="10"/>
        <v>2.4779999999736901E-2</v>
      </c>
      <c r="H81" s="36">
        <f t="shared" si="11"/>
        <v>2.4779999999736901E-2</v>
      </c>
      <c r="Q81" s="39">
        <f t="shared" si="9"/>
        <v>21112.754000000001</v>
      </c>
    </row>
    <row r="82" spans="1:32" s="36" customFormat="1" ht="12.75" customHeight="1">
      <c r="A82" s="67" t="s">
        <v>287</v>
      </c>
      <c r="B82" s="69" t="s">
        <v>72</v>
      </c>
      <c r="C82" s="68">
        <v>36318.597000000002</v>
      </c>
      <c r="D82" s="68" t="s">
        <v>104</v>
      </c>
      <c r="E82" s="36">
        <f t="shared" si="5"/>
        <v>733.98494828173159</v>
      </c>
      <c r="F82" s="36">
        <f t="shared" si="6"/>
        <v>734</v>
      </c>
      <c r="G82" s="36">
        <f t="shared" si="10"/>
        <v>-1.2820000003557652E-2</v>
      </c>
      <c r="H82" s="36">
        <f t="shared" si="11"/>
        <v>-1.2820000003557652E-2</v>
      </c>
      <c r="Q82" s="39">
        <f t="shared" si="9"/>
        <v>21300.097000000002</v>
      </c>
    </row>
    <row r="83" spans="1:32" s="36" customFormat="1" ht="12.75" customHeight="1">
      <c r="A83" s="67" t="s">
        <v>287</v>
      </c>
      <c r="B83" s="69" t="s">
        <v>72</v>
      </c>
      <c r="C83" s="68">
        <v>37731.646999999997</v>
      </c>
      <c r="D83" s="68" t="s">
        <v>104</v>
      </c>
      <c r="E83" s="36">
        <f t="shared" si="5"/>
        <v>2393.0200885257004</v>
      </c>
      <c r="F83" s="36">
        <f t="shared" si="6"/>
        <v>2393</v>
      </c>
      <c r="G83" s="36">
        <f t="shared" si="10"/>
        <v>1.7109999993408564E-2</v>
      </c>
      <c r="H83" s="36">
        <f t="shared" si="11"/>
        <v>1.7109999993408564E-2</v>
      </c>
      <c r="Q83" s="39">
        <f t="shared" si="9"/>
        <v>22713.146999999997</v>
      </c>
    </row>
    <row r="84" spans="1:32" s="36" customFormat="1" ht="12.75" customHeight="1">
      <c r="A84" s="67" t="s">
        <v>287</v>
      </c>
      <c r="B84" s="69" t="s">
        <v>72</v>
      </c>
      <c r="C84" s="68">
        <v>37824.449000000001</v>
      </c>
      <c r="D84" s="68" t="s">
        <v>104</v>
      </c>
      <c r="E84" s="36">
        <f t="shared" si="5"/>
        <v>2501.9771523839695</v>
      </c>
      <c r="F84" s="36">
        <f t="shared" si="6"/>
        <v>2502</v>
      </c>
      <c r="G84" s="36">
        <f t="shared" si="10"/>
        <v>-1.9460000003164168E-2</v>
      </c>
      <c r="H84" s="36">
        <f t="shared" si="11"/>
        <v>-1.9460000003164168E-2</v>
      </c>
      <c r="Q84" s="39">
        <f t="shared" si="9"/>
        <v>22805.949000000001</v>
      </c>
    </row>
    <row r="85" spans="1:32" s="36" customFormat="1" ht="12.75" customHeight="1">
      <c r="A85" s="67" t="s">
        <v>287</v>
      </c>
      <c r="B85" s="69" t="s">
        <v>72</v>
      </c>
      <c r="C85" s="68">
        <v>37911.370999999999</v>
      </c>
      <c r="D85" s="68" t="s">
        <v>104</v>
      </c>
      <c r="E85" s="36">
        <f t="shared" ref="E85:E116" si="12">+(C85-C$7)/C$8</f>
        <v>2604.0306200321661</v>
      </c>
      <c r="F85" s="36">
        <f t="shared" ref="F85:F116" si="13">ROUND(2*E85,0)/2</f>
        <v>2604</v>
      </c>
      <c r="G85" s="36">
        <f t="shared" si="10"/>
        <v>2.607999999599997E-2</v>
      </c>
      <c r="H85" s="36">
        <f t="shared" si="11"/>
        <v>2.607999999599997E-2</v>
      </c>
      <c r="Q85" s="39">
        <f t="shared" ref="Q85:Q116" si="14">+C85-15018.5</f>
        <v>22892.870999999999</v>
      </c>
    </row>
    <row r="86" spans="1:32" s="36" customFormat="1" ht="12.75" customHeight="1">
      <c r="A86" s="67" t="s">
        <v>287</v>
      </c>
      <c r="B86" s="69" t="s">
        <v>72</v>
      </c>
      <c r="C86" s="68">
        <v>37940.29</v>
      </c>
      <c r="D86" s="68" t="s">
        <v>104</v>
      </c>
      <c r="E86" s="36">
        <f t="shared" si="12"/>
        <v>2637.9838681272217</v>
      </c>
      <c r="F86" s="36">
        <f t="shared" si="13"/>
        <v>2638</v>
      </c>
      <c r="G86" s="36">
        <f t="shared" si="10"/>
        <v>-1.374000000214437E-2</v>
      </c>
      <c r="H86" s="36">
        <f t="shared" si="11"/>
        <v>-1.374000000214437E-2</v>
      </c>
      <c r="O86" s="36">
        <f t="shared" ref="O86:O117" ca="1" si="15">+C$11+C$12*F86</f>
        <v>-7.0188035541364047E-2</v>
      </c>
      <c r="Q86" s="39">
        <f t="shared" si="14"/>
        <v>22921.79</v>
      </c>
    </row>
    <row r="87" spans="1:32" s="36" customFormat="1" ht="12.75" customHeight="1">
      <c r="A87" s="36" t="s">
        <v>35</v>
      </c>
      <c r="C87" s="37">
        <v>42884.593999999997</v>
      </c>
      <c r="D87" s="37"/>
      <c r="E87" s="36">
        <f t="shared" si="12"/>
        <v>8442.9971939464322</v>
      </c>
      <c r="F87" s="36">
        <f t="shared" si="13"/>
        <v>8443</v>
      </c>
      <c r="G87" s="36">
        <f t="shared" si="10"/>
        <v>-2.390000008745119E-3</v>
      </c>
      <c r="I87" s="36">
        <f t="shared" ref="I87:I101" si="16">+G87</f>
        <v>-2.390000008745119E-3</v>
      </c>
      <c r="O87" s="36">
        <f t="shared" ca="1" si="15"/>
        <v>-4.4834161633148531E-2</v>
      </c>
      <c r="Q87" s="39">
        <f t="shared" si="14"/>
        <v>27866.093999999997</v>
      </c>
      <c r="AB87" s="36">
        <v>11</v>
      </c>
      <c r="AD87" s="36" t="s">
        <v>34</v>
      </c>
      <c r="AF87" s="36" t="s">
        <v>36</v>
      </c>
    </row>
    <row r="88" spans="1:32" s="36" customFormat="1" ht="12.75" customHeight="1">
      <c r="A88" s="36" t="s">
        <v>39</v>
      </c>
      <c r="C88" s="37">
        <v>42937.413</v>
      </c>
      <c r="D88" s="37"/>
      <c r="E88" s="36">
        <f t="shared" si="12"/>
        <v>8505.0109776572372</v>
      </c>
      <c r="F88" s="36">
        <f t="shared" si="13"/>
        <v>8505</v>
      </c>
      <c r="G88" s="36">
        <f t="shared" si="10"/>
        <v>9.3500000002677552E-3</v>
      </c>
      <c r="I88" s="36">
        <f t="shared" si="16"/>
        <v>9.3500000002677552E-3</v>
      </c>
      <c r="O88" s="36">
        <f t="shared" ca="1" si="15"/>
        <v>-4.456337090406854E-2</v>
      </c>
      <c r="Q88" s="39">
        <f t="shared" si="14"/>
        <v>27918.913</v>
      </c>
      <c r="AA88" s="36" t="s">
        <v>37</v>
      </c>
      <c r="AB88" s="36">
        <v>8</v>
      </c>
      <c r="AD88" s="36" t="s">
        <v>38</v>
      </c>
      <c r="AF88" s="36" t="s">
        <v>36</v>
      </c>
    </row>
    <row r="89" spans="1:32" s="36" customFormat="1" ht="12.75" customHeight="1">
      <c r="A89" s="36" t="s">
        <v>39</v>
      </c>
      <c r="C89" s="37">
        <v>42948.459000000003</v>
      </c>
      <c r="D89" s="37"/>
      <c r="E89" s="36">
        <f t="shared" si="12"/>
        <v>8517.979876251864</v>
      </c>
      <c r="F89" s="36">
        <f t="shared" si="13"/>
        <v>8518</v>
      </c>
      <c r="G89" s="36">
        <f t="shared" si="10"/>
        <v>-1.713999999628868E-2</v>
      </c>
      <c r="I89" s="36">
        <f t="shared" si="16"/>
        <v>-1.713999999628868E-2</v>
      </c>
      <c r="O89" s="36">
        <f t="shared" ca="1" si="15"/>
        <v>-4.4506592202809829E-2</v>
      </c>
      <c r="Q89" s="39">
        <f t="shared" si="14"/>
        <v>27929.959000000003</v>
      </c>
      <c r="AA89" s="36" t="s">
        <v>37</v>
      </c>
      <c r="AB89" s="36">
        <v>8</v>
      </c>
      <c r="AD89" s="36" t="s">
        <v>40</v>
      </c>
      <c r="AF89" s="36" t="s">
        <v>36</v>
      </c>
    </row>
    <row r="90" spans="1:32" s="36" customFormat="1" ht="12.75" customHeight="1">
      <c r="A90" s="36" t="s">
        <v>41</v>
      </c>
      <c r="C90" s="37">
        <v>43011.482000000004</v>
      </c>
      <c r="D90" s="37"/>
      <c r="E90" s="36">
        <f t="shared" si="12"/>
        <v>8591.9739823653053</v>
      </c>
      <c r="F90" s="36">
        <f t="shared" si="13"/>
        <v>8592</v>
      </c>
      <c r="G90" s="36">
        <f t="shared" si="10"/>
        <v>-2.216000000044005E-2</v>
      </c>
      <c r="I90" s="36">
        <f t="shared" si="16"/>
        <v>-2.216000000044005E-2</v>
      </c>
      <c r="O90" s="36">
        <f t="shared" ca="1" si="15"/>
        <v>-4.4183390364875647E-2</v>
      </c>
      <c r="Q90" s="39">
        <f t="shared" si="14"/>
        <v>27992.982000000004</v>
      </c>
      <c r="AA90" s="36" t="s">
        <v>37</v>
      </c>
      <c r="AB90" s="36">
        <v>9</v>
      </c>
      <c r="AD90" s="36" t="s">
        <v>40</v>
      </c>
      <c r="AF90" s="36" t="s">
        <v>36</v>
      </c>
    </row>
    <row r="91" spans="1:32" s="36" customFormat="1" ht="12.75" customHeight="1">
      <c r="A91" s="36" t="s">
        <v>42</v>
      </c>
      <c r="C91" s="37">
        <v>43029.379000000001</v>
      </c>
      <c r="D91" s="37"/>
      <c r="E91" s="36">
        <f t="shared" si="12"/>
        <v>8612.9865098094451</v>
      </c>
      <c r="F91" s="36">
        <f t="shared" si="13"/>
        <v>8613</v>
      </c>
      <c r="G91" s="36">
        <f t="shared" si="10"/>
        <v>-1.1490000004414469E-2</v>
      </c>
      <c r="I91" s="36">
        <f t="shared" si="16"/>
        <v>-1.1490000004414469E-2</v>
      </c>
      <c r="O91" s="36">
        <f t="shared" ca="1" si="15"/>
        <v>-4.4091670924380807E-2</v>
      </c>
      <c r="Q91" s="39">
        <f t="shared" si="14"/>
        <v>28010.879000000001</v>
      </c>
      <c r="AB91" s="36">
        <v>11</v>
      </c>
      <c r="AD91" s="36" t="s">
        <v>40</v>
      </c>
      <c r="AF91" s="36" t="s">
        <v>36</v>
      </c>
    </row>
    <row r="92" spans="1:32" s="36" customFormat="1" ht="12.75" customHeight="1">
      <c r="A92" s="36" t="s">
        <v>43</v>
      </c>
      <c r="C92" s="37">
        <v>43741.427000000003</v>
      </c>
      <c r="D92" s="37"/>
      <c r="E92" s="36">
        <f t="shared" si="12"/>
        <v>9448.9885292287472</v>
      </c>
      <c r="F92" s="36">
        <f t="shared" si="13"/>
        <v>9449</v>
      </c>
      <c r="G92" s="36">
        <f t="shared" si="10"/>
        <v>-9.7699999969336204E-3</v>
      </c>
      <c r="I92" s="36">
        <f t="shared" si="16"/>
        <v>-9.7699999969336204E-3</v>
      </c>
      <c r="O92" s="36">
        <f t="shared" ca="1" si="15"/>
        <v>-4.0440363674205414E-2</v>
      </c>
      <c r="Q92" s="39">
        <f t="shared" si="14"/>
        <v>28722.927000000003</v>
      </c>
      <c r="AA92" s="36" t="s">
        <v>37</v>
      </c>
      <c r="AB92" s="36">
        <v>11</v>
      </c>
      <c r="AD92" s="36" t="s">
        <v>40</v>
      </c>
      <c r="AF92" s="36" t="s">
        <v>36</v>
      </c>
    </row>
    <row r="93" spans="1:32" s="36" customFormat="1" ht="12.75" customHeight="1">
      <c r="A93" s="36" t="s">
        <v>44</v>
      </c>
      <c r="C93" s="37">
        <v>45773.661999999997</v>
      </c>
      <c r="D93" s="37"/>
      <c r="E93" s="36">
        <f t="shared" si="12"/>
        <v>11834.997006093474</v>
      </c>
      <c r="F93" s="36">
        <f t="shared" si="13"/>
        <v>11835</v>
      </c>
      <c r="G93" s="36">
        <f t="shared" si="10"/>
        <v>-2.550000004703179E-3</v>
      </c>
      <c r="I93" s="36">
        <f t="shared" si="16"/>
        <v>-2.550000004703179E-3</v>
      </c>
      <c r="O93" s="36">
        <f t="shared" ca="1" si="15"/>
        <v>-3.0019288197030182E-2</v>
      </c>
      <c r="Q93" s="39">
        <f t="shared" si="14"/>
        <v>30755.161999999997</v>
      </c>
      <c r="AA93" s="36" t="s">
        <v>37</v>
      </c>
      <c r="AB93" s="36">
        <v>7</v>
      </c>
      <c r="AD93" s="36" t="s">
        <v>34</v>
      </c>
      <c r="AF93" s="36" t="s">
        <v>57</v>
      </c>
    </row>
    <row r="94" spans="1:32" s="36" customFormat="1" ht="12.75" customHeight="1">
      <c r="A94" s="36" t="s">
        <v>46</v>
      </c>
      <c r="C94" s="37">
        <v>45889.495000000003</v>
      </c>
      <c r="D94" s="37"/>
      <c r="E94" s="36">
        <f t="shared" si="12"/>
        <v>11970.994329188828</v>
      </c>
      <c r="F94" s="36">
        <f t="shared" si="13"/>
        <v>11971</v>
      </c>
      <c r="G94" s="36">
        <f t="shared" si="10"/>
        <v>-4.8299999980372377E-3</v>
      </c>
      <c r="I94" s="36">
        <f t="shared" si="16"/>
        <v>-4.8299999980372377E-3</v>
      </c>
      <c r="O94" s="36">
        <f t="shared" ca="1" si="15"/>
        <v>-2.9425295630016002E-2</v>
      </c>
      <c r="Q94" s="39">
        <f t="shared" si="14"/>
        <v>30870.995000000003</v>
      </c>
      <c r="AA94" s="36" t="s">
        <v>37</v>
      </c>
      <c r="AB94" s="36">
        <v>12</v>
      </c>
      <c r="AD94" s="36" t="s">
        <v>45</v>
      </c>
      <c r="AF94" s="36" t="s">
        <v>36</v>
      </c>
    </row>
    <row r="95" spans="1:32" s="36" customFormat="1" ht="12.75" customHeight="1">
      <c r="A95" s="36" t="s">
        <v>48</v>
      </c>
      <c r="C95" s="37">
        <v>45988.286999999997</v>
      </c>
      <c r="D95" s="37"/>
      <c r="E95" s="36">
        <f t="shared" si="12"/>
        <v>12086.984138165844</v>
      </c>
      <c r="F95" s="36">
        <f t="shared" si="13"/>
        <v>12087</v>
      </c>
      <c r="G95" s="36">
        <f t="shared" si="10"/>
        <v>-1.351000000431668E-2</v>
      </c>
      <c r="I95" s="36">
        <f t="shared" si="16"/>
        <v>-1.351000000431668E-2</v>
      </c>
      <c r="O95" s="36">
        <f t="shared" ca="1" si="15"/>
        <v>-2.8918654911092148E-2</v>
      </c>
      <c r="Q95" s="39">
        <f t="shared" si="14"/>
        <v>30969.786999999997</v>
      </c>
      <c r="AA95" s="36" t="s">
        <v>37</v>
      </c>
      <c r="AB95" s="36">
        <v>7</v>
      </c>
      <c r="AD95" s="36" t="s">
        <v>47</v>
      </c>
      <c r="AF95" s="36" t="s">
        <v>36</v>
      </c>
    </row>
    <row r="96" spans="1:32" s="36" customFormat="1" ht="12.75" customHeight="1">
      <c r="A96" s="36" t="s">
        <v>50</v>
      </c>
      <c r="C96" s="37">
        <v>46210.584000000003</v>
      </c>
      <c r="D96" s="37"/>
      <c r="E96" s="36">
        <f t="shared" si="12"/>
        <v>12347.978819578975</v>
      </c>
      <c r="F96" s="36">
        <f t="shared" si="13"/>
        <v>12348</v>
      </c>
      <c r="G96" s="36">
        <f t="shared" si="10"/>
        <v>-1.803999999538064E-2</v>
      </c>
      <c r="I96" s="36">
        <f t="shared" si="16"/>
        <v>-1.803999999538064E-2</v>
      </c>
      <c r="O96" s="36">
        <f t="shared" ca="1" si="15"/>
        <v>-2.7778713293513467E-2</v>
      </c>
      <c r="Q96" s="39">
        <f t="shared" si="14"/>
        <v>31192.084000000003</v>
      </c>
      <c r="AA96" s="36" t="s">
        <v>49</v>
      </c>
      <c r="AB96" s="36">
        <v>5</v>
      </c>
      <c r="AD96" s="36" t="s">
        <v>38</v>
      </c>
      <c r="AF96" s="36" t="s">
        <v>36</v>
      </c>
    </row>
    <row r="97" spans="1:32" s="36" customFormat="1" ht="12.75" customHeight="1">
      <c r="A97" s="36" t="s">
        <v>51</v>
      </c>
      <c r="C97" s="37">
        <v>46350.27</v>
      </c>
      <c r="D97" s="37"/>
      <c r="E97" s="36">
        <f t="shared" si="12"/>
        <v>12511.981496483621</v>
      </c>
      <c r="F97" s="36">
        <f t="shared" si="13"/>
        <v>12512</v>
      </c>
      <c r="G97" s="36">
        <f t="shared" si="10"/>
        <v>-1.5760000002046581E-2</v>
      </c>
      <c r="I97" s="36">
        <f t="shared" si="16"/>
        <v>-1.5760000002046581E-2</v>
      </c>
      <c r="O97" s="36">
        <f t="shared" ca="1" si="15"/>
        <v>-2.7062428139172839E-2</v>
      </c>
      <c r="Q97" s="39">
        <f t="shared" si="14"/>
        <v>31331.769999999997</v>
      </c>
      <c r="AA97" s="36" t="s">
        <v>37</v>
      </c>
      <c r="AB97" s="36">
        <v>6</v>
      </c>
      <c r="AD97" s="36" t="s">
        <v>47</v>
      </c>
      <c r="AF97" s="36" t="s">
        <v>36</v>
      </c>
    </row>
    <row r="98" spans="1:32" s="36" customFormat="1" ht="12.75" customHeight="1">
      <c r="A98" s="36" t="s">
        <v>52</v>
      </c>
      <c r="C98" s="37">
        <v>47383.425000000003</v>
      </c>
      <c r="D98" s="37"/>
      <c r="E98" s="36">
        <f t="shared" si="12"/>
        <v>13724.989139750862</v>
      </c>
      <c r="F98" s="36">
        <f t="shared" si="13"/>
        <v>13725</v>
      </c>
      <c r="G98" s="36">
        <f t="shared" si="10"/>
        <v>-9.2500000027939677E-3</v>
      </c>
      <c r="I98" s="36">
        <f t="shared" si="16"/>
        <v>-9.2500000027939677E-3</v>
      </c>
      <c r="O98" s="36">
        <f t="shared" ca="1" si="15"/>
        <v>-2.1764538552494904E-2</v>
      </c>
      <c r="Q98" s="39">
        <f t="shared" si="14"/>
        <v>32364.925000000003</v>
      </c>
      <c r="AA98" s="36" t="s">
        <v>37</v>
      </c>
      <c r="AB98" s="36">
        <v>7</v>
      </c>
      <c r="AD98" s="36" t="s">
        <v>40</v>
      </c>
      <c r="AF98" s="36" t="s">
        <v>36</v>
      </c>
    </row>
    <row r="99" spans="1:32" s="36" customFormat="1" ht="12.75" customHeight="1">
      <c r="A99" s="36" t="s">
        <v>52</v>
      </c>
      <c r="C99" s="37">
        <v>47389.377999999997</v>
      </c>
      <c r="D99" s="37"/>
      <c r="E99" s="36">
        <f t="shared" si="12"/>
        <v>13731.978443873053</v>
      </c>
      <c r="F99" s="36">
        <f t="shared" si="13"/>
        <v>13732</v>
      </c>
      <c r="G99" s="36">
        <f t="shared" si="10"/>
        <v>-1.8360000001848675E-2</v>
      </c>
      <c r="I99" s="36">
        <f t="shared" si="16"/>
        <v>-1.8360000001848675E-2</v>
      </c>
      <c r="O99" s="36">
        <f t="shared" ca="1" si="15"/>
        <v>-2.1733965405663289E-2</v>
      </c>
      <c r="Q99" s="39">
        <f t="shared" si="14"/>
        <v>32370.877999999997</v>
      </c>
      <c r="AA99" s="36" t="s">
        <v>37</v>
      </c>
      <c r="AB99" s="36">
        <v>8</v>
      </c>
      <c r="AD99" s="36" t="s">
        <v>40</v>
      </c>
      <c r="AF99" s="36" t="s">
        <v>36</v>
      </c>
    </row>
    <row r="100" spans="1:32" s="36" customFormat="1" ht="12.75" customHeight="1">
      <c r="A100" s="36" t="s">
        <v>53</v>
      </c>
      <c r="C100" s="37">
        <v>47762.455000000002</v>
      </c>
      <c r="D100" s="37"/>
      <c r="E100" s="36">
        <f t="shared" si="12"/>
        <v>14170.001056672889</v>
      </c>
      <c r="F100" s="36">
        <f t="shared" si="13"/>
        <v>14170</v>
      </c>
      <c r="G100" s="36">
        <f t="shared" si="10"/>
        <v>8.9999999909196049E-4</v>
      </c>
      <c r="I100" s="36">
        <f t="shared" si="16"/>
        <v>8.9999999909196049E-4</v>
      </c>
      <c r="O100" s="36">
        <f t="shared" ca="1" si="15"/>
        <v>-1.9820959932485276E-2</v>
      </c>
      <c r="Q100" s="39">
        <f t="shared" si="14"/>
        <v>32743.955000000002</v>
      </c>
      <c r="AA100" s="36" t="s">
        <v>37</v>
      </c>
      <c r="AB100" s="36">
        <v>5</v>
      </c>
      <c r="AD100" s="36" t="s">
        <v>40</v>
      </c>
      <c r="AF100" s="36" t="s">
        <v>57</v>
      </c>
    </row>
    <row r="101" spans="1:32" s="36" customFormat="1" ht="12.75" customHeight="1">
      <c r="A101" s="36" t="s">
        <v>54</v>
      </c>
      <c r="C101" s="37">
        <v>47838.228000000003</v>
      </c>
      <c r="D101" s="37"/>
      <c r="E101" s="36">
        <f t="shared" si="12"/>
        <v>14258.964695384688</v>
      </c>
      <c r="F101" s="36">
        <f t="shared" si="13"/>
        <v>14259</v>
      </c>
      <c r="G101" s="36">
        <f t="shared" si="10"/>
        <v>-3.0070000000705477E-2</v>
      </c>
      <c r="I101" s="36">
        <f t="shared" si="16"/>
        <v>-3.0070000000705477E-2</v>
      </c>
      <c r="O101" s="36">
        <f t="shared" ca="1" si="15"/>
        <v>-1.9432244208483343E-2</v>
      </c>
      <c r="Q101" s="39">
        <f t="shared" si="14"/>
        <v>32819.728000000003</v>
      </c>
      <c r="AA101" s="36" t="s">
        <v>37</v>
      </c>
      <c r="AB101" s="36">
        <v>5</v>
      </c>
      <c r="AD101" s="36" t="s">
        <v>40</v>
      </c>
      <c r="AF101" s="36" t="s">
        <v>36</v>
      </c>
    </row>
    <row r="102" spans="1:32" s="36" customFormat="1" ht="12.75" customHeight="1">
      <c r="A102" s="36" t="s">
        <v>56</v>
      </c>
      <c r="C102" s="37">
        <v>47968.552000000003</v>
      </c>
      <c r="D102" s="37"/>
      <c r="E102" s="36">
        <f t="shared" si="12"/>
        <v>14411.975626078689</v>
      </c>
      <c r="F102" s="36">
        <f t="shared" si="13"/>
        <v>14412</v>
      </c>
      <c r="G102" s="36">
        <f t="shared" si="10"/>
        <v>-2.0759999999427237E-2</v>
      </c>
      <c r="K102" s="36">
        <f>+G102</f>
        <v>-2.0759999999427237E-2</v>
      </c>
      <c r="O102" s="36">
        <f t="shared" ca="1" si="15"/>
        <v>-1.8764002570592395E-2</v>
      </c>
      <c r="Q102" s="39">
        <f t="shared" si="14"/>
        <v>32950.052000000003</v>
      </c>
      <c r="AA102" s="36" t="s">
        <v>55</v>
      </c>
      <c r="AF102" s="36" t="s">
        <v>36</v>
      </c>
    </row>
    <row r="103" spans="1:32" s="36" customFormat="1" ht="12.75" customHeight="1">
      <c r="A103" s="36" t="s">
        <v>58</v>
      </c>
      <c r="C103" s="37">
        <v>48014.555</v>
      </c>
      <c r="D103" s="37"/>
      <c r="E103" s="36">
        <f t="shared" si="12"/>
        <v>14465.986873774551</v>
      </c>
      <c r="F103" s="36">
        <f t="shared" si="13"/>
        <v>14466</v>
      </c>
      <c r="G103" s="36">
        <f t="shared" si="10"/>
        <v>-1.1180000001331791E-2</v>
      </c>
      <c r="I103" s="36">
        <f t="shared" ref="I103:I108" si="17">+G103</f>
        <v>-1.1180000001331791E-2</v>
      </c>
      <c r="O103" s="36">
        <f t="shared" ca="1" si="15"/>
        <v>-1.8528152580748525E-2</v>
      </c>
      <c r="Q103" s="39">
        <f t="shared" si="14"/>
        <v>32996.055</v>
      </c>
      <c r="AA103" s="36" t="s">
        <v>37</v>
      </c>
      <c r="AB103" s="36">
        <v>11</v>
      </c>
      <c r="AD103" s="36" t="s">
        <v>40</v>
      </c>
      <c r="AF103" s="36" t="s">
        <v>36</v>
      </c>
    </row>
    <row r="104" spans="1:32" s="36" customFormat="1" ht="12.75" customHeight="1">
      <c r="A104" s="36" t="s">
        <v>58</v>
      </c>
      <c r="C104" s="37">
        <v>48061.415999999997</v>
      </c>
      <c r="D104" s="37"/>
      <c r="E104" s="36">
        <f t="shared" si="12"/>
        <v>14521.00548295821</v>
      </c>
      <c r="F104" s="36">
        <f t="shared" si="13"/>
        <v>14521</v>
      </c>
      <c r="G104" s="36">
        <f t="shared" si="10"/>
        <v>4.66999999480322E-3</v>
      </c>
      <c r="I104" s="36">
        <f t="shared" si="17"/>
        <v>4.66999999480322E-3</v>
      </c>
      <c r="O104" s="36">
        <f t="shared" ca="1" si="15"/>
        <v>-1.8287934998500149E-2</v>
      </c>
      <c r="Q104" s="39">
        <f t="shared" si="14"/>
        <v>33042.915999999997</v>
      </c>
      <c r="AA104" s="36" t="s">
        <v>37</v>
      </c>
      <c r="AB104" s="36">
        <v>7</v>
      </c>
      <c r="AD104" s="36" t="s">
        <v>40</v>
      </c>
      <c r="AF104" s="36" t="s">
        <v>57</v>
      </c>
    </row>
    <row r="105" spans="1:32" s="36" customFormat="1" ht="12.75" customHeight="1">
      <c r="A105" s="36" t="s">
        <v>59</v>
      </c>
      <c r="C105" s="37">
        <v>48084.394</v>
      </c>
      <c r="D105" s="37"/>
      <c r="E105" s="36">
        <f t="shared" si="12"/>
        <v>14547.983515902924</v>
      </c>
      <c r="F105" s="36">
        <f t="shared" si="13"/>
        <v>14548</v>
      </c>
      <c r="G105" s="36">
        <f t="shared" si="10"/>
        <v>-1.404000000184169E-2</v>
      </c>
      <c r="I105" s="36">
        <f t="shared" si="17"/>
        <v>-1.404000000184169E-2</v>
      </c>
      <c r="O105" s="36">
        <f t="shared" ca="1" si="15"/>
        <v>-1.8170010003578221E-2</v>
      </c>
      <c r="Q105" s="39">
        <f t="shared" si="14"/>
        <v>33065.894</v>
      </c>
      <c r="AA105" s="36" t="s">
        <v>37</v>
      </c>
      <c r="AB105" s="36">
        <v>8</v>
      </c>
      <c r="AD105" s="36" t="s">
        <v>40</v>
      </c>
      <c r="AF105" s="36" t="s">
        <v>57</v>
      </c>
    </row>
    <row r="106" spans="1:32" s="36" customFormat="1" ht="12.75" customHeight="1">
      <c r="A106" s="36" t="s">
        <v>59</v>
      </c>
      <c r="C106" s="37">
        <v>48107.391000000003</v>
      </c>
      <c r="D106" s="37"/>
      <c r="E106" s="36">
        <f t="shared" si="12"/>
        <v>14574.983856386414</v>
      </c>
      <c r="F106" s="36">
        <f t="shared" si="13"/>
        <v>14575</v>
      </c>
      <c r="G106" s="36">
        <f t="shared" ref="G106:G139" si="18">+C106-(C$7+F106*C$8)</f>
        <v>-1.374999999825377E-2</v>
      </c>
      <c r="I106" s="36">
        <f t="shared" si="17"/>
        <v>-1.374999999825377E-2</v>
      </c>
      <c r="O106" s="36">
        <f t="shared" ca="1" si="15"/>
        <v>-1.805208500865628E-2</v>
      </c>
      <c r="Q106" s="39">
        <f t="shared" si="14"/>
        <v>33088.891000000003</v>
      </c>
      <c r="AA106" s="36" t="s">
        <v>37</v>
      </c>
      <c r="AB106" s="36">
        <v>7</v>
      </c>
      <c r="AD106" s="36" t="s">
        <v>40</v>
      </c>
      <c r="AF106" s="36" t="s">
        <v>36</v>
      </c>
    </row>
    <row r="107" spans="1:32" s="36" customFormat="1" ht="12.75" customHeight="1">
      <c r="A107" s="36" t="s">
        <v>59</v>
      </c>
      <c r="C107" s="37">
        <v>48107.406000000003</v>
      </c>
      <c r="D107" s="37"/>
      <c r="E107" s="36">
        <f t="shared" si="12"/>
        <v>14575.001467601236</v>
      </c>
      <c r="F107" s="36">
        <f t="shared" si="13"/>
        <v>14575</v>
      </c>
      <c r="G107" s="36">
        <f t="shared" si="18"/>
        <v>1.2500000011641532E-3</v>
      </c>
      <c r="I107" s="36">
        <f t="shared" si="17"/>
        <v>1.2500000011641532E-3</v>
      </c>
      <c r="O107" s="36">
        <f t="shared" ca="1" si="15"/>
        <v>-1.805208500865628E-2</v>
      </c>
      <c r="Q107" s="39">
        <f t="shared" si="14"/>
        <v>33088.906000000003</v>
      </c>
      <c r="AA107" s="36" t="s">
        <v>49</v>
      </c>
      <c r="AB107" s="36">
        <v>8</v>
      </c>
      <c r="AD107" s="36" t="s">
        <v>38</v>
      </c>
      <c r="AF107" s="36" t="s">
        <v>36</v>
      </c>
    </row>
    <row r="108" spans="1:32" s="36" customFormat="1" ht="12.75" customHeight="1">
      <c r="A108" s="36" t="s">
        <v>59</v>
      </c>
      <c r="C108" s="37">
        <v>48176.377999999997</v>
      </c>
      <c r="D108" s="37"/>
      <c r="E108" s="36">
        <f t="shared" si="12"/>
        <v>14655.980181512914</v>
      </c>
      <c r="F108" s="36">
        <f t="shared" si="13"/>
        <v>14656</v>
      </c>
      <c r="G108" s="36">
        <f t="shared" si="18"/>
        <v>-1.6880000002856832E-2</v>
      </c>
      <c r="I108" s="36">
        <f t="shared" si="17"/>
        <v>-1.6880000002856832E-2</v>
      </c>
      <c r="O108" s="36">
        <f t="shared" ca="1" si="15"/>
        <v>-1.7698310023890482E-2</v>
      </c>
      <c r="Q108" s="39">
        <f t="shared" si="14"/>
        <v>33157.877999999997</v>
      </c>
      <c r="AA108" s="36" t="s">
        <v>37</v>
      </c>
      <c r="AB108" s="36">
        <v>6</v>
      </c>
      <c r="AD108" s="36" t="s">
        <v>40</v>
      </c>
      <c r="AF108" s="36" t="s">
        <v>36</v>
      </c>
    </row>
    <row r="109" spans="1:32" s="36" customFormat="1" ht="12.75" customHeight="1">
      <c r="A109" s="36" t="s">
        <v>61</v>
      </c>
      <c r="C109" s="37">
        <v>48362.482000000004</v>
      </c>
      <c r="D109" s="37"/>
      <c r="E109" s="36">
        <f t="shared" si="12"/>
        <v>14874.481349723506</v>
      </c>
      <c r="F109" s="36">
        <f t="shared" si="13"/>
        <v>14874.5</v>
      </c>
      <c r="G109" s="36">
        <f t="shared" si="18"/>
        <v>-1.5885000000707805E-2</v>
      </c>
      <c r="K109" s="36">
        <f>+G109</f>
        <v>-1.5885000000707805E-2</v>
      </c>
      <c r="O109" s="36">
        <f t="shared" ca="1" si="15"/>
        <v>-1.6743991083503731E-2</v>
      </c>
      <c r="Q109" s="39">
        <f t="shared" si="14"/>
        <v>33343.982000000004</v>
      </c>
      <c r="AA109" s="36" t="s">
        <v>60</v>
      </c>
      <c r="AF109" s="36" t="s">
        <v>36</v>
      </c>
    </row>
    <row r="110" spans="1:32" s="36" customFormat="1" ht="12.75" customHeight="1">
      <c r="A110" s="36" t="s">
        <v>62</v>
      </c>
      <c r="C110" s="37">
        <v>48480.442000000003</v>
      </c>
      <c r="D110" s="37">
        <v>8.0000000000000002E-3</v>
      </c>
      <c r="E110" s="36">
        <f t="shared" si="12"/>
        <v>15012.975943080555</v>
      </c>
      <c r="F110" s="36">
        <f t="shared" si="13"/>
        <v>15013</v>
      </c>
      <c r="G110" s="36">
        <f t="shared" si="18"/>
        <v>-2.0490000002610032E-2</v>
      </c>
      <c r="I110" s="36">
        <f>+G110</f>
        <v>-2.0490000002610032E-2</v>
      </c>
      <c r="O110" s="36">
        <f t="shared" ca="1" si="15"/>
        <v>-1.613907953547826E-2</v>
      </c>
      <c r="Q110" s="39">
        <f t="shared" si="14"/>
        <v>33461.942000000003</v>
      </c>
      <c r="AA110" s="36" t="s">
        <v>37</v>
      </c>
      <c r="AB110" s="36">
        <v>7</v>
      </c>
      <c r="AD110" s="36" t="s">
        <v>40</v>
      </c>
      <c r="AF110" s="36" t="s">
        <v>57</v>
      </c>
    </row>
    <row r="111" spans="1:32" s="36" customFormat="1" ht="12.75" customHeight="1">
      <c r="A111" s="36" t="s">
        <v>63</v>
      </c>
      <c r="C111" s="37">
        <v>48538.381000000001</v>
      </c>
      <c r="D111" s="37">
        <v>5.0000000000000001E-3</v>
      </c>
      <c r="E111" s="36">
        <f t="shared" si="12"/>
        <v>15081.001021450458</v>
      </c>
      <c r="F111" s="36">
        <f t="shared" si="13"/>
        <v>15081</v>
      </c>
      <c r="G111" s="36">
        <f t="shared" si="18"/>
        <v>8.6999999621184543E-4</v>
      </c>
      <c r="I111" s="36">
        <f>+G111</f>
        <v>8.6999999621184543E-4</v>
      </c>
      <c r="O111" s="36">
        <f t="shared" ca="1" si="15"/>
        <v>-1.5842083251971173E-2</v>
      </c>
      <c r="Q111" s="39">
        <f t="shared" si="14"/>
        <v>33519.881000000001</v>
      </c>
      <c r="AA111" s="36" t="s">
        <v>37</v>
      </c>
      <c r="AB111" s="36">
        <v>8</v>
      </c>
      <c r="AD111" s="36" t="s">
        <v>40</v>
      </c>
    </row>
    <row r="112" spans="1:32" s="36" customFormat="1" ht="12.75" customHeight="1">
      <c r="A112" s="36" t="s">
        <v>65</v>
      </c>
      <c r="C112" s="37">
        <v>48773.457199999997</v>
      </c>
      <c r="D112" s="37"/>
      <c r="E112" s="36">
        <f t="shared" si="12"/>
        <v>15356.99951862679</v>
      </c>
      <c r="F112" s="36">
        <f t="shared" si="13"/>
        <v>15357</v>
      </c>
      <c r="G112" s="36">
        <f t="shared" si="18"/>
        <v>-4.1000000055646524E-4</v>
      </c>
      <c r="K112" s="36">
        <f>+G112</f>
        <v>-4.1000000055646524E-4</v>
      </c>
      <c r="O112" s="36">
        <f t="shared" ca="1" si="15"/>
        <v>-1.4636627748324749E-2</v>
      </c>
      <c r="Q112" s="39">
        <f t="shared" si="14"/>
        <v>33754.957199999997</v>
      </c>
      <c r="AA112" s="36" t="s">
        <v>64</v>
      </c>
      <c r="AF112" s="36" t="s">
        <v>36</v>
      </c>
    </row>
    <row r="113" spans="1:32" s="36" customFormat="1" ht="12.75" customHeight="1">
      <c r="A113" s="36" t="s">
        <v>65</v>
      </c>
      <c r="C113" s="37">
        <v>48773.457699999999</v>
      </c>
      <c r="D113" s="37"/>
      <c r="E113" s="36">
        <f t="shared" si="12"/>
        <v>15357.000105667285</v>
      </c>
      <c r="F113" s="36">
        <f t="shared" si="13"/>
        <v>15357</v>
      </c>
      <c r="G113" s="36">
        <f t="shared" si="18"/>
        <v>9.0000001364387572E-5</v>
      </c>
      <c r="K113" s="36">
        <f>+G113</f>
        <v>9.0000001364387572E-5</v>
      </c>
      <c r="O113" s="36">
        <f t="shared" ca="1" si="15"/>
        <v>-1.4636627748324749E-2</v>
      </c>
      <c r="Q113" s="39">
        <f t="shared" si="14"/>
        <v>33754.957699999999</v>
      </c>
      <c r="AA113" s="36" t="s">
        <v>66</v>
      </c>
      <c r="AF113" s="36" t="s">
        <v>36</v>
      </c>
    </row>
    <row r="114" spans="1:32" s="36" customFormat="1" ht="12.75" customHeight="1">
      <c r="A114" s="36" t="s">
        <v>67</v>
      </c>
      <c r="C114" s="37">
        <v>48819.46</v>
      </c>
      <c r="D114" s="37">
        <v>4.0000000000000001E-3</v>
      </c>
      <c r="E114" s="36">
        <f t="shared" si="12"/>
        <v>15411.010531506459</v>
      </c>
      <c r="F114" s="36">
        <f t="shared" si="13"/>
        <v>15411</v>
      </c>
      <c r="G114" s="36">
        <f t="shared" si="18"/>
        <v>8.9699999953154474E-3</v>
      </c>
      <c r="I114" s="36">
        <f>+G114</f>
        <v>8.9699999953154474E-3</v>
      </c>
      <c r="O114" s="36">
        <f t="shared" ca="1" si="15"/>
        <v>-1.4400777758480893E-2</v>
      </c>
      <c r="Q114" s="39">
        <f t="shared" si="14"/>
        <v>33800.959999999999</v>
      </c>
      <c r="AA114" s="36" t="s">
        <v>37</v>
      </c>
      <c r="AB114" s="36">
        <v>8</v>
      </c>
      <c r="AD114" s="36" t="s">
        <v>40</v>
      </c>
      <c r="AF114" s="36" t="s">
        <v>36</v>
      </c>
    </row>
    <row r="115" spans="1:32" s="36" customFormat="1" ht="12.75" customHeight="1">
      <c r="A115" s="36" t="s">
        <v>68</v>
      </c>
      <c r="C115" s="37">
        <v>48871.400999999998</v>
      </c>
      <c r="D115" s="37">
        <v>4.0000000000000001E-3</v>
      </c>
      <c r="E115" s="36">
        <f t="shared" si="12"/>
        <v>15471.993472109702</v>
      </c>
      <c r="F115" s="36">
        <f t="shared" si="13"/>
        <v>15472</v>
      </c>
      <c r="G115" s="36">
        <f t="shared" si="18"/>
        <v>-5.5600000050617382E-3</v>
      </c>
      <c r="I115" s="36">
        <f>+G115</f>
        <v>-5.5600000050617382E-3</v>
      </c>
      <c r="O115" s="36">
        <f t="shared" ca="1" si="15"/>
        <v>-1.4134354621805414E-2</v>
      </c>
      <c r="Q115" s="39">
        <f t="shared" si="14"/>
        <v>33852.900999999998</v>
      </c>
      <c r="AA115" s="36" t="s">
        <v>37</v>
      </c>
      <c r="AB115" s="36">
        <v>7</v>
      </c>
      <c r="AD115" s="36" t="s">
        <v>40</v>
      </c>
      <c r="AF115" s="36" t="s">
        <v>36</v>
      </c>
    </row>
    <row r="116" spans="1:32" s="36" customFormat="1" ht="12.75" customHeight="1">
      <c r="A116" s="36" t="s">
        <v>68</v>
      </c>
      <c r="C116" s="37">
        <v>48883.336000000003</v>
      </c>
      <c r="D116" s="37">
        <v>5.0000000000000001E-3</v>
      </c>
      <c r="E116" s="36">
        <f t="shared" si="12"/>
        <v>15486.006128702758</v>
      </c>
      <c r="F116" s="36">
        <f t="shared" si="13"/>
        <v>15486</v>
      </c>
      <c r="G116" s="36">
        <f t="shared" si="18"/>
        <v>5.2199999990989454E-3</v>
      </c>
      <c r="I116" s="36">
        <f>+G116</f>
        <v>5.2199999990989454E-3</v>
      </c>
      <c r="O116" s="36">
        <f t="shared" ca="1" si="15"/>
        <v>-1.4073208328142184E-2</v>
      </c>
      <c r="Q116" s="39">
        <f t="shared" si="14"/>
        <v>33864.836000000003</v>
      </c>
      <c r="AA116" s="36" t="s">
        <v>37</v>
      </c>
      <c r="AB116" s="36">
        <v>8</v>
      </c>
      <c r="AD116" s="36" t="s">
        <v>40</v>
      </c>
      <c r="AF116" s="36" t="s">
        <v>36</v>
      </c>
    </row>
    <row r="117" spans="1:32" s="36" customFormat="1" ht="12.75" customHeight="1">
      <c r="A117" s="36" t="s">
        <v>69</v>
      </c>
      <c r="C117" s="37">
        <v>49554.478000000003</v>
      </c>
      <c r="D117" s="37"/>
      <c r="E117" s="36">
        <f t="shared" ref="E117:E139" si="19">+(C117-C$7)/C$8</f>
        <v>16273.98119122257</v>
      </c>
      <c r="F117" s="36">
        <f t="shared" ref="F117:F139" si="20">ROUND(2*E117,0)/2</f>
        <v>16274</v>
      </c>
      <c r="G117" s="36">
        <f t="shared" si="18"/>
        <v>-1.6019999995478429E-2</v>
      </c>
      <c r="I117" s="36">
        <f>+G117</f>
        <v>-1.6019999995478429E-2</v>
      </c>
      <c r="O117" s="36">
        <f t="shared" ca="1" si="15"/>
        <v>-1.0631545513383564E-2</v>
      </c>
      <c r="Q117" s="39">
        <f t="shared" ref="Q117:Q139" si="21">+C117-15018.5</f>
        <v>34535.978000000003</v>
      </c>
      <c r="AA117" s="36" t="s">
        <v>37</v>
      </c>
    </row>
    <row r="118" spans="1:32" s="36" customFormat="1" ht="12.75" customHeight="1">
      <c r="A118" s="45" t="s">
        <v>73</v>
      </c>
      <c r="B118" s="43" t="s">
        <v>72</v>
      </c>
      <c r="C118" s="40">
        <v>51275.847000000002</v>
      </c>
      <c r="D118" s="40">
        <v>1.1000000000000001E-3</v>
      </c>
      <c r="E118" s="36">
        <f t="shared" si="19"/>
        <v>18295.007807638569</v>
      </c>
      <c r="F118" s="36">
        <f t="shared" si="20"/>
        <v>18295</v>
      </c>
      <c r="G118" s="36">
        <f t="shared" si="18"/>
        <v>6.6500000029918738E-3</v>
      </c>
      <c r="K118" s="36">
        <f>+C118-(C$7+F118*C$8)</f>
        <v>6.6500000029918738E-3</v>
      </c>
      <c r="O118" s="36">
        <f t="shared" ref="O118:O139" ca="1" si="22">+C$11+C$12*F118</f>
        <v>-1.8046412638566822E-3</v>
      </c>
      <c r="Q118" s="39">
        <f t="shared" si="21"/>
        <v>36257.347000000002</v>
      </c>
    </row>
    <row r="119" spans="1:32" s="36" customFormat="1" ht="12.75" customHeight="1">
      <c r="A119" s="45" t="s">
        <v>73</v>
      </c>
      <c r="B119" s="43" t="s">
        <v>74</v>
      </c>
      <c r="C119" s="40">
        <v>51295.866000000002</v>
      </c>
      <c r="D119" s="40">
        <v>3.0000000000000001E-3</v>
      </c>
      <c r="E119" s="36">
        <f t="shared" si="19"/>
        <v>18318.511734939475</v>
      </c>
      <c r="F119" s="36">
        <f t="shared" si="20"/>
        <v>18318.5</v>
      </c>
      <c r="G119" s="36">
        <f t="shared" si="18"/>
        <v>9.9950000003445894E-3</v>
      </c>
      <c r="K119" s="36">
        <f>+C119-(C$7+F119*C$8)</f>
        <v>9.9950000003445894E-3</v>
      </c>
      <c r="O119" s="36">
        <f t="shared" ca="1" si="22"/>
        <v>-1.7020028423505584E-3</v>
      </c>
      <c r="Q119" s="39">
        <f t="shared" si="21"/>
        <v>36277.366000000002</v>
      </c>
    </row>
    <row r="120" spans="1:32" s="36" customFormat="1" ht="12.75" customHeight="1">
      <c r="A120" s="45" t="s">
        <v>71</v>
      </c>
      <c r="B120" s="43" t="s">
        <v>72</v>
      </c>
      <c r="C120" s="46">
        <v>51657.419500000004</v>
      </c>
      <c r="D120" s="46">
        <v>4.0000000000000001E-3</v>
      </c>
      <c r="E120" s="36">
        <f t="shared" si="19"/>
        <v>18743.004825472864</v>
      </c>
      <c r="F120" s="36">
        <f t="shared" si="20"/>
        <v>18743</v>
      </c>
      <c r="G120" s="36">
        <f t="shared" si="18"/>
        <v>4.1100000016740523E-3</v>
      </c>
      <c r="K120" s="36">
        <f>+C120-(C$7+F120*C$8)</f>
        <v>4.1100000016740523E-3</v>
      </c>
      <c r="O120" s="36">
        <f t="shared" ca="1" si="22"/>
        <v>1.5204013336649058E-4</v>
      </c>
      <c r="Q120" s="39">
        <f t="shared" si="21"/>
        <v>36638.919500000004</v>
      </c>
    </row>
    <row r="121" spans="1:32" s="36" customFormat="1" ht="12.75" customHeight="1">
      <c r="A121" s="40" t="s">
        <v>76</v>
      </c>
      <c r="B121" s="41"/>
      <c r="C121" s="42">
        <v>52053.475400000003</v>
      </c>
      <c r="D121" s="42">
        <v>2.9999999999999997E-4</v>
      </c>
      <c r="E121" s="36">
        <f t="shared" si="19"/>
        <v>19208.006527890295</v>
      </c>
      <c r="F121" s="36">
        <f t="shared" si="20"/>
        <v>19208</v>
      </c>
      <c r="G121" s="36">
        <f t="shared" si="18"/>
        <v>5.5599999977857806E-3</v>
      </c>
      <c r="J121" s="36">
        <f>+C121-(C$7+F121*C$8)</f>
        <v>5.5599999977857806E-3</v>
      </c>
      <c r="O121" s="36">
        <f t="shared" ca="1" si="22"/>
        <v>2.1829706014664524E-3</v>
      </c>
      <c r="Q121" s="39">
        <f t="shared" si="21"/>
        <v>37034.975400000003</v>
      </c>
    </row>
    <row r="122" spans="1:32" s="36" customFormat="1" ht="12.75" customHeight="1">
      <c r="A122" s="40" t="s">
        <v>76</v>
      </c>
      <c r="B122" s="43" t="s">
        <v>74</v>
      </c>
      <c r="C122" s="40">
        <v>52119.499000000003</v>
      </c>
      <c r="D122" s="42">
        <v>2E-3</v>
      </c>
      <c r="E122" s="36">
        <f t="shared" si="19"/>
        <v>19285.523581416648</v>
      </c>
      <c r="F122" s="36">
        <f t="shared" si="20"/>
        <v>19285.5</v>
      </c>
      <c r="G122" s="36">
        <f t="shared" si="18"/>
        <v>2.0085000003746245E-2</v>
      </c>
      <c r="J122" s="36">
        <f>+C122-(C$7+F122*C$8)</f>
        <v>2.0085000003746245E-2</v>
      </c>
      <c r="O122" s="36">
        <f t="shared" ca="1" si="22"/>
        <v>2.5214590128164321E-3</v>
      </c>
      <c r="Q122" s="39">
        <f t="shared" si="21"/>
        <v>37100.999000000003</v>
      </c>
    </row>
    <row r="123" spans="1:32" s="36" customFormat="1" ht="12.75" customHeight="1">
      <c r="A123" s="67" t="s">
        <v>433</v>
      </c>
      <c r="B123" s="69" t="s">
        <v>72</v>
      </c>
      <c r="C123" s="68">
        <v>52353.283199999998</v>
      </c>
      <c r="D123" s="68" t="s">
        <v>104</v>
      </c>
      <c r="E123" s="36">
        <f t="shared" si="19"/>
        <v>19560.005165956343</v>
      </c>
      <c r="F123" s="36">
        <f t="shared" si="20"/>
        <v>19560</v>
      </c>
      <c r="G123" s="36">
        <f t="shared" si="18"/>
        <v>4.3999999979860149E-3</v>
      </c>
      <c r="K123" s="36">
        <f>+G123</f>
        <v>4.3999999979860149E-3</v>
      </c>
      <c r="O123" s="36">
        <f t="shared" ca="1" si="22"/>
        <v>3.7203631278560911E-3</v>
      </c>
      <c r="Q123" s="39">
        <f t="shared" si="21"/>
        <v>37334.783199999998</v>
      </c>
    </row>
    <row r="124" spans="1:32" s="36" customFormat="1" ht="12.75" customHeight="1">
      <c r="A124" s="47" t="s">
        <v>90</v>
      </c>
      <c r="B124" s="44" t="s">
        <v>72</v>
      </c>
      <c r="C124" s="15">
        <v>53305.525999999998</v>
      </c>
      <c r="D124" s="15">
        <v>1E-3</v>
      </c>
      <c r="E124" s="36">
        <f t="shared" si="19"/>
        <v>20678.0153334977</v>
      </c>
      <c r="F124" s="36">
        <f t="shared" si="20"/>
        <v>20678</v>
      </c>
      <c r="G124" s="36">
        <f t="shared" si="18"/>
        <v>1.3059999997494742E-2</v>
      </c>
      <c r="K124" s="36">
        <f>+G124</f>
        <v>1.3059999997494742E-2</v>
      </c>
      <c r="O124" s="36">
        <f t="shared" ca="1" si="22"/>
        <v>8.6033314361050051E-3</v>
      </c>
      <c r="Q124" s="39">
        <f t="shared" si="21"/>
        <v>38287.025999999998</v>
      </c>
    </row>
    <row r="125" spans="1:32" s="36" customFormat="1" ht="12.75" customHeight="1">
      <c r="A125" s="40" t="s">
        <v>85</v>
      </c>
      <c r="B125" s="43" t="s">
        <v>72</v>
      </c>
      <c r="C125" s="40">
        <v>54282.461300000003</v>
      </c>
      <c r="D125" s="40">
        <v>5.9999999999999995E-4</v>
      </c>
      <c r="E125" s="36">
        <f t="shared" si="19"/>
        <v>21825.016495837885</v>
      </c>
      <c r="F125" s="36">
        <f t="shared" si="20"/>
        <v>21825</v>
      </c>
      <c r="G125" s="36">
        <f t="shared" si="18"/>
        <v>1.4050000005227048E-2</v>
      </c>
      <c r="J125" s="36">
        <f>+C125-(C$7+F125*C$8)</f>
        <v>1.4050000005227048E-2</v>
      </c>
      <c r="O125" s="36">
        <f t="shared" ca="1" si="22"/>
        <v>1.3612959924084872E-2</v>
      </c>
      <c r="Q125" s="39">
        <f t="shared" si="21"/>
        <v>39263.961300000003</v>
      </c>
    </row>
    <row r="126" spans="1:32" s="36" customFormat="1" ht="12.75" customHeight="1">
      <c r="A126" s="67" t="s">
        <v>450</v>
      </c>
      <c r="B126" s="69" t="s">
        <v>72</v>
      </c>
      <c r="C126" s="68">
        <v>54317.382899999997</v>
      </c>
      <c r="D126" s="68" t="s">
        <v>104</v>
      </c>
      <c r="E126" s="36">
        <f t="shared" si="19"/>
        <v>21866.017282472138</v>
      </c>
      <c r="F126" s="36">
        <f t="shared" si="20"/>
        <v>21866</v>
      </c>
      <c r="G126" s="36">
        <f t="shared" si="18"/>
        <v>1.4719999991939403E-2</v>
      </c>
      <c r="K126" s="36">
        <f>+G126</f>
        <v>1.4719999991939403E-2</v>
      </c>
      <c r="O126" s="36">
        <f t="shared" ca="1" si="22"/>
        <v>1.3792031212670031E-2</v>
      </c>
      <c r="Q126" s="39">
        <f t="shared" si="21"/>
        <v>39298.882899999997</v>
      </c>
    </row>
    <row r="127" spans="1:32" s="36" customFormat="1" ht="12.75" customHeight="1">
      <c r="A127" s="67" t="s">
        <v>456</v>
      </c>
      <c r="B127" s="69" t="s">
        <v>72</v>
      </c>
      <c r="C127" s="68">
        <v>54516.683199999999</v>
      </c>
      <c r="D127" s="68" t="s">
        <v>104</v>
      </c>
      <c r="E127" s="36">
        <f t="shared" si="19"/>
        <v>22100.011975626076</v>
      </c>
      <c r="F127" s="36">
        <f t="shared" si="20"/>
        <v>22100</v>
      </c>
      <c r="G127" s="36">
        <f t="shared" si="18"/>
        <v>1.0199999996984843E-2</v>
      </c>
      <c r="K127" s="36">
        <f>+G127</f>
        <v>1.0199999996984843E-2</v>
      </c>
      <c r="O127" s="36">
        <f t="shared" ca="1" si="22"/>
        <v>1.4814047835326777E-2</v>
      </c>
      <c r="Q127" s="39">
        <f t="shared" si="21"/>
        <v>39498.183199999999</v>
      </c>
      <c r="AF127" s="36" t="s">
        <v>36</v>
      </c>
    </row>
    <row r="128" spans="1:32" s="36" customFormat="1" ht="12.75" customHeight="1">
      <c r="A128" s="15" t="s">
        <v>86</v>
      </c>
      <c r="B128" s="44" t="s">
        <v>74</v>
      </c>
      <c r="C128" s="15">
        <v>54647.428829999997</v>
      </c>
      <c r="D128" s="15">
        <v>4.0000000000000002E-4</v>
      </c>
      <c r="E128" s="36">
        <f t="shared" si="19"/>
        <v>22253.517934087089</v>
      </c>
      <c r="F128" s="36">
        <f t="shared" si="20"/>
        <v>22253.5</v>
      </c>
      <c r="G128" s="36">
        <f t="shared" si="18"/>
        <v>1.527499999065185E-2</v>
      </c>
      <c r="K128" s="36">
        <f>+C128-(C$7+F128*C$8)</f>
        <v>1.527499999065185E-2</v>
      </c>
      <c r="O128" s="36">
        <f t="shared" ca="1" si="22"/>
        <v>1.5484473269419999E-2</v>
      </c>
      <c r="Q128" s="39">
        <f t="shared" si="21"/>
        <v>39628.928829999997</v>
      </c>
    </row>
    <row r="129" spans="1:32" s="36" customFormat="1" ht="12.75" customHeight="1">
      <c r="A129" s="53" t="s">
        <v>93</v>
      </c>
      <c r="B129" s="53"/>
      <c r="C129" s="48">
        <v>55379.493600000002</v>
      </c>
      <c r="D129" s="48">
        <v>3.5999999999999999E-3</v>
      </c>
      <c r="E129" s="36">
        <f t="shared" si="19"/>
        <v>23113.021262606693</v>
      </c>
      <c r="F129" s="36">
        <f t="shared" si="20"/>
        <v>23113</v>
      </c>
      <c r="G129" s="36">
        <f t="shared" si="18"/>
        <v>1.8110000004526228E-2</v>
      </c>
      <c r="J129" s="36">
        <f>+C129-(C$7+F129*C$8)</f>
        <v>1.8110000004526228E-2</v>
      </c>
      <c r="O129" s="36">
        <f t="shared" ca="1" si="22"/>
        <v>1.9238418941101509E-2</v>
      </c>
      <c r="Q129" s="39">
        <f t="shared" si="21"/>
        <v>40360.993600000002</v>
      </c>
    </row>
    <row r="130" spans="1:32" s="36" customFormat="1" ht="12.75" customHeight="1">
      <c r="A130" s="53" t="s">
        <v>93</v>
      </c>
      <c r="B130" s="53"/>
      <c r="C130" s="48">
        <v>55396.5291</v>
      </c>
      <c r="D130" s="48">
        <v>4.3E-3</v>
      </c>
      <c r="E130" s="36">
        <f t="shared" si="19"/>
        <v>23133.022319279582</v>
      </c>
      <c r="F130" s="36">
        <f t="shared" si="20"/>
        <v>23133</v>
      </c>
      <c r="G130" s="36">
        <f t="shared" si="18"/>
        <v>1.9009999996342231E-2</v>
      </c>
      <c r="J130" s="36">
        <f>+C130-(C$7+F130*C$8)</f>
        <v>1.9009999996342231E-2</v>
      </c>
      <c r="O130" s="36">
        <f t="shared" ca="1" si="22"/>
        <v>1.9325770789191829E-2</v>
      </c>
      <c r="Q130" s="39">
        <f t="shared" si="21"/>
        <v>40378.0291</v>
      </c>
    </row>
    <row r="131" spans="1:32" s="36" customFormat="1" ht="12.75" customHeight="1">
      <c r="A131" s="67" t="s">
        <v>479</v>
      </c>
      <c r="B131" s="69" t="s">
        <v>72</v>
      </c>
      <c r="C131" s="68">
        <v>55689.524799999999</v>
      </c>
      <c r="D131" s="68" t="s">
        <v>104</v>
      </c>
      <c r="E131" s="36">
        <f t="shared" si="19"/>
        <v>23477.023000246554</v>
      </c>
      <c r="F131" s="36">
        <f t="shared" si="20"/>
        <v>23477</v>
      </c>
      <c r="G131" s="36">
        <f t="shared" si="18"/>
        <v>1.9589999996242113E-2</v>
      </c>
      <c r="K131" s="36">
        <f>+G131</f>
        <v>1.9589999996242113E-2</v>
      </c>
      <c r="O131" s="36">
        <f t="shared" ca="1" si="22"/>
        <v>2.082822257634534E-2</v>
      </c>
      <c r="Q131" s="39">
        <f t="shared" si="21"/>
        <v>40671.024799999999</v>
      </c>
      <c r="AF131" s="36" t="s">
        <v>36</v>
      </c>
    </row>
    <row r="132" spans="1:32" s="36" customFormat="1" ht="12.75" customHeight="1">
      <c r="A132" s="40" t="s">
        <v>89</v>
      </c>
      <c r="B132" s="43" t="s">
        <v>72</v>
      </c>
      <c r="C132" s="40">
        <v>55758.5173</v>
      </c>
      <c r="D132" s="40">
        <v>5.3E-3</v>
      </c>
      <c r="E132" s="36">
        <f t="shared" si="19"/>
        <v>23558.025782818495</v>
      </c>
      <c r="F132" s="36">
        <f t="shared" si="20"/>
        <v>23558</v>
      </c>
      <c r="G132" s="36">
        <f t="shared" si="18"/>
        <v>2.1959999998216517E-2</v>
      </c>
      <c r="J132" s="36">
        <f>+C132-(C$7+F132*C$8)</f>
        <v>2.1959999998216517E-2</v>
      </c>
      <c r="O132" s="36">
        <f t="shared" ca="1" si="22"/>
        <v>2.1181997561111138E-2</v>
      </c>
      <c r="Q132" s="39">
        <f t="shared" si="21"/>
        <v>40740.0173</v>
      </c>
    </row>
    <row r="133" spans="1:32" s="36" customFormat="1" ht="12.75" customHeight="1">
      <c r="A133" s="40" t="s">
        <v>89</v>
      </c>
      <c r="B133" s="43" t="s">
        <v>72</v>
      </c>
      <c r="C133" s="40">
        <v>55776.402600000001</v>
      </c>
      <c r="D133" s="40">
        <v>4.0000000000000002E-4</v>
      </c>
      <c r="E133" s="36">
        <f t="shared" si="19"/>
        <v>23579.024573515078</v>
      </c>
      <c r="F133" s="36">
        <f t="shared" si="20"/>
        <v>23579</v>
      </c>
      <c r="G133" s="36">
        <f t="shared" si="18"/>
        <v>2.0929999998770654E-2</v>
      </c>
      <c r="J133" s="36">
        <f>+C133-(C$7+F133*C$8)</f>
        <v>2.0929999998770654E-2</v>
      </c>
      <c r="O133" s="36">
        <f t="shared" ca="1" si="22"/>
        <v>2.1273717001605977E-2</v>
      </c>
      <c r="Q133" s="39">
        <f t="shared" si="21"/>
        <v>40757.902600000001</v>
      </c>
    </row>
    <row r="134" spans="1:32" s="36" customFormat="1" ht="12.75" customHeight="1">
      <c r="A134" s="49" t="s">
        <v>91</v>
      </c>
      <c r="B134" s="50" t="s">
        <v>72</v>
      </c>
      <c r="C134" s="51">
        <v>56540.404399999999</v>
      </c>
      <c r="D134" s="52">
        <v>5.8999999999999999E-3</v>
      </c>
      <c r="E134" s="36">
        <f t="shared" si="19"/>
        <v>24476.024561774269</v>
      </c>
      <c r="F134" s="36">
        <f t="shared" si="20"/>
        <v>24476</v>
      </c>
      <c r="G134" s="36">
        <f t="shared" si="18"/>
        <v>2.0919999995385297E-2</v>
      </c>
      <c r="J134" s="36">
        <f>+C134-(C$7+F134*C$8)</f>
        <v>2.0919999995385297E-2</v>
      </c>
      <c r="O134" s="36">
        <f t="shared" ca="1" si="22"/>
        <v>2.5191447388456856E-2</v>
      </c>
      <c r="Q134" s="39">
        <f t="shared" si="21"/>
        <v>41521.904399999999</v>
      </c>
    </row>
    <row r="135" spans="1:32" s="36" customFormat="1" ht="12.75" customHeight="1">
      <c r="A135" s="52" t="s">
        <v>94</v>
      </c>
      <c r="B135" s="50" t="s">
        <v>72</v>
      </c>
      <c r="C135" s="52">
        <v>56841.4948</v>
      </c>
      <c r="D135" s="52">
        <v>7.1999999999999998E-3</v>
      </c>
      <c r="E135" s="36">
        <f t="shared" si="19"/>
        <v>24829.529076115668</v>
      </c>
      <c r="F135" s="36">
        <f t="shared" si="20"/>
        <v>24829.5</v>
      </c>
      <c r="G135" s="36">
        <f t="shared" si="18"/>
        <v>2.4764999994658865E-2</v>
      </c>
      <c r="J135" s="36">
        <f>+C135-(C$7+F135*C$8)</f>
        <v>2.4764999994658865E-2</v>
      </c>
      <c r="O135" s="36">
        <f t="shared" ca="1" si="22"/>
        <v>2.673539130345326E-2</v>
      </c>
      <c r="Q135" s="39">
        <f t="shared" si="21"/>
        <v>41822.9948</v>
      </c>
    </row>
    <row r="136" spans="1:32" s="36" customFormat="1" ht="12.75" customHeight="1">
      <c r="A136" s="71" t="s">
        <v>503</v>
      </c>
      <c r="B136" s="72"/>
      <c r="C136" s="73">
        <v>57203.491600000001</v>
      </c>
      <c r="D136" s="73">
        <v>1.9199999999999998E-2</v>
      </c>
      <c r="E136" s="36">
        <f t="shared" si="19"/>
        <v>25254.542636751081</v>
      </c>
      <c r="F136" s="36">
        <f t="shared" si="20"/>
        <v>25254.5</v>
      </c>
      <c r="G136" s="36">
        <f t="shared" si="18"/>
        <v>3.6314999997557607E-2</v>
      </c>
      <c r="K136" s="36">
        <f>+G136</f>
        <v>3.6314999997557607E-2</v>
      </c>
      <c r="O136" s="36">
        <f t="shared" ca="1" si="22"/>
        <v>2.8591618075372568E-2</v>
      </c>
      <c r="Q136" s="39">
        <f t="shared" si="21"/>
        <v>42184.991600000001</v>
      </c>
    </row>
    <row r="137" spans="1:32" s="36" customFormat="1" ht="12.75" customHeight="1">
      <c r="A137" s="77" t="s">
        <v>0</v>
      </c>
      <c r="B137" s="80" t="s">
        <v>72</v>
      </c>
      <c r="C137" s="77">
        <v>57437.282200000001</v>
      </c>
      <c r="D137" s="77" t="s">
        <v>103</v>
      </c>
      <c r="E137" s="36">
        <f t="shared" si="19"/>
        <v>25529.031735409109</v>
      </c>
      <c r="F137" s="36">
        <f t="shared" si="20"/>
        <v>25529</v>
      </c>
      <c r="G137" s="36">
        <f t="shared" si="18"/>
        <v>2.7029999997466803E-2</v>
      </c>
      <c r="K137" s="36">
        <f>+C137-(C$7+F137*C$8)</f>
        <v>2.7029999997466803E-2</v>
      </c>
      <c r="O137" s="36">
        <f t="shared" ca="1" si="22"/>
        <v>2.9790522190412227E-2</v>
      </c>
      <c r="Q137" s="39">
        <f t="shared" si="21"/>
        <v>42418.782200000001</v>
      </c>
    </row>
    <row r="138" spans="1:32" s="36" customFormat="1" ht="12.75" customHeight="1">
      <c r="A138" s="74" t="s">
        <v>2</v>
      </c>
      <c r="B138" s="75" t="s">
        <v>72</v>
      </c>
      <c r="C138" s="76">
        <v>57516.494899999998</v>
      </c>
      <c r="D138" s="76">
        <v>2.8E-3</v>
      </c>
      <c r="E138" s="36">
        <f t="shared" si="19"/>
        <v>25622.033860495692</v>
      </c>
      <c r="F138" s="36">
        <f t="shared" si="20"/>
        <v>25622</v>
      </c>
      <c r="G138" s="36">
        <f t="shared" si="18"/>
        <v>2.8839999991760124E-2</v>
      </c>
      <c r="K138" s="36">
        <f>+C138-(C$7+F138*C$8)</f>
        <v>2.8839999991760124E-2</v>
      </c>
      <c r="O138" s="36">
        <f t="shared" ca="1" si="22"/>
        <v>3.0196708284032217E-2</v>
      </c>
      <c r="Q138" s="39">
        <f t="shared" si="21"/>
        <v>42497.994899999998</v>
      </c>
    </row>
    <row r="139" spans="1:32" s="36" customFormat="1" ht="12.75" customHeight="1">
      <c r="A139" s="78" t="s">
        <v>1</v>
      </c>
      <c r="B139" s="79" t="s">
        <v>72</v>
      </c>
      <c r="C139" s="79">
        <v>57884.446600000003</v>
      </c>
      <c r="D139" s="79">
        <v>1.6999999999999999E-3</v>
      </c>
      <c r="E139" s="36">
        <f t="shared" si="19"/>
        <v>26054.038956007185</v>
      </c>
      <c r="F139" s="36">
        <f t="shared" si="20"/>
        <v>26054</v>
      </c>
      <c r="G139" s="36">
        <f t="shared" si="18"/>
        <v>3.3180000005813781E-2</v>
      </c>
      <c r="K139" s="36">
        <f>+C139-(C$7+F139*C$8)</f>
        <v>3.3180000005813781E-2</v>
      </c>
      <c r="O139" s="36">
        <f t="shared" ca="1" si="22"/>
        <v>3.2083508202783134E-2</v>
      </c>
      <c r="Q139" s="39">
        <f t="shared" si="21"/>
        <v>42865.946600000003</v>
      </c>
    </row>
    <row r="140" spans="1:32" s="36" customFormat="1" ht="12.75" customHeight="1">
      <c r="A140" s="81" t="s">
        <v>504</v>
      </c>
      <c r="B140" s="82" t="s">
        <v>72</v>
      </c>
      <c r="C140" s="83">
        <v>59383.500099999997</v>
      </c>
      <c r="D140" s="81">
        <v>1.5E-3</v>
      </c>
      <c r="E140" s="36">
        <f t="shared" ref="E140" si="23">+(C140-C$7)/C$8</f>
        <v>27814.049170511778</v>
      </c>
      <c r="F140" s="36">
        <f t="shared" ref="F140" si="24">ROUND(2*E140,0)/2</f>
        <v>27814</v>
      </c>
      <c r="G140" s="36">
        <f t="shared" ref="G140" si="25">+C140-(C$7+F140*C$8)</f>
        <v>4.1879999997036066E-2</v>
      </c>
      <c r="K140" s="36">
        <f>+C140-(C$7+F140*C$8)</f>
        <v>4.1879999997036066E-2</v>
      </c>
      <c r="O140" s="36">
        <f t="shared" ref="O140" ca="1" si="26">+C$11+C$12*F140</f>
        <v>3.9770470834731328E-2</v>
      </c>
      <c r="Q140" s="39">
        <f t="shared" ref="Q140" si="27">+C140-15018.5</f>
        <v>44365.000099999997</v>
      </c>
    </row>
    <row r="141" spans="1:32" s="36" customFormat="1" ht="12.75" customHeight="1">
      <c r="B141" s="70"/>
      <c r="C141" s="37"/>
      <c r="D141" s="37"/>
    </row>
    <row r="142" spans="1:32" s="36" customFormat="1" ht="12.75" customHeight="1">
      <c r="B142" s="70"/>
      <c r="C142" s="37"/>
      <c r="D142" s="37"/>
    </row>
    <row r="143" spans="1:32" s="36" customFormat="1" ht="12.75" customHeight="1">
      <c r="B143" s="70"/>
      <c r="C143" s="37"/>
      <c r="D143" s="37"/>
    </row>
    <row r="144" spans="1:32" s="36" customFormat="1" ht="12.75" customHeight="1">
      <c r="B144" s="70"/>
      <c r="C144" s="37"/>
      <c r="D144" s="37"/>
    </row>
    <row r="145" spans="2:4" s="36" customFormat="1" ht="12.75" customHeight="1">
      <c r="B145" s="70"/>
      <c r="C145" s="37"/>
      <c r="D145" s="37"/>
    </row>
    <row r="146" spans="2:4" s="36" customFormat="1" ht="12.75" customHeight="1">
      <c r="B146" s="70"/>
      <c r="C146" s="37"/>
      <c r="D146" s="37"/>
    </row>
    <row r="147" spans="2:4" s="36" customFormat="1" ht="12.75" customHeight="1">
      <c r="B147" s="70"/>
      <c r="C147" s="37"/>
      <c r="D147" s="37"/>
    </row>
    <row r="148" spans="2:4" s="36" customFormat="1" ht="12.75" customHeight="1">
      <c r="B148" s="70"/>
      <c r="C148" s="37"/>
      <c r="D148" s="37"/>
    </row>
    <row r="149" spans="2:4" s="36" customFormat="1" ht="12.75" customHeight="1">
      <c r="B149" s="70"/>
      <c r="C149" s="37"/>
      <c r="D149" s="37"/>
    </row>
    <row r="150" spans="2:4" s="36" customFormat="1" ht="12.75" customHeight="1">
      <c r="B150" s="70"/>
      <c r="C150" s="37"/>
      <c r="D150" s="37"/>
    </row>
    <row r="151" spans="2:4" s="36" customFormat="1" ht="12.75" customHeight="1">
      <c r="B151" s="70"/>
      <c r="C151" s="37"/>
      <c r="D151" s="37"/>
    </row>
    <row r="152" spans="2:4" s="36" customFormat="1" ht="12.75" customHeight="1">
      <c r="B152" s="70"/>
      <c r="C152" s="37"/>
      <c r="D152" s="37"/>
    </row>
    <row r="153" spans="2:4" s="36" customFormat="1" ht="12.75" customHeight="1">
      <c r="B153" s="70"/>
      <c r="C153" s="37"/>
      <c r="D153" s="37"/>
    </row>
    <row r="154" spans="2:4" s="36" customFormat="1" ht="12.75" customHeight="1">
      <c r="B154" s="70"/>
      <c r="C154" s="37"/>
      <c r="D154" s="37"/>
    </row>
    <row r="155" spans="2:4" s="36" customFormat="1" ht="12.75" customHeight="1">
      <c r="B155" s="70"/>
      <c r="C155" s="37"/>
      <c r="D155" s="37"/>
    </row>
    <row r="156" spans="2:4" s="36" customFormat="1" ht="12.75" customHeight="1">
      <c r="B156" s="70"/>
      <c r="C156" s="37"/>
      <c r="D156" s="37"/>
    </row>
    <row r="157" spans="2:4" s="36" customFormat="1" ht="12.75" customHeight="1">
      <c r="B157" s="70"/>
      <c r="C157" s="37"/>
      <c r="D157" s="37"/>
    </row>
    <row r="158" spans="2:4" s="36" customFormat="1" ht="12.75" customHeight="1">
      <c r="B158" s="70"/>
      <c r="C158" s="37"/>
      <c r="D158" s="37"/>
    </row>
    <row r="159" spans="2:4" s="36" customFormat="1" ht="12.75" customHeight="1">
      <c r="B159" s="70"/>
      <c r="C159" s="37"/>
      <c r="D159" s="37"/>
    </row>
    <row r="160" spans="2:4" s="36" customFormat="1" ht="12.75" customHeight="1">
      <c r="B160" s="70"/>
      <c r="C160" s="37"/>
      <c r="D160" s="37"/>
    </row>
    <row r="161" spans="2:4" s="36" customFormat="1" ht="12.75" customHeight="1">
      <c r="B161" s="70"/>
      <c r="C161" s="37"/>
      <c r="D161" s="37"/>
    </row>
    <row r="162" spans="2:4" s="36" customFormat="1" ht="12.75" customHeight="1">
      <c r="B162" s="70"/>
      <c r="C162" s="37"/>
      <c r="D162" s="37"/>
    </row>
    <row r="163" spans="2:4" s="36" customFormat="1" ht="12.75" customHeight="1">
      <c r="B163" s="70"/>
      <c r="C163" s="37"/>
      <c r="D163" s="37"/>
    </row>
    <row r="164" spans="2:4" s="36" customFormat="1" ht="12.75" customHeight="1">
      <c r="B164" s="70"/>
      <c r="C164" s="37"/>
      <c r="D164" s="37"/>
    </row>
    <row r="165" spans="2:4" s="36" customFormat="1" ht="12.75" customHeight="1">
      <c r="B165" s="70"/>
      <c r="C165" s="37"/>
      <c r="D165" s="37"/>
    </row>
    <row r="166" spans="2:4" s="36" customFormat="1" ht="12.75" customHeight="1">
      <c r="B166" s="70"/>
      <c r="C166" s="37"/>
      <c r="D166" s="37"/>
    </row>
    <row r="167" spans="2:4" s="36" customFormat="1" ht="12.75" customHeight="1">
      <c r="B167" s="70"/>
      <c r="C167" s="37"/>
      <c r="D167" s="37"/>
    </row>
    <row r="168" spans="2:4" s="36" customFormat="1" ht="12.75" customHeight="1">
      <c r="B168" s="70"/>
      <c r="C168" s="37"/>
      <c r="D168" s="37"/>
    </row>
    <row r="169" spans="2:4" s="36" customFormat="1" ht="12.75" customHeight="1">
      <c r="B169" s="70"/>
      <c r="C169" s="37"/>
      <c r="D169" s="37"/>
    </row>
    <row r="170" spans="2:4" s="36" customFormat="1" ht="12.75" customHeight="1">
      <c r="B170" s="70"/>
      <c r="C170" s="37"/>
      <c r="D170" s="37"/>
    </row>
    <row r="171" spans="2:4" s="36" customFormat="1" ht="12.75" customHeight="1">
      <c r="B171" s="70"/>
      <c r="C171" s="37"/>
      <c r="D171" s="37"/>
    </row>
    <row r="172" spans="2:4" s="36" customFormat="1" ht="12.75" customHeight="1">
      <c r="B172" s="70"/>
      <c r="C172" s="37"/>
      <c r="D172" s="37"/>
    </row>
    <row r="173" spans="2:4" s="36" customFormat="1" ht="12.75" customHeight="1">
      <c r="B173" s="70"/>
      <c r="C173" s="37"/>
      <c r="D173" s="37"/>
    </row>
    <row r="174" spans="2:4" s="36" customFormat="1" ht="12.75" customHeight="1">
      <c r="B174" s="70"/>
      <c r="C174" s="37"/>
      <c r="D174" s="37"/>
    </row>
    <row r="175" spans="2:4" s="36" customFormat="1" ht="12.75" customHeight="1">
      <c r="B175" s="70"/>
      <c r="C175" s="37"/>
      <c r="D175" s="37"/>
    </row>
    <row r="176" spans="2:4" s="36" customFormat="1" ht="12.75" customHeight="1">
      <c r="B176" s="70"/>
      <c r="C176" s="37"/>
      <c r="D176" s="37"/>
    </row>
    <row r="177" spans="2:4" s="36" customFormat="1" ht="12.75" customHeight="1">
      <c r="B177" s="70"/>
      <c r="C177" s="37"/>
      <c r="D177" s="37"/>
    </row>
    <row r="178" spans="2:4" s="36" customFormat="1" ht="12.75" customHeight="1">
      <c r="B178" s="70"/>
      <c r="C178" s="37"/>
      <c r="D178" s="37"/>
    </row>
    <row r="179" spans="2:4" s="36" customFormat="1" ht="12.75" customHeight="1">
      <c r="B179" s="70"/>
      <c r="C179" s="37"/>
      <c r="D179" s="37"/>
    </row>
    <row r="180" spans="2:4" s="36" customFormat="1" ht="12.75" customHeight="1">
      <c r="B180" s="70"/>
      <c r="C180" s="37"/>
      <c r="D180" s="37"/>
    </row>
    <row r="181" spans="2:4" s="36" customFormat="1" ht="12.75" customHeight="1">
      <c r="B181" s="70"/>
      <c r="C181" s="37"/>
      <c r="D181" s="37"/>
    </row>
    <row r="182" spans="2:4" s="36" customFormat="1" ht="12.75" customHeight="1">
      <c r="B182" s="70"/>
      <c r="C182" s="37"/>
      <c r="D182" s="37"/>
    </row>
    <row r="183" spans="2:4" s="36" customFormat="1" ht="12.75" customHeight="1">
      <c r="B183" s="70"/>
      <c r="C183" s="37"/>
      <c r="D183" s="37"/>
    </row>
    <row r="184" spans="2:4" s="36" customFormat="1" ht="12.75" customHeight="1">
      <c r="B184" s="70"/>
      <c r="C184" s="37"/>
      <c r="D184" s="37"/>
    </row>
    <row r="185" spans="2:4" s="36" customFormat="1" ht="12.75" customHeight="1">
      <c r="B185" s="70"/>
      <c r="C185" s="37"/>
      <c r="D185" s="37"/>
    </row>
    <row r="186" spans="2:4" s="36" customFormat="1" ht="12.75" customHeight="1">
      <c r="B186" s="70"/>
      <c r="C186" s="37"/>
      <c r="D186" s="37"/>
    </row>
    <row r="187" spans="2:4" s="36" customFormat="1" ht="12.75" customHeight="1">
      <c r="B187" s="70"/>
      <c r="C187" s="37"/>
      <c r="D187" s="37"/>
    </row>
    <row r="188" spans="2:4" s="36" customFormat="1" ht="12.75" customHeight="1">
      <c r="B188" s="70"/>
      <c r="C188" s="37"/>
      <c r="D188" s="37"/>
    </row>
    <row r="189" spans="2:4" s="36" customFormat="1" ht="12.75" customHeight="1">
      <c r="B189" s="70"/>
      <c r="C189" s="37"/>
      <c r="D189" s="37"/>
    </row>
    <row r="190" spans="2:4" s="36" customFormat="1" ht="12.75" customHeight="1">
      <c r="B190" s="70"/>
      <c r="C190" s="37"/>
      <c r="D190" s="37"/>
    </row>
    <row r="191" spans="2:4" s="36" customFormat="1" ht="12.75" customHeight="1">
      <c r="B191" s="70"/>
      <c r="C191" s="37"/>
      <c r="D191" s="37"/>
    </row>
    <row r="192" spans="2:4" s="36" customFormat="1" ht="12.75" customHeight="1">
      <c r="B192" s="70"/>
      <c r="C192" s="37"/>
      <c r="D192" s="37"/>
    </row>
    <row r="193" spans="2:4" s="36" customFormat="1" ht="12.75" customHeight="1">
      <c r="B193" s="70"/>
      <c r="C193" s="37"/>
      <c r="D193" s="37"/>
    </row>
    <row r="194" spans="2:4" s="36" customFormat="1" ht="12.75" customHeight="1">
      <c r="B194" s="70"/>
      <c r="C194" s="37"/>
      <c r="D194" s="37"/>
    </row>
    <row r="195" spans="2:4" s="36" customFormat="1" ht="12.75" customHeight="1">
      <c r="B195" s="70"/>
      <c r="C195" s="37"/>
      <c r="D195" s="37"/>
    </row>
    <row r="196" spans="2:4" s="36" customFormat="1" ht="12.75" customHeight="1">
      <c r="B196" s="70"/>
      <c r="C196" s="37"/>
      <c r="D196" s="37"/>
    </row>
    <row r="197" spans="2:4" s="36" customFormat="1" ht="12.75" customHeight="1">
      <c r="B197" s="70"/>
      <c r="C197" s="37"/>
      <c r="D197" s="37"/>
    </row>
    <row r="198" spans="2:4" s="36" customFormat="1" ht="12.75" customHeight="1">
      <c r="B198" s="70"/>
      <c r="C198" s="37"/>
      <c r="D198" s="37"/>
    </row>
    <row r="199" spans="2:4" s="36" customFormat="1" ht="12.75" customHeight="1">
      <c r="B199" s="70"/>
      <c r="C199" s="37"/>
      <c r="D199" s="37"/>
    </row>
    <row r="200" spans="2:4" s="36" customFormat="1" ht="12.75" customHeight="1">
      <c r="B200" s="70"/>
      <c r="C200" s="37"/>
      <c r="D200" s="37"/>
    </row>
    <row r="201" spans="2:4" s="36" customFormat="1" ht="12.75" customHeight="1">
      <c r="B201" s="70"/>
      <c r="C201" s="37"/>
      <c r="D201" s="37"/>
    </row>
    <row r="202" spans="2:4" s="36" customFormat="1" ht="12.75" customHeight="1">
      <c r="B202" s="70"/>
      <c r="C202" s="37"/>
      <c r="D202" s="37"/>
    </row>
    <row r="203" spans="2:4" s="36" customFormat="1" ht="12.75" customHeight="1">
      <c r="B203" s="70"/>
      <c r="C203" s="37"/>
      <c r="D203" s="37"/>
    </row>
    <row r="204" spans="2:4" s="36" customFormat="1" ht="12.75" customHeight="1">
      <c r="B204" s="70"/>
      <c r="C204" s="37"/>
      <c r="D204" s="37"/>
    </row>
    <row r="205" spans="2:4" s="36" customFormat="1" ht="12.75" customHeight="1">
      <c r="B205" s="70"/>
      <c r="C205" s="37"/>
      <c r="D205" s="37"/>
    </row>
    <row r="206" spans="2:4" s="36" customFormat="1" ht="12.75" customHeight="1">
      <c r="B206" s="70"/>
      <c r="C206" s="37"/>
      <c r="D206" s="37"/>
    </row>
    <row r="207" spans="2:4" s="36" customFormat="1" ht="12.75" customHeight="1">
      <c r="B207" s="70"/>
      <c r="C207" s="37"/>
      <c r="D207" s="37"/>
    </row>
    <row r="208" spans="2:4" s="36" customFormat="1" ht="12.75" customHeight="1">
      <c r="B208" s="70"/>
      <c r="C208" s="37"/>
      <c r="D208" s="37"/>
    </row>
    <row r="209" spans="2:4" s="36" customFormat="1" ht="12.75" customHeight="1">
      <c r="B209" s="70"/>
      <c r="C209" s="37"/>
      <c r="D209" s="37"/>
    </row>
    <row r="210" spans="2:4" s="36" customFormat="1" ht="12.75" customHeight="1">
      <c r="B210" s="70"/>
      <c r="C210" s="37"/>
      <c r="D210" s="37"/>
    </row>
    <row r="211" spans="2:4" s="36" customFormat="1" ht="12.75" customHeight="1">
      <c r="B211" s="70"/>
      <c r="C211" s="37"/>
      <c r="D211" s="37"/>
    </row>
    <row r="212" spans="2:4" s="36" customFormat="1" ht="12.75" customHeight="1">
      <c r="B212" s="70"/>
      <c r="C212" s="37"/>
      <c r="D212" s="37"/>
    </row>
    <row r="213" spans="2:4" s="36" customFormat="1" ht="12.75" customHeight="1">
      <c r="B213" s="70"/>
      <c r="C213" s="37"/>
      <c r="D213" s="37"/>
    </row>
    <row r="214" spans="2:4" s="36" customFormat="1" ht="12.75" customHeight="1">
      <c r="B214" s="70"/>
      <c r="C214" s="37"/>
      <c r="D214" s="37"/>
    </row>
    <row r="215" spans="2:4" s="36" customFormat="1" ht="12.75" customHeight="1">
      <c r="B215" s="70"/>
      <c r="C215" s="37"/>
      <c r="D215" s="37"/>
    </row>
    <row r="216" spans="2:4" s="36" customFormat="1" ht="12.75" customHeight="1">
      <c r="B216" s="70"/>
      <c r="C216" s="37"/>
      <c r="D216" s="37"/>
    </row>
    <row r="217" spans="2:4" s="36" customFormat="1" ht="12.75" customHeight="1">
      <c r="B217" s="70"/>
      <c r="C217" s="37"/>
      <c r="D217" s="37"/>
    </row>
    <row r="218" spans="2:4" s="36" customFormat="1" ht="12.75" customHeight="1">
      <c r="B218" s="70"/>
      <c r="C218" s="37"/>
      <c r="D218" s="37"/>
    </row>
    <row r="219" spans="2:4" s="36" customFormat="1" ht="12.75" customHeight="1">
      <c r="B219" s="70"/>
      <c r="C219" s="37"/>
      <c r="D219" s="37"/>
    </row>
    <row r="220" spans="2:4" s="36" customFormat="1" ht="12.75" customHeight="1">
      <c r="B220" s="70"/>
      <c r="C220" s="37"/>
      <c r="D220" s="37"/>
    </row>
    <row r="221" spans="2:4" s="36" customFormat="1" ht="12.75" customHeight="1">
      <c r="B221" s="70"/>
      <c r="C221" s="37"/>
      <c r="D221" s="37"/>
    </row>
    <row r="222" spans="2:4" s="36" customFormat="1" ht="12.75" customHeight="1">
      <c r="B222" s="70"/>
      <c r="C222" s="37"/>
      <c r="D222" s="37"/>
    </row>
    <row r="223" spans="2:4" s="36" customFormat="1" ht="12.75" customHeight="1">
      <c r="B223" s="70"/>
      <c r="C223" s="37"/>
      <c r="D223" s="37"/>
    </row>
    <row r="224" spans="2:4" s="36" customFormat="1" ht="12.75" customHeight="1">
      <c r="B224" s="70"/>
      <c r="C224" s="37"/>
      <c r="D224" s="37"/>
    </row>
    <row r="225" spans="2:4" s="36" customFormat="1" ht="12.75" customHeight="1">
      <c r="B225" s="70"/>
      <c r="C225" s="37"/>
      <c r="D225" s="37"/>
    </row>
    <row r="226" spans="2:4" s="36" customFormat="1" ht="12.75" customHeight="1">
      <c r="B226" s="70"/>
      <c r="C226" s="37"/>
      <c r="D226" s="37"/>
    </row>
    <row r="227" spans="2:4" s="36" customFormat="1" ht="12.75" customHeight="1">
      <c r="B227" s="70"/>
      <c r="C227" s="37"/>
      <c r="D227" s="37"/>
    </row>
    <row r="228" spans="2:4" s="36" customFormat="1" ht="12.75" customHeight="1">
      <c r="B228" s="70"/>
      <c r="C228" s="37"/>
      <c r="D228" s="37"/>
    </row>
    <row r="229" spans="2:4" s="36" customFormat="1" ht="12.75" customHeight="1">
      <c r="B229" s="70"/>
      <c r="C229" s="37"/>
      <c r="D229" s="37"/>
    </row>
    <row r="230" spans="2:4" s="36" customFormat="1" ht="12.75" customHeight="1">
      <c r="B230" s="70"/>
      <c r="C230" s="37"/>
      <c r="D230" s="37"/>
    </row>
    <row r="231" spans="2:4" s="36" customFormat="1" ht="12.75" customHeight="1">
      <c r="B231" s="70"/>
      <c r="C231" s="37"/>
      <c r="D231" s="37"/>
    </row>
    <row r="232" spans="2:4" s="36" customFormat="1" ht="12.75" customHeight="1">
      <c r="B232" s="70"/>
      <c r="C232" s="37"/>
      <c r="D232" s="37"/>
    </row>
    <row r="233" spans="2:4" s="36" customFormat="1" ht="12.75" customHeight="1">
      <c r="B233" s="70"/>
      <c r="C233" s="37"/>
      <c r="D233" s="37"/>
    </row>
    <row r="234" spans="2:4" s="36" customFormat="1" ht="12.75" customHeight="1">
      <c r="B234" s="70"/>
      <c r="C234" s="37"/>
      <c r="D234" s="37"/>
    </row>
    <row r="235" spans="2:4" s="36" customFormat="1" ht="12.75" customHeight="1">
      <c r="B235" s="70"/>
      <c r="C235" s="37"/>
      <c r="D235" s="37"/>
    </row>
    <row r="236" spans="2:4" s="36" customFormat="1" ht="12.75" customHeight="1">
      <c r="B236" s="70"/>
      <c r="C236" s="37"/>
      <c r="D236" s="37"/>
    </row>
    <row r="237" spans="2:4" s="36" customFormat="1" ht="12.75" customHeight="1">
      <c r="B237" s="70"/>
      <c r="C237" s="37"/>
      <c r="D237" s="37"/>
    </row>
    <row r="238" spans="2:4" s="36" customFormat="1" ht="12.75" customHeight="1">
      <c r="B238" s="70"/>
      <c r="C238" s="37"/>
      <c r="D238" s="37"/>
    </row>
    <row r="239" spans="2:4" s="36" customFormat="1" ht="12.75" customHeight="1">
      <c r="B239" s="70"/>
      <c r="C239" s="37"/>
      <c r="D239" s="37"/>
    </row>
    <row r="240" spans="2:4" s="36" customFormat="1" ht="12.75" customHeight="1">
      <c r="B240" s="70"/>
      <c r="C240" s="37"/>
      <c r="D240" s="37"/>
    </row>
    <row r="241" spans="2:4" s="36" customFormat="1" ht="12.75" customHeight="1">
      <c r="B241" s="70"/>
      <c r="C241" s="37"/>
      <c r="D241" s="37"/>
    </row>
    <row r="242" spans="2:4" s="36" customFormat="1" ht="12.75" customHeight="1">
      <c r="B242" s="70"/>
      <c r="C242" s="37"/>
      <c r="D242" s="37"/>
    </row>
    <row r="243" spans="2:4" s="36" customFormat="1" ht="12.75" customHeight="1">
      <c r="B243" s="70"/>
      <c r="C243" s="37"/>
      <c r="D243" s="37"/>
    </row>
    <row r="244" spans="2:4" s="36" customFormat="1" ht="12.75" customHeight="1">
      <c r="B244" s="70"/>
      <c r="C244" s="37"/>
      <c r="D244" s="37"/>
    </row>
    <row r="245" spans="2:4" s="36" customFormat="1" ht="12.75" customHeight="1">
      <c r="B245" s="70"/>
      <c r="C245" s="37"/>
      <c r="D245" s="37"/>
    </row>
    <row r="246" spans="2:4" s="36" customFormat="1" ht="12.75" customHeight="1">
      <c r="B246" s="70"/>
      <c r="C246" s="37"/>
      <c r="D246" s="37"/>
    </row>
    <row r="247" spans="2:4" s="36" customFormat="1" ht="12.75" customHeight="1">
      <c r="B247" s="70"/>
      <c r="C247" s="37"/>
      <c r="D247" s="37"/>
    </row>
    <row r="248" spans="2:4" s="36" customFormat="1" ht="12.75" customHeight="1">
      <c r="B248" s="70"/>
      <c r="C248" s="37"/>
      <c r="D248" s="37"/>
    </row>
    <row r="249" spans="2:4" s="36" customFormat="1" ht="12.75" customHeight="1">
      <c r="B249" s="70"/>
      <c r="C249" s="37"/>
      <c r="D249" s="37"/>
    </row>
    <row r="250" spans="2:4" s="36" customFormat="1" ht="12.75" customHeight="1">
      <c r="B250" s="70"/>
      <c r="C250" s="37"/>
      <c r="D250" s="37"/>
    </row>
    <row r="251" spans="2:4" s="36" customFormat="1" ht="12.75" customHeight="1">
      <c r="B251" s="70"/>
      <c r="C251" s="37"/>
      <c r="D251" s="37"/>
    </row>
    <row r="252" spans="2:4" s="36" customFormat="1" ht="12.75" customHeight="1">
      <c r="B252" s="70"/>
      <c r="C252" s="37"/>
      <c r="D252" s="37"/>
    </row>
    <row r="253" spans="2:4" s="36" customFormat="1" ht="12.75" customHeight="1">
      <c r="B253" s="70"/>
      <c r="C253" s="37"/>
      <c r="D253" s="37"/>
    </row>
    <row r="254" spans="2:4" s="36" customFormat="1" ht="12.75" customHeight="1">
      <c r="B254" s="70"/>
      <c r="C254" s="37"/>
      <c r="D254" s="37"/>
    </row>
    <row r="255" spans="2:4" s="36" customFormat="1" ht="12.75" customHeight="1">
      <c r="B255" s="70"/>
      <c r="C255" s="37"/>
      <c r="D255" s="37"/>
    </row>
    <row r="256" spans="2:4" s="36" customFormat="1" ht="12.75" customHeight="1">
      <c r="B256" s="70"/>
      <c r="C256" s="37"/>
      <c r="D256" s="37"/>
    </row>
    <row r="257" spans="2:4" s="36" customFormat="1" ht="12.75" customHeight="1">
      <c r="B257" s="70"/>
      <c r="C257" s="37"/>
      <c r="D257" s="37"/>
    </row>
    <row r="258" spans="2:4" s="36" customFormat="1" ht="12.75" customHeight="1">
      <c r="B258" s="70"/>
      <c r="C258" s="37"/>
      <c r="D258" s="37"/>
    </row>
    <row r="259" spans="2:4" s="36" customFormat="1" ht="12.75" customHeight="1">
      <c r="B259" s="70"/>
      <c r="C259" s="37"/>
      <c r="D259" s="37"/>
    </row>
    <row r="260" spans="2:4" s="36" customFormat="1" ht="12.75" customHeight="1">
      <c r="B260" s="70"/>
      <c r="C260" s="37"/>
      <c r="D260" s="37"/>
    </row>
    <row r="261" spans="2:4" s="36" customFormat="1" ht="12.75" customHeight="1">
      <c r="B261" s="70"/>
      <c r="C261" s="37"/>
      <c r="D261" s="37"/>
    </row>
    <row r="262" spans="2:4" s="36" customFormat="1" ht="12.75" customHeight="1">
      <c r="B262" s="70"/>
      <c r="C262" s="37"/>
      <c r="D262" s="37"/>
    </row>
    <row r="263" spans="2:4" s="36" customFormat="1" ht="12.75" customHeight="1">
      <c r="B263" s="70"/>
      <c r="C263" s="37"/>
      <c r="D263" s="37"/>
    </row>
    <row r="264" spans="2:4" s="36" customFormat="1" ht="12.75" customHeight="1">
      <c r="B264" s="70"/>
      <c r="C264" s="37"/>
      <c r="D264" s="37"/>
    </row>
    <row r="265" spans="2:4" s="36" customFormat="1" ht="12.75" customHeight="1">
      <c r="B265" s="70"/>
      <c r="C265" s="37"/>
      <c r="D265" s="37"/>
    </row>
    <row r="266" spans="2:4" s="36" customFormat="1" ht="12.75" customHeight="1">
      <c r="B266" s="70"/>
      <c r="C266" s="37"/>
      <c r="D266" s="37"/>
    </row>
    <row r="267" spans="2:4" s="36" customFormat="1" ht="12.75" customHeight="1">
      <c r="B267" s="70"/>
      <c r="C267" s="37"/>
      <c r="D267" s="37"/>
    </row>
    <row r="268" spans="2:4" s="36" customFormat="1" ht="12.75" customHeight="1">
      <c r="B268" s="70"/>
      <c r="C268" s="37"/>
      <c r="D268" s="37"/>
    </row>
    <row r="269" spans="2:4" s="36" customFormat="1" ht="12.75" customHeight="1">
      <c r="B269" s="70"/>
      <c r="C269" s="37"/>
      <c r="D269" s="37"/>
    </row>
    <row r="270" spans="2:4" s="36" customFormat="1" ht="12.75" customHeight="1">
      <c r="B270" s="70"/>
      <c r="C270" s="37"/>
      <c r="D270" s="37"/>
    </row>
    <row r="271" spans="2:4" s="36" customFormat="1" ht="12.75" customHeight="1">
      <c r="B271" s="70"/>
      <c r="C271" s="37"/>
      <c r="D271" s="37"/>
    </row>
    <row r="272" spans="2:4" s="36" customFormat="1" ht="12.75" customHeight="1">
      <c r="B272" s="70"/>
      <c r="C272" s="37"/>
      <c r="D272" s="37"/>
    </row>
    <row r="273" spans="2:4" s="36" customFormat="1" ht="12.75" customHeight="1">
      <c r="B273" s="70"/>
      <c r="C273" s="37"/>
      <c r="D273" s="37"/>
    </row>
    <row r="274" spans="2:4" s="36" customFormat="1" ht="12.75" customHeight="1">
      <c r="B274" s="70"/>
      <c r="C274" s="37"/>
      <c r="D274" s="37"/>
    </row>
    <row r="275" spans="2:4" s="36" customFormat="1" ht="12.75" customHeight="1">
      <c r="B275" s="70"/>
      <c r="C275" s="37"/>
      <c r="D275" s="37"/>
    </row>
    <row r="276" spans="2:4" s="36" customFormat="1" ht="12.75" customHeight="1">
      <c r="B276" s="70"/>
      <c r="C276" s="37"/>
      <c r="D276" s="37"/>
    </row>
    <row r="277" spans="2:4" s="36" customFormat="1" ht="12.75" customHeight="1">
      <c r="B277" s="70"/>
      <c r="C277" s="37"/>
      <c r="D277" s="37"/>
    </row>
    <row r="278" spans="2:4" s="36" customFormat="1" ht="12.75" customHeight="1">
      <c r="B278" s="70"/>
      <c r="C278" s="37"/>
      <c r="D278" s="37"/>
    </row>
    <row r="279" spans="2:4" s="36" customFormat="1" ht="12.75" customHeight="1">
      <c r="B279" s="70"/>
      <c r="C279" s="37"/>
      <c r="D279" s="37"/>
    </row>
    <row r="280" spans="2:4" s="36" customFormat="1" ht="12.75" customHeight="1">
      <c r="B280" s="70"/>
      <c r="C280" s="37"/>
      <c r="D280" s="37"/>
    </row>
    <row r="281" spans="2:4" s="36" customFormat="1" ht="12.75" customHeight="1">
      <c r="B281" s="70"/>
      <c r="C281" s="37"/>
      <c r="D281" s="37"/>
    </row>
    <row r="282" spans="2:4" s="36" customFormat="1" ht="12.75" customHeight="1">
      <c r="B282" s="70"/>
      <c r="C282" s="37"/>
      <c r="D282" s="37"/>
    </row>
    <row r="283" spans="2:4" s="36" customFormat="1" ht="12.75" customHeight="1">
      <c r="B283" s="70"/>
      <c r="C283" s="37"/>
      <c r="D283" s="37"/>
    </row>
    <row r="284" spans="2:4" s="36" customFormat="1" ht="12.75" customHeight="1">
      <c r="B284" s="70"/>
      <c r="C284" s="37"/>
      <c r="D284" s="37"/>
    </row>
    <row r="285" spans="2:4">
      <c r="B285" s="6"/>
      <c r="C285" s="18"/>
      <c r="D285" s="18"/>
    </row>
    <row r="286" spans="2:4">
      <c r="B286" s="6"/>
      <c r="C286" s="18"/>
      <c r="D286" s="18"/>
    </row>
    <row r="287" spans="2:4">
      <c r="B287" s="6"/>
      <c r="C287" s="18"/>
      <c r="D287" s="18"/>
    </row>
    <row r="288" spans="2:4">
      <c r="B288" s="6"/>
      <c r="C288" s="18"/>
      <c r="D288" s="18"/>
    </row>
    <row r="289" spans="3:4">
      <c r="C289" s="18"/>
      <c r="D289" s="18"/>
    </row>
    <row r="290" spans="3:4">
      <c r="C290" s="18"/>
      <c r="D290" s="18"/>
    </row>
    <row r="291" spans="3:4">
      <c r="C291" s="18"/>
      <c r="D291" s="18"/>
    </row>
    <row r="292" spans="3:4">
      <c r="C292" s="18"/>
      <c r="D292" s="18"/>
    </row>
    <row r="293" spans="3:4">
      <c r="C293" s="18"/>
      <c r="D293" s="18"/>
    </row>
    <row r="294" spans="3:4">
      <c r="C294" s="18"/>
      <c r="D294" s="18"/>
    </row>
    <row r="295" spans="3:4">
      <c r="C295" s="18"/>
      <c r="D295" s="18"/>
    </row>
    <row r="296" spans="3:4">
      <c r="C296" s="18"/>
      <c r="D296" s="18"/>
    </row>
    <row r="297" spans="3:4">
      <c r="C297" s="18"/>
      <c r="D297" s="18"/>
    </row>
    <row r="298" spans="3:4">
      <c r="C298" s="18"/>
      <c r="D298" s="18"/>
    </row>
    <row r="299" spans="3:4">
      <c r="C299" s="18"/>
      <c r="D299" s="18"/>
    </row>
    <row r="300" spans="3:4">
      <c r="C300" s="18"/>
      <c r="D300" s="18"/>
    </row>
    <row r="301" spans="3:4">
      <c r="C301" s="18"/>
      <c r="D301" s="18"/>
    </row>
    <row r="302" spans="3:4">
      <c r="C302" s="18"/>
      <c r="D302" s="18"/>
    </row>
    <row r="303" spans="3:4">
      <c r="C303" s="18"/>
      <c r="D303" s="18"/>
    </row>
    <row r="304" spans="3:4">
      <c r="C304" s="18"/>
      <c r="D304" s="18"/>
    </row>
    <row r="305" spans="3:4">
      <c r="C305" s="18"/>
      <c r="D305" s="18"/>
    </row>
    <row r="306" spans="3:4">
      <c r="C306" s="18"/>
      <c r="D306" s="18"/>
    </row>
    <row r="307" spans="3:4">
      <c r="C307" s="18"/>
      <c r="D307" s="18"/>
    </row>
    <row r="308" spans="3:4">
      <c r="C308" s="18"/>
      <c r="D308" s="18"/>
    </row>
    <row r="309" spans="3:4">
      <c r="C309" s="18"/>
      <c r="D309" s="18"/>
    </row>
    <row r="310" spans="3:4">
      <c r="C310" s="18"/>
      <c r="D310" s="18"/>
    </row>
    <row r="311" spans="3:4">
      <c r="C311" s="18"/>
      <c r="D311" s="18"/>
    </row>
    <row r="312" spans="3:4">
      <c r="C312" s="18"/>
      <c r="D312" s="18"/>
    </row>
    <row r="313" spans="3:4">
      <c r="C313" s="18"/>
      <c r="D313" s="18"/>
    </row>
    <row r="314" spans="3:4">
      <c r="C314" s="18"/>
      <c r="D314" s="18"/>
    </row>
    <row r="315" spans="3:4">
      <c r="C315" s="18"/>
      <c r="D315" s="18"/>
    </row>
    <row r="316" spans="3:4">
      <c r="C316" s="18"/>
      <c r="D316" s="18"/>
    </row>
    <row r="317" spans="3:4">
      <c r="C317" s="18"/>
      <c r="D317" s="18"/>
    </row>
    <row r="318" spans="3:4">
      <c r="C318" s="18"/>
      <c r="D318" s="18"/>
    </row>
    <row r="319" spans="3:4">
      <c r="C319" s="18"/>
      <c r="D319" s="18"/>
    </row>
    <row r="320" spans="3:4">
      <c r="C320" s="18"/>
      <c r="D320" s="18"/>
    </row>
    <row r="321" spans="3:4">
      <c r="C321" s="18"/>
      <c r="D321" s="18"/>
    </row>
    <row r="322" spans="3:4">
      <c r="C322" s="18"/>
      <c r="D322" s="18"/>
    </row>
    <row r="323" spans="3:4">
      <c r="C323" s="18"/>
      <c r="D323" s="18"/>
    </row>
    <row r="324" spans="3:4">
      <c r="C324" s="18"/>
      <c r="D324" s="18"/>
    </row>
    <row r="325" spans="3:4">
      <c r="C325" s="18"/>
      <c r="D325" s="18"/>
    </row>
    <row r="326" spans="3:4">
      <c r="C326" s="18"/>
      <c r="D326" s="18"/>
    </row>
    <row r="327" spans="3:4">
      <c r="C327" s="18"/>
      <c r="D327" s="18"/>
    </row>
    <row r="328" spans="3:4">
      <c r="C328" s="18"/>
      <c r="D328" s="18"/>
    </row>
    <row r="329" spans="3:4">
      <c r="C329" s="18"/>
      <c r="D329" s="18"/>
    </row>
    <row r="330" spans="3:4">
      <c r="C330" s="18"/>
      <c r="D330" s="18"/>
    </row>
    <row r="331" spans="3:4">
      <c r="C331" s="18"/>
      <c r="D331" s="18"/>
    </row>
    <row r="332" spans="3:4">
      <c r="C332" s="18"/>
      <c r="D332" s="18"/>
    </row>
    <row r="333" spans="3:4">
      <c r="C333" s="18"/>
      <c r="D333" s="18"/>
    </row>
    <row r="334" spans="3:4">
      <c r="C334" s="18"/>
      <c r="D334" s="18"/>
    </row>
    <row r="335" spans="3:4">
      <c r="C335" s="18"/>
      <c r="D335" s="18"/>
    </row>
    <row r="336" spans="3:4">
      <c r="C336" s="18"/>
      <c r="D336" s="18"/>
    </row>
    <row r="337" spans="3:4">
      <c r="C337" s="18"/>
      <c r="D337" s="18"/>
    </row>
    <row r="338" spans="3:4">
      <c r="C338" s="18"/>
      <c r="D338" s="18"/>
    </row>
    <row r="339" spans="3:4">
      <c r="C339" s="18"/>
      <c r="D339" s="18"/>
    </row>
    <row r="340" spans="3:4">
      <c r="C340" s="18"/>
      <c r="D340" s="18"/>
    </row>
    <row r="341" spans="3:4">
      <c r="C341" s="18"/>
      <c r="D341" s="18"/>
    </row>
    <row r="342" spans="3:4">
      <c r="C342" s="18"/>
      <c r="D342" s="18"/>
    </row>
    <row r="343" spans="3:4">
      <c r="C343" s="18"/>
      <c r="D343" s="18"/>
    </row>
    <row r="344" spans="3:4">
      <c r="C344" s="18"/>
      <c r="D344" s="18"/>
    </row>
    <row r="345" spans="3:4">
      <c r="C345" s="18"/>
      <c r="D345" s="18"/>
    </row>
    <row r="346" spans="3:4">
      <c r="C346" s="18"/>
      <c r="D346" s="18"/>
    </row>
    <row r="347" spans="3:4">
      <c r="C347" s="18"/>
      <c r="D347" s="18"/>
    </row>
    <row r="348" spans="3:4">
      <c r="C348" s="18"/>
      <c r="D348" s="18"/>
    </row>
    <row r="349" spans="3:4">
      <c r="C349" s="18"/>
      <c r="D349" s="18"/>
    </row>
    <row r="350" spans="3:4">
      <c r="C350" s="18"/>
      <c r="D350" s="18"/>
    </row>
    <row r="351" spans="3:4">
      <c r="C351" s="18"/>
      <c r="D351" s="18"/>
    </row>
    <row r="352" spans="3:4">
      <c r="C352" s="18"/>
      <c r="D352" s="18"/>
    </row>
    <row r="353" spans="3:4">
      <c r="C353" s="18"/>
      <c r="D353" s="18"/>
    </row>
    <row r="354" spans="3:4">
      <c r="C354" s="18"/>
      <c r="D354" s="18"/>
    </row>
    <row r="355" spans="3:4">
      <c r="C355" s="18"/>
      <c r="D355" s="18"/>
    </row>
    <row r="356" spans="3:4">
      <c r="C356" s="18"/>
      <c r="D356" s="18"/>
    </row>
    <row r="357" spans="3:4">
      <c r="C357" s="18"/>
      <c r="D357" s="18"/>
    </row>
    <row r="358" spans="3:4">
      <c r="C358" s="18"/>
      <c r="D358" s="18"/>
    </row>
    <row r="359" spans="3:4">
      <c r="C359" s="18"/>
      <c r="D359" s="18"/>
    </row>
    <row r="360" spans="3:4">
      <c r="C360" s="18"/>
      <c r="D360" s="18"/>
    </row>
    <row r="361" spans="3:4">
      <c r="C361" s="18"/>
      <c r="D361" s="18"/>
    </row>
    <row r="362" spans="3:4">
      <c r="C362" s="18"/>
      <c r="D362" s="18"/>
    </row>
    <row r="363" spans="3:4">
      <c r="C363" s="18"/>
      <c r="D363" s="18"/>
    </row>
    <row r="364" spans="3:4">
      <c r="C364" s="18"/>
      <c r="D364" s="18"/>
    </row>
    <row r="365" spans="3:4">
      <c r="C365" s="18"/>
      <c r="D365" s="18"/>
    </row>
    <row r="366" spans="3:4">
      <c r="C366" s="18"/>
      <c r="D366" s="18"/>
    </row>
    <row r="367" spans="3:4">
      <c r="C367" s="18"/>
      <c r="D367" s="18"/>
    </row>
    <row r="368" spans="3:4">
      <c r="C368" s="18"/>
      <c r="D368" s="18"/>
    </row>
    <row r="369" spans="3:4">
      <c r="C369" s="18"/>
      <c r="D369" s="18"/>
    </row>
    <row r="370" spans="3:4">
      <c r="C370" s="18"/>
      <c r="D370" s="18"/>
    </row>
    <row r="371" spans="3:4">
      <c r="C371" s="18"/>
      <c r="D371" s="18"/>
    </row>
    <row r="372" spans="3:4">
      <c r="C372" s="18"/>
      <c r="D372" s="18"/>
    </row>
    <row r="373" spans="3:4">
      <c r="C373" s="18"/>
      <c r="D373" s="18"/>
    </row>
    <row r="374" spans="3:4">
      <c r="C374" s="18"/>
      <c r="D374" s="18"/>
    </row>
    <row r="375" spans="3:4">
      <c r="C375" s="18"/>
      <c r="D375" s="18"/>
    </row>
    <row r="376" spans="3:4">
      <c r="C376" s="18"/>
      <c r="D376" s="18"/>
    </row>
    <row r="377" spans="3:4">
      <c r="C377" s="18"/>
      <c r="D377" s="18"/>
    </row>
    <row r="378" spans="3:4">
      <c r="C378" s="18"/>
      <c r="D378" s="18"/>
    </row>
    <row r="379" spans="3:4">
      <c r="C379" s="18"/>
      <c r="D379" s="18"/>
    </row>
    <row r="380" spans="3:4">
      <c r="C380" s="18"/>
      <c r="D380" s="18"/>
    </row>
    <row r="381" spans="3:4">
      <c r="C381" s="18"/>
      <c r="D381" s="18"/>
    </row>
    <row r="382" spans="3:4">
      <c r="C382" s="18"/>
      <c r="D382" s="18"/>
    </row>
    <row r="383" spans="3:4">
      <c r="C383" s="18"/>
      <c r="D383" s="18"/>
    </row>
    <row r="384" spans="3:4">
      <c r="C384" s="18"/>
      <c r="D384" s="18"/>
    </row>
    <row r="385" spans="3:4">
      <c r="C385" s="18"/>
      <c r="D385" s="18"/>
    </row>
    <row r="386" spans="3:4">
      <c r="C386" s="18"/>
      <c r="D386" s="18"/>
    </row>
    <row r="387" spans="3:4">
      <c r="C387" s="18"/>
      <c r="D387" s="18"/>
    </row>
    <row r="388" spans="3:4">
      <c r="C388" s="18"/>
      <c r="D388" s="18"/>
    </row>
    <row r="389" spans="3:4">
      <c r="C389" s="18"/>
      <c r="D389" s="18"/>
    </row>
    <row r="390" spans="3:4">
      <c r="C390" s="18"/>
      <c r="D390" s="18"/>
    </row>
    <row r="391" spans="3:4">
      <c r="C391" s="18"/>
      <c r="D391" s="18"/>
    </row>
    <row r="392" spans="3:4">
      <c r="C392" s="18"/>
      <c r="D392" s="18"/>
    </row>
    <row r="393" spans="3:4">
      <c r="C393" s="18"/>
      <c r="D393" s="18"/>
    </row>
    <row r="394" spans="3:4">
      <c r="C394" s="18"/>
      <c r="D394" s="18"/>
    </row>
    <row r="395" spans="3:4">
      <c r="C395" s="18"/>
      <c r="D395" s="18"/>
    </row>
    <row r="396" spans="3:4">
      <c r="C396" s="18"/>
      <c r="D396" s="18"/>
    </row>
    <row r="397" spans="3:4">
      <c r="C397" s="18"/>
      <c r="D397" s="18"/>
    </row>
    <row r="398" spans="3:4">
      <c r="C398" s="18"/>
      <c r="D398" s="18"/>
    </row>
    <row r="399" spans="3:4">
      <c r="C399" s="18"/>
      <c r="D399" s="18"/>
    </row>
    <row r="400" spans="3:4">
      <c r="C400" s="18"/>
      <c r="D400" s="18"/>
    </row>
    <row r="401" spans="3:4">
      <c r="C401" s="18"/>
      <c r="D401" s="18"/>
    </row>
    <row r="402" spans="3:4">
      <c r="C402" s="18"/>
      <c r="D402" s="18"/>
    </row>
    <row r="403" spans="3:4">
      <c r="C403" s="18"/>
      <c r="D403" s="18"/>
    </row>
    <row r="404" spans="3:4">
      <c r="C404" s="18"/>
      <c r="D404" s="18"/>
    </row>
    <row r="405" spans="3:4">
      <c r="C405" s="18"/>
      <c r="D405" s="18"/>
    </row>
    <row r="406" spans="3:4">
      <c r="C406" s="18"/>
      <c r="D406" s="18"/>
    </row>
    <row r="407" spans="3:4">
      <c r="C407" s="18"/>
      <c r="D407" s="18"/>
    </row>
    <row r="408" spans="3:4">
      <c r="C408" s="18"/>
      <c r="D408" s="18"/>
    </row>
    <row r="409" spans="3:4">
      <c r="C409" s="18"/>
      <c r="D409" s="18"/>
    </row>
    <row r="410" spans="3:4">
      <c r="C410" s="18"/>
      <c r="D410" s="18"/>
    </row>
    <row r="411" spans="3:4">
      <c r="C411" s="18"/>
      <c r="D411" s="18"/>
    </row>
    <row r="412" spans="3:4">
      <c r="C412" s="18"/>
      <c r="D412" s="18"/>
    </row>
    <row r="413" spans="3:4">
      <c r="C413" s="18"/>
      <c r="D413" s="18"/>
    </row>
    <row r="414" spans="3:4">
      <c r="C414" s="18"/>
      <c r="D414" s="18"/>
    </row>
    <row r="415" spans="3:4">
      <c r="C415" s="18"/>
      <c r="D415" s="18"/>
    </row>
    <row r="416" spans="3:4">
      <c r="C416" s="18"/>
      <c r="D416" s="18"/>
    </row>
    <row r="417" spans="3:4">
      <c r="C417" s="18"/>
      <c r="D417" s="18"/>
    </row>
    <row r="418" spans="3:4">
      <c r="C418" s="18"/>
      <c r="D418" s="18"/>
    </row>
    <row r="419" spans="3:4">
      <c r="C419" s="18"/>
      <c r="D419" s="18"/>
    </row>
    <row r="420" spans="3:4">
      <c r="C420" s="18"/>
      <c r="D420" s="18"/>
    </row>
    <row r="421" spans="3:4">
      <c r="C421" s="18"/>
      <c r="D421" s="18"/>
    </row>
    <row r="422" spans="3:4">
      <c r="C422" s="18"/>
      <c r="D422" s="18"/>
    </row>
    <row r="423" spans="3:4">
      <c r="C423" s="18"/>
      <c r="D423" s="18"/>
    </row>
    <row r="424" spans="3:4">
      <c r="C424" s="18"/>
      <c r="D424" s="18"/>
    </row>
    <row r="425" spans="3:4">
      <c r="C425" s="18"/>
      <c r="D425" s="18"/>
    </row>
    <row r="426" spans="3:4">
      <c r="C426" s="18"/>
      <c r="D426" s="18"/>
    </row>
    <row r="427" spans="3:4">
      <c r="C427" s="18"/>
      <c r="D427" s="18"/>
    </row>
    <row r="428" spans="3:4">
      <c r="C428" s="18"/>
      <c r="D428" s="18"/>
    </row>
    <row r="429" spans="3:4">
      <c r="C429" s="18"/>
      <c r="D429" s="18"/>
    </row>
    <row r="430" spans="3:4">
      <c r="C430" s="18"/>
      <c r="D430" s="18"/>
    </row>
    <row r="431" spans="3:4">
      <c r="C431" s="18"/>
      <c r="D431" s="18"/>
    </row>
    <row r="432" spans="3:4">
      <c r="C432" s="18"/>
      <c r="D432" s="18"/>
    </row>
    <row r="433" spans="3:4">
      <c r="C433" s="18"/>
      <c r="D433" s="18"/>
    </row>
    <row r="434" spans="3:4">
      <c r="C434" s="18"/>
      <c r="D434" s="18"/>
    </row>
    <row r="435" spans="3:4">
      <c r="C435" s="18"/>
      <c r="D435" s="18"/>
    </row>
    <row r="436" spans="3:4">
      <c r="C436" s="18"/>
      <c r="D436" s="18"/>
    </row>
    <row r="437" spans="3:4">
      <c r="C437" s="18"/>
      <c r="D437" s="18"/>
    </row>
    <row r="438" spans="3:4">
      <c r="C438" s="18"/>
      <c r="D438" s="18"/>
    </row>
    <row r="439" spans="3:4">
      <c r="C439" s="18"/>
      <c r="D439" s="18"/>
    </row>
    <row r="440" spans="3:4">
      <c r="C440" s="18"/>
      <c r="D440" s="18"/>
    </row>
    <row r="441" spans="3:4">
      <c r="C441" s="18"/>
      <c r="D441" s="18"/>
    </row>
    <row r="442" spans="3:4">
      <c r="C442" s="18"/>
      <c r="D442" s="18"/>
    </row>
    <row r="443" spans="3:4">
      <c r="C443" s="18"/>
      <c r="D443" s="18"/>
    </row>
    <row r="444" spans="3:4">
      <c r="C444" s="18"/>
      <c r="D444" s="18"/>
    </row>
    <row r="445" spans="3:4">
      <c r="C445" s="18"/>
      <c r="D445" s="18"/>
    </row>
    <row r="446" spans="3:4">
      <c r="C446" s="18"/>
      <c r="D446" s="18"/>
    </row>
    <row r="447" spans="3:4">
      <c r="C447" s="18"/>
      <c r="D447" s="18"/>
    </row>
    <row r="448" spans="3:4">
      <c r="C448" s="18"/>
      <c r="D448" s="18"/>
    </row>
    <row r="449" spans="3:4">
      <c r="C449" s="18"/>
      <c r="D449" s="18"/>
    </row>
    <row r="450" spans="3:4">
      <c r="C450" s="18"/>
      <c r="D450" s="18"/>
    </row>
    <row r="451" spans="3:4">
      <c r="C451" s="18"/>
      <c r="D451" s="18"/>
    </row>
    <row r="452" spans="3:4">
      <c r="C452" s="18"/>
      <c r="D452" s="18"/>
    </row>
    <row r="453" spans="3:4">
      <c r="C453" s="18"/>
      <c r="D453" s="18"/>
    </row>
    <row r="454" spans="3:4">
      <c r="C454" s="18"/>
      <c r="D454" s="18"/>
    </row>
    <row r="455" spans="3:4">
      <c r="C455" s="18"/>
      <c r="D455" s="18"/>
    </row>
    <row r="456" spans="3:4">
      <c r="C456" s="18"/>
      <c r="D456" s="18"/>
    </row>
    <row r="457" spans="3:4">
      <c r="C457" s="18"/>
      <c r="D457" s="18"/>
    </row>
    <row r="458" spans="3:4">
      <c r="C458" s="18"/>
      <c r="D458" s="18"/>
    </row>
    <row r="459" spans="3:4">
      <c r="C459" s="18"/>
      <c r="D459" s="18"/>
    </row>
    <row r="460" spans="3:4">
      <c r="C460" s="18"/>
      <c r="D460" s="18"/>
    </row>
    <row r="461" spans="3:4">
      <c r="C461" s="18"/>
      <c r="D461" s="18"/>
    </row>
    <row r="462" spans="3:4">
      <c r="C462" s="18"/>
      <c r="D462" s="18"/>
    </row>
    <row r="463" spans="3:4">
      <c r="C463" s="18"/>
      <c r="D463" s="18"/>
    </row>
    <row r="464" spans="3:4">
      <c r="C464" s="18"/>
      <c r="D464" s="18"/>
    </row>
    <row r="465" spans="3:4">
      <c r="C465" s="18"/>
      <c r="D465" s="18"/>
    </row>
    <row r="466" spans="3:4">
      <c r="C466" s="18"/>
      <c r="D466" s="18"/>
    </row>
    <row r="467" spans="3:4">
      <c r="C467" s="18"/>
      <c r="D467" s="18"/>
    </row>
    <row r="468" spans="3:4">
      <c r="C468" s="18"/>
      <c r="D468" s="18"/>
    </row>
    <row r="469" spans="3:4">
      <c r="C469" s="18"/>
      <c r="D469" s="18"/>
    </row>
    <row r="470" spans="3:4">
      <c r="C470" s="18"/>
      <c r="D470" s="18"/>
    </row>
    <row r="471" spans="3:4">
      <c r="C471" s="18"/>
      <c r="D471" s="18"/>
    </row>
    <row r="472" spans="3:4">
      <c r="C472" s="18"/>
      <c r="D472" s="18"/>
    </row>
    <row r="473" spans="3:4">
      <c r="C473" s="18"/>
      <c r="D473" s="18"/>
    </row>
    <row r="474" spans="3:4">
      <c r="C474" s="18"/>
      <c r="D474" s="18"/>
    </row>
    <row r="475" spans="3:4">
      <c r="C475" s="18"/>
      <c r="D475" s="18"/>
    </row>
    <row r="476" spans="3:4">
      <c r="C476" s="18"/>
      <c r="D476" s="18"/>
    </row>
    <row r="477" spans="3:4">
      <c r="C477" s="18"/>
      <c r="D477" s="18"/>
    </row>
    <row r="478" spans="3:4">
      <c r="C478" s="18"/>
      <c r="D478" s="18"/>
    </row>
    <row r="479" spans="3:4">
      <c r="C479" s="18"/>
      <c r="D479" s="18"/>
    </row>
    <row r="480" spans="3:4">
      <c r="C480" s="18"/>
      <c r="D480" s="18"/>
    </row>
    <row r="481" spans="3:4">
      <c r="C481" s="18"/>
      <c r="D481" s="18"/>
    </row>
    <row r="482" spans="3:4">
      <c r="C482" s="18"/>
      <c r="D482" s="18"/>
    </row>
    <row r="483" spans="3:4">
      <c r="C483" s="18"/>
      <c r="D483" s="18"/>
    </row>
    <row r="484" spans="3:4">
      <c r="C484" s="18"/>
      <c r="D484" s="18"/>
    </row>
    <row r="485" spans="3:4">
      <c r="C485" s="18"/>
      <c r="D485" s="18"/>
    </row>
    <row r="486" spans="3:4">
      <c r="C486" s="18"/>
      <c r="D486" s="18"/>
    </row>
    <row r="487" spans="3:4">
      <c r="C487" s="18"/>
      <c r="D487" s="18"/>
    </row>
    <row r="488" spans="3:4">
      <c r="C488" s="18"/>
      <c r="D488" s="18"/>
    </row>
    <row r="489" spans="3:4">
      <c r="C489" s="18"/>
      <c r="D489" s="18"/>
    </row>
    <row r="490" spans="3:4">
      <c r="C490" s="18"/>
      <c r="D490" s="18"/>
    </row>
    <row r="491" spans="3:4">
      <c r="C491" s="18"/>
      <c r="D491" s="18"/>
    </row>
    <row r="492" spans="3:4">
      <c r="C492" s="18"/>
      <c r="D492" s="18"/>
    </row>
    <row r="493" spans="3:4">
      <c r="C493" s="18"/>
      <c r="D493" s="18"/>
    </row>
    <row r="494" spans="3:4">
      <c r="C494" s="18"/>
      <c r="D494" s="18"/>
    </row>
    <row r="495" spans="3:4">
      <c r="C495" s="18"/>
      <c r="D495" s="18"/>
    </row>
    <row r="496" spans="3:4">
      <c r="C496" s="18"/>
      <c r="D496" s="18"/>
    </row>
    <row r="497" spans="3:4">
      <c r="C497" s="18"/>
      <c r="D497" s="18"/>
    </row>
    <row r="498" spans="3:4">
      <c r="C498" s="18"/>
      <c r="D498" s="18"/>
    </row>
    <row r="499" spans="3:4">
      <c r="C499" s="18"/>
      <c r="D499" s="18"/>
    </row>
    <row r="500" spans="3:4">
      <c r="C500" s="18"/>
      <c r="D500" s="18"/>
    </row>
    <row r="501" spans="3:4">
      <c r="C501" s="18"/>
      <c r="D501" s="18"/>
    </row>
    <row r="502" spans="3:4">
      <c r="C502" s="18"/>
      <c r="D502" s="18"/>
    </row>
    <row r="503" spans="3:4">
      <c r="C503" s="18"/>
      <c r="D503" s="18"/>
    </row>
    <row r="504" spans="3:4">
      <c r="C504" s="18"/>
      <c r="D504" s="18"/>
    </row>
    <row r="505" spans="3:4">
      <c r="C505" s="18"/>
      <c r="D505" s="18"/>
    </row>
    <row r="506" spans="3:4">
      <c r="C506" s="18"/>
      <c r="D506" s="18"/>
    </row>
    <row r="507" spans="3:4">
      <c r="C507" s="18"/>
      <c r="D507" s="18"/>
    </row>
    <row r="508" spans="3:4">
      <c r="C508" s="18"/>
      <c r="D508" s="18"/>
    </row>
    <row r="509" spans="3:4">
      <c r="C509" s="18"/>
      <c r="D509" s="18"/>
    </row>
    <row r="510" spans="3:4">
      <c r="C510" s="18"/>
      <c r="D510" s="18"/>
    </row>
    <row r="511" spans="3:4">
      <c r="C511" s="18"/>
      <c r="D511" s="18"/>
    </row>
    <row r="512" spans="3:4">
      <c r="C512" s="18"/>
      <c r="D512" s="18"/>
    </row>
    <row r="513" spans="3:4">
      <c r="C513" s="18"/>
      <c r="D513" s="18"/>
    </row>
    <row r="514" spans="3:4">
      <c r="C514" s="18"/>
      <c r="D514" s="18"/>
    </row>
    <row r="515" spans="3:4">
      <c r="C515" s="18"/>
      <c r="D515" s="18"/>
    </row>
    <row r="516" spans="3:4">
      <c r="C516" s="18"/>
      <c r="D516" s="18"/>
    </row>
    <row r="517" spans="3:4">
      <c r="C517" s="18"/>
      <c r="D517" s="18"/>
    </row>
    <row r="518" spans="3:4">
      <c r="C518" s="18"/>
      <c r="D518" s="18"/>
    </row>
    <row r="519" spans="3:4">
      <c r="C519" s="18"/>
      <c r="D519" s="18"/>
    </row>
    <row r="520" spans="3:4">
      <c r="C520" s="18"/>
      <c r="D520" s="18"/>
    </row>
    <row r="521" spans="3:4">
      <c r="C521" s="18"/>
      <c r="D521" s="18"/>
    </row>
    <row r="522" spans="3:4">
      <c r="C522" s="18"/>
      <c r="D522" s="18"/>
    </row>
    <row r="523" spans="3:4">
      <c r="C523" s="18"/>
      <c r="D523" s="18"/>
    </row>
    <row r="524" spans="3:4">
      <c r="C524" s="18"/>
      <c r="D524" s="18"/>
    </row>
    <row r="525" spans="3:4">
      <c r="C525" s="18"/>
      <c r="D525" s="18"/>
    </row>
    <row r="526" spans="3:4">
      <c r="C526" s="18"/>
      <c r="D526" s="18"/>
    </row>
    <row r="527" spans="3:4">
      <c r="C527" s="18"/>
      <c r="D527" s="18"/>
    </row>
    <row r="528" spans="3:4">
      <c r="C528" s="18"/>
      <c r="D528" s="18"/>
    </row>
    <row r="529" spans="3:4">
      <c r="C529" s="18"/>
      <c r="D529" s="18"/>
    </row>
    <row r="530" spans="3:4">
      <c r="C530" s="18"/>
      <c r="D530" s="18"/>
    </row>
    <row r="531" spans="3:4">
      <c r="C531" s="18"/>
      <c r="D531" s="18"/>
    </row>
    <row r="532" spans="3:4">
      <c r="C532" s="18"/>
      <c r="D532" s="18"/>
    </row>
    <row r="533" spans="3:4">
      <c r="C533" s="18"/>
      <c r="D533" s="18"/>
    </row>
    <row r="534" spans="3:4">
      <c r="C534" s="18"/>
      <c r="D534" s="18"/>
    </row>
    <row r="535" spans="3:4">
      <c r="C535" s="18"/>
      <c r="D535" s="18"/>
    </row>
    <row r="536" spans="3:4">
      <c r="C536" s="18"/>
      <c r="D536" s="18"/>
    </row>
    <row r="537" spans="3:4">
      <c r="C537" s="18"/>
      <c r="D537" s="18"/>
    </row>
    <row r="538" spans="3:4">
      <c r="C538" s="18"/>
      <c r="D538" s="18"/>
    </row>
    <row r="539" spans="3:4">
      <c r="C539" s="18"/>
      <c r="D539" s="18"/>
    </row>
    <row r="540" spans="3:4">
      <c r="C540" s="18"/>
      <c r="D540" s="18"/>
    </row>
    <row r="541" spans="3:4">
      <c r="C541" s="18"/>
      <c r="D541" s="18"/>
    </row>
    <row r="542" spans="3:4">
      <c r="C542" s="18"/>
      <c r="D542" s="18"/>
    </row>
    <row r="543" spans="3:4">
      <c r="C543" s="18"/>
      <c r="D543" s="18"/>
    </row>
    <row r="544" spans="3:4">
      <c r="C544" s="18"/>
      <c r="D544" s="18"/>
    </row>
    <row r="545" spans="3:4">
      <c r="C545" s="18"/>
      <c r="D545" s="18"/>
    </row>
    <row r="546" spans="3:4">
      <c r="C546" s="18"/>
      <c r="D546" s="18"/>
    </row>
    <row r="547" spans="3:4">
      <c r="C547" s="18"/>
      <c r="D547" s="18"/>
    </row>
    <row r="548" spans="3:4">
      <c r="C548" s="18"/>
      <c r="D548" s="18"/>
    </row>
    <row r="549" spans="3:4">
      <c r="C549" s="18"/>
      <c r="D549" s="18"/>
    </row>
    <row r="550" spans="3:4">
      <c r="C550" s="18"/>
      <c r="D550" s="18"/>
    </row>
    <row r="551" spans="3:4">
      <c r="C551" s="18"/>
      <c r="D551" s="18"/>
    </row>
    <row r="552" spans="3:4">
      <c r="C552" s="18"/>
      <c r="D552" s="18"/>
    </row>
    <row r="553" spans="3:4">
      <c r="C553" s="18"/>
      <c r="D553" s="18"/>
    </row>
    <row r="554" spans="3:4">
      <c r="C554" s="18"/>
      <c r="D554" s="18"/>
    </row>
    <row r="555" spans="3:4">
      <c r="C555" s="18"/>
      <c r="D555" s="18"/>
    </row>
    <row r="556" spans="3:4">
      <c r="C556" s="18"/>
      <c r="D556" s="18"/>
    </row>
    <row r="557" spans="3:4">
      <c r="C557" s="18"/>
      <c r="D557" s="18"/>
    </row>
    <row r="558" spans="3:4">
      <c r="C558" s="18"/>
      <c r="D558" s="18"/>
    </row>
    <row r="559" spans="3:4">
      <c r="C559" s="18"/>
      <c r="D559" s="18"/>
    </row>
    <row r="560" spans="3:4">
      <c r="C560" s="18"/>
      <c r="D560" s="18"/>
    </row>
    <row r="561" spans="3:4">
      <c r="C561" s="18"/>
      <c r="D561" s="18"/>
    </row>
    <row r="562" spans="3:4">
      <c r="C562" s="18"/>
      <c r="D562" s="18"/>
    </row>
    <row r="563" spans="3:4">
      <c r="C563" s="18"/>
      <c r="D563" s="18"/>
    </row>
    <row r="564" spans="3:4">
      <c r="C564" s="18"/>
      <c r="D564" s="18"/>
    </row>
    <row r="565" spans="3:4">
      <c r="C565" s="18"/>
      <c r="D565" s="18"/>
    </row>
    <row r="566" spans="3:4">
      <c r="C566" s="18"/>
      <c r="D566" s="18"/>
    </row>
    <row r="567" spans="3:4">
      <c r="C567" s="18"/>
      <c r="D567" s="18"/>
    </row>
    <row r="568" spans="3:4">
      <c r="C568" s="18"/>
      <c r="D568" s="18"/>
    </row>
    <row r="569" spans="3:4">
      <c r="C569" s="18"/>
      <c r="D569" s="18"/>
    </row>
    <row r="570" spans="3:4">
      <c r="C570" s="18"/>
      <c r="D570" s="18"/>
    </row>
    <row r="571" spans="3:4">
      <c r="C571" s="18"/>
      <c r="D571" s="18"/>
    </row>
    <row r="572" spans="3:4">
      <c r="C572" s="18"/>
      <c r="D572" s="18"/>
    </row>
    <row r="573" spans="3:4">
      <c r="C573" s="18"/>
      <c r="D573" s="18"/>
    </row>
    <row r="574" spans="3:4">
      <c r="C574" s="18"/>
      <c r="D574" s="18"/>
    </row>
    <row r="575" spans="3:4">
      <c r="C575" s="18"/>
      <c r="D575" s="18"/>
    </row>
    <row r="576" spans="3:4">
      <c r="C576" s="18"/>
      <c r="D576" s="18"/>
    </row>
    <row r="577" spans="3:4">
      <c r="C577" s="18"/>
      <c r="D577" s="18"/>
    </row>
    <row r="578" spans="3:4">
      <c r="C578" s="18"/>
      <c r="D578" s="18"/>
    </row>
    <row r="579" spans="3:4">
      <c r="C579" s="18"/>
      <c r="D579" s="18"/>
    </row>
    <row r="580" spans="3:4">
      <c r="C580" s="18"/>
      <c r="D580" s="18"/>
    </row>
    <row r="581" spans="3:4">
      <c r="C581" s="18"/>
      <c r="D581" s="18"/>
    </row>
    <row r="582" spans="3:4">
      <c r="C582" s="18"/>
      <c r="D582" s="18"/>
    </row>
    <row r="583" spans="3:4">
      <c r="C583" s="18"/>
      <c r="D583" s="18"/>
    </row>
    <row r="584" spans="3:4">
      <c r="C584" s="18"/>
      <c r="D584" s="18"/>
    </row>
    <row r="585" spans="3:4">
      <c r="C585" s="18"/>
      <c r="D585" s="18"/>
    </row>
    <row r="586" spans="3:4">
      <c r="C586" s="18"/>
      <c r="D586" s="18"/>
    </row>
    <row r="587" spans="3:4">
      <c r="C587" s="18"/>
      <c r="D587" s="18"/>
    </row>
    <row r="588" spans="3:4">
      <c r="C588" s="18"/>
      <c r="D588" s="18"/>
    </row>
    <row r="589" spans="3:4">
      <c r="C589" s="18"/>
      <c r="D589" s="18"/>
    </row>
    <row r="590" spans="3:4">
      <c r="C590" s="18"/>
      <c r="D590" s="18"/>
    </row>
    <row r="591" spans="3:4">
      <c r="C591" s="18"/>
      <c r="D591" s="18"/>
    </row>
    <row r="592" spans="3:4">
      <c r="C592" s="18"/>
      <c r="D592" s="18"/>
    </row>
    <row r="593" spans="3:4">
      <c r="C593" s="18"/>
      <c r="D593" s="18"/>
    </row>
    <row r="594" spans="3:4">
      <c r="C594" s="18"/>
      <c r="D594" s="18"/>
    </row>
    <row r="595" spans="3:4">
      <c r="C595" s="18"/>
      <c r="D595" s="18"/>
    </row>
    <row r="596" spans="3:4">
      <c r="C596" s="18"/>
      <c r="D596" s="18"/>
    </row>
    <row r="597" spans="3:4">
      <c r="C597" s="18"/>
      <c r="D597" s="18"/>
    </row>
    <row r="598" spans="3:4">
      <c r="C598" s="18"/>
      <c r="D598" s="18"/>
    </row>
    <row r="599" spans="3:4">
      <c r="C599" s="18"/>
      <c r="D599" s="18"/>
    </row>
    <row r="600" spans="3:4">
      <c r="C600" s="18"/>
      <c r="D600" s="18"/>
    </row>
    <row r="601" spans="3:4">
      <c r="C601" s="18"/>
      <c r="D601" s="18"/>
    </row>
    <row r="602" spans="3:4">
      <c r="C602" s="18"/>
      <c r="D602" s="18"/>
    </row>
    <row r="603" spans="3:4">
      <c r="C603" s="18"/>
      <c r="D603" s="18"/>
    </row>
    <row r="604" spans="3:4">
      <c r="C604" s="18"/>
      <c r="D604" s="18"/>
    </row>
    <row r="605" spans="3:4">
      <c r="C605" s="18"/>
      <c r="D605" s="18"/>
    </row>
    <row r="606" spans="3:4">
      <c r="C606" s="18"/>
      <c r="D606" s="18"/>
    </row>
    <row r="607" spans="3:4">
      <c r="C607" s="18"/>
      <c r="D607" s="18"/>
    </row>
    <row r="608" spans="3:4">
      <c r="C608" s="18"/>
      <c r="D608" s="18"/>
    </row>
    <row r="609" spans="3:4">
      <c r="C609" s="18"/>
      <c r="D609" s="18"/>
    </row>
    <row r="610" spans="3:4">
      <c r="C610" s="18"/>
      <c r="D610" s="18"/>
    </row>
    <row r="611" spans="3:4">
      <c r="C611" s="18"/>
      <c r="D611" s="18"/>
    </row>
    <row r="612" spans="3:4">
      <c r="C612" s="18"/>
      <c r="D612" s="18"/>
    </row>
    <row r="613" spans="3:4">
      <c r="C613" s="18"/>
      <c r="D613" s="18"/>
    </row>
    <row r="614" spans="3:4">
      <c r="C614" s="18"/>
      <c r="D614" s="18"/>
    </row>
    <row r="615" spans="3:4">
      <c r="C615" s="18"/>
      <c r="D615" s="18"/>
    </row>
    <row r="616" spans="3:4">
      <c r="C616" s="18"/>
      <c r="D616" s="18"/>
    </row>
    <row r="617" spans="3:4">
      <c r="C617" s="18"/>
      <c r="D617" s="18"/>
    </row>
    <row r="618" spans="3:4">
      <c r="C618" s="18"/>
      <c r="D618" s="18"/>
    </row>
    <row r="619" spans="3:4">
      <c r="C619" s="18"/>
      <c r="D619" s="18"/>
    </row>
    <row r="620" spans="3:4">
      <c r="C620" s="18"/>
      <c r="D620" s="18"/>
    </row>
    <row r="621" spans="3:4">
      <c r="C621" s="18"/>
      <c r="D621" s="18"/>
    </row>
    <row r="622" spans="3:4">
      <c r="C622" s="18"/>
      <c r="D622" s="18"/>
    </row>
    <row r="623" spans="3:4">
      <c r="C623" s="18"/>
      <c r="D623" s="18"/>
    </row>
    <row r="624" spans="3:4">
      <c r="C624" s="18"/>
      <c r="D624" s="18"/>
    </row>
    <row r="625" spans="3:4">
      <c r="C625" s="18"/>
      <c r="D625" s="18"/>
    </row>
    <row r="626" spans="3:4">
      <c r="C626" s="18"/>
      <c r="D626" s="18"/>
    </row>
    <row r="627" spans="3:4">
      <c r="C627" s="18"/>
      <c r="D627" s="18"/>
    </row>
    <row r="628" spans="3:4">
      <c r="C628" s="18"/>
      <c r="D628" s="18"/>
    </row>
    <row r="629" spans="3:4">
      <c r="C629" s="18"/>
      <c r="D629" s="18"/>
    </row>
    <row r="630" spans="3:4">
      <c r="C630" s="18"/>
      <c r="D630" s="18"/>
    </row>
    <row r="631" spans="3:4">
      <c r="C631" s="18"/>
      <c r="D631" s="18"/>
    </row>
    <row r="632" spans="3:4">
      <c r="C632" s="18"/>
      <c r="D632" s="18"/>
    </row>
    <row r="633" spans="3:4">
      <c r="C633" s="18"/>
      <c r="D633" s="18"/>
    </row>
    <row r="634" spans="3:4">
      <c r="C634" s="18"/>
      <c r="D634" s="18"/>
    </row>
    <row r="635" spans="3:4">
      <c r="C635" s="18"/>
      <c r="D635" s="18"/>
    </row>
    <row r="636" spans="3:4">
      <c r="C636" s="18"/>
      <c r="D636" s="18"/>
    </row>
    <row r="637" spans="3:4">
      <c r="C637" s="18"/>
      <c r="D637" s="18"/>
    </row>
    <row r="638" spans="3:4">
      <c r="C638" s="18"/>
      <c r="D638" s="18"/>
    </row>
    <row r="639" spans="3:4">
      <c r="C639" s="18"/>
      <c r="D639" s="18"/>
    </row>
    <row r="640" spans="3:4">
      <c r="C640" s="18"/>
      <c r="D640" s="18"/>
    </row>
    <row r="641" spans="3:4">
      <c r="C641" s="18"/>
      <c r="D641" s="18"/>
    </row>
    <row r="642" spans="3:4">
      <c r="C642" s="18"/>
      <c r="D642" s="18"/>
    </row>
    <row r="643" spans="3:4">
      <c r="C643" s="18"/>
      <c r="D643" s="18"/>
    </row>
    <row r="644" spans="3:4">
      <c r="C644" s="18"/>
      <c r="D644" s="18"/>
    </row>
    <row r="645" spans="3:4">
      <c r="C645" s="18"/>
      <c r="D645" s="18"/>
    </row>
    <row r="646" spans="3:4">
      <c r="C646" s="18"/>
      <c r="D646" s="18"/>
    </row>
    <row r="647" spans="3:4">
      <c r="C647" s="18"/>
      <c r="D647" s="18"/>
    </row>
    <row r="648" spans="3:4">
      <c r="C648" s="18"/>
      <c r="D648" s="18"/>
    </row>
    <row r="649" spans="3:4">
      <c r="C649" s="18"/>
      <c r="D649" s="18"/>
    </row>
    <row r="650" spans="3:4">
      <c r="C650" s="18"/>
      <c r="D650" s="18"/>
    </row>
    <row r="651" spans="3:4">
      <c r="C651" s="18"/>
      <c r="D651" s="18"/>
    </row>
    <row r="652" spans="3:4">
      <c r="C652" s="18"/>
      <c r="D652" s="18"/>
    </row>
    <row r="653" spans="3:4">
      <c r="C653" s="18"/>
      <c r="D653" s="18"/>
    </row>
    <row r="654" spans="3:4">
      <c r="C654" s="18"/>
      <c r="D654" s="18"/>
    </row>
    <row r="655" spans="3:4">
      <c r="C655" s="18"/>
      <c r="D655" s="18"/>
    </row>
    <row r="656" spans="3:4">
      <c r="C656" s="18"/>
      <c r="D656" s="18"/>
    </row>
    <row r="657" spans="3:4">
      <c r="C657" s="18"/>
      <c r="D657" s="18"/>
    </row>
    <row r="658" spans="3:4">
      <c r="C658" s="18"/>
      <c r="D658" s="18"/>
    </row>
    <row r="659" spans="3:4">
      <c r="C659" s="18"/>
      <c r="D659" s="18"/>
    </row>
    <row r="660" spans="3:4">
      <c r="C660" s="18"/>
      <c r="D660" s="18"/>
    </row>
    <row r="661" spans="3:4">
      <c r="C661" s="18"/>
      <c r="D661" s="18"/>
    </row>
    <row r="662" spans="3:4">
      <c r="C662" s="18"/>
      <c r="D662" s="18"/>
    </row>
    <row r="663" spans="3:4">
      <c r="C663" s="18"/>
      <c r="D663" s="18"/>
    </row>
    <row r="664" spans="3:4">
      <c r="C664" s="18"/>
      <c r="D664" s="18"/>
    </row>
    <row r="665" spans="3:4">
      <c r="C665" s="18"/>
      <c r="D665" s="18"/>
    </row>
    <row r="666" spans="3:4">
      <c r="C666" s="18"/>
      <c r="D666" s="18"/>
    </row>
    <row r="667" spans="3:4">
      <c r="C667" s="18"/>
      <c r="D667" s="18"/>
    </row>
    <row r="668" spans="3:4">
      <c r="C668" s="18"/>
      <c r="D668" s="18"/>
    </row>
    <row r="669" spans="3:4">
      <c r="C669" s="18"/>
      <c r="D669" s="18"/>
    </row>
    <row r="670" spans="3:4">
      <c r="C670" s="18"/>
      <c r="D670" s="18"/>
    </row>
    <row r="671" spans="3:4">
      <c r="C671" s="18"/>
      <c r="D671" s="18"/>
    </row>
    <row r="672" spans="3:4">
      <c r="C672" s="18"/>
      <c r="D672" s="18"/>
    </row>
    <row r="673" spans="3:4">
      <c r="C673" s="18"/>
      <c r="D673" s="18"/>
    </row>
    <row r="674" spans="3:4">
      <c r="C674" s="18"/>
      <c r="D674" s="18"/>
    </row>
    <row r="675" spans="3:4">
      <c r="C675" s="18"/>
      <c r="D675" s="18"/>
    </row>
    <row r="676" spans="3:4">
      <c r="C676" s="18"/>
      <c r="D676" s="18"/>
    </row>
    <row r="677" spans="3:4">
      <c r="C677" s="18"/>
      <c r="D677" s="18"/>
    </row>
    <row r="678" spans="3:4">
      <c r="C678" s="18"/>
      <c r="D678" s="18"/>
    </row>
    <row r="679" spans="3:4">
      <c r="C679" s="18"/>
      <c r="D679" s="18"/>
    </row>
    <row r="680" spans="3:4">
      <c r="C680" s="18"/>
      <c r="D680" s="18"/>
    </row>
    <row r="681" spans="3:4">
      <c r="C681" s="18"/>
      <c r="D681" s="18"/>
    </row>
    <row r="682" spans="3:4">
      <c r="C682" s="18"/>
      <c r="D682" s="18"/>
    </row>
    <row r="683" spans="3:4">
      <c r="C683" s="18"/>
      <c r="D683" s="18"/>
    </row>
    <row r="684" spans="3:4">
      <c r="C684" s="18"/>
      <c r="D684" s="18"/>
    </row>
    <row r="685" spans="3:4">
      <c r="C685" s="18"/>
      <c r="D685" s="18"/>
    </row>
    <row r="686" spans="3:4">
      <c r="C686" s="18"/>
      <c r="D686" s="18"/>
    </row>
    <row r="687" spans="3:4">
      <c r="C687" s="18"/>
      <c r="D687" s="18"/>
    </row>
    <row r="688" spans="3:4">
      <c r="C688" s="18"/>
      <c r="D688" s="18"/>
    </row>
    <row r="689" spans="3:4">
      <c r="C689" s="18"/>
      <c r="D689" s="18"/>
    </row>
    <row r="690" spans="3:4">
      <c r="C690" s="18"/>
      <c r="D690" s="18"/>
    </row>
    <row r="691" spans="3:4">
      <c r="C691" s="18"/>
      <c r="D691" s="18"/>
    </row>
    <row r="692" spans="3:4">
      <c r="C692" s="18"/>
      <c r="D692" s="18"/>
    </row>
    <row r="693" spans="3:4">
      <c r="C693" s="18"/>
      <c r="D693" s="18"/>
    </row>
    <row r="694" spans="3:4">
      <c r="C694" s="18"/>
      <c r="D694" s="18"/>
    </row>
    <row r="695" spans="3:4">
      <c r="C695" s="18"/>
      <c r="D695" s="18"/>
    </row>
    <row r="696" spans="3:4">
      <c r="C696" s="18"/>
      <c r="D696" s="18"/>
    </row>
    <row r="697" spans="3:4">
      <c r="C697" s="18"/>
      <c r="D697" s="18"/>
    </row>
    <row r="698" spans="3:4">
      <c r="C698" s="18"/>
      <c r="D698" s="18"/>
    </row>
    <row r="699" spans="3:4">
      <c r="C699" s="18"/>
      <c r="D699" s="18"/>
    </row>
    <row r="700" spans="3:4">
      <c r="C700" s="18"/>
      <c r="D700" s="18"/>
    </row>
    <row r="701" spans="3:4">
      <c r="C701" s="18"/>
      <c r="D701" s="18"/>
    </row>
    <row r="702" spans="3:4">
      <c r="C702" s="18"/>
      <c r="D702" s="18"/>
    </row>
    <row r="703" spans="3:4">
      <c r="C703" s="18"/>
      <c r="D703" s="18"/>
    </row>
    <row r="704" spans="3:4">
      <c r="C704" s="18"/>
      <c r="D704" s="18"/>
    </row>
    <row r="705" spans="3:4">
      <c r="C705" s="18"/>
      <c r="D705" s="18"/>
    </row>
    <row r="706" spans="3:4">
      <c r="C706" s="18"/>
      <c r="D706" s="18"/>
    </row>
    <row r="707" spans="3:4">
      <c r="C707" s="18"/>
      <c r="D707" s="18"/>
    </row>
    <row r="708" spans="3:4">
      <c r="C708" s="18"/>
      <c r="D708" s="18"/>
    </row>
    <row r="709" spans="3:4">
      <c r="C709" s="18"/>
      <c r="D709" s="18"/>
    </row>
    <row r="710" spans="3:4">
      <c r="C710" s="18"/>
      <c r="D710" s="18"/>
    </row>
    <row r="711" spans="3:4">
      <c r="C711" s="18"/>
      <c r="D711" s="18"/>
    </row>
    <row r="712" spans="3:4">
      <c r="C712" s="18"/>
      <c r="D712" s="18"/>
    </row>
    <row r="713" spans="3:4">
      <c r="C713" s="18"/>
      <c r="D713" s="18"/>
    </row>
    <row r="714" spans="3:4">
      <c r="C714" s="18"/>
      <c r="D714" s="18"/>
    </row>
    <row r="715" spans="3:4">
      <c r="C715" s="18"/>
      <c r="D715" s="18"/>
    </row>
    <row r="716" spans="3:4">
      <c r="C716" s="18"/>
      <c r="D716" s="18"/>
    </row>
    <row r="717" spans="3:4">
      <c r="C717" s="18"/>
      <c r="D717" s="18"/>
    </row>
    <row r="718" spans="3:4">
      <c r="C718" s="18"/>
      <c r="D718" s="18"/>
    </row>
    <row r="719" spans="3:4">
      <c r="C719" s="18"/>
      <c r="D719" s="18"/>
    </row>
    <row r="720" spans="3:4">
      <c r="C720" s="18"/>
      <c r="D720" s="18"/>
    </row>
    <row r="721" spans="3:4">
      <c r="C721" s="18"/>
      <c r="D721" s="18"/>
    </row>
    <row r="722" spans="3:4">
      <c r="C722" s="18"/>
      <c r="D722" s="18"/>
    </row>
    <row r="723" spans="3:4">
      <c r="C723" s="18"/>
      <c r="D723" s="18"/>
    </row>
    <row r="724" spans="3:4">
      <c r="C724" s="18"/>
      <c r="D724" s="18"/>
    </row>
    <row r="725" spans="3:4">
      <c r="C725" s="18"/>
      <c r="D725" s="18"/>
    </row>
    <row r="726" spans="3:4">
      <c r="C726" s="18"/>
      <c r="D726" s="18"/>
    </row>
    <row r="727" spans="3:4">
      <c r="C727" s="18"/>
      <c r="D727" s="18"/>
    </row>
    <row r="728" spans="3:4">
      <c r="C728" s="18"/>
      <c r="D728" s="18"/>
    </row>
    <row r="729" spans="3:4">
      <c r="C729" s="18"/>
      <c r="D729" s="18"/>
    </row>
    <row r="730" spans="3:4">
      <c r="C730" s="18"/>
      <c r="D730" s="18"/>
    </row>
    <row r="731" spans="3:4">
      <c r="C731" s="18"/>
      <c r="D731" s="18"/>
    </row>
    <row r="732" spans="3:4">
      <c r="C732" s="18"/>
      <c r="D732" s="18"/>
    </row>
    <row r="733" spans="3:4">
      <c r="C733" s="18"/>
      <c r="D733" s="18"/>
    </row>
    <row r="734" spans="3:4">
      <c r="C734" s="18"/>
      <c r="D734" s="18"/>
    </row>
    <row r="735" spans="3:4">
      <c r="C735" s="18"/>
      <c r="D735" s="18"/>
    </row>
    <row r="736" spans="3:4">
      <c r="C736" s="18"/>
      <c r="D736" s="18"/>
    </row>
    <row r="737" spans="3:4">
      <c r="C737" s="18"/>
      <c r="D737" s="18"/>
    </row>
    <row r="738" spans="3:4">
      <c r="C738" s="18"/>
      <c r="D738" s="18"/>
    </row>
    <row r="739" spans="3:4">
      <c r="C739" s="18"/>
      <c r="D739" s="18"/>
    </row>
    <row r="740" spans="3:4">
      <c r="C740" s="18"/>
      <c r="D740" s="18"/>
    </row>
    <row r="741" spans="3:4">
      <c r="C741" s="18"/>
      <c r="D741" s="18"/>
    </row>
    <row r="742" spans="3:4">
      <c r="C742" s="18"/>
      <c r="D742" s="18"/>
    </row>
    <row r="743" spans="3:4">
      <c r="C743" s="18"/>
      <c r="D743" s="18"/>
    </row>
    <row r="744" spans="3:4">
      <c r="C744" s="18"/>
      <c r="D744" s="18"/>
    </row>
    <row r="745" spans="3:4">
      <c r="C745" s="18"/>
      <c r="D745" s="18"/>
    </row>
    <row r="746" spans="3:4">
      <c r="C746" s="18"/>
      <c r="D746" s="18"/>
    </row>
    <row r="747" spans="3:4">
      <c r="C747" s="18"/>
      <c r="D747" s="18"/>
    </row>
    <row r="748" spans="3:4">
      <c r="C748" s="18"/>
      <c r="D748" s="18"/>
    </row>
    <row r="749" spans="3:4">
      <c r="C749" s="18"/>
      <c r="D749" s="18"/>
    </row>
    <row r="750" spans="3:4">
      <c r="C750" s="18"/>
      <c r="D750" s="18"/>
    </row>
    <row r="751" spans="3:4">
      <c r="C751" s="18"/>
      <c r="D751" s="18"/>
    </row>
    <row r="752" spans="3:4">
      <c r="C752" s="18"/>
      <c r="D752" s="18"/>
    </row>
    <row r="753" spans="3:4">
      <c r="C753" s="18"/>
      <c r="D753" s="18"/>
    </row>
    <row r="754" spans="3:4">
      <c r="C754" s="18"/>
      <c r="D754" s="18"/>
    </row>
    <row r="755" spans="3:4">
      <c r="C755" s="18"/>
      <c r="D755" s="18"/>
    </row>
    <row r="756" spans="3:4">
      <c r="C756" s="18"/>
      <c r="D756" s="18"/>
    </row>
    <row r="757" spans="3:4">
      <c r="C757" s="18"/>
      <c r="D757" s="18"/>
    </row>
    <row r="758" spans="3:4">
      <c r="C758" s="18"/>
      <c r="D758" s="18"/>
    </row>
    <row r="759" spans="3:4">
      <c r="C759" s="18"/>
      <c r="D759" s="18"/>
    </row>
    <row r="760" spans="3:4">
      <c r="C760" s="18"/>
      <c r="D760" s="18"/>
    </row>
    <row r="761" spans="3:4">
      <c r="C761" s="18"/>
      <c r="D761" s="18"/>
    </row>
    <row r="762" spans="3:4">
      <c r="C762" s="18"/>
      <c r="D762" s="18"/>
    </row>
    <row r="763" spans="3:4">
      <c r="C763" s="18"/>
      <c r="D763" s="18"/>
    </row>
    <row r="764" spans="3:4">
      <c r="C764" s="18"/>
      <c r="D764" s="18"/>
    </row>
    <row r="765" spans="3:4">
      <c r="C765" s="18"/>
      <c r="D765" s="18"/>
    </row>
    <row r="766" spans="3:4">
      <c r="C766" s="18"/>
      <c r="D766" s="18"/>
    </row>
    <row r="767" spans="3:4">
      <c r="C767" s="18"/>
      <c r="D767" s="18"/>
    </row>
    <row r="768" spans="3:4">
      <c r="C768" s="18"/>
      <c r="D768" s="18"/>
    </row>
    <row r="769" spans="3:4">
      <c r="C769" s="18"/>
      <c r="D769" s="18"/>
    </row>
    <row r="770" spans="3:4">
      <c r="C770" s="18"/>
      <c r="D770" s="18"/>
    </row>
    <row r="771" spans="3:4">
      <c r="C771" s="18"/>
      <c r="D771" s="18"/>
    </row>
    <row r="772" spans="3:4">
      <c r="C772" s="18"/>
      <c r="D772" s="18"/>
    </row>
    <row r="773" spans="3:4">
      <c r="C773" s="18"/>
      <c r="D773" s="18"/>
    </row>
    <row r="774" spans="3:4">
      <c r="C774" s="18"/>
      <c r="D774" s="18"/>
    </row>
    <row r="775" spans="3:4">
      <c r="C775" s="18"/>
      <c r="D775" s="18"/>
    </row>
    <row r="776" spans="3:4">
      <c r="C776" s="18"/>
      <c r="D776" s="18"/>
    </row>
    <row r="777" spans="3:4">
      <c r="C777" s="18"/>
      <c r="D777" s="18"/>
    </row>
    <row r="778" spans="3:4">
      <c r="C778" s="18"/>
      <c r="D778" s="18"/>
    </row>
    <row r="779" spans="3:4">
      <c r="C779" s="18"/>
      <c r="D779" s="18"/>
    </row>
    <row r="780" spans="3:4">
      <c r="C780" s="18"/>
      <c r="D780" s="18"/>
    </row>
    <row r="781" spans="3:4">
      <c r="C781" s="18"/>
      <c r="D781" s="18"/>
    </row>
    <row r="782" spans="3:4">
      <c r="C782" s="18"/>
      <c r="D782" s="18"/>
    </row>
    <row r="783" spans="3:4">
      <c r="C783" s="18"/>
      <c r="D783" s="18"/>
    </row>
    <row r="784" spans="3:4">
      <c r="C784" s="18"/>
      <c r="D784" s="18"/>
    </row>
    <row r="785" spans="3:4">
      <c r="C785" s="18"/>
      <c r="D785" s="18"/>
    </row>
    <row r="786" spans="3:4">
      <c r="C786" s="18"/>
      <c r="D786" s="18"/>
    </row>
    <row r="787" spans="3:4">
      <c r="C787" s="18"/>
      <c r="D787" s="18"/>
    </row>
    <row r="788" spans="3:4">
      <c r="C788" s="18"/>
      <c r="D788" s="18"/>
    </row>
    <row r="789" spans="3:4">
      <c r="C789" s="18"/>
      <c r="D789" s="18"/>
    </row>
    <row r="790" spans="3:4">
      <c r="C790" s="18"/>
      <c r="D790" s="18"/>
    </row>
    <row r="791" spans="3:4">
      <c r="C791" s="18"/>
      <c r="D791" s="18"/>
    </row>
    <row r="792" spans="3:4">
      <c r="C792" s="18"/>
      <c r="D792" s="18"/>
    </row>
    <row r="793" spans="3:4">
      <c r="C793" s="18"/>
      <c r="D793" s="18"/>
    </row>
    <row r="794" spans="3:4">
      <c r="C794" s="18"/>
      <c r="D794" s="18"/>
    </row>
    <row r="795" spans="3:4">
      <c r="C795" s="18"/>
      <c r="D795" s="18"/>
    </row>
    <row r="796" spans="3:4">
      <c r="C796" s="18"/>
      <c r="D796" s="18"/>
    </row>
    <row r="797" spans="3:4">
      <c r="C797" s="18"/>
      <c r="D797" s="18"/>
    </row>
    <row r="798" spans="3:4">
      <c r="C798" s="18"/>
      <c r="D798" s="18"/>
    </row>
    <row r="799" spans="3:4">
      <c r="C799" s="18"/>
      <c r="D799" s="18"/>
    </row>
    <row r="800" spans="3:4">
      <c r="C800" s="18"/>
      <c r="D800" s="18"/>
    </row>
    <row r="801" spans="3:4">
      <c r="C801" s="18"/>
      <c r="D801" s="18"/>
    </row>
    <row r="802" spans="3:4">
      <c r="C802" s="18"/>
      <c r="D802" s="18"/>
    </row>
    <row r="803" spans="3:4">
      <c r="C803" s="18"/>
      <c r="D803" s="18"/>
    </row>
    <row r="804" spans="3:4">
      <c r="C804" s="18"/>
      <c r="D804" s="18"/>
    </row>
    <row r="805" spans="3:4">
      <c r="C805" s="18"/>
      <c r="D805" s="18"/>
    </row>
    <row r="806" spans="3:4">
      <c r="C806" s="18"/>
      <c r="D806" s="18"/>
    </row>
    <row r="807" spans="3:4">
      <c r="C807" s="18"/>
      <c r="D807" s="18"/>
    </row>
    <row r="808" spans="3:4">
      <c r="C808" s="18"/>
      <c r="D808" s="18"/>
    </row>
    <row r="809" spans="3:4">
      <c r="C809" s="18"/>
      <c r="D809" s="18"/>
    </row>
    <row r="810" spans="3:4">
      <c r="C810" s="18"/>
      <c r="D810" s="18"/>
    </row>
    <row r="811" spans="3:4">
      <c r="C811" s="18"/>
      <c r="D811" s="18"/>
    </row>
    <row r="812" spans="3:4">
      <c r="C812" s="18"/>
      <c r="D812" s="18"/>
    </row>
    <row r="813" spans="3:4">
      <c r="C813" s="18"/>
      <c r="D813" s="18"/>
    </row>
    <row r="814" spans="3:4">
      <c r="C814" s="18"/>
      <c r="D814" s="18"/>
    </row>
    <row r="815" spans="3:4">
      <c r="C815" s="18"/>
      <c r="D815" s="18"/>
    </row>
    <row r="816" spans="3:4">
      <c r="C816" s="18"/>
      <c r="D816" s="18"/>
    </row>
    <row r="817" spans="3:4">
      <c r="C817" s="18"/>
      <c r="D817" s="18"/>
    </row>
    <row r="818" spans="3:4">
      <c r="C818" s="18"/>
      <c r="D818" s="18"/>
    </row>
    <row r="819" spans="3:4">
      <c r="C819" s="18"/>
      <c r="D819" s="18"/>
    </row>
    <row r="820" spans="3:4">
      <c r="C820" s="18"/>
      <c r="D820" s="18"/>
    </row>
    <row r="821" spans="3:4">
      <c r="C821" s="18"/>
      <c r="D821" s="18"/>
    </row>
    <row r="822" spans="3:4">
      <c r="C822" s="18"/>
      <c r="D822" s="18"/>
    </row>
    <row r="823" spans="3:4">
      <c r="C823" s="18"/>
      <c r="D823" s="18"/>
    </row>
    <row r="824" spans="3:4">
      <c r="C824" s="18"/>
      <c r="D824" s="18"/>
    </row>
    <row r="825" spans="3:4">
      <c r="C825" s="18"/>
      <c r="D825" s="18"/>
    </row>
    <row r="826" spans="3:4">
      <c r="C826" s="18"/>
      <c r="D826" s="18"/>
    </row>
    <row r="827" spans="3:4">
      <c r="C827" s="18"/>
      <c r="D827" s="18"/>
    </row>
    <row r="828" spans="3:4">
      <c r="C828" s="18"/>
      <c r="D828" s="18"/>
    </row>
    <row r="829" spans="3:4">
      <c r="C829" s="18"/>
      <c r="D829" s="18"/>
    </row>
    <row r="830" spans="3:4">
      <c r="C830" s="18"/>
      <c r="D830" s="18"/>
    </row>
    <row r="831" spans="3:4">
      <c r="C831" s="18"/>
      <c r="D831" s="18"/>
    </row>
    <row r="832" spans="3:4">
      <c r="C832" s="18"/>
      <c r="D832" s="18"/>
    </row>
    <row r="833" spans="3:4">
      <c r="C833" s="18"/>
      <c r="D833" s="18"/>
    </row>
    <row r="834" spans="3:4">
      <c r="C834" s="18"/>
      <c r="D834" s="18"/>
    </row>
    <row r="835" spans="3:4">
      <c r="C835" s="18"/>
      <c r="D835" s="18"/>
    </row>
    <row r="836" spans="3:4">
      <c r="C836" s="18"/>
      <c r="D836" s="18"/>
    </row>
    <row r="837" spans="3:4">
      <c r="C837" s="18"/>
      <c r="D837" s="18"/>
    </row>
    <row r="838" spans="3:4">
      <c r="C838" s="18"/>
      <c r="D838" s="18"/>
    </row>
    <row r="839" spans="3:4">
      <c r="C839" s="18"/>
      <c r="D839" s="18"/>
    </row>
    <row r="840" spans="3:4">
      <c r="C840" s="18"/>
      <c r="D840" s="18"/>
    </row>
    <row r="841" spans="3:4">
      <c r="C841" s="18"/>
      <c r="D841" s="18"/>
    </row>
    <row r="842" spans="3:4">
      <c r="C842" s="18"/>
      <c r="D842" s="18"/>
    </row>
    <row r="843" spans="3:4">
      <c r="C843" s="18"/>
      <c r="D843" s="18"/>
    </row>
    <row r="844" spans="3:4">
      <c r="C844" s="18"/>
      <c r="D844" s="18"/>
    </row>
    <row r="845" spans="3:4">
      <c r="C845" s="18"/>
      <c r="D845" s="18"/>
    </row>
    <row r="846" spans="3:4">
      <c r="C846" s="18"/>
      <c r="D846" s="18"/>
    </row>
    <row r="847" spans="3:4">
      <c r="C847" s="18"/>
      <c r="D847" s="18"/>
    </row>
    <row r="848" spans="3:4">
      <c r="C848" s="18"/>
      <c r="D848" s="18"/>
    </row>
    <row r="849" spans="3:4">
      <c r="C849" s="18"/>
      <c r="D849" s="18"/>
    </row>
    <row r="850" spans="3:4">
      <c r="C850" s="18"/>
      <c r="D850" s="18"/>
    </row>
    <row r="851" spans="3:4">
      <c r="C851" s="18"/>
      <c r="D851" s="18"/>
    </row>
    <row r="852" spans="3:4">
      <c r="C852" s="18"/>
      <c r="D852" s="18"/>
    </row>
    <row r="853" spans="3:4">
      <c r="C853" s="18"/>
      <c r="D853" s="18"/>
    </row>
    <row r="854" spans="3:4">
      <c r="C854" s="18"/>
      <c r="D854" s="18"/>
    </row>
    <row r="855" spans="3:4">
      <c r="C855" s="18"/>
      <c r="D855" s="18"/>
    </row>
    <row r="856" spans="3:4">
      <c r="C856" s="18"/>
      <c r="D856" s="18"/>
    </row>
    <row r="857" spans="3:4">
      <c r="C857" s="18"/>
      <c r="D857" s="18"/>
    </row>
    <row r="858" spans="3:4">
      <c r="C858" s="18"/>
      <c r="D858" s="18"/>
    </row>
    <row r="859" spans="3:4">
      <c r="C859" s="18"/>
      <c r="D859" s="18"/>
    </row>
    <row r="860" spans="3:4">
      <c r="C860" s="18"/>
      <c r="D860" s="18"/>
    </row>
    <row r="861" spans="3:4">
      <c r="C861" s="18"/>
      <c r="D861" s="18"/>
    </row>
    <row r="862" spans="3:4">
      <c r="C862" s="18"/>
      <c r="D862" s="18"/>
    </row>
    <row r="863" spans="3:4">
      <c r="C863" s="18"/>
      <c r="D863" s="18"/>
    </row>
    <row r="864" spans="3:4">
      <c r="C864" s="18"/>
      <c r="D864" s="18"/>
    </row>
    <row r="865" spans="3:4">
      <c r="C865" s="18"/>
      <c r="D865" s="18"/>
    </row>
    <row r="866" spans="3:4">
      <c r="C866" s="18"/>
      <c r="D866" s="18"/>
    </row>
    <row r="867" spans="3:4">
      <c r="C867" s="18"/>
      <c r="D867" s="18"/>
    </row>
    <row r="868" spans="3:4">
      <c r="C868" s="18"/>
      <c r="D868" s="18"/>
    </row>
    <row r="869" spans="3:4">
      <c r="C869" s="18"/>
      <c r="D869" s="18"/>
    </row>
    <row r="870" spans="3:4">
      <c r="C870" s="18"/>
      <c r="D870" s="18"/>
    </row>
    <row r="871" spans="3:4">
      <c r="C871" s="18"/>
      <c r="D871" s="18"/>
    </row>
    <row r="872" spans="3:4">
      <c r="C872" s="18"/>
      <c r="D872" s="18"/>
    </row>
    <row r="873" spans="3:4">
      <c r="C873" s="18"/>
      <c r="D873" s="18"/>
    </row>
    <row r="874" spans="3:4">
      <c r="C874" s="18"/>
      <c r="D874" s="18"/>
    </row>
    <row r="875" spans="3:4">
      <c r="C875" s="18"/>
      <c r="D875" s="18"/>
    </row>
    <row r="876" spans="3:4">
      <c r="C876" s="18"/>
      <c r="D876" s="18"/>
    </row>
    <row r="877" spans="3:4">
      <c r="C877" s="18"/>
      <c r="D877" s="18"/>
    </row>
    <row r="878" spans="3:4">
      <c r="C878" s="18"/>
      <c r="D878" s="18"/>
    </row>
    <row r="879" spans="3:4">
      <c r="C879" s="18"/>
      <c r="D879" s="18"/>
    </row>
    <row r="880" spans="3:4">
      <c r="C880" s="18"/>
      <c r="D880" s="18"/>
    </row>
    <row r="881" spans="3:4">
      <c r="C881" s="18"/>
      <c r="D881" s="18"/>
    </row>
    <row r="882" spans="3:4">
      <c r="C882" s="18"/>
      <c r="D882" s="18"/>
    </row>
    <row r="883" spans="3:4">
      <c r="C883" s="18"/>
      <c r="D883" s="18"/>
    </row>
    <row r="884" spans="3:4">
      <c r="C884" s="18"/>
      <c r="D884" s="18"/>
    </row>
    <row r="885" spans="3:4">
      <c r="C885" s="18"/>
      <c r="D885" s="18"/>
    </row>
    <row r="886" spans="3:4">
      <c r="C886" s="18"/>
      <c r="D886" s="18"/>
    </row>
    <row r="887" spans="3:4">
      <c r="C887" s="18"/>
      <c r="D887" s="18"/>
    </row>
    <row r="888" spans="3:4">
      <c r="C888" s="18"/>
      <c r="D888" s="18"/>
    </row>
    <row r="889" spans="3:4">
      <c r="C889" s="18"/>
      <c r="D889" s="18"/>
    </row>
    <row r="890" spans="3:4">
      <c r="C890" s="18"/>
      <c r="D890" s="18"/>
    </row>
    <row r="891" spans="3:4">
      <c r="C891" s="18"/>
      <c r="D891" s="18"/>
    </row>
    <row r="892" spans="3:4">
      <c r="C892" s="18"/>
      <c r="D892" s="18"/>
    </row>
    <row r="893" spans="3:4">
      <c r="C893" s="18"/>
      <c r="D893" s="18"/>
    </row>
    <row r="894" spans="3:4">
      <c r="C894" s="18"/>
      <c r="D894" s="18"/>
    </row>
    <row r="895" spans="3:4">
      <c r="C895" s="18"/>
      <c r="D895" s="18"/>
    </row>
    <row r="896" spans="3:4">
      <c r="C896" s="18"/>
      <c r="D896" s="18"/>
    </row>
    <row r="897" spans="3:4">
      <c r="C897" s="18"/>
      <c r="D897" s="18"/>
    </row>
    <row r="898" spans="3:4">
      <c r="C898" s="18"/>
      <c r="D898" s="18"/>
    </row>
    <row r="899" spans="3:4">
      <c r="C899" s="18"/>
      <c r="D899" s="18"/>
    </row>
    <row r="900" spans="3:4">
      <c r="C900" s="18"/>
      <c r="D900" s="18"/>
    </row>
    <row r="901" spans="3:4">
      <c r="C901" s="18"/>
      <c r="D901" s="18"/>
    </row>
    <row r="902" spans="3:4">
      <c r="C902" s="18"/>
      <c r="D902" s="18"/>
    </row>
    <row r="903" spans="3:4">
      <c r="C903" s="18"/>
      <c r="D903" s="18"/>
    </row>
    <row r="904" spans="3:4">
      <c r="C904" s="18"/>
      <c r="D904" s="18"/>
    </row>
    <row r="905" spans="3:4">
      <c r="C905" s="18"/>
      <c r="D905" s="18"/>
    </row>
    <row r="906" spans="3:4">
      <c r="C906" s="18"/>
      <c r="D906" s="18"/>
    </row>
    <row r="907" spans="3:4">
      <c r="C907" s="18"/>
      <c r="D907" s="18"/>
    </row>
    <row r="908" spans="3:4">
      <c r="C908" s="18"/>
      <c r="D908" s="18"/>
    </row>
    <row r="909" spans="3:4">
      <c r="C909" s="18"/>
      <c r="D909" s="18"/>
    </row>
    <row r="910" spans="3:4">
      <c r="C910" s="18"/>
      <c r="D910" s="18"/>
    </row>
    <row r="911" spans="3:4">
      <c r="C911" s="18"/>
      <c r="D911" s="18"/>
    </row>
    <row r="912" spans="3:4">
      <c r="C912" s="18"/>
      <c r="D912" s="18"/>
    </row>
    <row r="913" spans="3:4">
      <c r="C913" s="18"/>
      <c r="D913" s="18"/>
    </row>
    <row r="914" spans="3:4">
      <c r="C914" s="18"/>
      <c r="D914" s="18"/>
    </row>
    <row r="915" spans="3:4">
      <c r="C915" s="18"/>
      <c r="D915" s="18"/>
    </row>
    <row r="916" spans="3:4">
      <c r="C916" s="18"/>
      <c r="D916" s="18"/>
    </row>
    <row r="917" spans="3:4">
      <c r="C917" s="18"/>
      <c r="D917" s="18"/>
    </row>
    <row r="918" spans="3:4">
      <c r="C918" s="18"/>
      <c r="D918" s="18"/>
    </row>
    <row r="919" spans="3:4">
      <c r="C919" s="18"/>
      <c r="D919" s="18"/>
    </row>
    <row r="920" spans="3:4">
      <c r="C920" s="18"/>
      <c r="D920" s="18"/>
    </row>
    <row r="921" spans="3:4">
      <c r="C921" s="18"/>
      <c r="D921" s="18"/>
    </row>
    <row r="922" spans="3:4">
      <c r="C922" s="18"/>
      <c r="D922" s="18"/>
    </row>
    <row r="923" spans="3:4">
      <c r="C923" s="18"/>
      <c r="D923" s="18"/>
    </row>
    <row r="924" spans="3:4">
      <c r="C924" s="18"/>
      <c r="D924" s="18"/>
    </row>
    <row r="925" spans="3:4">
      <c r="C925" s="18"/>
      <c r="D925" s="18"/>
    </row>
    <row r="926" spans="3:4">
      <c r="C926" s="18"/>
      <c r="D926" s="18"/>
    </row>
    <row r="927" spans="3:4">
      <c r="C927" s="18"/>
      <c r="D927" s="18"/>
    </row>
    <row r="928" spans="3:4">
      <c r="C928" s="18"/>
      <c r="D928" s="18"/>
    </row>
    <row r="929" spans="3:4">
      <c r="C929" s="18"/>
      <c r="D929" s="18"/>
    </row>
    <row r="930" spans="3:4">
      <c r="C930" s="18"/>
      <c r="D930" s="18"/>
    </row>
    <row r="931" spans="3:4">
      <c r="C931" s="18"/>
      <c r="D931" s="18"/>
    </row>
    <row r="932" spans="3:4">
      <c r="C932" s="18"/>
      <c r="D932" s="18"/>
    </row>
    <row r="933" spans="3:4">
      <c r="C933" s="18"/>
      <c r="D933" s="18"/>
    </row>
    <row r="934" spans="3:4">
      <c r="C934" s="18"/>
      <c r="D934" s="18"/>
    </row>
    <row r="935" spans="3:4">
      <c r="C935" s="18"/>
      <c r="D935" s="18"/>
    </row>
    <row r="936" spans="3:4">
      <c r="C936" s="18"/>
      <c r="D936" s="18"/>
    </row>
    <row r="937" spans="3:4">
      <c r="C937" s="18"/>
      <c r="D937" s="18"/>
    </row>
    <row r="938" spans="3:4">
      <c r="C938" s="18"/>
      <c r="D938" s="18"/>
    </row>
    <row r="939" spans="3:4">
      <c r="C939" s="18"/>
      <c r="D939" s="18"/>
    </row>
    <row r="940" spans="3:4">
      <c r="C940" s="18"/>
      <c r="D940" s="18"/>
    </row>
    <row r="941" spans="3:4">
      <c r="C941" s="18"/>
      <c r="D941" s="18"/>
    </row>
    <row r="942" spans="3:4">
      <c r="C942" s="18"/>
      <c r="D942" s="18"/>
    </row>
    <row r="943" spans="3:4">
      <c r="C943" s="18"/>
      <c r="D943" s="18"/>
    </row>
    <row r="944" spans="3:4">
      <c r="C944" s="18"/>
      <c r="D944" s="18"/>
    </row>
    <row r="945" spans="3:4">
      <c r="C945" s="18"/>
      <c r="D945" s="18"/>
    </row>
    <row r="946" spans="3:4">
      <c r="C946" s="18"/>
      <c r="D946" s="18"/>
    </row>
    <row r="947" spans="3:4">
      <c r="C947" s="18"/>
      <c r="D947" s="18"/>
    </row>
    <row r="948" spans="3:4">
      <c r="C948" s="18"/>
      <c r="D948" s="18"/>
    </row>
    <row r="949" spans="3:4">
      <c r="C949" s="18"/>
      <c r="D949" s="18"/>
    </row>
    <row r="950" spans="3:4">
      <c r="C950" s="18"/>
      <c r="D950" s="18"/>
    </row>
    <row r="951" spans="3:4">
      <c r="C951" s="18"/>
      <c r="D951" s="18"/>
    </row>
    <row r="952" spans="3:4">
      <c r="C952" s="18"/>
      <c r="D952" s="18"/>
    </row>
    <row r="953" spans="3:4">
      <c r="C953" s="18"/>
      <c r="D953" s="18"/>
    </row>
    <row r="954" spans="3:4">
      <c r="C954" s="18"/>
      <c r="D954" s="18"/>
    </row>
    <row r="955" spans="3:4">
      <c r="C955" s="18"/>
      <c r="D955" s="18"/>
    </row>
    <row r="956" spans="3:4">
      <c r="C956" s="18"/>
      <c r="D956" s="18"/>
    </row>
    <row r="957" spans="3:4">
      <c r="C957" s="18"/>
      <c r="D957" s="18"/>
    </row>
    <row r="958" spans="3:4">
      <c r="C958" s="18"/>
      <c r="D958" s="18"/>
    </row>
    <row r="959" spans="3:4">
      <c r="C959" s="18"/>
      <c r="D959" s="18"/>
    </row>
    <row r="960" spans="3:4">
      <c r="C960" s="18"/>
      <c r="D960" s="18"/>
    </row>
    <row r="961" spans="3:4">
      <c r="C961" s="18"/>
      <c r="D961" s="18"/>
    </row>
    <row r="962" spans="3:4">
      <c r="C962" s="18"/>
      <c r="D962" s="18"/>
    </row>
    <row r="963" spans="3:4">
      <c r="C963" s="18"/>
      <c r="D963" s="18"/>
    </row>
    <row r="964" spans="3:4">
      <c r="C964" s="18"/>
      <c r="D964" s="18"/>
    </row>
    <row r="965" spans="3:4">
      <c r="C965" s="18"/>
      <c r="D965" s="18"/>
    </row>
    <row r="966" spans="3:4">
      <c r="C966" s="18"/>
      <c r="D966" s="18"/>
    </row>
    <row r="967" spans="3:4">
      <c r="C967" s="18"/>
      <c r="D967" s="18"/>
    </row>
    <row r="968" spans="3:4">
      <c r="C968" s="18"/>
      <c r="D968" s="18"/>
    </row>
    <row r="969" spans="3:4">
      <c r="C969" s="18"/>
      <c r="D969" s="18"/>
    </row>
    <row r="970" spans="3:4">
      <c r="C970" s="18"/>
      <c r="D970" s="18"/>
    </row>
    <row r="971" spans="3:4">
      <c r="C971" s="18"/>
      <c r="D971" s="18"/>
    </row>
    <row r="972" spans="3:4">
      <c r="C972" s="18"/>
      <c r="D972" s="18"/>
    </row>
    <row r="973" spans="3:4">
      <c r="C973" s="18"/>
      <c r="D973" s="18"/>
    </row>
    <row r="974" spans="3:4">
      <c r="C974" s="18"/>
      <c r="D974" s="18"/>
    </row>
    <row r="975" spans="3:4">
      <c r="C975" s="18"/>
      <c r="D975" s="18"/>
    </row>
    <row r="976" spans="3:4">
      <c r="C976" s="18"/>
      <c r="D976" s="18"/>
    </row>
    <row r="977" spans="3:4">
      <c r="C977" s="18"/>
      <c r="D977" s="18"/>
    </row>
    <row r="978" spans="3:4">
      <c r="C978" s="18"/>
      <c r="D978" s="18"/>
    </row>
    <row r="979" spans="3:4">
      <c r="C979" s="18"/>
      <c r="D979" s="18"/>
    </row>
    <row r="980" spans="3:4">
      <c r="C980" s="18"/>
      <c r="D980" s="18"/>
    </row>
    <row r="981" spans="3:4">
      <c r="C981" s="18"/>
      <c r="D981" s="18"/>
    </row>
    <row r="982" spans="3:4">
      <c r="C982" s="18"/>
      <c r="D982" s="18"/>
    </row>
    <row r="983" spans="3:4">
      <c r="C983" s="18"/>
      <c r="D983" s="18"/>
    </row>
    <row r="984" spans="3:4">
      <c r="C984" s="18"/>
      <c r="D984" s="18"/>
    </row>
    <row r="985" spans="3:4">
      <c r="C985" s="18"/>
      <c r="D985" s="18"/>
    </row>
    <row r="986" spans="3:4">
      <c r="C986" s="18"/>
      <c r="D986" s="18"/>
    </row>
    <row r="987" spans="3:4">
      <c r="C987" s="18"/>
      <c r="D987" s="18"/>
    </row>
    <row r="988" spans="3:4">
      <c r="C988" s="18"/>
      <c r="D988" s="18"/>
    </row>
    <row r="989" spans="3:4">
      <c r="C989" s="18"/>
      <c r="D989" s="18"/>
    </row>
    <row r="990" spans="3:4">
      <c r="C990" s="18"/>
      <c r="D990" s="18"/>
    </row>
    <row r="991" spans="3:4">
      <c r="C991" s="18"/>
      <c r="D991" s="18"/>
    </row>
    <row r="992" spans="3:4">
      <c r="C992" s="18"/>
      <c r="D992" s="18"/>
    </row>
    <row r="993" spans="3:4">
      <c r="C993" s="18"/>
      <c r="D993" s="18"/>
    </row>
    <row r="994" spans="3:4">
      <c r="C994" s="18"/>
      <c r="D994" s="18"/>
    </row>
    <row r="995" spans="3:4">
      <c r="C995" s="18"/>
      <c r="D995" s="18"/>
    </row>
    <row r="996" spans="3:4">
      <c r="C996" s="18"/>
      <c r="D996" s="18"/>
    </row>
    <row r="997" spans="3:4">
      <c r="C997" s="18"/>
      <c r="D997" s="18"/>
    </row>
    <row r="998" spans="3:4">
      <c r="C998" s="18"/>
      <c r="D998" s="18"/>
    </row>
    <row r="999" spans="3:4">
      <c r="C999" s="18"/>
      <c r="D999" s="18"/>
    </row>
    <row r="1000" spans="3:4">
      <c r="C1000" s="18"/>
      <c r="D1000" s="18"/>
    </row>
    <row r="1001" spans="3:4">
      <c r="C1001" s="18"/>
      <c r="D1001" s="18"/>
    </row>
    <row r="1002" spans="3:4">
      <c r="C1002" s="18"/>
      <c r="D1002" s="18"/>
    </row>
    <row r="1003" spans="3:4">
      <c r="C1003" s="18"/>
      <c r="D1003" s="18"/>
    </row>
    <row r="1004" spans="3:4">
      <c r="C1004" s="18"/>
      <c r="D1004" s="18"/>
    </row>
    <row r="1005" spans="3:4">
      <c r="C1005" s="18"/>
      <c r="D1005" s="18"/>
    </row>
    <row r="1006" spans="3:4">
      <c r="C1006" s="18"/>
      <c r="D1006" s="18"/>
    </row>
    <row r="1007" spans="3:4">
      <c r="C1007" s="18"/>
      <c r="D1007" s="18"/>
    </row>
    <row r="1008" spans="3:4">
      <c r="C1008" s="18"/>
      <c r="D1008" s="18"/>
    </row>
    <row r="1009" spans="3:4">
      <c r="C1009" s="18"/>
      <c r="D1009" s="18"/>
    </row>
    <row r="1010" spans="3:4">
      <c r="C1010" s="18"/>
      <c r="D1010" s="18"/>
    </row>
    <row r="1011" spans="3:4">
      <c r="C1011" s="18"/>
      <c r="D1011" s="18"/>
    </row>
    <row r="1012" spans="3:4">
      <c r="C1012" s="18"/>
      <c r="D1012" s="18"/>
    </row>
    <row r="1013" spans="3:4">
      <c r="C1013" s="18"/>
      <c r="D1013" s="18"/>
    </row>
    <row r="1014" spans="3:4">
      <c r="C1014" s="18"/>
      <c r="D1014" s="18"/>
    </row>
    <row r="1015" spans="3:4">
      <c r="C1015" s="18"/>
      <c r="D1015" s="18"/>
    </row>
    <row r="1016" spans="3:4">
      <c r="C1016" s="18"/>
      <c r="D1016" s="18"/>
    </row>
    <row r="1017" spans="3:4">
      <c r="C1017" s="18"/>
      <c r="D1017" s="18"/>
    </row>
    <row r="1018" spans="3:4">
      <c r="C1018" s="18"/>
      <c r="D1018" s="18"/>
    </row>
    <row r="1019" spans="3:4">
      <c r="C1019" s="18"/>
      <c r="D1019" s="18"/>
    </row>
    <row r="1020" spans="3:4">
      <c r="C1020" s="18"/>
      <c r="D1020" s="18"/>
    </row>
    <row r="1021" spans="3:4">
      <c r="C1021" s="18"/>
      <c r="D1021" s="18"/>
    </row>
    <row r="1022" spans="3:4">
      <c r="C1022" s="18"/>
      <c r="D1022" s="18"/>
    </row>
    <row r="1023" spans="3:4">
      <c r="C1023" s="18"/>
      <c r="D1023" s="18"/>
    </row>
    <row r="1024" spans="3:4">
      <c r="C1024" s="18"/>
      <c r="D1024" s="18"/>
    </row>
    <row r="1025" spans="3:4">
      <c r="C1025" s="18"/>
      <c r="D1025" s="18"/>
    </row>
    <row r="1026" spans="3:4">
      <c r="C1026" s="18"/>
      <c r="D1026" s="18"/>
    </row>
    <row r="1027" spans="3:4">
      <c r="C1027" s="18"/>
      <c r="D1027" s="18"/>
    </row>
    <row r="1028" spans="3:4">
      <c r="C1028" s="18"/>
      <c r="D1028" s="18"/>
    </row>
    <row r="1029" spans="3:4">
      <c r="C1029" s="18"/>
      <c r="D1029" s="18"/>
    </row>
    <row r="1030" spans="3:4">
      <c r="C1030" s="18"/>
      <c r="D1030" s="18"/>
    </row>
    <row r="1031" spans="3:4">
      <c r="C1031" s="18"/>
      <c r="D1031" s="18"/>
    </row>
    <row r="1032" spans="3:4">
      <c r="C1032" s="18"/>
      <c r="D1032" s="18"/>
    </row>
    <row r="1033" spans="3:4">
      <c r="C1033" s="18"/>
      <c r="D1033" s="18"/>
    </row>
    <row r="1034" spans="3:4">
      <c r="C1034" s="18"/>
      <c r="D1034" s="18"/>
    </row>
    <row r="1035" spans="3:4">
      <c r="C1035" s="18"/>
      <c r="D1035" s="18"/>
    </row>
    <row r="1036" spans="3:4">
      <c r="C1036" s="18"/>
      <c r="D1036" s="18"/>
    </row>
    <row r="1037" spans="3:4">
      <c r="C1037" s="18"/>
      <c r="D1037" s="18"/>
    </row>
    <row r="1038" spans="3:4">
      <c r="C1038" s="18"/>
      <c r="D1038" s="18"/>
    </row>
    <row r="1039" spans="3:4">
      <c r="C1039" s="18"/>
      <c r="D1039" s="18"/>
    </row>
    <row r="1040" spans="3:4">
      <c r="C1040" s="18"/>
      <c r="D1040" s="18"/>
    </row>
    <row r="1041" spans="3:4">
      <c r="C1041" s="18"/>
      <c r="D1041" s="18"/>
    </row>
    <row r="1042" spans="3:4">
      <c r="C1042" s="18"/>
      <c r="D1042" s="18"/>
    </row>
    <row r="1043" spans="3:4">
      <c r="C1043" s="18"/>
      <c r="D1043" s="18"/>
    </row>
    <row r="1044" spans="3:4">
      <c r="C1044" s="18"/>
      <c r="D1044" s="18"/>
    </row>
    <row r="1045" spans="3:4">
      <c r="C1045" s="18"/>
      <c r="D1045" s="18"/>
    </row>
    <row r="1046" spans="3:4">
      <c r="C1046" s="18"/>
      <c r="D1046" s="18"/>
    </row>
    <row r="1047" spans="3:4">
      <c r="C1047" s="18"/>
      <c r="D1047" s="18"/>
    </row>
    <row r="1048" spans="3:4">
      <c r="C1048" s="18"/>
      <c r="D1048" s="18"/>
    </row>
    <row r="1049" spans="3:4">
      <c r="C1049" s="18"/>
      <c r="D1049" s="18"/>
    </row>
    <row r="1050" spans="3:4">
      <c r="C1050" s="18"/>
      <c r="D1050" s="18"/>
    </row>
    <row r="1051" spans="3:4">
      <c r="C1051" s="18"/>
      <c r="D1051" s="18"/>
    </row>
    <row r="1052" spans="3:4">
      <c r="C1052" s="18"/>
      <c r="D1052" s="18"/>
    </row>
    <row r="1053" spans="3:4">
      <c r="C1053" s="18"/>
      <c r="D1053" s="18"/>
    </row>
    <row r="1054" spans="3:4">
      <c r="C1054" s="18"/>
      <c r="D1054" s="18"/>
    </row>
    <row r="1055" spans="3:4">
      <c r="C1055" s="18"/>
      <c r="D1055" s="18"/>
    </row>
    <row r="1056" spans="3:4">
      <c r="C1056" s="18"/>
      <c r="D1056" s="18"/>
    </row>
    <row r="1057" spans="3:4">
      <c r="C1057" s="18"/>
      <c r="D1057" s="18"/>
    </row>
    <row r="1058" spans="3:4">
      <c r="C1058" s="18"/>
      <c r="D1058" s="18"/>
    </row>
    <row r="1059" spans="3:4">
      <c r="C1059" s="18"/>
      <c r="D1059" s="18"/>
    </row>
    <row r="1060" spans="3:4">
      <c r="C1060" s="18"/>
      <c r="D1060" s="18"/>
    </row>
    <row r="1061" spans="3:4">
      <c r="C1061" s="18"/>
      <c r="D1061" s="18"/>
    </row>
    <row r="1062" spans="3:4">
      <c r="C1062" s="18"/>
      <c r="D1062" s="18"/>
    </row>
    <row r="1063" spans="3:4">
      <c r="C1063" s="18"/>
      <c r="D1063" s="18"/>
    </row>
    <row r="1064" spans="3:4">
      <c r="C1064" s="18"/>
      <c r="D1064" s="18"/>
    </row>
    <row r="1065" spans="3:4">
      <c r="C1065" s="18"/>
      <c r="D1065" s="18"/>
    </row>
    <row r="1066" spans="3:4">
      <c r="C1066" s="18"/>
      <c r="D1066" s="18"/>
    </row>
    <row r="1067" spans="3:4">
      <c r="C1067" s="18"/>
      <c r="D1067" s="18"/>
    </row>
    <row r="1068" spans="3:4">
      <c r="C1068" s="18"/>
      <c r="D1068" s="18"/>
    </row>
    <row r="1069" spans="3:4">
      <c r="C1069" s="18"/>
      <c r="D1069" s="18"/>
    </row>
    <row r="1070" spans="3:4">
      <c r="C1070" s="18"/>
      <c r="D1070" s="18"/>
    </row>
    <row r="1071" spans="3:4">
      <c r="C1071" s="18"/>
      <c r="D1071" s="18"/>
    </row>
    <row r="1072" spans="3:4">
      <c r="C1072" s="18"/>
      <c r="D1072" s="18"/>
    </row>
    <row r="1073" spans="3:4">
      <c r="C1073" s="18"/>
      <c r="D1073" s="18"/>
    </row>
    <row r="1074" spans="3:4">
      <c r="C1074" s="18"/>
      <c r="D1074" s="18"/>
    </row>
    <row r="1075" spans="3:4">
      <c r="C1075" s="18"/>
      <c r="D1075" s="18"/>
    </row>
    <row r="1076" spans="3:4">
      <c r="C1076" s="18"/>
      <c r="D1076" s="18"/>
    </row>
    <row r="1077" spans="3:4">
      <c r="C1077" s="18"/>
      <c r="D1077" s="18"/>
    </row>
    <row r="1078" spans="3:4">
      <c r="C1078" s="18"/>
      <c r="D1078" s="18"/>
    </row>
    <row r="1079" spans="3:4">
      <c r="C1079" s="18"/>
      <c r="D1079" s="18"/>
    </row>
    <row r="1080" spans="3:4">
      <c r="C1080" s="18"/>
      <c r="D1080" s="18"/>
    </row>
    <row r="1081" spans="3:4">
      <c r="C1081" s="18"/>
      <c r="D1081" s="18"/>
    </row>
    <row r="1082" spans="3:4">
      <c r="C1082" s="18"/>
      <c r="D1082" s="18"/>
    </row>
    <row r="1083" spans="3:4">
      <c r="C1083" s="18"/>
      <c r="D1083" s="18"/>
    </row>
    <row r="1084" spans="3:4">
      <c r="C1084" s="18"/>
      <c r="D1084" s="18"/>
    </row>
    <row r="1085" spans="3:4">
      <c r="C1085" s="18"/>
      <c r="D1085" s="18"/>
    </row>
    <row r="1086" spans="3:4">
      <c r="C1086" s="18"/>
      <c r="D1086" s="18"/>
    </row>
    <row r="1087" spans="3:4">
      <c r="C1087" s="18"/>
      <c r="D1087" s="18"/>
    </row>
    <row r="1088" spans="3:4">
      <c r="C1088" s="18"/>
      <c r="D1088" s="18"/>
    </row>
    <row r="1089" spans="3:4">
      <c r="C1089" s="18"/>
      <c r="D1089" s="18"/>
    </row>
    <row r="1090" spans="3:4">
      <c r="C1090" s="18"/>
      <c r="D1090" s="18"/>
    </row>
    <row r="1091" spans="3:4">
      <c r="C1091" s="18"/>
      <c r="D1091" s="18"/>
    </row>
    <row r="1092" spans="3:4">
      <c r="C1092" s="18"/>
      <c r="D1092" s="18"/>
    </row>
    <row r="1093" spans="3:4">
      <c r="C1093" s="18"/>
      <c r="D1093" s="18"/>
    </row>
    <row r="1094" spans="3:4">
      <c r="C1094" s="18"/>
      <c r="D1094" s="18"/>
    </row>
    <row r="1095" spans="3:4">
      <c r="C1095" s="18"/>
      <c r="D1095" s="18"/>
    </row>
    <row r="1096" spans="3:4">
      <c r="C1096" s="18"/>
      <c r="D1096" s="18"/>
    </row>
    <row r="1097" spans="3:4">
      <c r="C1097" s="18"/>
      <c r="D1097" s="18"/>
    </row>
    <row r="1098" spans="3:4">
      <c r="C1098" s="18"/>
      <c r="D1098" s="18"/>
    </row>
    <row r="1099" spans="3:4">
      <c r="C1099" s="18"/>
      <c r="D1099" s="18"/>
    </row>
    <row r="1100" spans="3:4">
      <c r="C1100" s="18"/>
      <c r="D1100" s="18"/>
    </row>
    <row r="1101" spans="3:4">
      <c r="C1101" s="18"/>
      <c r="D1101" s="18"/>
    </row>
    <row r="1102" spans="3:4">
      <c r="C1102" s="18"/>
      <c r="D1102" s="18"/>
    </row>
    <row r="1103" spans="3:4">
      <c r="C1103" s="18"/>
      <c r="D1103" s="18"/>
    </row>
    <row r="1104" spans="3:4">
      <c r="C1104" s="18"/>
      <c r="D1104" s="18"/>
    </row>
    <row r="1105" spans="3:4">
      <c r="C1105" s="18"/>
      <c r="D1105" s="18"/>
    </row>
    <row r="1106" spans="3:4">
      <c r="C1106" s="18"/>
      <c r="D1106" s="18"/>
    </row>
    <row r="1107" spans="3:4">
      <c r="C1107" s="18"/>
      <c r="D1107" s="18"/>
    </row>
    <row r="1108" spans="3:4">
      <c r="C1108" s="18"/>
      <c r="D1108" s="18"/>
    </row>
    <row r="1109" spans="3:4">
      <c r="C1109" s="18"/>
      <c r="D1109" s="18"/>
    </row>
    <row r="1110" spans="3:4">
      <c r="C1110" s="18"/>
      <c r="D1110" s="18"/>
    </row>
    <row r="1111" spans="3:4">
      <c r="C1111" s="18"/>
      <c r="D1111" s="18"/>
    </row>
    <row r="1112" spans="3:4">
      <c r="C1112" s="18"/>
      <c r="D1112" s="18"/>
    </row>
    <row r="1113" spans="3:4">
      <c r="C1113" s="18"/>
      <c r="D1113" s="18"/>
    </row>
    <row r="1114" spans="3:4">
      <c r="C1114" s="18"/>
      <c r="D1114" s="18"/>
    </row>
    <row r="1115" spans="3:4">
      <c r="C1115" s="18"/>
      <c r="D1115" s="18"/>
    </row>
    <row r="1116" spans="3:4">
      <c r="C1116" s="18"/>
      <c r="D1116" s="18"/>
    </row>
    <row r="1117" spans="3:4">
      <c r="C1117" s="18"/>
      <c r="D1117" s="18"/>
    </row>
    <row r="1118" spans="3:4">
      <c r="C1118" s="18"/>
      <c r="D1118" s="18"/>
    </row>
    <row r="1119" spans="3:4">
      <c r="C1119" s="18"/>
      <c r="D1119" s="18"/>
    </row>
    <row r="1120" spans="3:4">
      <c r="C1120" s="18"/>
      <c r="D1120" s="18"/>
    </row>
    <row r="1121" spans="3:4">
      <c r="C1121" s="18"/>
      <c r="D1121" s="18"/>
    </row>
    <row r="1122" spans="3:4">
      <c r="C1122" s="18"/>
      <c r="D1122" s="18"/>
    </row>
    <row r="1123" spans="3:4">
      <c r="C1123" s="18"/>
      <c r="D1123" s="18"/>
    </row>
    <row r="1124" spans="3:4">
      <c r="C1124" s="18"/>
      <c r="D1124" s="18"/>
    </row>
    <row r="1125" spans="3:4">
      <c r="C1125" s="18"/>
      <c r="D1125" s="18"/>
    </row>
    <row r="1126" spans="3:4">
      <c r="C1126" s="18"/>
      <c r="D1126" s="18"/>
    </row>
    <row r="1127" spans="3:4">
      <c r="C1127" s="18"/>
      <c r="D1127" s="18"/>
    </row>
    <row r="1128" spans="3:4">
      <c r="C1128" s="18"/>
      <c r="D1128" s="18"/>
    </row>
    <row r="1129" spans="3:4">
      <c r="C1129" s="18"/>
      <c r="D1129" s="18"/>
    </row>
    <row r="1130" spans="3:4">
      <c r="C1130" s="18"/>
      <c r="D1130" s="18"/>
    </row>
    <row r="1131" spans="3:4">
      <c r="C1131" s="18"/>
      <c r="D1131" s="18"/>
    </row>
    <row r="1132" spans="3:4">
      <c r="C1132" s="18"/>
      <c r="D1132" s="18"/>
    </row>
    <row r="1133" spans="3:4">
      <c r="C1133" s="18"/>
      <c r="D1133" s="18"/>
    </row>
    <row r="1134" spans="3:4">
      <c r="C1134" s="18"/>
      <c r="D1134" s="18"/>
    </row>
    <row r="1135" spans="3:4">
      <c r="C1135" s="18"/>
      <c r="D1135" s="18"/>
    </row>
    <row r="1136" spans="3:4">
      <c r="C1136" s="18"/>
      <c r="D1136" s="18"/>
    </row>
    <row r="1137" spans="3:4">
      <c r="C1137" s="18"/>
      <c r="D1137" s="18"/>
    </row>
    <row r="1138" spans="3:4">
      <c r="C1138" s="18"/>
      <c r="D1138" s="18"/>
    </row>
    <row r="1139" spans="3:4">
      <c r="C1139" s="18"/>
      <c r="D1139" s="18"/>
    </row>
    <row r="1140" spans="3:4">
      <c r="C1140" s="18"/>
      <c r="D1140" s="18"/>
    </row>
    <row r="1141" spans="3:4">
      <c r="C1141" s="18"/>
      <c r="D1141" s="18"/>
    </row>
    <row r="1142" spans="3:4">
      <c r="C1142" s="18"/>
      <c r="D1142" s="18"/>
    </row>
    <row r="1143" spans="3:4">
      <c r="C1143" s="18"/>
      <c r="D1143" s="18"/>
    </row>
    <row r="1144" spans="3:4">
      <c r="C1144" s="18"/>
      <c r="D1144" s="18"/>
    </row>
    <row r="1145" spans="3:4">
      <c r="C1145" s="18"/>
      <c r="D1145" s="18"/>
    </row>
    <row r="1146" spans="3:4">
      <c r="C1146" s="18"/>
      <c r="D1146" s="18"/>
    </row>
    <row r="1147" spans="3:4">
      <c r="C1147" s="18"/>
      <c r="D1147" s="18"/>
    </row>
    <row r="1148" spans="3:4">
      <c r="C1148" s="18"/>
      <c r="D1148" s="18"/>
    </row>
    <row r="1149" spans="3:4">
      <c r="C1149" s="18"/>
      <c r="D1149" s="18"/>
    </row>
    <row r="1150" spans="3:4">
      <c r="C1150" s="18"/>
      <c r="D1150" s="18"/>
    </row>
    <row r="1151" spans="3:4">
      <c r="C1151" s="18"/>
      <c r="D1151" s="18"/>
    </row>
    <row r="1152" spans="3:4">
      <c r="C1152" s="18"/>
      <c r="D1152" s="18"/>
    </row>
    <row r="1153" spans="3:4">
      <c r="C1153" s="18"/>
      <c r="D1153" s="18"/>
    </row>
    <row r="1154" spans="3:4">
      <c r="C1154" s="18"/>
      <c r="D1154" s="18"/>
    </row>
    <row r="1155" spans="3:4">
      <c r="C1155" s="18"/>
      <c r="D1155" s="18"/>
    </row>
    <row r="1156" spans="3:4">
      <c r="C1156" s="18"/>
      <c r="D1156" s="18"/>
    </row>
    <row r="1157" spans="3:4">
      <c r="C1157" s="18"/>
      <c r="D1157" s="18"/>
    </row>
    <row r="1158" spans="3:4">
      <c r="C1158" s="18"/>
      <c r="D1158" s="18"/>
    </row>
    <row r="1159" spans="3:4">
      <c r="C1159" s="18"/>
      <c r="D1159" s="18"/>
    </row>
    <row r="1160" spans="3:4">
      <c r="C1160" s="18"/>
      <c r="D1160" s="18"/>
    </row>
    <row r="1161" spans="3:4">
      <c r="C1161" s="18"/>
      <c r="D1161" s="18"/>
    </row>
    <row r="1162" spans="3:4">
      <c r="C1162" s="18"/>
      <c r="D1162" s="18"/>
    </row>
    <row r="1163" spans="3:4">
      <c r="C1163" s="18"/>
      <c r="D1163" s="18"/>
    </row>
    <row r="1164" spans="3:4">
      <c r="C1164" s="18"/>
      <c r="D1164" s="18"/>
    </row>
    <row r="1165" spans="3:4">
      <c r="C1165" s="18"/>
      <c r="D1165" s="18"/>
    </row>
    <row r="1166" spans="3:4">
      <c r="C1166" s="18"/>
      <c r="D1166" s="18"/>
    </row>
    <row r="1167" spans="3:4">
      <c r="C1167" s="18"/>
      <c r="D1167" s="18"/>
    </row>
    <row r="1168" spans="3:4">
      <c r="C1168" s="18"/>
      <c r="D1168" s="18"/>
    </row>
    <row r="1169" spans="3:4">
      <c r="C1169" s="18"/>
      <c r="D1169" s="18"/>
    </row>
    <row r="1170" spans="3:4">
      <c r="C1170" s="18"/>
      <c r="D1170" s="18"/>
    </row>
    <row r="1171" spans="3:4">
      <c r="C1171" s="18"/>
      <c r="D1171" s="18"/>
    </row>
    <row r="1172" spans="3:4">
      <c r="C1172" s="18"/>
      <c r="D1172" s="18"/>
    </row>
    <row r="1173" spans="3:4">
      <c r="C1173" s="18"/>
      <c r="D1173" s="18"/>
    </row>
    <row r="1174" spans="3:4">
      <c r="C1174" s="18"/>
      <c r="D1174" s="18"/>
    </row>
    <row r="1175" spans="3:4">
      <c r="C1175" s="18"/>
      <c r="D1175" s="18"/>
    </row>
    <row r="1176" spans="3:4">
      <c r="C1176" s="18"/>
      <c r="D1176" s="18"/>
    </row>
    <row r="1177" spans="3:4">
      <c r="C1177" s="18"/>
      <c r="D1177" s="18"/>
    </row>
    <row r="1178" spans="3:4">
      <c r="C1178" s="18"/>
      <c r="D1178" s="18"/>
    </row>
    <row r="1179" spans="3:4">
      <c r="C1179" s="18"/>
      <c r="D1179" s="18"/>
    </row>
    <row r="1180" spans="3:4">
      <c r="C1180" s="18"/>
      <c r="D1180" s="18"/>
    </row>
    <row r="1181" spans="3:4">
      <c r="C1181" s="18"/>
      <c r="D1181" s="18"/>
    </row>
    <row r="1182" spans="3:4">
      <c r="C1182" s="18"/>
      <c r="D1182" s="18"/>
    </row>
    <row r="1183" spans="3:4">
      <c r="C1183" s="18"/>
      <c r="D1183" s="18"/>
    </row>
    <row r="1184" spans="3:4">
      <c r="C1184" s="18"/>
      <c r="D1184" s="18"/>
    </row>
    <row r="1185" spans="3:4">
      <c r="C1185" s="18"/>
      <c r="D1185" s="18"/>
    </row>
    <row r="1186" spans="3:4">
      <c r="C1186" s="18"/>
      <c r="D1186" s="18"/>
    </row>
    <row r="1187" spans="3:4">
      <c r="C1187" s="18"/>
      <c r="D1187" s="18"/>
    </row>
    <row r="1188" spans="3:4">
      <c r="C1188" s="18"/>
      <c r="D1188" s="18"/>
    </row>
    <row r="1189" spans="3:4">
      <c r="C1189" s="18"/>
      <c r="D1189" s="18"/>
    </row>
    <row r="1190" spans="3:4">
      <c r="C1190" s="18"/>
      <c r="D1190" s="18"/>
    </row>
    <row r="1191" spans="3:4">
      <c r="C1191" s="18"/>
      <c r="D1191" s="18"/>
    </row>
    <row r="1192" spans="3:4">
      <c r="C1192" s="18"/>
      <c r="D1192" s="18"/>
    </row>
    <row r="1193" spans="3:4">
      <c r="C1193" s="18"/>
      <c r="D1193" s="18"/>
    </row>
    <row r="1194" spans="3:4">
      <c r="C1194" s="18"/>
      <c r="D1194" s="18"/>
    </row>
    <row r="1195" spans="3:4">
      <c r="C1195" s="18"/>
      <c r="D1195" s="18"/>
    </row>
    <row r="1196" spans="3:4">
      <c r="C1196" s="18"/>
      <c r="D1196" s="18"/>
    </row>
    <row r="1197" spans="3:4">
      <c r="C1197" s="18"/>
      <c r="D1197" s="18"/>
    </row>
    <row r="1198" spans="3:4">
      <c r="C1198" s="18"/>
      <c r="D1198" s="18"/>
    </row>
    <row r="1199" spans="3:4">
      <c r="C1199" s="18"/>
      <c r="D1199" s="18"/>
    </row>
    <row r="1200" spans="3:4">
      <c r="C1200" s="18"/>
      <c r="D1200" s="18"/>
    </row>
    <row r="1201" spans="3:4">
      <c r="C1201" s="18"/>
      <c r="D1201" s="18"/>
    </row>
    <row r="1202" spans="3:4">
      <c r="C1202" s="18"/>
      <c r="D1202" s="18"/>
    </row>
    <row r="1203" spans="3:4">
      <c r="C1203" s="18"/>
      <c r="D1203" s="18"/>
    </row>
    <row r="1204" spans="3:4">
      <c r="C1204" s="18"/>
      <c r="D1204" s="18"/>
    </row>
    <row r="1205" spans="3:4">
      <c r="C1205" s="18"/>
      <c r="D1205" s="18"/>
    </row>
    <row r="1206" spans="3:4">
      <c r="C1206" s="18"/>
      <c r="D1206" s="18"/>
    </row>
    <row r="1207" spans="3:4">
      <c r="C1207" s="18"/>
      <c r="D1207" s="18"/>
    </row>
    <row r="1208" spans="3:4">
      <c r="C1208" s="18"/>
      <c r="D1208" s="18"/>
    </row>
    <row r="1209" spans="3:4">
      <c r="C1209" s="18"/>
      <c r="D1209" s="18"/>
    </row>
    <row r="1210" spans="3:4">
      <c r="C1210" s="18"/>
      <c r="D1210" s="18"/>
    </row>
    <row r="1211" spans="3:4">
      <c r="C1211" s="18"/>
      <c r="D1211" s="18"/>
    </row>
    <row r="1212" spans="3:4">
      <c r="C1212" s="18"/>
      <c r="D1212" s="18"/>
    </row>
    <row r="1213" spans="3:4">
      <c r="C1213" s="18"/>
      <c r="D1213" s="18"/>
    </row>
    <row r="1214" spans="3:4">
      <c r="C1214" s="18"/>
      <c r="D1214" s="18"/>
    </row>
    <row r="1215" spans="3:4">
      <c r="C1215" s="18"/>
      <c r="D1215" s="18"/>
    </row>
    <row r="1216" spans="3:4">
      <c r="C1216" s="18"/>
      <c r="D1216" s="18"/>
    </row>
    <row r="1217" spans="3:4">
      <c r="C1217" s="18"/>
      <c r="D1217" s="18"/>
    </row>
    <row r="1218" spans="3:4">
      <c r="C1218" s="18"/>
      <c r="D1218" s="18"/>
    </row>
    <row r="1219" spans="3:4">
      <c r="C1219" s="18"/>
      <c r="D1219" s="18"/>
    </row>
    <row r="1220" spans="3:4">
      <c r="C1220" s="18"/>
      <c r="D1220" s="18"/>
    </row>
    <row r="1221" spans="3:4">
      <c r="C1221" s="18"/>
      <c r="D1221" s="18"/>
    </row>
    <row r="1222" spans="3:4">
      <c r="C1222" s="18"/>
      <c r="D1222" s="18"/>
    </row>
    <row r="1223" spans="3:4">
      <c r="C1223" s="18"/>
      <c r="D1223" s="18"/>
    </row>
    <row r="1224" spans="3:4">
      <c r="C1224" s="18"/>
      <c r="D1224" s="18"/>
    </row>
    <row r="1225" spans="3:4">
      <c r="C1225" s="18"/>
      <c r="D1225" s="18"/>
    </row>
    <row r="1226" spans="3:4">
      <c r="C1226" s="18"/>
      <c r="D1226" s="18"/>
    </row>
    <row r="1227" spans="3:4">
      <c r="C1227" s="18"/>
      <c r="D1227" s="18"/>
    </row>
    <row r="1228" spans="3:4">
      <c r="C1228" s="18"/>
      <c r="D1228" s="18"/>
    </row>
    <row r="1229" spans="3:4">
      <c r="C1229" s="18"/>
      <c r="D1229" s="18"/>
    </row>
    <row r="1230" spans="3:4">
      <c r="C1230" s="18"/>
      <c r="D1230" s="18"/>
    </row>
    <row r="1231" spans="3:4">
      <c r="C1231" s="18"/>
      <c r="D1231" s="18"/>
    </row>
    <row r="1232" spans="3:4">
      <c r="C1232" s="18"/>
      <c r="D1232" s="18"/>
    </row>
    <row r="1233" spans="3:4">
      <c r="C1233" s="18"/>
      <c r="D1233" s="18"/>
    </row>
    <row r="1234" spans="3:4">
      <c r="C1234" s="18"/>
      <c r="D1234" s="18"/>
    </row>
    <row r="1235" spans="3:4">
      <c r="C1235" s="18"/>
      <c r="D1235" s="18"/>
    </row>
    <row r="1236" spans="3:4">
      <c r="C1236" s="18"/>
      <c r="D1236" s="18"/>
    </row>
    <row r="1237" spans="3:4">
      <c r="C1237" s="18"/>
      <c r="D1237" s="18"/>
    </row>
    <row r="1238" spans="3:4">
      <c r="C1238" s="18"/>
      <c r="D1238" s="18"/>
    </row>
    <row r="1239" spans="3:4">
      <c r="C1239" s="18"/>
      <c r="D1239" s="18"/>
    </row>
    <row r="1240" spans="3:4">
      <c r="C1240" s="18"/>
      <c r="D1240" s="18"/>
    </row>
    <row r="1241" spans="3:4">
      <c r="C1241" s="18"/>
      <c r="D1241" s="18"/>
    </row>
    <row r="1242" spans="3:4">
      <c r="C1242" s="18"/>
      <c r="D1242" s="18"/>
    </row>
    <row r="1243" spans="3:4">
      <c r="C1243" s="18"/>
      <c r="D1243" s="18"/>
    </row>
    <row r="1244" spans="3:4">
      <c r="C1244" s="18"/>
      <c r="D1244" s="18"/>
    </row>
    <row r="1245" spans="3:4">
      <c r="C1245" s="18"/>
      <c r="D1245" s="18"/>
    </row>
    <row r="1246" spans="3:4">
      <c r="C1246" s="18"/>
      <c r="D1246" s="18"/>
    </row>
    <row r="1247" spans="3:4">
      <c r="C1247" s="18"/>
      <c r="D1247" s="18"/>
    </row>
    <row r="1248" spans="3:4">
      <c r="C1248" s="18"/>
      <c r="D1248" s="18"/>
    </row>
    <row r="1249" spans="3:4">
      <c r="C1249" s="18"/>
      <c r="D1249" s="18"/>
    </row>
    <row r="1250" spans="3:4">
      <c r="C1250" s="18"/>
      <c r="D1250" s="18"/>
    </row>
    <row r="1251" spans="3:4">
      <c r="C1251" s="18"/>
      <c r="D1251" s="18"/>
    </row>
    <row r="1252" spans="3:4">
      <c r="C1252" s="18"/>
      <c r="D1252" s="18"/>
    </row>
    <row r="1253" spans="3:4">
      <c r="C1253" s="18"/>
      <c r="D1253" s="18"/>
    </row>
    <row r="1254" spans="3:4">
      <c r="C1254" s="18"/>
      <c r="D1254" s="18"/>
    </row>
    <row r="1255" spans="3:4">
      <c r="C1255" s="18"/>
      <c r="D1255" s="18"/>
    </row>
    <row r="1256" spans="3:4">
      <c r="C1256" s="18"/>
      <c r="D1256" s="18"/>
    </row>
    <row r="1257" spans="3:4">
      <c r="C1257" s="18"/>
      <c r="D1257" s="18"/>
    </row>
    <row r="1258" spans="3:4">
      <c r="C1258" s="18"/>
      <c r="D1258" s="18"/>
    </row>
    <row r="1259" spans="3:4">
      <c r="C1259" s="18"/>
      <c r="D1259" s="18"/>
    </row>
    <row r="1260" spans="3:4">
      <c r="C1260" s="18"/>
      <c r="D1260" s="18"/>
    </row>
    <row r="1261" spans="3:4">
      <c r="C1261" s="18"/>
      <c r="D1261" s="18"/>
    </row>
    <row r="1262" spans="3:4">
      <c r="C1262" s="18"/>
      <c r="D1262" s="18"/>
    </row>
    <row r="1263" spans="3:4">
      <c r="C1263" s="18"/>
      <c r="D1263" s="18"/>
    </row>
    <row r="1264" spans="3:4">
      <c r="C1264" s="18"/>
      <c r="D1264" s="18"/>
    </row>
    <row r="1265" spans="3:4">
      <c r="C1265" s="18"/>
      <c r="D1265" s="18"/>
    </row>
    <row r="1266" spans="3:4">
      <c r="C1266" s="18"/>
      <c r="D1266" s="18"/>
    </row>
    <row r="1267" spans="3:4">
      <c r="C1267" s="18"/>
      <c r="D1267" s="18"/>
    </row>
    <row r="1268" spans="3:4">
      <c r="C1268" s="18"/>
      <c r="D1268" s="18"/>
    </row>
    <row r="1269" spans="3:4">
      <c r="C1269" s="18"/>
      <c r="D1269" s="18"/>
    </row>
    <row r="1270" spans="3:4">
      <c r="C1270" s="18"/>
      <c r="D1270" s="18"/>
    </row>
    <row r="1271" spans="3:4">
      <c r="C1271" s="18"/>
      <c r="D1271" s="18"/>
    </row>
    <row r="1272" spans="3:4">
      <c r="C1272" s="18"/>
      <c r="D1272" s="18"/>
    </row>
    <row r="1273" spans="3:4">
      <c r="C1273" s="18"/>
      <c r="D1273" s="18"/>
    </row>
    <row r="1274" spans="3:4">
      <c r="C1274" s="18"/>
      <c r="D1274" s="18"/>
    </row>
    <row r="1275" spans="3:4">
      <c r="C1275" s="18"/>
      <c r="D1275" s="18"/>
    </row>
    <row r="1276" spans="3:4">
      <c r="C1276" s="18"/>
      <c r="D1276" s="18"/>
    </row>
    <row r="1277" spans="3:4">
      <c r="C1277" s="18"/>
      <c r="D1277" s="18"/>
    </row>
    <row r="1278" spans="3:4">
      <c r="C1278" s="18"/>
      <c r="D1278" s="18"/>
    </row>
    <row r="1279" spans="3:4">
      <c r="C1279" s="18"/>
      <c r="D1279" s="18"/>
    </row>
    <row r="1280" spans="3:4">
      <c r="C1280" s="18"/>
      <c r="D1280" s="18"/>
    </row>
    <row r="1281" spans="3:4">
      <c r="C1281" s="18"/>
      <c r="D1281" s="18"/>
    </row>
    <row r="1282" spans="3:4">
      <c r="C1282" s="18"/>
      <c r="D1282" s="18"/>
    </row>
    <row r="1283" spans="3:4">
      <c r="C1283" s="18"/>
      <c r="D1283" s="18"/>
    </row>
    <row r="1284" spans="3:4">
      <c r="C1284" s="18"/>
      <c r="D1284" s="18"/>
    </row>
    <row r="1285" spans="3:4">
      <c r="C1285" s="18"/>
      <c r="D1285" s="18"/>
    </row>
    <row r="1286" spans="3:4">
      <c r="C1286" s="18"/>
      <c r="D1286" s="18"/>
    </row>
    <row r="1287" spans="3:4">
      <c r="C1287" s="18"/>
      <c r="D1287" s="18"/>
    </row>
    <row r="1288" spans="3:4">
      <c r="C1288" s="18"/>
      <c r="D1288" s="18"/>
    </row>
    <row r="1289" spans="3:4">
      <c r="C1289" s="18"/>
      <c r="D1289" s="18"/>
    </row>
    <row r="1290" spans="3:4">
      <c r="C1290" s="18"/>
      <c r="D1290" s="18"/>
    </row>
    <row r="1291" spans="3:4">
      <c r="C1291" s="18"/>
      <c r="D1291" s="18"/>
    </row>
    <row r="1292" spans="3:4">
      <c r="C1292" s="18"/>
      <c r="D1292" s="18"/>
    </row>
    <row r="1293" spans="3:4">
      <c r="C1293" s="18"/>
      <c r="D1293" s="18"/>
    </row>
    <row r="1294" spans="3:4">
      <c r="C1294" s="18"/>
      <c r="D1294" s="18"/>
    </row>
    <row r="1295" spans="3:4">
      <c r="C1295" s="18"/>
      <c r="D1295" s="18"/>
    </row>
    <row r="1296" spans="3:4">
      <c r="C1296" s="18"/>
      <c r="D1296" s="18"/>
    </row>
    <row r="1297" spans="3:4">
      <c r="C1297" s="18"/>
      <c r="D1297" s="18"/>
    </row>
    <row r="1298" spans="3:4">
      <c r="C1298" s="18"/>
      <c r="D1298" s="18"/>
    </row>
    <row r="1299" spans="3:4">
      <c r="C1299" s="18"/>
      <c r="D1299" s="18"/>
    </row>
    <row r="1300" spans="3:4">
      <c r="C1300" s="18"/>
      <c r="D1300" s="18"/>
    </row>
    <row r="1301" spans="3:4">
      <c r="C1301" s="18"/>
      <c r="D1301" s="18"/>
    </row>
    <row r="1302" spans="3:4">
      <c r="C1302" s="18"/>
      <c r="D1302" s="18"/>
    </row>
    <row r="1303" spans="3:4">
      <c r="C1303" s="18"/>
      <c r="D1303" s="18"/>
    </row>
    <row r="1304" spans="3:4">
      <c r="C1304" s="18"/>
      <c r="D1304" s="18"/>
    </row>
    <row r="1305" spans="3:4">
      <c r="C1305" s="18"/>
      <c r="D1305" s="18"/>
    </row>
    <row r="1306" spans="3:4">
      <c r="C1306" s="18"/>
      <c r="D1306" s="18"/>
    </row>
    <row r="1307" spans="3:4">
      <c r="C1307" s="18"/>
      <c r="D1307" s="18"/>
    </row>
    <row r="1308" spans="3:4">
      <c r="C1308" s="18"/>
      <c r="D1308" s="18"/>
    </row>
    <row r="1309" spans="3:4">
      <c r="C1309" s="18"/>
      <c r="D1309" s="18"/>
    </row>
    <row r="1310" spans="3:4">
      <c r="C1310" s="18"/>
      <c r="D1310" s="18"/>
    </row>
    <row r="1311" spans="3:4">
      <c r="C1311" s="18"/>
      <c r="D1311" s="18"/>
    </row>
    <row r="1312" spans="3:4">
      <c r="C1312" s="18"/>
      <c r="D1312" s="18"/>
    </row>
    <row r="1313" spans="3:4">
      <c r="C1313" s="18"/>
      <c r="D1313" s="18"/>
    </row>
    <row r="1314" spans="3:4">
      <c r="C1314" s="18"/>
      <c r="D1314" s="18"/>
    </row>
    <row r="1315" spans="3:4">
      <c r="C1315" s="18"/>
      <c r="D1315" s="18"/>
    </row>
    <row r="1316" spans="3:4">
      <c r="C1316" s="18"/>
      <c r="D1316" s="18"/>
    </row>
    <row r="1317" spans="3:4">
      <c r="C1317" s="18"/>
      <c r="D1317" s="18"/>
    </row>
    <row r="1318" spans="3:4">
      <c r="C1318" s="18"/>
      <c r="D1318" s="18"/>
    </row>
    <row r="1319" spans="3:4">
      <c r="C1319" s="18"/>
      <c r="D1319" s="18"/>
    </row>
    <row r="1320" spans="3:4">
      <c r="C1320" s="18"/>
      <c r="D1320" s="18"/>
    </row>
    <row r="1321" spans="3:4">
      <c r="C1321" s="18"/>
      <c r="D1321" s="18"/>
    </row>
    <row r="1322" spans="3:4">
      <c r="C1322" s="18"/>
      <c r="D1322" s="18"/>
    </row>
    <row r="1323" spans="3:4">
      <c r="C1323" s="18"/>
      <c r="D1323" s="18"/>
    </row>
    <row r="1324" spans="3:4">
      <c r="C1324" s="18"/>
      <c r="D1324" s="18"/>
    </row>
    <row r="1325" spans="3:4">
      <c r="C1325" s="18"/>
      <c r="D1325" s="18"/>
    </row>
    <row r="1326" spans="3:4">
      <c r="C1326" s="18"/>
      <c r="D1326" s="18"/>
    </row>
    <row r="1327" spans="3:4">
      <c r="C1327" s="18"/>
      <c r="D1327" s="18"/>
    </row>
    <row r="1328" spans="3:4">
      <c r="C1328" s="18"/>
      <c r="D1328" s="18"/>
    </row>
    <row r="1329" spans="3:4">
      <c r="C1329" s="18"/>
      <c r="D1329" s="18"/>
    </row>
    <row r="1330" spans="3:4">
      <c r="C1330" s="18"/>
      <c r="D1330" s="18"/>
    </row>
    <row r="1331" spans="3:4">
      <c r="C1331" s="18"/>
      <c r="D1331" s="18"/>
    </row>
    <row r="1332" spans="3:4">
      <c r="C1332" s="18"/>
      <c r="D1332" s="18"/>
    </row>
    <row r="1333" spans="3:4">
      <c r="C1333" s="18"/>
      <c r="D1333" s="18"/>
    </row>
    <row r="1334" spans="3:4">
      <c r="C1334" s="18"/>
      <c r="D1334" s="18"/>
    </row>
    <row r="1335" spans="3:4">
      <c r="C1335" s="18"/>
      <c r="D1335" s="18"/>
    </row>
    <row r="1336" spans="3:4">
      <c r="C1336" s="18"/>
      <c r="D1336" s="18"/>
    </row>
    <row r="1337" spans="3:4">
      <c r="C1337" s="18"/>
      <c r="D1337" s="18"/>
    </row>
    <row r="1338" spans="3:4">
      <c r="C1338" s="18"/>
      <c r="D1338" s="18"/>
    </row>
    <row r="1339" spans="3:4">
      <c r="C1339" s="18"/>
      <c r="D1339" s="18"/>
    </row>
    <row r="1340" spans="3:4">
      <c r="C1340" s="18"/>
      <c r="D1340" s="18"/>
    </row>
    <row r="1341" spans="3:4">
      <c r="C1341" s="18"/>
      <c r="D1341" s="18"/>
    </row>
    <row r="1342" spans="3:4">
      <c r="C1342" s="18"/>
      <c r="D1342" s="18"/>
    </row>
    <row r="1343" spans="3:4">
      <c r="C1343" s="18"/>
      <c r="D1343" s="18"/>
    </row>
    <row r="1344" spans="3:4">
      <c r="C1344" s="18"/>
      <c r="D1344" s="18"/>
    </row>
    <row r="1345" spans="3:4">
      <c r="C1345" s="18"/>
      <c r="D1345" s="18"/>
    </row>
    <row r="1346" spans="3:4">
      <c r="C1346" s="18"/>
      <c r="D1346" s="18"/>
    </row>
    <row r="1347" spans="3:4">
      <c r="C1347" s="18"/>
      <c r="D1347" s="18"/>
    </row>
    <row r="1348" spans="3:4">
      <c r="C1348" s="18"/>
      <c r="D1348" s="18"/>
    </row>
    <row r="1349" spans="3:4">
      <c r="C1349" s="18"/>
      <c r="D1349" s="18"/>
    </row>
    <row r="1350" spans="3:4">
      <c r="C1350" s="18"/>
      <c r="D1350" s="18"/>
    </row>
    <row r="1351" spans="3:4">
      <c r="C1351" s="18"/>
      <c r="D1351" s="18"/>
    </row>
    <row r="1352" spans="3:4">
      <c r="C1352" s="18"/>
      <c r="D1352" s="18"/>
    </row>
    <row r="1353" spans="3:4">
      <c r="C1353" s="18"/>
      <c r="D1353" s="18"/>
    </row>
    <row r="1354" spans="3:4">
      <c r="C1354" s="18"/>
      <c r="D1354" s="18"/>
    </row>
    <row r="1355" spans="3:4">
      <c r="C1355" s="18"/>
      <c r="D1355" s="18"/>
    </row>
    <row r="1356" spans="3:4">
      <c r="C1356" s="18"/>
      <c r="D1356" s="18"/>
    </row>
    <row r="1357" spans="3:4">
      <c r="C1357" s="18"/>
      <c r="D1357" s="18"/>
    </row>
    <row r="1358" spans="3:4">
      <c r="C1358" s="18"/>
      <c r="D1358" s="18"/>
    </row>
    <row r="1359" spans="3:4">
      <c r="C1359" s="18"/>
      <c r="D1359" s="18"/>
    </row>
    <row r="1360" spans="3:4">
      <c r="C1360" s="18"/>
      <c r="D1360" s="18"/>
    </row>
    <row r="1361" spans="3:4">
      <c r="C1361" s="18"/>
      <c r="D1361" s="18"/>
    </row>
    <row r="1362" spans="3:4">
      <c r="C1362" s="18"/>
      <c r="D1362" s="18"/>
    </row>
    <row r="1363" spans="3:4">
      <c r="C1363" s="18"/>
      <c r="D1363" s="18"/>
    </row>
    <row r="1364" spans="3:4">
      <c r="C1364" s="18"/>
      <c r="D1364" s="18"/>
    </row>
    <row r="1365" spans="3:4">
      <c r="C1365" s="18"/>
      <c r="D1365" s="18"/>
    </row>
    <row r="1366" spans="3:4">
      <c r="C1366" s="18"/>
      <c r="D1366" s="18"/>
    </row>
    <row r="1367" spans="3:4">
      <c r="C1367" s="18"/>
      <c r="D1367" s="18"/>
    </row>
    <row r="1368" spans="3:4">
      <c r="C1368" s="18"/>
      <c r="D1368" s="18"/>
    </row>
    <row r="1369" spans="3:4">
      <c r="C1369" s="18"/>
      <c r="D1369" s="18"/>
    </row>
    <row r="1370" spans="3:4">
      <c r="C1370" s="18"/>
      <c r="D1370" s="18"/>
    </row>
    <row r="1371" spans="3:4">
      <c r="C1371" s="18"/>
      <c r="D1371" s="18"/>
    </row>
    <row r="1372" spans="3:4">
      <c r="C1372" s="18"/>
      <c r="D1372" s="18"/>
    </row>
    <row r="1373" spans="3:4">
      <c r="C1373" s="18"/>
      <c r="D1373" s="18"/>
    </row>
    <row r="1374" spans="3:4">
      <c r="C1374" s="18"/>
      <c r="D1374" s="18"/>
    </row>
    <row r="1375" spans="3:4">
      <c r="C1375" s="18"/>
      <c r="D1375" s="18"/>
    </row>
    <row r="1376" spans="3:4">
      <c r="C1376" s="18"/>
      <c r="D1376" s="18"/>
    </row>
    <row r="1377" spans="3:4">
      <c r="C1377" s="18"/>
      <c r="D1377" s="18"/>
    </row>
    <row r="1378" spans="3:4">
      <c r="C1378" s="18"/>
      <c r="D1378" s="18"/>
    </row>
    <row r="1379" spans="3:4">
      <c r="C1379" s="18"/>
      <c r="D1379" s="18"/>
    </row>
    <row r="1380" spans="3:4">
      <c r="C1380" s="18"/>
      <c r="D1380" s="18"/>
    </row>
    <row r="1381" spans="3:4">
      <c r="C1381" s="18"/>
      <c r="D1381" s="18"/>
    </row>
    <row r="1382" spans="3:4">
      <c r="C1382" s="18"/>
      <c r="D1382" s="18"/>
    </row>
    <row r="1383" spans="3:4">
      <c r="C1383" s="18"/>
      <c r="D1383" s="18"/>
    </row>
    <row r="1384" spans="3:4">
      <c r="C1384" s="18"/>
      <c r="D1384" s="18"/>
    </row>
    <row r="1385" spans="3:4">
      <c r="C1385" s="18"/>
      <c r="D1385" s="18"/>
    </row>
    <row r="1386" spans="3:4">
      <c r="C1386" s="18"/>
      <c r="D1386" s="18"/>
    </row>
    <row r="1387" spans="3:4">
      <c r="C1387" s="18"/>
      <c r="D1387" s="18"/>
    </row>
    <row r="1388" spans="3:4">
      <c r="C1388" s="18"/>
      <c r="D1388" s="18"/>
    </row>
    <row r="1389" spans="3:4">
      <c r="C1389" s="18"/>
      <c r="D1389" s="18"/>
    </row>
    <row r="1390" spans="3:4">
      <c r="C1390" s="18"/>
      <c r="D1390" s="18"/>
    </row>
    <row r="1391" spans="3:4">
      <c r="C1391" s="18"/>
      <c r="D1391" s="18"/>
    </row>
    <row r="1392" spans="3:4">
      <c r="C1392" s="18"/>
      <c r="D1392" s="18"/>
    </row>
    <row r="1393" spans="3:4">
      <c r="C1393" s="18"/>
      <c r="D1393" s="18"/>
    </row>
    <row r="1394" spans="3:4">
      <c r="C1394" s="18"/>
      <c r="D1394" s="18"/>
    </row>
    <row r="1395" spans="3:4">
      <c r="C1395" s="18"/>
      <c r="D1395" s="18"/>
    </row>
    <row r="1396" spans="3:4">
      <c r="C1396" s="18"/>
      <c r="D1396" s="18"/>
    </row>
    <row r="1397" spans="3:4">
      <c r="C1397" s="18"/>
      <c r="D1397" s="18"/>
    </row>
    <row r="1398" spans="3:4">
      <c r="C1398" s="18"/>
      <c r="D1398" s="18"/>
    </row>
    <row r="1399" spans="3:4">
      <c r="C1399" s="18"/>
      <c r="D1399" s="18"/>
    </row>
    <row r="1400" spans="3:4">
      <c r="C1400" s="18"/>
      <c r="D1400" s="18"/>
    </row>
    <row r="1401" spans="3:4">
      <c r="C1401" s="18"/>
      <c r="D1401" s="18"/>
    </row>
    <row r="1402" spans="3:4">
      <c r="C1402" s="18"/>
      <c r="D1402" s="18"/>
    </row>
    <row r="1403" spans="3:4">
      <c r="C1403" s="18"/>
      <c r="D1403" s="18"/>
    </row>
    <row r="1404" spans="3:4">
      <c r="C1404" s="18"/>
      <c r="D1404" s="18"/>
    </row>
    <row r="1405" spans="3:4">
      <c r="C1405" s="18"/>
      <c r="D1405" s="18"/>
    </row>
    <row r="1406" spans="3:4">
      <c r="C1406" s="18"/>
      <c r="D1406" s="18"/>
    </row>
    <row r="1407" spans="3:4">
      <c r="C1407" s="18"/>
      <c r="D1407" s="18"/>
    </row>
    <row r="1408" spans="3:4">
      <c r="C1408" s="18"/>
      <c r="D1408" s="18"/>
    </row>
    <row r="1409" spans="3:4">
      <c r="C1409" s="18"/>
      <c r="D1409" s="18"/>
    </row>
    <row r="1410" spans="3:4">
      <c r="C1410" s="18"/>
      <c r="D1410" s="18"/>
    </row>
    <row r="1411" spans="3:4">
      <c r="C1411" s="18"/>
      <c r="D1411" s="18"/>
    </row>
    <row r="1412" spans="3:4">
      <c r="C1412" s="18"/>
      <c r="D1412" s="18"/>
    </row>
    <row r="1413" spans="3:4">
      <c r="C1413" s="18"/>
      <c r="D1413" s="18"/>
    </row>
    <row r="1414" spans="3:4">
      <c r="C1414" s="18"/>
      <c r="D1414" s="18"/>
    </row>
    <row r="1415" spans="3:4">
      <c r="C1415" s="18"/>
      <c r="D1415" s="18"/>
    </row>
    <row r="1416" spans="3:4">
      <c r="C1416" s="18"/>
      <c r="D1416" s="18"/>
    </row>
    <row r="1417" spans="3:4">
      <c r="C1417" s="18"/>
      <c r="D1417" s="18"/>
    </row>
    <row r="1418" spans="3:4">
      <c r="C1418" s="18"/>
      <c r="D1418" s="18"/>
    </row>
    <row r="1419" spans="3:4">
      <c r="C1419" s="18"/>
      <c r="D1419" s="18"/>
    </row>
    <row r="1420" spans="3:4">
      <c r="C1420" s="18"/>
      <c r="D1420" s="18"/>
    </row>
    <row r="1421" spans="3:4">
      <c r="C1421" s="18"/>
      <c r="D1421" s="18"/>
    </row>
    <row r="1422" spans="3:4">
      <c r="C1422" s="18"/>
      <c r="D1422" s="18"/>
    </row>
    <row r="1423" spans="3:4">
      <c r="C1423" s="18"/>
      <c r="D1423" s="18"/>
    </row>
    <row r="1424" spans="3:4">
      <c r="C1424" s="18"/>
      <c r="D1424" s="18"/>
    </row>
    <row r="1425" spans="3:4">
      <c r="C1425" s="18"/>
      <c r="D1425" s="18"/>
    </row>
    <row r="1426" spans="3:4">
      <c r="C1426" s="18"/>
      <c r="D1426" s="18"/>
    </row>
    <row r="1427" spans="3:4">
      <c r="C1427" s="18"/>
      <c r="D1427" s="18"/>
    </row>
    <row r="1428" spans="3:4">
      <c r="C1428" s="18"/>
      <c r="D1428" s="18"/>
    </row>
    <row r="1429" spans="3:4">
      <c r="C1429" s="18"/>
      <c r="D1429" s="18"/>
    </row>
    <row r="1430" spans="3:4">
      <c r="C1430" s="18"/>
      <c r="D1430" s="18"/>
    </row>
    <row r="1431" spans="3:4">
      <c r="C1431" s="18"/>
      <c r="D1431" s="18"/>
    </row>
    <row r="1432" spans="3:4">
      <c r="C1432" s="18"/>
      <c r="D1432" s="18"/>
    </row>
    <row r="1433" spans="3:4">
      <c r="C1433" s="18"/>
      <c r="D1433" s="18"/>
    </row>
    <row r="1434" spans="3:4">
      <c r="C1434" s="18"/>
      <c r="D1434" s="18"/>
    </row>
    <row r="1435" spans="3:4">
      <c r="C1435" s="18"/>
      <c r="D1435" s="18"/>
    </row>
    <row r="1436" spans="3:4">
      <c r="C1436" s="18"/>
      <c r="D1436" s="18"/>
    </row>
    <row r="1437" spans="3:4">
      <c r="C1437" s="18"/>
      <c r="D1437" s="18"/>
    </row>
    <row r="1438" spans="3:4">
      <c r="C1438" s="18"/>
      <c r="D1438" s="18"/>
    </row>
    <row r="1439" spans="3:4">
      <c r="C1439" s="18"/>
      <c r="D1439" s="18"/>
    </row>
    <row r="1440" spans="3:4">
      <c r="C1440" s="18"/>
      <c r="D1440" s="18"/>
    </row>
    <row r="1441" spans="3:4">
      <c r="C1441" s="18"/>
      <c r="D1441" s="18"/>
    </row>
    <row r="1442" spans="3:4">
      <c r="C1442" s="18"/>
      <c r="D1442" s="18"/>
    </row>
    <row r="1443" spans="3:4">
      <c r="C1443" s="18"/>
      <c r="D1443" s="18"/>
    </row>
    <row r="1444" spans="3:4">
      <c r="C1444" s="18"/>
      <c r="D1444" s="18"/>
    </row>
    <row r="1445" spans="3:4">
      <c r="C1445" s="18"/>
      <c r="D1445" s="18"/>
    </row>
    <row r="1446" spans="3:4">
      <c r="C1446" s="18"/>
      <c r="D1446" s="18"/>
    </row>
    <row r="1447" spans="3:4">
      <c r="C1447" s="18"/>
      <c r="D1447" s="18"/>
    </row>
    <row r="1448" spans="3:4">
      <c r="C1448" s="18"/>
      <c r="D1448" s="18"/>
    </row>
    <row r="1449" spans="3:4">
      <c r="C1449" s="18"/>
      <c r="D1449" s="18"/>
    </row>
    <row r="1450" spans="3:4">
      <c r="C1450" s="18"/>
      <c r="D1450" s="18"/>
    </row>
    <row r="1451" spans="3:4">
      <c r="C1451" s="18"/>
      <c r="D1451" s="18"/>
    </row>
    <row r="1452" spans="3:4">
      <c r="C1452" s="18"/>
      <c r="D1452" s="18"/>
    </row>
    <row r="1453" spans="3:4">
      <c r="C1453" s="18"/>
      <c r="D1453" s="18"/>
    </row>
    <row r="1454" spans="3:4">
      <c r="C1454" s="18"/>
      <c r="D1454" s="18"/>
    </row>
    <row r="1455" spans="3:4">
      <c r="C1455" s="18"/>
      <c r="D1455" s="18"/>
    </row>
    <row r="1456" spans="3:4">
      <c r="C1456" s="18"/>
      <c r="D1456" s="18"/>
    </row>
    <row r="1457" spans="3:4">
      <c r="C1457" s="18"/>
      <c r="D1457" s="18"/>
    </row>
    <row r="1458" spans="3:4">
      <c r="C1458" s="18"/>
      <c r="D1458" s="18"/>
    </row>
    <row r="1459" spans="3:4">
      <c r="C1459" s="18"/>
      <c r="D1459" s="18"/>
    </row>
    <row r="1460" spans="3:4">
      <c r="C1460" s="18"/>
      <c r="D1460" s="18"/>
    </row>
    <row r="1461" spans="3:4">
      <c r="C1461" s="18"/>
      <c r="D1461" s="18"/>
    </row>
    <row r="1462" spans="3:4">
      <c r="C1462" s="18"/>
      <c r="D1462" s="18"/>
    </row>
    <row r="1463" spans="3:4">
      <c r="C1463" s="18"/>
      <c r="D1463" s="18"/>
    </row>
    <row r="1464" spans="3:4">
      <c r="C1464" s="18"/>
      <c r="D1464" s="18"/>
    </row>
    <row r="1465" spans="3:4">
      <c r="C1465" s="18"/>
      <c r="D1465" s="18"/>
    </row>
    <row r="1466" spans="3:4">
      <c r="C1466" s="18"/>
      <c r="D1466" s="18"/>
    </row>
    <row r="1467" spans="3:4">
      <c r="C1467" s="18"/>
      <c r="D1467" s="18"/>
    </row>
    <row r="1468" spans="3:4">
      <c r="C1468" s="18"/>
      <c r="D1468" s="18"/>
    </row>
    <row r="1469" spans="3:4">
      <c r="C1469" s="18"/>
      <c r="D1469" s="18"/>
    </row>
    <row r="1470" spans="3:4">
      <c r="C1470" s="18"/>
      <c r="D1470" s="18"/>
    </row>
    <row r="1471" spans="3:4">
      <c r="C1471" s="18"/>
      <c r="D1471" s="18"/>
    </row>
    <row r="1472" spans="3:4">
      <c r="C1472" s="18"/>
      <c r="D1472" s="18"/>
    </row>
    <row r="1473" spans="3:4">
      <c r="C1473" s="18"/>
      <c r="D1473" s="18"/>
    </row>
    <row r="1474" spans="3:4">
      <c r="C1474" s="18"/>
      <c r="D1474" s="18"/>
    </row>
    <row r="1475" spans="3:4">
      <c r="C1475" s="18"/>
      <c r="D1475" s="18"/>
    </row>
    <row r="1476" spans="3:4">
      <c r="C1476" s="18"/>
      <c r="D1476" s="18"/>
    </row>
    <row r="1477" spans="3:4">
      <c r="C1477" s="18"/>
      <c r="D1477" s="18"/>
    </row>
    <row r="1478" spans="3:4">
      <c r="C1478" s="18"/>
      <c r="D1478" s="18"/>
    </row>
    <row r="1479" spans="3:4">
      <c r="C1479" s="18"/>
      <c r="D1479" s="18"/>
    </row>
    <row r="1480" spans="3:4">
      <c r="C1480" s="18"/>
      <c r="D1480" s="18"/>
    </row>
    <row r="1481" spans="3:4">
      <c r="C1481" s="18"/>
      <c r="D1481" s="18"/>
    </row>
    <row r="1482" spans="3:4">
      <c r="C1482" s="18"/>
      <c r="D1482" s="18"/>
    </row>
    <row r="1483" spans="3:4">
      <c r="C1483" s="18"/>
      <c r="D1483" s="18"/>
    </row>
    <row r="1484" spans="3:4">
      <c r="C1484" s="18"/>
      <c r="D1484" s="18"/>
    </row>
    <row r="1485" spans="3:4">
      <c r="C1485" s="18"/>
      <c r="D1485" s="18"/>
    </row>
    <row r="1486" spans="3:4">
      <c r="C1486" s="18"/>
      <c r="D1486" s="18"/>
    </row>
    <row r="1487" spans="3:4">
      <c r="C1487" s="18"/>
      <c r="D1487" s="18"/>
    </row>
    <row r="1488" spans="3:4">
      <c r="C1488" s="18"/>
      <c r="D1488" s="18"/>
    </row>
    <row r="1489" spans="3:4">
      <c r="C1489" s="18"/>
      <c r="D1489" s="18"/>
    </row>
    <row r="1490" spans="3:4">
      <c r="C1490" s="18"/>
      <c r="D1490" s="18"/>
    </row>
    <row r="1491" spans="3:4">
      <c r="C1491" s="18"/>
      <c r="D1491" s="18"/>
    </row>
    <row r="1492" spans="3:4">
      <c r="C1492" s="18"/>
      <c r="D1492" s="18"/>
    </row>
    <row r="1493" spans="3:4">
      <c r="C1493" s="18"/>
      <c r="D1493" s="18"/>
    </row>
    <row r="1494" spans="3:4">
      <c r="C1494" s="18"/>
      <c r="D1494" s="18"/>
    </row>
    <row r="1495" spans="3:4">
      <c r="C1495" s="18"/>
      <c r="D1495" s="18"/>
    </row>
    <row r="1496" spans="3:4">
      <c r="C1496" s="18"/>
      <c r="D1496" s="18"/>
    </row>
    <row r="1497" spans="3:4">
      <c r="C1497" s="18"/>
      <c r="D1497" s="18"/>
    </row>
    <row r="1498" spans="3:4">
      <c r="C1498" s="18"/>
      <c r="D1498" s="18"/>
    </row>
    <row r="1499" spans="3:4">
      <c r="C1499" s="18"/>
      <c r="D1499" s="18"/>
    </row>
    <row r="1500" spans="3:4">
      <c r="C1500" s="18"/>
      <c r="D1500" s="18"/>
    </row>
    <row r="1501" spans="3:4">
      <c r="C1501" s="18"/>
      <c r="D1501" s="18"/>
    </row>
    <row r="1502" spans="3:4">
      <c r="C1502" s="18"/>
      <c r="D1502" s="18"/>
    </row>
    <row r="1503" spans="3:4">
      <c r="C1503" s="18"/>
      <c r="D1503" s="18"/>
    </row>
    <row r="1504" spans="3:4">
      <c r="C1504" s="18"/>
      <c r="D1504" s="18"/>
    </row>
    <row r="1505" spans="3:4">
      <c r="C1505" s="18"/>
      <c r="D1505" s="18"/>
    </row>
    <row r="1506" spans="3:4">
      <c r="C1506" s="18"/>
      <c r="D1506" s="18"/>
    </row>
    <row r="1507" spans="3:4">
      <c r="C1507" s="18"/>
      <c r="D1507" s="18"/>
    </row>
    <row r="1508" spans="3:4">
      <c r="C1508" s="18"/>
      <c r="D1508" s="18"/>
    </row>
    <row r="1509" spans="3:4">
      <c r="C1509" s="18"/>
      <c r="D1509" s="18"/>
    </row>
    <row r="1510" spans="3:4">
      <c r="C1510" s="18"/>
      <c r="D1510" s="18"/>
    </row>
    <row r="1511" spans="3:4">
      <c r="C1511" s="18"/>
      <c r="D1511" s="18"/>
    </row>
    <row r="1512" spans="3:4">
      <c r="C1512" s="18"/>
      <c r="D1512" s="18"/>
    </row>
    <row r="1513" spans="3:4">
      <c r="C1513" s="18"/>
      <c r="D1513" s="18"/>
    </row>
    <row r="1514" spans="3:4">
      <c r="C1514" s="18"/>
      <c r="D1514" s="18"/>
    </row>
    <row r="1515" spans="3:4">
      <c r="C1515" s="18"/>
      <c r="D1515" s="18"/>
    </row>
    <row r="1516" spans="3:4">
      <c r="C1516" s="18"/>
      <c r="D1516" s="18"/>
    </row>
    <row r="1517" spans="3:4">
      <c r="C1517" s="18"/>
      <c r="D1517" s="18"/>
    </row>
    <row r="1518" spans="3:4">
      <c r="C1518" s="18"/>
      <c r="D1518" s="18"/>
    </row>
    <row r="1519" spans="3:4">
      <c r="C1519" s="18"/>
      <c r="D1519" s="18"/>
    </row>
    <row r="1520" spans="3:4">
      <c r="C1520" s="18"/>
      <c r="D1520" s="18"/>
    </row>
    <row r="1521" spans="3:4">
      <c r="C1521" s="18"/>
      <c r="D1521" s="18"/>
    </row>
    <row r="1522" spans="3:4">
      <c r="C1522" s="18"/>
      <c r="D1522" s="18"/>
    </row>
    <row r="1523" spans="3:4">
      <c r="C1523" s="18"/>
      <c r="D1523" s="18"/>
    </row>
    <row r="1524" spans="3:4">
      <c r="C1524" s="18"/>
      <c r="D1524" s="18"/>
    </row>
    <row r="1525" spans="3:4">
      <c r="C1525" s="18"/>
      <c r="D1525" s="18"/>
    </row>
    <row r="1526" spans="3:4">
      <c r="C1526" s="18"/>
      <c r="D1526" s="18"/>
    </row>
    <row r="1527" spans="3:4">
      <c r="C1527" s="18"/>
      <c r="D1527" s="18"/>
    </row>
    <row r="1528" spans="3:4">
      <c r="C1528" s="18"/>
      <c r="D1528" s="18"/>
    </row>
    <row r="1529" spans="3:4">
      <c r="C1529" s="18"/>
      <c r="D1529" s="18"/>
    </row>
    <row r="1530" spans="3:4">
      <c r="C1530" s="18"/>
      <c r="D1530" s="18"/>
    </row>
    <row r="1531" spans="3:4">
      <c r="C1531" s="18"/>
      <c r="D1531" s="18"/>
    </row>
    <row r="1532" spans="3:4">
      <c r="C1532" s="18"/>
      <c r="D1532" s="18"/>
    </row>
    <row r="1533" spans="3:4">
      <c r="C1533" s="18"/>
      <c r="D1533" s="18"/>
    </row>
    <row r="1534" spans="3:4">
      <c r="C1534" s="18"/>
      <c r="D1534" s="18"/>
    </row>
    <row r="1535" spans="3:4">
      <c r="C1535" s="18"/>
      <c r="D1535" s="18"/>
    </row>
    <row r="1536" spans="3:4">
      <c r="C1536" s="18"/>
      <c r="D1536" s="18"/>
    </row>
    <row r="1537" spans="3:4">
      <c r="C1537" s="18"/>
      <c r="D1537" s="18"/>
    </row>
    <row r="1538" spans="3:4">
      <c r="C1538" s="18"/>
      <c r="D1538" s="18"/>
    </row>
    <row r="1539" spans="3:4">
      <c r="C1539" s="18"/>
      <c r="D1539" s="18"/>
    </row>
    <row r="1540" spans="3:4">
      <c r="C1540" s="18"/>
      <c r="D1540" s="18"/>
    </row>
    <row r="1541" spans="3:4">
      <c r="C1541" s="18"/>
      <c r="D1541" s="18"/>
    </row>
    <row r="1542" spans="3:4">
      <c r="C1542" s="18"/>
      <c r="D1542" s="18"/>
    </row>
    <row r="1543" spans="3:4">
      <c r="C1543" s="18"/>
      <c r="D1543" s="18"/>
    </row>
    <row r="1544" spans="3:4">
      <c r="C1544" s="18"/>
      <c r="D1544" s="18"/>
    </row>
    <row r="1545" spans="3:4">
      <c r="C1545" s="18"/>
      <c r="D1545" s="18"/>
    </row>
    <row r="1546" spans="3:4">
      <c r="C1546" s="18"/>
      <c r="D1546" s="18"/>
    </row>
    <row r="1547" spans="3:4">
      <c r="C1547" s="18"/>
      <c r="D1547" s="18"/>
    </row>
    <row r="1548" spans="3:4">
      <c r="C1548" s="18"/>
      <c r="D1548" s="18"/>
    </row>
    <row r="1549" spans="3:4">
      <c r="C1549" s="18"/>
      <c r="D1549" s="18"/>
    </row>
    <row r="1550" spans="3:4">
      <c r="C1550" s="18"/>
      <c r="D1550" s="18"/>
    </row>
    <row r="1551" spans="3:4">
      <c r="C1551" s="18"/>
      <c r="D1551" s="18"/>
    </row>
    <row r="1552" spans="3:4">
      <c r="C1552" s="18"/>
      <c r="D1552" s="18"/>
    </row>
    <row r="1553" spans="3:4">
      <c r="C1553" s="18"/>
      <c r="D1553" s="18"/>
    </row>
    <row r="1554" spans="3:4">
      <c r="C1554" s="18"/>
      <c r="D1554" s="18"/>
    </row>
  </sheetData>
  <phoneticPr fontId="8" type="noConversion"/>
  <hyperlinks>
    <hyperlink ref="H307" r:id="rId1" display="http://vsolj.cetus-net.org/bulletin.html"/>
    <hyperlink ref="H300" r:id="rId2" display="http://vsolj.cetus-net.org/bulletin.html"/>
    <hyperlink ref="H64486" r:id="rId3" display="http://vsolj.cetus-net.org/bulletin.html"/>
    <hyperlink ref="H64479" r:id="rId4" display="https://www.aavso.org/ejaavso"/>
    <hyperlink ref="AP630" r:id="rId5" display="http://cdsbib.u-strasbg.fr/cgi-bin/cdsbib?1990RMxAA..21..381G"/>
    <hyperlink ref="AP634" r:id="rId6" display="http://cdsbib.u-strasbg.fr/cgi-bin/cdsbib?1990RMxAA..21..381G"/>
    <hyperlink ref="AP633" r:id="rId7" display="http://cdsbib.u-strasbg.fr/cgi-bin/cdsbib?1990RMxAA..21..381G"/>
    <hyperlink ref="AP614" r:id="rId8" display="http://cdsbib.u-strasbg.fr/cgi-bin/cdsbib?1990RMxAA..21..381G"/>
    <hyperlink ref="I64486" r:id="rId9" display="http://vsolj.cetus-net.org/bulletin.html"/>
    <hyperlink ref="AQ770" r:id="rId10" display="http://cdsbib.u-strasbg.fr/cgi-bin/cdsbib?1990RMxAA..21..381G"/>
    <hyperlink ref="AQ55536" r:id="rId11" display="http://cdsbib.u-strasbg.fr/cgi-bin/cdsbib?1990RMxAA..21..381G"/>
    <hyperlink ref="AQ771" r:id="rId12" display="http://cdsbib.u-strasbg.fr/cgi-bin/cdsbib?1990RMxAA..21..381G"/>
    <hyperlink ref="H64483" r:id="rId13" display="https://www.aavso.org/ejaavso"/>
    <hyperlink ref="H1656" r:id="rId14" display="http://vsolj.cetus-net.org/bulletin.html"/>
    <hyperlink ref="AP2900" r:id="rId15" display="http://cdsbib.u-strasbg.fr/cgi-bin/cdsbib?1990RMxAA..21..381G"/>
    <hyperlink ref="AP2903" r:id="rId16" display="http://cdsbib.u-strasbg.fr/cgi-bin/cdsbib?1990RMxAA..21..381G"/>
    <hyperlink ref="AP2901" r:id="rId17" display="http://cdsbib.u-strasbg.fr/cgi-bin/cdsbib?1990RMxAA..21..381G"/>
    <hyperlink ref="AP2885" r:id="rId18" display="http://cdsbib.u-strasbg.fr/cgi-bin/cdsbib?1990RMxAA..21..381G"/>
    <hyperlink ref="I1656" r:id="rId19" display="http://vsolj.cetus-net.org/bulletin.html"/>
    <hyperlink ref="AQ3114" r:id="rId20" display="http://cdsbib.u-strasbg.fr/cgi-bin/cdsbib?1990RMxAA..21..381G"/>
    <hyperlink ref="AQ65351" r:id="rId21" display="http://cdsbib.u-strasbg.fr/cgi-bin/cdsbib?1990RMxAA..21..381G"/>
    <hyperlink ref="AQ3118" r:id="rId22" display="http://cdsbib.u-strasbg.fr/cgi-bin/cdsbib?1990RMxAA..21..381G"/>
    <hyperlink ref="H64264" r:id="rId23" display="http://vsolj.cetus-net.org/bulletin.html"/>
    <hyperlink ref="H64257" r:id="rId24" display="https://www.aavso.org/ejaavso"/>
    <hyperlink ref="I64264" r:id="rId25" display="http://vsolj.cetus-net.org/bulletin.html"/>
    <hyperlink ref="AQ57915" r:id="rId26" display="http://cdsbib.u-strasbg.fr/cgi-bin/cdsbib?1990RMxAA..21..381G"/>
    <hyperlink ref="H64261" r:id="rId27" display="https://www.aavso.org/ejaavso"/>
    <hyperlink ref="AP5279" r:id="rId28" display="http://cdsbib.u-strasbg.fr/cgi-bin/cdsbib?1990RMxAA..21..381G"/>
    <hyperlink ref="AP5282" r:id="rId29" display="http://cdsbib.u-strasbg.fr/cgi-bin/cdsbib?1990RMxAA..21..381G"/>
    <hyperlink ref="AP5280" r:id="rId30" display="http://cdsbib.u-strasbg.fr/cgi-bin/cdsbib?1990RMxAA..21..381G"/>
    <hyperlink ref="AP5264" r:id="rId31" display="http://cdsbib.u-strasbg.fr/cgi-bin/cdsbib?1990RMxAA..21..381G"/>
    <hyperlink ref="AQ5493" r:id="rId32" display="http://cdsbib.u-strasbg.fr/cgi-bin/cdsbib?1990RMxAA..21..381G"/>
    <hyperlink ref="AQ5497" r:id="rId33" display="http://cdsbib.u-strasbg.fr/cgi-bin/cdsbib?1990RMxAA..21..381G"/>
    <hyperlink ref="AQ65177" r:id="rId34" display="http://cdsbib.u-strasbg.fr/cgi-bin/cdsbib?1990RMxAA..21..381G"/>
    <hyperlink ref="I2385" r:id="rId35" display="http://vsolj.cetus-net.org/bulletin.html"/>
    <hyperlink ref="H2385" r:id="rId36" display="http://vsolj.cetus-net.org/bulletin.html"/>
    <hyperlink ref="AQ302" r:id="rId37" display="http://cdsbib.u-strasbg.fr/cgi-bin/cdsbib?1990RMxAA..21..381G"/>
    <hyperlink ref="AQ301" r:id="rId38" display="http://cdsbib.u-strasbg.fr/cgi-bin/cdsbib?1990RMxAA..21..381G"/>
    <hyperlink ref="AP3555" r:id="rId39" display="http://cdsbib.u-strasbg.fr/cgi-bin/cdsbib?1990RMxAA..21..381G"/>
    <hyperlink ref="AP3573" r:id="rId40" display="http://cdsbib.u-strasbg.fr/cgi-bin/cdsbib?1990RMxAA..21..381G"/>
    <hyperlink ref="AP3574" r:id="rId41" display="http://cdsbib.u-strasbg.fr/cgi-bin/cdsbib?1990RMxAA..21..381G"/>
    <hyperlink ref="AP3570" r:id="rId42" display="http://cdsbib.u-strasbg.fr/cgi-bin/cdsbib?1990RMxAA..21..381G"/>
  </hyperlinks>
  <pageMargins left="0.75" right="0.75" top="1" bottom="1" header="0.5" footer="0.5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7"/>
  <sheetViews>
    <sheetView workbookViewId="0">
      <selection activeCell="C11" sqref="C1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33</v>
      </c>
    </row>
    <row r="2" spans="1:4">
      <c r="A2" t="s">
        <v>29</v>
      </c>
    </row>
    <row r="4" spans="1:4">
      <c r="A4" s="8" t="s">
        <v>3</v>
      </c>
      <c r="C4" s="3">
        <v>35693.440000000002</v>
      </c>
      <c r="D4" s="4">
        <v>0.85172999999999999</v>
      </c>
    </row>
    <row r="6" spans="1:4">
      <c r="A6" s="8" t="s">
        <v>4</v>
      </c>
    </row>
    <row r="7" spans="1:4">
      <c r="A7" t="s">
        <v>5</v>
      </c>
      <c r="C7">
        <f>+C4</f>
        <v>35693.440000000002</v>
      </c>
    </row>
    <row r="8" spans="1:4">
      <c r="A8" t="s">
        <v>6</v>
      </c>
      <c r="C8">
        <f>+D4</f>
        <v>0.85172999999999999</v>
      </c>
    </row>
    <row r="10" spans="1:4" ht="13.5" thickBot="1">
      <c r="C10" s="7" t="s">
        <v>24</v>
      </c>
      <c r="D10" s="7" t="s">
        <v>25</v>
      </c>
    </row>
    <row r="11" spans="1:4">
      <c r="A11" t="s">
        <v>19</v>
      </c>
      <c r="C11">
        <f>INTERCEPT(G21:G992,F21:F992)</f>
        <v>-1.2813382697062167E-2</v>
      </c>
      <c r="D11" s="6"/>
    </row>
    <row r="12" spans="1:4">
      <c r="A12" t="s">
        <v>20</v>
      </c>
      <c r="C12">
        <f>SLOPE(G21:G992,F21:F992)</f>
        <v>2.8920992710175738E-7</v>
      </c>
      <c r="D12" s="6"/>
    </row>
    <row r="13" spans="1:4">
      <c r="A13" t="s">
        <v>23</v>
      </c>
      <c r="C13" s="6" t="s">
        <v>17</v>
      </c>
      <c r="D13" s="6"/>
    </row>
    <row r="14" spans="1:4">
      <c r="A14" t="s">
        <v>28</v>
      </c>
    </row>
    <row r="15" spans="1:4">
      <c r="A15" s="5" t="s">
        <v>21</v>
      </c>
      <c r="C15" s="12">
        <f>+D15+C8/2</f>
        <v>52119.924865000001</v>
      </c>
      <c r="D15">
        <v>52119.499000000003</v>
      </c>
    </row>
    <row r="16" spans="1:4">
      <c r="A16" s="8" t="s">
        <v>7</v>
      </c>
      <c r="C16">
        <f>+C8+C12</f>
        <v>0.8517302892099271</v>
      </c>
    </row>
    <row r="17" spans="1:32" ht="13.5" thickBot="1"/>
    <row r="18" spans="1:32">
      <c r="A18" s="8" t="s">
        <v>8</v>
      </c>
      <c r="C18" s="3">
        <f>+C15</f>
        <v>52119.924865000001</v>
      </c>
      <c r="D18" s="4">
        <f>+C16</f>
        <v>0.8517302892099271</v>
      </c>
    </row>
    <row r="19" spans="1:32" ht="13.5" thickTop="1"/>
    <row r="20" spans="1:32" ht="13.5" thickBot="1">
      <c r="A20" s="7" t="s">
        <v>9</v>
      </c>
      <c r="B20" s="7" t="s">
        <v>10</v>
      </c>
      <c r="C20" s="7" t="s">
        <v>11</v>
      </c>
      <c r="D20" s="7" t="s">
        <v>16</v>
      </c>
      <c r="E20" s="7" t="s">
        <v>12</v>
      </c>
      <c r="F20" s="7" t="s">
        <v>13</v>
      </c>
      <c r="G20" s="7" t="s">
        <v>14</v>
      </c>
      <c r="H20" s="10" t="s">
        <v>15</v>
      </c>
      <c r="I20" s="10" t="s">
        <v>70</v>
      </c>
      <c r="J20" s="10" t="s">
        <v>75</v>
      </c>
      <c r="K20" s="10" t="s">
        <v>22</v>
      </c>
      <c r="L20" s="10" t="s">
        <v>30</v>
      </c>
      <c r="M20" s="10" t="s">
        <v>31</v>
      </c>
      <c r="N20" s="10" t="s">
        <v>32</v>
      </c>
      <c r="O20" s="10" t="s">
        <v>27</v>
      </c>
      <c r="P20" s="9" t="s">
        <v>26</v>
      </c>
      <c r="Q20" s="7" t="s">
        <v>18</v>
      </c>
    </row>
    <row r="21" spans="1:32">
      <c r="A21" t="s">
        <v>15</v>
      </c>
      <c r="C21">
        <v>35693.440000000002</v>
      </c>
      <c r="D21" s="6" t="s">
        <v>17</v>
      </c>
      <c r="E21">
        <f t="shared" ref="E21:E55" si="0">+(C21-C$7)/C$8</f>
        <v>0</v>
      </c>
      <c r="F21">
        <f t="shared" ref="F21:F57" si="1">ROUND(2*E21,0)/2</f>
        <v>0</v>
      </c>
      <c r="H21" s="14">
        <v>0</v>
      </c>
      <c r="O21">
        <f t="shared" ref="O21:O55" si="2">+C$11+C$12*F21</f>
        <v>-1.2813382697062167E-2</v>
      </c>
      <c r="Q21" s="2">
        <f t="shared" ref="Q21:Q55" si="3">+C21-15018.5</f>
        <v>20674.940000000002</v>
      </c>
    </row>
    <row r="22" spans="1:32">
      <c r="A22" t="s">
        <v>35</v>
      </c>
      <c r="C22" s="11">
        <v>42884.593999999997</v>
      </c>
      <c r="D22" s="6"/>
      <c r="E22">
        <f t="shared" si="0"/>
        <v>8442.9971939464322</v>
      </c>
      <c r="F22">
        <f t="shared" si="1"/>
        <v>8443</v>
      </c>
      <c r="G22">
        <f t="shared" ref="G22:G52" si="4">+C22-(C$7+F22*C$8)</f>
        <v>-2.390000008745119E-3</v>
      </c>
      <c r="I22">
        <f t="shared" ref="I22:I36" si="5">+G22</f>
        <v>-2.390000008745119E-3</v>
      </c>
      <c r="O22">
        <f t="shared" si="2"/>
        <v>-1.0371583282542028E-2</v>
      </c>
      <c r="Q22" s="2">
        <f t="shared" si="3"/>
        <v>27866.093999999997</v>
      </c>
      <c r="AB22">
        <v>11</v>
      </c>
      <c r="AD22" t="s">
        <v>34</v>
      </c>
      <c r="AF22" t="s">
        <v>36</v>
      </c>
    </row>
    <row r="23" spans="1:32">
      <c r="A23" t="s">
        <v>39</v>
      </c>
      <c r="C23" s="11">
        <v>42937.413</v>
      </c>
      <c r="D23" s="6"/>
      <c r="E23">
        <f t="shared" si="0"/>
        <v>8505.0109776572372</v>
      </c>
      <c r="F23">
        <f t="shared" si="1"/>
        <v>8505</v>
      </c>
      <c r="G23">
        <f t="shared" si="4"/>
        <v>9.3500000002677552E-3</v>
      </c>
      <c r="I23">
        <f t="shared" si="5"/>
        <v>9.3500000002677552E-3</v>
      </c>
      <c r="O23">
        <f t="shared" si="2"/>
        <v>-1.035365226706172E-2</v>
      </c>
      <c r="Q23" s="2">
        <f t="shared" si="3"/>
        <v>27918.913</v>
      </c>
      <c r="AA23" t="s">
        <v>37</v>
      </c>
      <c r="AB23">
        <v>8</v>
      </c>
      <c r="AD23" t="s">
        <v>38</v>
      </c>
      <c r="AF23" t="s">
        <v>36</v>
      </c>
    </row>
    <row r="24" spans="1:32">
      <c r="A24" t="s">
        <v>39</v>
      </c>
      <c r="C24" s="11">
        <v>42948.459000000003</v>
      </c>
      <c r="D24" s="6"/>
      <c r="E24">
        <f t="shared" si="0"/>
        <v>8517.979876251864</v>
      </c>
      <c r="F24">
        <f t="shared" si="1"/>
        <v>8518</v>
      </c>
      <c r="G24">
        <f t="shared" si="4"/>
        <v>-1.713999999628868E-2</v>
      </c>
      <c r="I24">
        <f t="shared" si="5"/>
        <v>-1.713999999628868E-2</v>
      </c>
      <c r="O24">
        <f t="shared" si="2"/>
        <v>-1.0349892538009397E-2</v>
      </c>
      <c r="Q24" s="2">
        <f t="shared" si="3"/>
        <v>27929.959000000003</v>
      </c>
      <c r="AA24" t="s">
        <v>37</v>
      </c>
      <c r="AB24">
        <v>8</v>
      </c>
      <c r="AD24" t="s">
        <v>40</v>
      </c>
      <c r="AF24" t="s">
        <v>36</v>
      </c>
    </row>
    <row r="25" spans="1:32">
      <c r="A25" t="s">
        <v>41</v>
      </c>
      <c r="C25" s="11">
        <v>43011.482000000004</v>
      </c>
      <c r="D25" s="6"/>
      <c r="E25">
        <f t="shared" si="0"/>
        <v>8591.9739823653053</v>
      </c>
      <c r="F25">
        <f t="shared" si="1"/>
        <v>8592</v>
      </c>
      <c r="G25">
        <f t="shared" si="4"/>
        <v>-2.216000000044005E-2</v>
      </c>
      <c r="I25">
        <f t="shared" si="5"/>
        <v>-2.216000000044005E-2</v>
      </c>
      <c r="O25">
        <f t="shared" si="2"/>
        <v>-1.0328491003403866E-2</v>
      </c>
      <c r="Q25" s="2">
        <f t="shared" si="3"/>
        <v>27992.982000000004</v>
      </c>
      <c r="AA25" t="s">
        <v>37</v>
      </c>
      <c r="AB25">
        <v>9</v>
      </c>
      <c r="AD25" t="s">
        <v>40</v>
      </c>
      <c r="AF25" t="s">
        <v>36</v>
      </c>
    </row>
    <row r="26" spans="1:32">
      <c r="A26" t="s">
        <v>42</v>
      </c>
      <c r="C26" s="11">
        <v>43029.379000000001</v>
      </c>
      <c r="D26" s="6"/>
      <c r="E26">
        <f t="shared" si="0"/>
        <v>8612.9865098094451</v>
      </c>
      <c r="F26">
        <f t="shared" si="1"/>
        <v>8613</v>
      </c>
      <c r="G26">
        <f t="shared" si="4"/>
        <v>-1.1490000004414469E-2</v>
      </c>
      <c r="I26">
        <f t="shared" si="5"/>
        <v>-1.1490000004414469E-2</v>
      </c>
      <c r="O26">
        <f t="shared" si="2"/>
        <v>-1.032241759493473E-2</v>
      </c>
      <c r="Q26" s="2">
        <f t="shared" si="3"/>
        <v>28010.879000000001</v>
      </c>
      <c r="AB26">
        <v>11</v>
      </c>
      <c r="AD26" t="s">
        <v>40</v>
      </c>
      <c r="AF26" t="s">
        <v>36</v>
      </c>
    </row>
    <row r="27" spans="1:32">
      <c r="A27" t="s">
        <v>43</v>
      </c>
      <c r="C27" s="11">
        <v>43741.427000000003</v>
      </c>
      <c r="D27" s="6"/>
      <c r="E27">
        <f t="shared" si="0"/>
        <v>9448.9885292287472</v>
      </c>
      <c r="F27">
        <f t="shared" si="1"/>
        <v>9449</v>
      </c>
      <c r="G27">
        <f t="shared" si="4"/>
        <v>-9.7699999969336204E-3</v>
      </c>
      <c r="I27">
        <f t="shared" si="5"/>
        <v>-9.7699999969336204E-3</v>
      </c>
      <c r="O27">
        <f t="shared" si="2"/>
        <v>-1.0080638095877661E-2</v>
      </c>
      <c r="Q27" s="2">
        <f t="shared" si="3"/>
        <v>28722.927000000003</v>
      </c>
      <c r="AA27" t="s">
        <v>37</v>
      </c>
      <c r="AB27">
        <v>11</v>
      </c>
      <c r="AD27" t="s">
        <v>40</v>
      </c>
      <c r="AF27" t="s">
        <v>36</v>
      </c>
    </row>
    <row r="28" spans="1:32">
      <c r="A28" t="s">
        <v>44</v>
      </c>
      <c r="C28" s="11">
        <v>45773.661999999997</v>
      </c>
      <c r="D28" s="6"/>
      <c r="E28">
        <f t="shared" si="0"/>
        <v>11834.997006093474</v>
      </c>
      <c r="F28">
        <f t="shared" si="1"/>
        <v>11835</v>
      </c>
      <c r="G28">
        <f t="shared" si="4"/>
        <v>-2.550000004703179E-3</v>
      </c>
      <c r="I28">
        <f t="shared" si="5"/>
        <v>-2.550000004703179E-3</v>
      </c>
      <c r="O28">
        <f t="shared" si="2"/>
        <v>-9.3905832098128677E-3</v>
      </c>
      <c r="Q28" s="2">
        <f t="shared" si="3"/>
        <v>30755.161999999997</v>
      </c>
      <c r="AA28" t="s">
        <v>37</v>
      </c>
      <c r="AB28">
        <v>7</v>
      </c>
      <c r="AD28" t="s">
        <v>34</v>
      </c>
      <c r="AF28" t="s">
        <v>36</v>
      </c>
    </row>
    <row r="29" spans="1:32">
      <c r="A29" t="s">
        <v>46</v>
      </c>
      <c r="C29" s="11">
        <v>45889.495000000003</v>
      </c>
      <c r="D29" s="6"/>
      <c r="E29">
        <f t="shared" si="0"/>
        <v>11970.994329188828</v>
      </c>
      <c r="F29">
        <f t="shared" si="1"/>
        <v>11971</v>
      </c>
      <c r="G29">
        <f t="shared" si="4"/>
        <v>-4.8299999980372377E-3</v>
      </c>
      <c r="I29">
        <f t="shared" si="5"/>
        <v>-4.8299999980372377E-3</v>
      </c>
      <c r="O29">
        <f t="shared" si="2"/>
        <v>-9.3512506597270284E-3</v>
      </c>
      <c r="Q29" s="2">
        <f t="shared" si="3"/>
        <v>30870.995000000003</v>
      </c>
      <c r="AA29" t="s">
        <v>37</v>
      </c>
      <c r="AB29">
        <v>12</v>
      </c>
      <c r="AD29" t="s">
        <v>45</v>
      </c>
      <c r="AF29" t="s">
        <v>36</v>
      </c>
    </row>
    <row r="30" spans="1:32">
      <c r="A30" t="s">
        <v>48</v>
      </c>
      <c r="C30" s="11">
        <v>45988.286999999997</v>
      </c>
      <c r="D30" s="6"/>
      <c r="E30">
        <f t="shared" si="0"/>
        <v>12086.984138165844</v>
      </c>
      <c r="F30">
        <f t="shared" si="1"/>
        <v>12087</v>
      </c>
      <c r="G30">
        <f t="shared" si="4"/>
        <v>-1.351000000431668E-2</v>
      </c>
      <c r="I30">
        <f t="shared" si="5"/>
        <v>-1.351000000431668E-2</v>
      </c>
      <c r="O30">
        <f t="shared" si="2"/>
        <v>-9.3177023081832261E-3</v>
      </c>
      <c r="Q30" s="2">
        <f t="shared" si="3"/>
        <v>30969.786999999997</v>
      </c>
      <c r="AA30" t="s">
        <v>37</v>
      </c>
      <c r="AB30">
        <v>7</v>
      </c>
      <c r="AD30" t="s">
        <v>47</v>
      </c>
      <c r="AF30" t="s">
        <v>36</v>
      </c>
    </row>
    <row r="31" spans="1:32">
      <c r="A31" t="s">
        <v>50</v>
      </c>
      <c r="C31" s="11">
        <v>46210.584000000003</v>
      </c>
      <c r="D31" s="6"/>
      <c r="E31">
        <f t="shared" si="0"/>
        <v>12347.978819578975</v>
      </c>
      <c r="F31">
        <f t="shared" si="1"/>
        <v>12348</v>
      </c>
      <c r="G31">
        <f t="shared" si="4"/>
        <v>-1.803999999538064E-2</v>
      </c>
      <c r="I31">
        <f t="shared" si="5"/>
        <v>-1.803999999538064E-2</v>
      </c>
      <c r="O31">
        <f t="shared" si="2"/>
        <v>-9.2422185172096674E-3</v>
      </c>
      <c r="Q31" s="2">
        <f t="shared" si="3"/>
        <v>31192.084000000003</v>
      </c>
      <c r="AA31" t="s">
        <v>49</v>
      </c>
      <c r="AB31">
        <v>5</v>
      </c>
      <c r="AD31" t="s">
        <v>38</v>
      </c>
      <c r="AF31" t="s">
        <v>36</v>
      </c>
    </row>
    <row r="32" spans="1:32">
      <c r="A32" t="s">
        <v>51</v>
      </c>
      <c r="C32" s="11">
        <v>46350.27</v>
      </c>
      <c r="D32" s="6"/>
      <c r="E32">
        <f t="shared" si="0"/>
        <v>12511.981496483621</v>
      </c>
      <c r="F32">
        <f t="shared" si="1"/>
        <v>12512</v>
      </c>
      <c r="G32">
        <f t="shared" si="4"/>
        <v>-1.5760000002046581E-2</v>
      </c>
      <c r="I32">
        <f t="shared" si="5"/>
        <v>-1.5760000002046581E-2</v>
      </c>
      <c r="O32">
        <f t="shared" si="2"/>
        <v>-9.1947880891649781E-3</v>
      </c>
      <c r="Q32" s="2">
        <f t="shared" si="3"/>
        <v>31331.769999999997</v>
      </c>
      <c r="AA32" t="s">
        <v>37</v>
      </c>
      <c r="AB32">
        <v>6</v>
      </c>
      <c r="AD32" t="s">
        <v>47</v>
      </c>
      <c r="AF32" t="s">
        <v>36</v>
      </c>
    </row>
    <row r="33" spans="1:32">
      <c r="A33" t="s">
        <v>52</v>
      </c>
      <c r="C33" s="11">
        <v>47383.425000000003</v>
      </c>
      <c r="D33" s="6"/>
      <c r="E33">
        <f t="shared" si="0"/>
        <v>13724.989139750862</v>
      </c>
      <c r="F33">
        <f t="shared" si="1"/>
        <v>13725</v>
      </c>
      <c r="G33">
        <f t="shared" si="4"/>
        <v>-9.2500000027939677E-3</v>
      </c>
      <c r="I33">
        <f t="shared" si="5"/>
        <v>-9.2500000027939677E-3</v>
      </c>
      <c r="O33">
        <f t="shared" si="2"/>
        <v>-8.8439764475905461E-3</v>
      </c>
      <c r="Q33" s="2">
        <f t="shared" si="3"/>
        <v>32364.925000000003</v>
      </c>
      <c r="AA33" t="s">
        <v>37</v>
      </c>
      <c r="AB33">
        <v>7</v>
      </c>
      <c r="AD33" t="s">
        <v>40</v>
      </c>
      <c r="AF33" t="s">
        <v>36</v>
      </c>
    </row>
    <row r="34" spans="1:32">
      <c r="A34" t="s">
        <v>52</v>
      </c>
      <c r="C34" s="11">
        <v>47389.377999999997</v>
      </c>
      <c r="D34" s="6"/>
      <c r="E34">
        <f t="shared" si="0"/>
        <v>13731.978443873053</v>
      </c>
      <c r="F34">
        <f t="shared" si="1"/>
        <v>13732</v>
      </c>
      <c r="G34">
        <f t="shared" si="4"/>
        <v>-1.8360000001848675E-2</v>
      </c>
      <c r="I34">
        <f t="shared" si="5"/>
        <v>-1.8360000001848675E-2</v>
      </c>
      <c r="O34">
        <f t="shared" si="2"/>
        <v>-8.8419519781008336E-3</v>
      </c>
      <c r="Q34" s="2">
        <f t="shared" si="3"/>
        <v>32370.877999999997</v>
      </c>
      <c r="AA34" t="s">
        <v>37</v>
      </c>
      <c r="AB34">
        <v>8</v>
      </c>
      <c r="AD34" t="s">
        <v>40</v>
      </c>
      <c r="AF34" t="s">
        <v>36</v>
      </c>
    </row>
    <row r="35" spans="1:32">
      <c r="A35" t="s">
        <v>53</v>
      </c>
      <c r="C35" s="11">
        <v>47762.455000000002</v>
      </c>
      <c r="D35" s="6"/>
      <c r="E35">
        <f t="shared" si="0"/>
        <v>14170.001056672889</v>
      </c>
      <c r="F35">
        <f t="shared" si="1"/>
        <v>14170</v>
      </c>
      <c r="G35">
        <f t="shared" si="4"/>
        <v>8.9999999909196049E-4</v>
      </c>
      <c r="I35">
        <f t="shared" si="5"/>
        <v>8.9999999909196049E-4</v>
      </c>
      <c r="O35">
        <f t="shared" si="2"/>
        <v>-8.7152780300302646E-3</v>
      </c>
      <c r="Q35" s="2">
        <f t="shared" si="3"/>
        <v>32743.955000000002</v>
      </c>
      <c r="AA35" t="s">
        <v>37</v>
      </c>
      <c r="AB35">
        <v>5</v>
      </c>
      <c r="AD35" t="s">
        <v>40</v>
      </c>
      <c r="AF35" t="s">
        <v>36</v>
      </c>
    </row>
    <row r="36" spans="1:32">
      <c r="A36" t="s">
        <v>54</v>
      </c>
      <c r="C36" s="11">
        <v>47838.228000000003</v>
      </c>
      <c r="D36" s="6"/>
      <c r="E36">
        <f t="shared" si="0"/>
        <v>14258.964695384688</v>
      </c>
      <c r="F36">
        <f t="shared" si="1"/>
        <v>14259</v>
      </c>
      <c r="G36">
        <f t="shared" si="4"/>
        <v>-3.0070000000705477E-2</v>
      </c>
      <c r="I36">
        <f t="shared" si="5"/>
        <v>-3.0070000000705477E-2</v>
      </c>
      <c r="O36">
        <f t="shared" si="2"/>
        <v>-8.6895383465182083E-3</v>
      </c>
      <c r="Q36" s="2">
        <f t="shared" si="3"/>
        <v>32819.728000000003</v>
      </c>
      <c r="AA36" t="s">
        <v>37</v>
      </c>
      <c r="AB36">
        <v>5</v>
      </c>
      <c r="AD36" t="s">
        <v>40</v>
      </c>
      <c r="AF36" t="s">
        <v>36</v>
      </c>
    </row>
    <row r="37" spans="1:32">
      <c r="A37" t="s">
        <v>56</v>
      </c>
      <c r="C37" s="11">
        <v>47968.552000000003</v>
      </c>
      <c r="D37" s="6"/>
      <c r="E37">
        <f t="shared" si="0"/>
        <v>14411.975626078689</v>
      </c>
      <c r="F37">
        <f t="shared" si="1"/>
        <v>14412</v>
      </c>
      <c r="G37">
        <f t="shared" si="4"/>
        <v>-2.0759999999427237E-2</v>
      </c>
      <c r="N37">
        <f>+G37</f>
        <v>-2.0759999999427237E-2</v>
      </c>
      <c r="O37">
        <f t="shared" si="2"/>
        <v>-8.6452892276716389E-3</v>
      </c>
      <c r="Q37" s="2">
        <f t="shared" si="3"/>
        <v>32950.052000000003</v>
      </c>
      <c r="AA37" t="s">
        <v>55</v>
      </c>
      <c r="AF37" t="s">
        <v>57</v>
      </c>
    </row>
    <row r="38" spans="1:32">
      <c r="A38" t="s">
        <v>58</v>
      </c>
      <c r="C38" s="11">
        <v>48014.555</v>
      </c>
      <c r="D38" s="6"/>
      <c r="E38">
        <f t="shared" si="0"/>
        <v>14465.986873774551</v>
      </c>
      <c r="F38">
        <f t="shared" si="1"/>
        <v>14466</v>
      </c>
      <c r="G38">
        <f t="shared" si="4"/>
        <v>-1.1180000001331791E-2</v>
      </c>
      <c r="I38">
        <f t="shared" ref="I38:I43" si="6">+G38</f>
        <v>-1.1180000001331791E-2</v>
      </c>
      <c r="O38">
        <f t="shared" si="2"/>
        <v>-8.6296718916081434E-3</v>
      </c>
      <c r="Q38" s="2">
        <f t="shared" si="3"/>
        <v>32996.055</v>
      </c>
      <c r="AA38" t="s">
        <v>37</v>
      </c>
      <c r="AB38">
        <v>11</v>
      </c>
      <c r="AD38" t="s">
        <v>40</v>
      </c>
      <c r="AF38" t="s">
        <v>36</v>
      </c>
    </row>
    <row r="39" spans="1:32">
      <c r="A39" t="s">
        <v>58</v>
      </c>
      <c r="C39" s="11">
        <v>48061.415999999997</v>
      </c>
      <c r="D39" s="6"/>
      <c r="E39">
        <f t="shared" si="0"/>
        <v>14521.00548295821</v>
      </c>
      <c r="F39">
        <f t="shared" si="1"/>
        <v>14521</v>
      </c>
      <c r="G39">
        <f t="shared" si="4"/>
        <v>4.66999999480322E-3</v>
      </c>
      <c r="I39">
        <f t="shared" si="6"/>
        <v>4.66999999480322E-3</v>
      </c>
      <c r="O39">
        <f t="shared" si="2"/>
        <v>-8.6137653456175474E-3</v>
      </c>
      <c r="Q39" s="2">
        <f t="shared" si="3"/>
        <v>33042.915999999997</v>
      </c>
      <c r="AA39" t="s">
        <v>37</v>
      </c>
      <c r="AB39">
        <v>7</v>
      </c>
      <c r="AD39" t="s">
        <v>40</v>
      </c>
      <c r="AF39" t="s">
        <v>36</v>
      </c>
    </row>
    <row r="40" spans="1:32">
      <c r="A40" t="s">
        <v>59</v>
      </c>
      <c r="C40" s="11">
        <v>48084.394</v>
      </c>
      <c r="D40" s="6"/>
      <c r="E40">
        <f t="shared" si="0"/>
        <v>14547.983515902924</v>
      </c>
      <c r="F40">
        <f t="shared" si="1"/>
        <v>14548</v>
      </c>
      <c r="G40">
        <f t="shared" si="4"/>
        <v>-1.404000000184169E-2</v>
      </c>
      <c r="I40">
        <f t="shared" si="6"/>
        <v>-1.404000000184169E-2</v>
      </c>
      <c r="O40">
        <f t="shared" si="2"/>
        <v>-8.6059566775858014E-3</v>
      </c>
      <c r="Q40" s="2">
        <f t="shared" si="3"/>
        <v>33065.894</v>
      </c>
      <c r="AA40" t="s">
        <v>37</v>
      </c>
      <c r="AB40">
        <v>8</v>
      </c>
      <c r="AD40" t="s">
        <v>40</v>
      </c>
      <c r="AF40" t="s">
        <v>36</v>
      </c>
    </row>
    <row r="41" spans="1:32">
      <c r="A41" t="s">
        <v>59</v>
      </c>
      <c r="C41" s="11">
        <v>48107.391000000003</v>
      </c>
      <c r="D41" s="6"/>
      <c r="E41">
        <f t="shared" si="0"/>
        <v>14574.983856386414</v>
      </c>
      <c r="F41">
        <f t="shared" si="1"/>
        <v>14575</v>
      </c>
      <c r="G41">
        <f t="shared" si="4"/>
        <v>-1.374999999825377E-2</v>
      </c>
      <c r="I41">
        <f t="shared" si="6"/>
        <v>-1.374999999825377E-2</v>
      </c>
      <c r="O41">
        <f t="shared" si="2"/>
        <v>-8.5981480095540519E-3</v>
      </c>
      <c r="Q41" s="2">
        <f t="shared" si="3"/>
        <v>33088.891000000003</v>
      </c>
      <c r="AA41" t="s">
        <v>37</v>
      </c>
      <c r="AB41">
        <v>7</v>
      </c>
      <c r="AD41" t="s">
        <v>40</v>
      </c>
      <c r="AF41" t="s">
        <v>36</v>
      </c>
    </row>
    <row r="42" spans="1:32">
      <c r="A42" t="s">
        <v>59</v>
      </c>
      <c r="C42" s="11">
        <v>48107.406000000003</v>
      </c>
      <c r="D42" s="6"/>
      <c r="E42">
        <f t="shared" si="0"/>
        <v>14575.001467601236</v>
      </c>
      <c r="F42">
        <f t="shared" si="1"/>
        <v>14575</v>
      </c>
      <c r="G42">
        <f t="shared" si="4"/>
        <v>1.2500000011641532E-3</v>
      </c>
      <c r="I42">
        <f t="shared" si="6"/>
        <v>1.2500000011641532E-3</v>
      </c>
      <c r="O42">
        <f t="shared" si="2"/>
        <v>-8.5981480095540519E-3</v>
      </c>
      <c r="Q42" s="2">
        <f t="shared" si="3"/>
        <v>33088.906000000003</v>
      </c>
      <c r="AA42" t="s">
        <v>49</v>
      </c>
      <c r="AB42">
        <v>8</v>
      </c>
      <c r="AD42" t="s">
        <v>38</v>
      </c>
      <c r="AF42" t="s">
        <v>36</v>
      </c>
    </row>
    <row r="43" spans="1:32">
      <c r="A43" t="s">
        <v>59</v>
      </c>
      <c r="C43" s="11">
        <v>48176.377999999997</v>
      </c>
      <c r="D43" s="6"/>
      <c r="E43">
        <f t="shared" si="0"/>
        <v>14655.980181512914</v>
      </c>
      <c r="F43">
        <f t="shared" si="1"/>
        <v>14656</v>
      </c>
      <c r="G43">
        <f t="shared" si="4"/>
        <v>-1.6880000002856832E-2</v>
      </c>
      <c r="I43">
        <f t="shared" si="6"/>
        <v>-1.6880000002856832E-2</v>
      </c>
      <c r="O43">
        <f t="shared" si="2"/>
        <v>-8.5747220054588104E-3</v>
      </c>
      <c r="Q43" s="2">
        <f t="shared" si="3"/>
        <v>33157.877999999997</v>
      </c>
      <c r="AA43" t="s">
        <v>37</v>
      </c>
      <c r="AB43">
        <v>6</v>
      </c>
      <c r="AD43" t="s">
        <v>40</v>
      </c>
      <c r="AF43" t="s">
        <v>36</v>
      </c>
    </row>
    <row r="44" spans="1:32">
      <c r="A44" t="s">
        <v>61</v>
      </c>
      <c r="C44" s="11">
        <v>48362.482000000004</v>
      </c>
      <c r="E44">
        <f t="shared" si="0"/>
        <v>14874.481349723506</v>
      </c>
      <c r="F44">
        <f t="shared" si="1"/>
        <v>14874.5</v>
      </c>
      <c r="G44">
        <f t="shared" si="4"/>
        <v>-1.5885000000707805E-2</v>
      </c>
      <c r="N44">
        <f>+G44</f>
        <v>-1.5885000000707805E-2</v>
      </c>
      <c r="O44">
        <f t="shared" si="2"/>
        <v>-8.5115296363870753E-3</v>
      </c>
      <c r="Q44" s="2">
        <f t="shared" si="3"/>
        <v>33343.982000000004</v>
      </c>
      <c r="AA44" t="s">
        <v>60</v>
      </c>
      <c r="AF44" t="s">
        <v>57</v>
      </c>
    </row>
    <row r="45" spans="1:32">
      <c r="A45" t="s">
        <v>62</v>
      </c>
      <c r="C45" s="11">
        <v>48480.442000000003</v>
      </c>
      <c r="D45">
        <v>8.0000000000000002E-3</v>
      </c>
      <c r="E45">
        <f t="shared" si="0"/>
        <v>15012.975943080555</v>
      </c>
      <c r="F45">
        <f t="shared" si="1"/>
        <v>15013</v>
      </c>
      <c r="G45">
        <f t="shared" si="4"/>
        <v>-2.0490000002610032E-2</v>
      </c>
      <c r="I45">
        <f>+G45</f>
        <v>-2.0490000002610032E-2</v>
      </c>
      <c r="O45">
        <f t="shared" si="2"/>
        <v>-8.4714740614834829E-3</v>
      </c>
      <c r="Q45" s="2">
        <f t="shared" si="3"/>
        <v>33461.942000000003</v>
      </c>
      <c r="AA45" t="s">
        <v>37</v>
      </c>
      <c r="AB45">
        <v>7</v>
      </c>
      <c r="AD45" t="s">
        <v>40</v>
      </c>
      <c r="AF45" t="s">
        <v>36</v>
      </c>
    </row>
    <row r="46" spans="1:32">
      <c r="A46" t="s">
        <v>63</v>
      </c>
      <c r="C46" s="11">
        <v>48538.381000000001</v>
      </c>
      <c r="D46">
        <v>5.0000000000000001E-3</v>
      </c>
      <c r="E46">
        <f t="shared" si="0"/>
        <v>15081.001021450458</v>
      </c>
      <c r="F46">
        <f t="shared" si="1"/>
        <v>15081</v>
      </c>
      <c r="G46">
        <f t="shared" si="4"/>
        <v>8.6999999621184543E-4</v>
      </c>
      <c r="I46">
        <f>+G46</f>
        <v>8.6999999621184543E-4</v>
      </c>
      <c r="O46">
        <f t="shared" si="2"/>
        <v>-8.4518077864405641E-3</v>
      </c>
      <c r="Q46" s="2">
        <f t="shared" si="3"/>
        <v>33519.881000000001</v>
      </c>
      <c r="AA46" t="s">
        <v>37</v>
      </c>
      <c r="AB46">
        <v>8</v>
      </c>
      <c r="AD46" t="s">
        <v>40</v>
      </c>
      <c r="AF46" t="s">
        <v>36</v>
      </c>
    </row>
    <row r="47" spans="1:32">
      <c r="A47" t="s">
        <v>65</v>
      </c>
      <c r="C47" s="11">
        <v>48773.457199999997</v>
      </c>
      <c r="E47">
        <f t="shared" si="0"/>
        <v>15356.99951862679</v>
      </c>
      <c r="F47">
        <f t="shared" si="1"/>
        <v>15357</v>
      </c>
      <c r="G47">
        <f t="shared" si="4"/>
        <v>-4.1000000055646524E-4</v>
      </c>
      <c r="N47">
        <f>+G47</f>
        <v>-4.1000000055646524E-4</v>
      </c>
      <c r="O47">
        <f t="shared" si="2"/>
        <v>-8.3719858465604782E-3</v>
      </c>
      <c r="Q47" s="2">
        <f t="shared" si="3"/>
        <v>33754.957199999997</v>
      </c>
      <c r="AA47" t="s">
        <v>64</v>
      </c>
      <c r="AF47" t="s">
        <v>57</v>
      </c>
    </row>
    <row r="48" spans="1:32">
      <c r="A48" t="s">
        <v>65</v>
      </c>
      <c r="C48" s="11">
        <v>48773.457699999999</v>
      </c>
      <c r="E48">
        <f t="shared" si="0"/>
        <v>15357.000105667285</v>
      </c>
      <c r="F48">
        <f t="shared" si="1"/>
        <v>15357</v>
      </c>
      <c r="G48">
        <f t="shared" si="4"/>
        <v>9.0000001364387572E-5</v>
      </c>
      <c r="N48">
        <f>+G48</f>
        <v>9.0000001364387572E-5</v>
      </c>
      <c r="O48">
        <f t="shared" si="2"/>
        <v>-8.3719858465604782E-3</v>
      </c>
      <c r="Q48" s="2">
        <f t="shared" si="3"/>
        <v>33754.957699999999</v>
      </c>
      <c r="AA48" t="s">
        <v>66</v>
      </c>
      <c r="AF48" t="s">
        <v>57</v>
      </c>
    </row>
    <row r="49" spans="1:32">
      <c r="A49" t="s">
        <v>67</v>
      </c>
      <c r="C49" s="11">
        <v>48819.46</v>
      </c>
      <c r="D49">
        <v>4.0000000000000001E-3</v>
      </c>
      <c r="E49">
        <f t="shared" si="0"/>
        <v>15411.010531506459</v>
      </c>
      <c r="F49">
        <f t="shared" si="1"/>
        <v>15411</v>
      </c>
      <c r="G49">
        <f t="shared" si="4"/>
        <v>8.9699999953154474E-3</v>
      </c>
      <c r="I49">
        <f>+G49</f>
        <v>8.9699999953154474E-3</v>
      </c>
      <c r="O49">
        <f t="shared" si="2"/>
        <v>-8.3563685104969844E-3</v>
      </c>
      <c r="Q49" s="2">
        <f t="shared" si="3"/>
        <v>33800.959999999999</v>
      </c>
      <c r="AA49" t="s">
        <v>37</v>
      </c>
      <c r="AB49">
        <v>8</v>
      </c>
      <c r="AD49" t="s">
        <v>40</v>
      </c>
      <c r="AF49" t="s">
        <v>36</v>
      </c>
    </row>
    <row r="50" spans="1:32">
      <c r="A50" t="s">
        <v>68</v>
      </c>
      <c r="C50" s="11">
        <v>48871.400999999998</v>
      </c>
      <c r="D50">
        <v>4.0000000000000001E-3</v>
      </c>
      <c r="E50">
        <f t="shared" si="0"/>
        <v>15471.993472109702</v>
      </c>
      <c r="F50">
        <f t="shared" si="1"/>
        <v>15472</v>
      </c>
      <c r="G50">
        <f t="shared" si="4"/>
        <v>-5.5600000050617382E-3</v>
      </c>
      <c r="I50">
        <f>+G50</f>
        <v>-5.5600000050617382E-3</v>
      </c>
      <c r="O50">
        <f t="shared" si="2"/>
        <v>-8.3387267049437764E-3</v>
      </c>
      <c r="Q50" s="2">
        <f t="shared" si="3"/>
        <v>33852.900999999998</v>
      </c>
      <c r="AA50" t="s">
        <v>37</v>
      </c>
      <c r="AB50">
        <v>7</v>
      </c>
      <c r="AD50" t="s">
        <v>40</v>
      </c>
      <c r="AF50" t="s">
        <v>36</v>
      </c>
    </row>
    <row r="51" spans="1:32">
      <c r="A51" t="s">
        <v>68</v>
      </c>
      <c r="C51" s="11">
        <v>48883.336000000003</v>
      </c>
      <c r="D51">
        <v>5.0000000000000001E-3</v>
      </c>
      <c r="E51">
        <f t="shared" si="0"/>
        <v>15486.006128702758</v>
      </c>
      <c r="F51">
        <f t="shared" si="1"/>
        <v>15486</v>
      </c>
      <c r="G51">
        <f t="shared" si="4"/>
        <v>5.2199999990989454E-3</v>
      </c>
      <c r="I51">
        <f>+G51</f>
        <v>5.2199999990989454E-3</v>
      </c>
      <c r="O51">
        <f t="shared" si="2"/>
        <v>-8.3346777659643514E-3</v>
      </c>
      <c r="Q51" s="2">
        <f t="shared" si="3"/>
        <v>33864.836000000003</v>
      </c>
      <c r="AA51" t="s">
        <v>37</v>
      </c>
      <c r="AB51">
        <v>8</v>
      </c>
      <c r="AD51" t="s">
        <v>40</v>
      </c>
      <c r="AF51" t="s">
        <v>36</v>
      </c>
    </row>
    <row r="52" spans="1:32">
      <c r="A52" t="s">
        <v>69</v>
      </c>
      <c r="C52" s="11">
        <v>49554.478000000003</v>
      </c>
      <c r="E52">
        <f t="shared" si="0"/>
        <v>16273.98119122257</v>
      </c>
      <c r="F52">
        <f t="shared" si="1"/>
        <v>16274</v>
      </c>
      <c r="G52">
        <f t="shared" si="4"/>
        <v>-1.6019999995478429E-2</v>
      </c>
      <c r="N52">
        <f>+G52</f>
        <v>-1.6019999995478429E-2</v>
      </c>
      <c r="O52">
        <f t="shared" si="2"/>
        <v>-8.1067803434081674E-3</v>
      </c>
      <c r="Q52" s="2">
        <f t="shared" si="3"/>
        <v>34535.978000000003</v>
      </c>
      <c r="AA52" t="s">
        <v>37</v>
      </c>
      <c r="AF52" t="s">
        <v>57</v>
      </c>
    </row>
    <row r="53" spans="1:32">
      <c r="A53" t="s">
        <v>73</v>
      </c>
      <c r="B53" s="6" t="s">
        <v>72</v>
      </c>
      <c r="C53" s="13">
        <v>51275.847000000002</v>
      </c>
      <c r="D53" s="13">
        <v>1.1000000000000001E-3</v>
      </c>
      <c r="E53">
        <f t="shared" si="0"/>
        <v>18295.007807638569</v>
      </c>
      <c r="F53">
        <f t="shared" si="1"/>
        <v>18295</v>
      </c>
      <c r="J53">
        <f>+C53-(C$7+F53*C$8)</f>
        <v>6.6500000029918738E-3</v>
      </c>
      <c r="O53">
        <f t="shared" si="2"/>
        <v>-7.5222870807355154E-3</v>
      </c>
      <c r="Q53" s="2">
        <f t="shared" si="3"/>
        <v>36257.347000000002</v>
      </c>
    </row>
    <row r="54" spans="1:32">
      <c r="A54" t="s">
        <v>73</v>
      </c>
      <c r="B54" s="6" t="s">
        <v>74</v>
      </c>
      <c r="C54" s="13">
        <v>51295.866000000002</v>
      </c>
      <c r="D54" s="13">
        <v>3.0000000000000001E-3</v>
      </c>
      <c r="E54">
        <f t="shared" si="0"/>
        <v>18318.511734939475</v>
      </c>
      <c r="F54">
        <f t="shared" si="1"/>
        <v>18318.5</v>
      </c>
      <c r="J54">
        <f>+C54-(C$7+F54*C$8)</f>
        <v>9.9950000003445894E-3</v>
      </c>
      <c r="O54">
        <f t="shared" si="2"/>
        <v>-7.5154906474486239E-3</v>
      </c>
      <c r="Q54" s="2">
        <f t="shared" si="3"/>
        <v>36277.366000000002</v>
      </c>
    </row>
    <row r="55" spans="1:32">
      <c r="A55" t="s">
        <v>71</v>
      </c>
      <c r="B55" s="6" t="s">
        <v>72</v>
      </c>
      <c r="C55" s="12">
        <v>51657.419500000004</v>
      </c>
      <c r="D55" s="12">
        <v>4.0000000000000001E-3</v>
      </c>
      <c r="E55">
        <f t="shared" si="0"/>
        <v>18743.004825472864</v>
      </c>
      <c r="F55">
        <f t="shared" si="1"/>
        <v>18743</v>
      </c>
      <c r="J55">
        <f>+C55-(C$7+F55*C$8)</f>
        <v>4.1100000016740523E-3</v>
      </c>
      <c r="O55">
        <f t="shared" si="2"/>
        <v>-7.3927210333939279E-3</v>
      </c>
      <c r="Q55" s="2">
        <f t="shared" si="3"/>
        <v>36638.919500000004</v>
      </c>
    </row>
    <row r="56" spans="1:32">
      <c r="A56" s="15" t="s">
        <v>76</v>
      </c>
      <c r="B56" s="16"/>
      <c r="C56" s="17">
        <v>52053.475400000003</v>
      </c>
      <c r="D56" s="17">
        <v>2.9999999999999997E-4</v>
      </c>
      <c r="E56">
        <f>+(C56-C$7)/C$8</f>
        <v>19208.006527890295</v>
      </c>
      <c r="F56">
        <f t="shared" si="1"/>
        <v>19208</v>
      </c>
      <c r="J56">
        <f>+C56-(C$7+F56*C$8)</f>
        <v>5.5599999977857806E-3</v>
      </c>
      <c r="O56">
        <f>+C$11+C$12*F56</f>
        <v>-7.2582384172916103E-3</v>
      </c>
      <c r="Q56" s="2">
        <f>+C56-15018.5</f>
        <v>37034.975400000003</v>
      </c>
    </row>
    <row r="57" spans="1:32">
      <c r="A57" s="15" t="s">
        <v>76</v>
      </c>
      <c r="B57" s="6" t="s">
        <v>74</v>
      </c>
      <c r="C57" s="13">
        <v>52119.499000000003</v>
      </c>
      <c r="D57" s="17">
        <v>2E-3</v>
      </c>
      <c r="E57">
        <f>+(C57-C$7)/C$8</f>
        <v>19285.523581416648</v>
      </c>
      <c r="F57">
        <f t="shared" si="1"/>
        <v>19285.5</v>
      </c>
      <c r="J57">
        <f>+C57-(C$7+F57*C$8)</f>
        <v>2.0085000003746245E-2</v>
      </c>
      <c r="O57">
        <f>+C$11+C$12*F57</f>
        <v>-7.2358246479412242E-3</v>
      </c>
      <c r="Q57" s="2">
        <f>+C57-15018.5</f>
        <v>37100.999000000003</v>
      </c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3"/>
  <sheetViews>
    <sheetView topLeftCell="A77" workbookViewId="0">
      <selection activeCell="A56" sqref="A56:D126"/>
    </sheetView>
  </sheetViews>
  <sheetFormatPr defaultRowHeight="12.75"/>
  <cols>
    <col min="1" max="1" width="19.7109375" style="18" customWidth="1"/>
    <col min="2" max="2" width="4.42578125" style="21" customWidth="1"/>
    <col min="3" max="3" width="12.7109375" style="18" customWidth="1"/>
    <col min="4" max="4" width="5.42578125" style="21" customWidth="1"/>
    <col min="5" max="5" width="14.85546875" style="21" customWidth="1"/>
    <col min="6" max="6" width="9.140625" style="21"/>
    <col min="7" max="7" width="12" style="21" customWidth="1"/>
    <col min="8" max="8" width="14.140625" style="18" customWidth="1"/>
    <col min="9" max="9" width="22.5703125" style="21" customWidth="1"/>
    <col min="10" max="10" width="25.140625" style="21" customWidth="1"/>
    <col min="11" max="11" width="15.7109375" style="21" customWidth="1"/>
    <col min="12" max="12" width="14.140625" style="21" customWidth="1"/>
    <col min="13" max="13" width="9.5703125" style="21" customWidth="1"/>
    <col min="14" max="14" width="14.140625" style="21" customWidth="1"/>
    <col min="15" max="15" width="23.42578125" style="21" customWidth="1"/>
    <col min="16" max="16" width="16.5703125" style="21" customWidth="1"/>
    <col min="17" max="17" width="41" style="21" customWidth="1"/>
    <col min="18" max="16384" width="9.140625" style="21"/>
  </cols>
  <sheetData>
    <row r="1" spans="1:16" ht="15.75">
      <c r="A1" s="54" t="s">
        <v>95</v>
      </c>
      <c r="I1" s="55" t="s">
        <v>96</v>
      </c>
      <c r="J1" s="56" t="s">
        <v>97</v>
      </c>
    </row>
    <row r="2" spans="1:16">
      <c r="I2" s="57" t="s">
        <v>98</v>
      </c>
      <c r="J2" s="58" t="s">
        <v>99</v>
      </c>
    </row>
    <row r="3" spans="1:16">
      <c r="A3" s="59" t="s">
        <v>100</v>
      </c>
      <c r="I3" s="57" t="s">
        <v>101</v>
      </c>
      <c r="J3" s="58" t="s">
        <v>55</v>
      </c>
    </row>
    <row r="4" spans="1:16">
      <c r="I4" s="57" t="s">
        <v>102</v>
      </c>
      <c r="J4" s="58" t="s">
        <v>55</v>
      </c>
    </row>
    <row r="5" spans="1:16" ht="13.5" thickBot="1">
      <c r="I5" s="60" t="s">
        <v>103</v>
      </c>
      <c r="J5" s="61" t="s">
        <v>104</v>
      </c>
    </row>
    <row r="10" spans="1:16" ht="13.5" thickBot="1"/>
    <row r="11" spans="1:16" ht="12.75" customHeight="1" thickBot="1">
      <c r="A11" s="18" t="str">
        <f t="shared" ref="A11:A42" si="0">P11</f>
        <v> AC 174.17 </v>
      </c>
      <c r="B11" s="6" t="str">
        <f t="shared" ref="B11:B42" si="1">IF(H11=INT(H11),"I","II")</f>
        <v>I</v>
      </c>
      <c r="C11" s="18">
        <f t="shared" ref="C11:C42" si="2">1*G11</f>
        <v>35693.440000000002</v>
      </c>
      <c r="D11" s="21" t="str">
        <f t="shared" ref="D11:D42" si="3">VLOOKUP(F11,I$1:J$5,2,FALSE)</f>
        <v>vis</v>
      </c>
      <c r="E11" s="62">
        <f>VLOOKUP(C11,Active!C$21:E$972,3,FALSE)</f>
        <v>0</v>
      </c>
      <c r="F11" s="6" t="s">
        <v>103</v>
      </c>
      <c r="G11" s="21" t="str">
        <f t="shared" ref="G11:G42" si="4">MID(I11,3,LEN(I11)-3)</f>
        <v>35693.440</v>
      </c>
      <c r="H11" s="18">
        <f t="shared" ref="H11:H42" si="5">1*K11</f>
        <v>0</v>
      </c>
      <c r="I11" s="63" t="s">
        <v>258</v>
      </c>
      <c r="J11" s="64" t="s">
        <v>259</v>
      </c>
      <c r="K11" s="63">
        <v>0</v>
      </c>
      <c r="L11" s="63" t="s">
        <v>203</v>
      </c>
      <c r="M11" s="64" t="s">
        <v>260</v>
      </c>
      <c r="N11" s="64"/>
      <c r="O11" s="65" t="s">
        <v>169</v>
      </c>
      <c r="P11" s="65" t="s">
        <v>261</v>
      </c>
    </row>
    <row r="12" spans="1:16" ht="12.75" customHeight="1" thickBot="1">
      <c r="A12" s="18" t="str">
        <f t="shared" si="0"/>
        <v> BBS 27 </v>
      </c>
      <c r="B12" s="6" t="str">
        <f t="shared" si="1"/>
        <v>I</v>
      </c>
      <c r="C12" s="18">
        <f t="shared" si="2"/>
        <v>42884.593999999997</v>
      </c>
      <c r="D12" s="21" t="str">
        <f t="shared" si="3"/>
        <v>vis</v>
      </c>
      <c r="E12" s="62">
        <f>VLOOKUP(C12,Active!C$21:E$972,3,FALSE)</f>
        <v>8442.9971939464322</v>
      </c>
      <c r="F12" s="6" t="s">
        <v>103</v>
      </c>
      <c r="G12" s="21" t="str">
        <f t="shared" si="4"/>
        <v>42884.594</v>
      </c>
      <c r="H12" s="18">
        <f t="shared" si="5"/>
        <v>8443</v>
      </c>
      <c r="I12" s="63" t="s">
        <v>300</v>
      </c>
      <c r="J12" s="64" t="s">
        <v>301</v>
      </c>
      <c r="K12" s="63">
        <v>8443</v>
      </c>
      <c r="L12" s="63" t="s">
        <v>302</v>
      </c>
      <c r="M12" s="64" t="s">
        <v>260</v>
      </c>
      <c r="N12" s="64"/>
      <c r="O12" s="65" t="s">
        <v>303</v>
      </c>
      <c r="P12" s="65" t="s">
        <v>304</v>
      </c>
    </row>
    <row r="13" spans="1:16" ht="12.75" customHeight="1" thickBot="1">
      <c r="A13" s="18" t="str">
        <f t="shared" si="0"/>
        <v> BBS 28 </v>
      </c>
      <c r="B13" s="6" t="str">
        <f t="shared" si="1"/>
        <v>I</v>
      </c>
      <c r="C13" s="18">
        <f t="shared" si="2"/>
        <v>42937.413</v>
      </c>
      <c r="D13" s="21" t="str">
        <f t="shared" si="3"/>
        <v>vis</v>
      </c>
      <c r="E13" s="62">
        <f>VLOOKUP(C13,Active!C$21:E$972,3,FALSE)</f>
        <v>8505.0109776572372</v>
      </c>
      <c r="F13" s="6" t="str">
        <f>LEFT(M13,1)</f>
        <v>V</v>
      </c>
      <c r="G13" s="21" t="str">
        <f t="shared" si="4"/>
        <v>42937.413</v>
      </c>
      <c r="H13" s="18">
        <f t="shared" si="5"/>
        <v>8505</v>
      </c>
      <c r="I13" s="63" t="s">
        <v>305</v>
      </c>
      <c r="J13" s="64" t="s">
        <v>306</v>
      </c>
      <c r="K13" s="63">
        <v>8505</v>
      </c>
      <c r="L13" s="63" t="s">
        <v>274</v>
      </c>
      <c r="M13" s="64" t="s">
        <v>260</v>
      </c>
      <c r="N13" s="64"/>
      <c r="O13" s="65" t="s">
        <v>307</v>
      </c>
      <c r="P13" s="65" t="s">
        <v>308</v>
      </c>
    </row>
    <row r="14" spans="1:16" ht="12.75" customHeight="1" thickBot="1">
      <c r="A14" s="18" t="str">
        <f t="shared" si="0"/>
        <v> BBS 28 </v>
      </c>
      <c r="B14" s="6" t="str">
        <f t="shared" si="1"/>
        <v>I</v>
      </c>
      <c r="C14" s="18">
        <f t="shared" si="2"/>
        <v>42948.459000000003</v>
      </c>
      <c r="D14" s="21" t="str">
        <f t="shared" si="3"/>
        <v>vis</v>
      </c>
      <c r="E14" s="62">
        <f>VLOOKUP(C14,Active!C$21:E$972,3,FALSE)</f>
        <v>8517.979876251864</v>
      </c>
      <c r="F14" s="6" t="str">
        <f>LEFT(M14,1)</f>
        <v>V</v>
      </c>
      <c r="G14" s="21" t="str">
        <f t="shared" si="4"/>
        <v>42948.459</v>
      </c>
      <c r="H14" s="18">
        <f t="shared" si="5"/>
        <v>8518</v>
      </c>
      <c r="I14" s="63" t="s">
        <v>309</v>
      </c>
      <c r="J14" s="64" t="s">
        <v>310</v>
      </c>
      <c r="K14" s="63">
        <v>8518</v>
      </c>
      <c r="L14" s="63" t="s">
        <v>311</v>
      </c>
      <c r="M14" s="64" t="s">
        <v>260</v>
      </c>
      <c r="N14" s="64"/>
      <c r="O14" s="65" t="s">
        <v>312</v>
      </c>
      <c r="P14" s="65" t="s">
        <v>308</v>
      </c>
    </row>
    <row r="15" spans="1:16" ht="12.75" customHeight="1" thickBot="1">
      <c r="A15" s="18" t="str">
        <f t="shared" si="0"/>
        <v> BBS 29 </v>
      </c>
      <c r="B15" s="6" t="str">
        <f t="shared" si="1"/>
        <v>I</v>
      </c>
      <c r="C15" s="18">
        <f t="shared" si="2"/>
        <v>43011.482000000004</v>
      </c>
      <c r="D15" s="21" t="str">
        <f t="shared" si="3"/>
        <v>vis</v>
      </c>
      <c r="E15" s="62">
        <f>VLOOKUP(C15,Active!C$21:E$972,3,FALSE)</f>
        <v>8591.9739823653053</v>
      </c>
      <c r="F15" s="6" t="str">
        <f>LEFT(M15,1)</f>
        <v>V</v>
      </c>
      <c r="G15" s="21" t="str">
        <f t="shared" si="4"/>
        <v>43011.482</v>
      </c>
      <c r="H15" s="18">
        <f t="shared" si="5"/>
        <v>8592</v>
      </c>
      <c r="I15" s="63" t="s">
        <v>313</v>
      </c>
      <c r="J15" s="64" t="s">
        <v>314</v>
      </c>
      <c r="K15" s="63">
        <v>8592</v>
      </c>
      <c r="L15" s="63" t="s">
        <v>315</v>
      </c>
      <c r="M15" s="64" t="s">
        <v>260</v>
      </c>
      <c r="N15" s="64"/>
      <c r="O15" s="65" t="s">
        <v>312</v>
      </c>
      <c r="P15" s="65" t="s">
        <v>316</v>
      </c>
    </row>
    <row r="16" spans="1:16" ht="12.75" customHeight="1" thickBot="1">
      <c r="A16" s="18" t="str">
        <f t="shared" si="0"/>
        <v> BBS 30 </v>
      </c>
      <c r="B16" s="6" t="str">
        <f t="shared" si="1"/>
        <v>I</v>
      </c>
      <c r="C16" s="18">
        <f t="shared" si="2"/>
        <v>43029.379000000001</v>
      </c>
      <c r="D16" s="21" t="str">
        <f t="shared" si="3"/>
        <v>vis</v>
      </c>
      <c r="E16" s="62">
        <f>VLOOKUP(C16,Active!C$21:E$972,3,FALSE)</f>
        <v>8612.9865098094451</v>
      </c>
      <c r="F16" s="6" t="str">
        <f>LEFT(M16,1)</f>
        <v>V</v>
      </c>
      <c r="G16" s="21" t="str">
        <f t="shared" si="4"/>
        <v>43029.379</v>
      </c>
      <c r="H16" s="18">
        <f t="shared" si="5"/>
        <v>8613</v>
      </c>
      <c r="I16" s="63" t="s">
        <v>317</v>
      </c>
      <c r="J16" s="64" t="s">
        <v>318</v>
      </c>
      <c r="K16" s="63">
        <v>8613</v>
      </c>
      <c r="L16" s="63" t="s">
        <v>319</v>
      </c>
      <c r="M16" s="64" t="s">
        <v>260</v>
      </c>
      <c r="N16" s="64"/>
      <c r="O16" s="65" t="s">
        <v>312</v>
      </c>
      <c r="P16" s="65" t="s">
        <v>320</v>
      </c>
    </row>
    <row r="17" spans="1:16" ht="12.75" customHeight="1" thickBot="1">
      <c r="A17" s="18" t="str">
        <f t="shared" si="0"/>
        <v> BBS 38 </v>
      </c>
      <c r="B17" s="6" t="str">
        <f t="shared" si="1"/>
        <v>I</v>
      </c>
      <c r="C17" s="18">
        <f t="shared" si="2"/>
        <v>43741.427000000003</v>
      </c>
      <c r="D17" s="21" t="str">
        <f t="shared" si="3"/>
        <v>vis</v>
      </c>
      <c r="E17" s="62">
        <f>VLOOKUP(C17,Active!C$21:E$972,3,FALSE)</f>
        <v>9448.9885292287472</v>
      </c>
      <c r="F17" s="6" t="str">
        <f>LEFT(M17,1)</f>
        <v>V</v>
      </c>
      <c r="G17" s="21" t="str">
        <f t="shared" si="4"/>
        <v>43741.427</v>
      </c>
      <c r="H17" s="18">
        <f t="shared" si="5"/>
        <v>9449</v>
      </c>
      <c r="I17" s="63" t="s">
        <v>321</v>
      </c>
      <c r="J17" s="64" t="s">
        <v>322</v>
      </c>
      <c r="K17" s="63">
        <v>9449</v>
      </c>
      <c r="L17" s="63" t="s">
        <v>323</v>
      </c>
      <c r="M17" s="64" t="s">
        <v>260</v>
      </c>
      <c r="N17" s="64"/>
      <c r="O17" s="65" t="s">
        <v>312</v>
      </c>
      <c r="P17" s="65" t="s">
        <v>324</v>
      </c>
    </row>
    <row r="18" spans="1:16" ht="12.75" customHeight="1" thickBot="1">
      <c r="A18" s="18" t="str">
        <f t="shared" si="0"/>
        <v> BBS 71 </v>
      </c>
      <c r="B18" s="6" t="str">
        <f t="shared" si="1"/>
        <v>I</v>
      </c>
      <c r="C18" s="18">
        <f t="shared" si="2"/>
        <v>45773.661999999997</v>
      </c>
      <c r="D18" s="21" t="str">
        <f t="shared" si="3"/>
        <v>vis</v>
      </c>
      <c r="E18" s="62">
        <f>VLOOKUP(C18,Active!C$21:E$972,3,FALSE)</f>
        <v>11834.997006093474</v>
      </c>
      <c r="F18" s="6" t="s">
        <v>103</v>
      </c>
      <c r="G18" s="21" t="str">
        <f t="shared" si="4"/>
        <v>45773.662</v>
      </c>
      <c r="H18" s="18">
        <f t="shared" si="5"/>
        <v>11835</v>
      </c>
      <c r="I18" s="63" t="s">
        <v>325</v>
      </c>
      <c r="J18" s="64" t="s">
        <v>326</v>
      </c>
      <c r="K18" s="63">
        <v>11835</v>
      </c>
      <c r="L18" s="63" t="s">
        <v>105</v>
      </c>
      <c r="M18" s="64" t="s">
        <v>260</v>
      </c>
      <c r="N18" s="64"/>
      <c r="O18" s="65" t="s">
        <v>303</v>
      </c>
      <c r="P18" s="65" t="s">
        <v>327</v>
      </c>
    </row>
    <row r="19" spans="1:16" ht="12.75" customHeight="1" thickBot="1">
      <c r="A19" s="18" t="str">
        <f t="shared" si="0"/>
        <v> BBS 73 </v>
      </c>
      <c r="B19" s="6" t="str">
        <f t="shared" si="1"/>
        <v>I</v>
      </c>
      <c r="C19" s="18">
        <f t="shared" si="2"/>
        <v>45889.495000000003</v>
      </c>
      <c r="D19" s="21" t="str">
        <f t="shared" si="3"/>
        <v>vis</v>
      </c>
      <c r="E19" s="62">
        <f>VLOOKUP(C19,Active!C$21:E$972,3,FALSE)</f>
        <v>11970.994329188828</v>
      </c>
      <c r="F19" s="6" t="s">
        <v>103</v>
      </c>
      <c r="G19" s="21" t="str">
        <f t="shared" si="4"/>
        <v>45889.495</v>
      </c>
      <c r="H19" s="18">
        <f t="shared" si="5"/>
        <v>11971</v>
      </c>
      <c r="I19" s="63" t="s">
        <v>328</v>
      </c>
      <c r="J19" s="64" t="s">
        <v>329</v>
      </c>
      <c r="K19" s="63">
        <v>11971</v>
      </c>
      <c r="L19" s="63" t="s">
        <v>121</v>
      </c>
      <c r="M19" s="64" t="s">
        <v>260</v>
      </c>
      <c r="N19" s="64"/>
      <c r="O19" s="65" t="s">
        <v>330</v>
      </c>
      <c r="P19" s="65" t="s">
        <v>331</v>
      </c>
    </row>
    <row r="20" spans="1:16" ht="12.75" customHeight="1" thickBot="1">
      <c r="A20" s="18" t="str">
        <f t="shared" si="0"/>
        <v> BBS 74 </v>
      </c>
      <c r="B20" s="6" t="str">
        <f t="shared" si="1"/>
        <v>I</v>
      </c>
      <c r="C20" s="18">
        <f t="shared" si="2"/>
        <v>45988.286999999997</v>
      </c>
      <c r="D20" s="21" t="str">
        <f t="shared" si="3"/>
        <v>vis</v>
      </c>
      <c r="E20" s="62">
        <f>VLOOKUP(C20,Active!C$21:E$972,3,FALSE)</f>
        <v>12086.984138165844</v>
      </c>
      <c r="F20" s="6" t="s">
        <v>103</v>
      </c>
      <c r="G20" s="21" t="str">
        <f t="shared" si="4"/>
        <v>45988.287</v>
      </c>
      <c r="H20" s="18">
        <f t="shared" si="5"/>
        <v>12087</v>
      </c>
      <c r="I20" s="63" t="s">
        <v>332</v>
      </c>
      <c r="J20" s="64" t="s">
        <v>333</v>
      </c>
      <c r="K20" s="63">
        <v>12087</v>
      </c>
      <c r="L20" s="63" t="s">
        <v>299</v>
      </c>
      <c r="M20" s="64" t="s">
        <v>260</v>
      </c>
      <c r="N20" s="64"/>
      <c r="O20" s="65" t="s">
        <v>334</v>
      </c>
      <c r="P20" s="65" t="s">
        <v>335</v>
      </c>
    </row>
    <row r="21" spans="1:16" ht="12.75" customHeight="1" thickBot="1">
      <c r="A21" s="18" t="str">
        <f t="shared" si="0"/>
        <v> BBS 77 </v>
      </c>
      <c r="B21" s="6" t="str">
        <f t="shared" si="1"/>
        <v>I</v>
      </c>
      <c r="C21" s="18">
        <f t="shared" si="2"/>
        <v>46210.584000000003</v>
      </c>
      <c r="D21" s="21" t="str">
        <f t="shared" si="3"/>
        <v>vis</v>
      </c>
      <c r="E21" s="62">
        <f>VLOOKUP(C21,Active!C$21:E$972,3,FALSE)</f>
        <v>12347.978819578975</v>
      </c>
      <c r="F21" s="6" t="s">
        <v>103</v>
      </c>
      <c r="G21" s="21" t="str">
        <f t="shared" si="4"/>
        <v>46210.584</v>
      </c>
      <c r="H21" s="18">
        <f t="shared" si="5"/>
        <v>12348</v>
      </c>
      <c r="I21" s="63" t="s">
        <v>336</v>
      </c>
      <c r="J21" s="64" t="s">
        <v>337</v>
      </c>
      <c r="K21" s="63">
        <v>12348</v>
      </c>
      <c r="L21" s="63" t="s">
        <v>338</v>
      </c>
      <c r="M21" s="64" t="s">
        <v>339</v>
      </c>
      <c r="N21" s="64" t="s">
        <v>340</v>
      </c>
      <c r="O21" s="65" t="s">
        <v>307</v>
      </c>
      <c r="P21" s="65" t="s">
        <v>341</v>
      </c>
    </row>
    <row r="22" spans="1:16" ht="12.75" customHeight="1" thickBot="1">
      <c r="A22" s="18" t="str">
        <f t="shared" si="0"/>
        <v> BBS 78 </v>
      </c>
      <c r="B22" s="6" t="str">
        <f t="shared" si="1"/>
        <v>I</v>
      </c>
      <c r="C22" s="18">
        <f t="shared" si="2"/>
        <v>46350.27</v>
      </c>
      <c r="D22" s="21" t="str">
        <f t="shared" si="3"/>
        <v>vis</v>
      </c>
      <c r="E22" s="62">
        <f>VLOOKUP(C22,Active!C$21:E$972,3,FALSE)</f>
        <v>12511.981496483621</v>
      </c>
      <c r="F22" s="6" t="s">
        <v>103</v>
      </c>
      <c r="G22" s="21" t="str">
        <f t="shared" si="4"/>
        <v>46350.270</v>
      </c>
      <c r="H22" s="18">
        <f t="shared" si="5"/>
        <v>12512</v>
      </c>
      <c r="I22" s="63" t="s">
        <v>342</v>
      </c>
      <c r="J22" s="64" t="s">
        <v>343</v>
      </c>
      <c r="K22" s="63">
        <v>12512</v>
      </c>
      <c r="L22" s="63" t="s">
        <v>129</v>
      </c>
      <c r="M22" s="64" t="s">
        <v>260</v>
      </c>
      <c r="N22" s="64"/>
      <c r="O22" s="65" t="s">
        <v>334</v>
      </c>
      <c r="P22" s="65" t="s">
        <v>344</v>
      </c>
    </row>
    <row r="23" spans="1:16" ht="12.75" customHeight="1" thickBot="1">
      <c r="A23" s="18" t="str">
        <f t="shared" si="0"/>
        <v> BBS 89 </v>
      </c>
      <c r="B23" s="6" t="str">
        <f t="shared" si="1"/>
        <v>I</v>
      </c>
      <c r="C23" s="18">
        <f t="shared" si="2"/>
        <v>47383.425000000003</v>
      </c>
      <c r="D23" s="21" t="str">
        <f t="shared" si="3"/>
        <v>vis</v>
      </c>
      <c r="E23" s="62">
        <f>VLOOKUP(C23,Active!C$21:E$972,3,FALSE)</f>
        <v>13724.989139750862</v>
      </c>
      <c r="F23" s="6" t="s">
        <v>103</v>
      </c>
      <c r="G23" s="21" t="str">
        <f t="shared" si="4"/>
        <v>47383.425</v>
      </c>
      <c r="H23" s="18">
        <f t="shared" si="5"/>
        <v>13725</v>
      </c>
      <c r="I23" s="63" t="s">
        <v>345</v>
      </c>
      <c r="J23" s="64" t="s">
        <v>346</v>
      </c>
      <c r="K23" s="63">
        <v>13725</v>
      </c>
      <c r="L23" s="63" t="s">
        <v>118</v>
      </c>
      <c r="M23" s="64" t="s">
        <v>260</v>
      </c>
      <c r="N23" s="64"/>
      <c r="O23" s="65" t="s">
        <v>312</v>
      </c>
      <c r="P23" s="65" t="s">
        <v>347</v>
      </c>
    </row>
    <row r="24" spans="1:16" ht="12.75" customHeight="1" thickBot="1">
      <c r="A24" s="18" t="str">
        <f t="shared" si="0"/>
        <v> BBS 89 </v>
      </c>
      <c r="B24" s="6" t="str">
        <f t="shared" si="1"/>
        <v>I</v>
      </c>
      <c r="C24" s="18">
        <f t="shared" si="2"/>
        <v>47389.377999999997</v>
      </c>
      <c r="D24" s="21" t="str">
        <f t="shared" si="3"/>
        <v>vis</v>
      </c>
      <c r="E24" s="62">
        <f>VLOOKUP(C24,Active!C$21:E$972,3,FALSE)</f>
        <v>13731.978443873053</v>
      </c>
      <c r="F24" s="6" t="s">
        <v>103</v>
      </c>
      <c r="G24" s="21" t="str">
        <f t="shared" si="4"/>
        <v>47389.378</v>
      </c>
      <c r="H24" s="18">
        <f t="shared" si="5"/>
        <v>13732</v>
      </c>
      <c r="I24" s="63" t="s">
        <v>348</v>
      </c>
      <c r="J24" s="64" t="s">
        <v>349</v>
      </c>
      <c r="K24" s="63">
        <v>13732</v>
      </c>
      <c r="L24" s="63" t="s">
        <v>338</v>
      </c>
      <c r="M24" s="64" t="s">
        <v>260</v>
      </c>
      <c r="N24" s="64"/>
      <c r="O24" s="65" t="s">
        <v>312</v>
      </c>
      <c r="P24" s="65" t="s">
        <v>347</v>
      </c>
    </row>
    <row r="25" spans="1:16" ht="12.75" customHeight="1" thickBot="1">
      <c r="A25" s="18" t="str">
        <f t="shared" si="0"/>
        <v> BBS 92 </v>
      </c>
      <c r="B25" s="6" t="str">
        <f t="shared" si="1"/>
        <v>I</v>
      </c>
      <c r="C25" s="18">
        <f t="shared" si="2"/>
        <v>47762.455000000002</v>
      </c>
      <c r="D25" s="21" t="str">
        <f t="shared" si="3"/>
        <v>vis</v>
      </c>
      <c r="E25" s="62">
        <f>VLOOKUP(C25,Active!C$21:E$972,3,FALSE)</f>
        <v>14170.001056672889</v>
      </c>
      <c r="F25" s="6" t="s">
        <v>103</v>
      </c>
      <c r="G25" s="21" t="str">
        <f t="shared" si="4"/>
        <v>47762.455</v>
      </c>
      <c r="H25" s="18">
        <f t="shared" si="5"/>
        <v>14170</v>
      </c>
      <c r="I25" s="63" t="s">
        <v>350</v>
      </c>
      <c r="J25" s="64" t="s">
        <v>351</v>
      </c>
      <c r="K25" s="63">
        <v>14170</v>
      </c>
      <c r="L25" s="63" t="s">
        <v>352</v>
      </c>
      <c r="M25" s="64" t="s">
        <v>260</v>
      </c>
      <c r="N25" s="64"/>
      <c r="O25" s="65" t="s">
        <v>312</v>
      </c>
      <c r="P25" s="65" t="s">
        <v>353</v>
      </c>
    </row>
    <row r="26" spans="1:16" ht="12.75" customHeight="1" thickBot="1">
      <c r="A26" s="18" t="str">
        <f t="shared" si="0"/>
        <v> BBS 93 </v>
      </c>
      <c r="B26" s="6" t="str">
        <f t="shared" si="1"/>
        <v>I</v>
      </c>
      <c r="C26" s="18">
        <f t="shared" si="2"/>
        <v>47838.228000000003</v>
      </c>
      <c r="D26" s="21" t="str">
        <f t="shared" si="3"/>
        <v>vis</v>
      </c>
      <c r="E26" s="62">
        <f>VLOOKUP(C26,Active!C$21:E$972,3,FALSE)</f>
        <v>14258.964695384688</v>
      </c>
      <c r="F26" s="6" t="s">
        <v>103</v>
      </c>
      <c r="G26" s="21" t="str">
        <f t="shared" si="4"/>
        <v>47838.228</v>
      </c>
      <c r="H26" s="18">
        <f t="shared" si="5"/>
        <v>14259</v>
      </c>
      <c r="I26" s="63" t="s">
        <v>354</v>
      </c>
      <c r="J26" s="64" t="s">
        <v>355</v>
      </c>
      <c r="K26" s="63">
        <v>14259</v>
      </c>
      <c r="L26" s="63" t="s">
        <v>356</v>
      </c>
      <c r="M26" s="64" t="s">
        <v>260</v>
      </c>
      <c r="N26" s="64"/>
      <c r="O26" s="65" t="s">
        <v>312</v>
      </c>
      <c r="P26" s="65" t="s">
        <v>357</v>
      </c>
    </row>
    <row r="27" spans="1:16" ht="12.75" customHeight="1" thickBot="1">
      <c r="A27" s="18" t="str">
        <f t="shared" si="0"/>
        <v>BAVM 56 </v>
      </c>
      <c r="B27" s="6" t="str">
        <f t="shared" si="1"/>
        <v>I</v>
      </c>
      <c r="C27" s="18">
        <f t="shared" si="2"/>
        <v>47968.552000000003</v>
      </c>
      <c r="D27" s="21" t="str">
        <f t="shared" si="3"/>
        <v>vis</v>
      </c>
      <c r="E27" s="62">
        <f>VLOOKUP(C27,Active!C$21:E$972,3,FALSE)</f>
        <v>14411.975626078689</v>
      </c>
      <c r="F27" s="6" t="s">
        <v>103</v>
      </c>
      <c r="G27" s="21" t="str">
        <f t="shared" si="4"/>
        <v>47968.552</v>
      </c>
      <c r="H27" s="18">
        <f t="shared" si="5"/>
        <v>14412</v>
      </c>
      <c r="I27" s="63" t="s">
        <v>358</v>
      </c>
      <c r="J27" s="64" t="s">
        <v>359</v>
      </c>
      <c r="K27" s="63">
        <v>14412</v>
      </c>
      <c r="L27" s="63" t="s">
        <v>360</v>
      </c>
      <c r="M27" s="64" t="s">
        <v>106</v>
      </c>
      <c r="N27" s="64"/>
      <c r="O27" s="65" t="s">
        <v>361</v>
      </c>
      <c r="P27" s="66" t="s">
        <v>362</v>
      </c>
    </row>
    <row r="28" spans="1:16" ht="12.75" customHeight="1" thickBot="1">
      <c r="A28" s="18" t="str">
        <f t="shared" si="0"/>
        <v> BBS 95 </v>
      </c>
      <c r="B28" s="6" t="str">
        <f t="shared" si="1"/>
        <v>I</v>
      </c>
      <c r="C28" s="18">
        <f t="shared" si="2"/>
        <v>48014.555</v>
      </c>
      <c r="D28" s="21" t="str">
        <f t="shared" si="3"/>
        <v>vis</v>
      </c>
      <c r="E28" s="62">
        <f>VLOOKUP(C28,Active!C$21:E$972,3,FALSE)</f>
        <v>14465.986873774551</v>
      </c>
      <c r="F28" s="6" t="s">
        <v>103</v>
      </c>
      <c r="G28" s="21" t="str">
        <f t="shared" si="4"/>
        <v>48014.555</v>
      </c>
      <c r="H28" s="18">
        <f t="shared" si="5"/>
        <v>14466</v>
      </c>
      <c r="I28" s="63" t="s">
        <v>363</v>
      </c>
      <c r="J28" s="64" t="s">
        <v>364</v>
      </c>
      <c r="K28" s="63">
        <v>14466</v>
      </c>
      <c r="L28" s="63" t="s">
        <v>319</v>
      </c>
      <c r="M28" s="64" t="s">
        <v>260</v>
      </c>
      <c r="N28" s="64"/>
      <c r="O28" s="65" t="s">
        <v>312</v>
      </c>
      <c r="P28" s="65" t="s">
        <v>365</v>
      </c>
    </row>
    <row r="29" spans="1:16" ht="12.75" customHeight="1" thickBot="1">
      <c r="A29" s="18" t="str">
        <f t="shared" si="0"/>
        <v> BBS 95 </v>
      </c>
      <c r="B29" s="6" t="str">
        <f t="shared" si="1"/>
        <v>I</v>
      </c>
      <c r="C29" s="18">
        <f t="shared" si="2"/>
        <v>48061.415999999997</v>
      </c>
      <c r="D29" s="21" t="str">
        <f t="shared" si="3"/>
        <v>vis</v>
      </c>
      <c r="E29" s="62">
        <f>VLOOKUP(C29,Active!C$21:E$972,3,FALSE)</f>
        <v>14521.00548295821</v>
      </c>
      <c r="F29" s="6" t="s">
        <v>103</v>
      </c>
      <c r="G29" s="21" t="str">
        <f t="shared" si="4"/>
        <v>48061.416</v>
      </c>
      <c r="H29" s="18">
        <f t="shared" si="5"/>
        <v>14521</v>
      </c>
      <c r="I29" s="63" t="s">
        <v>366</v>
      </c>
      <c r="J29" s="64" t="s">
        <v>367</v>
      </c>
      <c r="K29" s="63">
        <v>14521</v>
      </c>
      <c r="L29" s="63" t="s">
        <v>264</v>
      </c>
      <c r="M29" s="64" t="s">
        <v>260</v>
      </c>
      <c r="N29" s="64"/>
      <c r="O29" s="65" t="s">
        <v>312</v>
      </c>
      <c r="P29" s="65" t="s">
        <v>365</v>
      </c>
    </row>
    <row r="30" spans="1:16" ht="12.75" customHeight="1" thickBot="1">
      <c r="A30" s="18" t="str">
        <f t="shared" si="0"/>
        <v> BBS 96 </v>
      </c>
      <c r="B30" s="6" t="str">
        <f t="shared" si="1"/>
        <v>I</v>
      </c>
      <c r="C30" s="18">
        <f t="shared" si="2"/>
        <v>48084.394</v>
      </c>
      <c r="D30" s="21" t="str">
        <f t="shared" si="3"/>
        <v>vis</v>
      </c>
      <c r="E30" s="62">
        <f>VLOOKUP(C30,Active!C$21:E$972,3,FALSE)</f>
        <v>14547.983515902924</v>
      </c>
      <c r="F30" s="6" t="s">
        <v>103</v>
      </c>
      <c r="G30" s="21" t="str">
        <f t="shared" si="4"/>
        <v>48084.394</v>
      </c>
      <c r="H30" s="18">
        <f t="shared" si="5"/>
        <v>14548</v>
      </c>
      <c r="I30" s="63" t="s">
        <v>368</v>
      </c>
      <c r="J30" s="64" t="s">
        <v>369</v>
      </c>
      <c r="K30" s="63">
        <v>14548</v>
      </c>
      <c r="L30" s="63" t="s">
        <v>299</v>
      </c>
      <c r="M30" s="64" t="s">
        <v>260</v>
      </c>
      <c r="N30" s="64"/>
      <c r="O30" s="65" t="s">
        <v>312</v>
      </c>
      <c r="P30" s="65" t="s">
        <v>370</v>
      </c>
    </row>
    <row r="31" spans="1:16" ht="12.75" customHeight="1" thickBot="1">
      <c r="A31" s="18" t="str">
        <f t="shared" si="0"/>
        <v> BBS 96 </v>
      </c>
      <c r="B31" s="6" t="str">
        <f t="shared" si="1"/>
        <v>I</v>
      </c>
      <c r="C31" s="18">
        <f t="shared" si="2"/>
        <v>48107.391000000003</v>
      </c>
      <c r="D31" s="21" t="str">
        <f t="shared" si="3"/>
        <v>vis</v>
      </c>
      <c r="E31" s="62">
        <f>VLOOKUP(C31,Active!C$21:E$972,3,FALSE)</f>
        <v>14574.983856386414</v>
      </c>
      <c r="F31" s="6" t="s">
        <v>103</v>
      </c>
      <c r="G31" s="21" t="str">
        <f t="shared" si="4"/>
        <v>48107.391</v>
      </c>
      <c r="H31" s="18">
        <f t="shared" si="5"/>
        <v>14575</v>
      </c>
      <c r="I31" s="63" t="s">
        <v>371</v>
      </c>
      <c r="J31" s="64" t="s">
        <v>372</v>
      </c>
      <c r="K31" s="63">
        <v>14575</v>
      </c>
      <c r="L31" s="63" t="s">
        <v>299</v>
      </c>
      <c r="M31" s="64" t="s">
        <v>260</v>
      </c>
      <c r="N31" s="64"/>
      <c r="O31" s="65" t="s">
        <v>312</v>
      </c>
      <c r="P31" s="65" t="s">
        <v>370</v>
      </c>
    </row>
    <row r="32" spans="1:16" ht="12.75" customHeight="1" thickBot="1">
      <c r="A32" s="18" t="str">
        <f t="shared" si="0"/>
        <v> BBS 96 </v>
      </c>
      <c r="B32" s="6" t="str">
        <f t="shared" si="1"/>
        <v>I</v>
      </c>
      <c r="C32" s="18">
        <f t="shared" si="2"/>
        <v>48107.406000000003</v>
      </c>
      <c r="D32" s="21" t="str">
        <f t="shared" si="3"/>
        <v>vis</v>
      </c>
      <c r="E32" s="62">
        <f>VLOOKUP(C32,Active!C$21:E$972,3,FALSE)</f>
        <v>14575.001467601236</v>
      </c>
      <c r="F32" s="6" t="s">
        <v>103</v>
      </c>
      <c r="G32" s="21" t="str">
        <f t="shared" si="4"/>
        <v>48107.406</v>
      </c>
      <c r="H32" s="18">
        <f t="shared" si="5"/>
        <v>14575</v>
      </c>
      <c r="I32" s="63" t="s">
        <v>373</v>
      </c>
      <c r="J32" s="64" t="s">
        <v>374</v>
      </c>
      <c r="K32" s="63">
        <v>14575</v>
      </c>
      <c r="L32" s="63" t="s">
        <v>352</v>
      </c>
      <c r="M32" s="64" t="s">
        <v>339</v>
      </c>
      <c r="N32" s="64" t="s">
        <v>340</v>
      </c>
      <c r="O32" s="65" t="s">
        <v>307</v>
      </c>
      <c r="P32" s="65" t="s">
        <v>370</v>
      </c>
    </row>
    <row r="33" spans="1:16" ht="12.75" customHeight="1" thickBot="1">
      <c r="A33" s="18" t="str">
        <f t="shared" si="0"/>
        <v> BBS 96 </v>
      </c>
      <c r="B33" s="6" t="str">
        <f t="shared" si="1"/>
        <v>I</v>
      </c>
      <c r="C33" s="18">
        <f t="shared" si="2"/>
        <v>48176.377999999997</v>
      </c>
      <c r="D33" s="21" t="str">
        <f t="shared" si="3"/>
        <v>vis</v>
      </c>
      <c r="E33" s="62">
        <f>VLOOKUP(C33,Active!C$21:E$972,3,FALSE)</f>
        <v>14655.980181512914</v>
      </c>
      <c r="F33" s="6" t="s">
        <v>103</v>
      </c>
      <c r="G33" s="21" t="str">
        <f t="shared" si="4"/>
        <v>48176.378</v>
      </c>
      <c r="H33" s="18">
        <f t="shared" si="5"/>
        <v>14656</v>
      </c>
      <c r="I33" s="63" t="s">
        <v>375</v>
      </c>
      <c r="J33" s="64" t="s">
        <v>376</v>
      </c>
      <c r="K33" s="63">
        <v>14656</v>
      </c>
      <c r="L33" s="63" t="s">
        <v>311</v>
      </c>
      <c r="M33" s="64" t="s">
        <v>260</v>
      </c>
      <c r="N33" s="64"/>
      <c r="O33" s="65" t="s">
        <v>312</v>
      </c>
      <c r="P33" s="65" t="s">
        <v>370</v>
      </c>
    </row>
    <row r="34" spans="1:16" ht="12.75" customHeight="1" thickBot="1">
      <c r="A34" s="18" t="str">
        <f t="shared" si="0"/>
        <v>BAVM 60 </v>
      </c>
      <c r="B34" s="6" t="str">
        <f t="shared" si="1"/>
        <v>II</v>
      </c>
      <c r="C34" s="18">
        <f t="shared" si="2"/>
        <v>48362.482000000004</v>
      </c>
      <c r="D34" s="21" t="str">
        <f t="shared" si="3"/>
        <v>vis</v>
      </c>
      <c r="E34" s="62">
        <f>VLOOKUP(C34,Active!C$21:E$972,3,FALSE)</f>
        <v>14874.481349723506</v>
      </c>
      <c r="F34" s="6" t="s">
        <v>103</v>
      </c>
      <c r="G34" s="21" t="str">
        <f t="shared" si="4"/>
        <v>48362.482</v>
      </c>
      <c r="H34" s="18">
        <f t="shared" si="5"/>
        <v>14874.5</v>
      </c>
      <c r="I34" s="63" t="s">
        <v>377</v>
      </c>
      <c r="J34" s="64" t="s">
        <v>378</v>
      </c>
      <c r="K34" s="63">
        <v>14874.5</v>
      </c>
      <c r="L34" s="63" t="s">
        <v>129</v>
      </c>
      <c r="M34" s="64" t="s">
        <v>106</v>
      </c>
      <c r="N34" s="64"/>
      <c r="O34" s="65" t="s">
        <v>379</v>
      </c>
      <c r="P34" s="66" t="s">
        <v>380</v>
      </c>
    </row>
    <row r="35" spans="1:16" ht="12.75" customHeight="1" thickBot="1">
      <c r="A35" s="18" t="str">
        <f t="shared" si="0"/>
        <v> BBS 98 </v>
      </c>
      <c r="B35" s="6" t="str">
        <f t="shared" si="1"/>
        <v>I</v>
      </c>
      <c r="C35" s="18">
        <f t="shared" si="2"/>
        <v>48480.442000000003</v>
      </c>
      <c r="D35" s="21" t="str">
        <f t="shared" si="3"/>
        <v>vis</v>
      </c>
      <c r="E35" s="62">
        <f>VLOOKUP(C35,Active!C$21:E$972,3,FALSE)</f>
        <v>15012.975943080555</v>
      </c>
      <c r="F35" s="6" t="s">
        <v>103</v>
      </c>
      <c r="G35" s="21" t="str">
        <f t="shared" si="4"/>
        <v>48480.442</v>
      </c>
      <c r="H35" s="18">
        <f t="shared" si="5"/>
        <v>15013</v>
      </c>
      <c r="I35" s="63" t="s">
        <v>381</v>
      </c>
      <c r="J35" s="64" t="s">
        <v>382</v>
      </c>
      <c r="K35" s="63">
        <v>15013</v>
      </c>
      <c r="L35" s="63" t="s">
        <v>165</v>
      </c>
      <c r="M35" s="64" t="s">
        <v>260</v>
      </c>
      <c r="N35" s="64"/>
      <c r="O35" s="65" t="s">
        <v>312</v>
      </c>
      <c r="P35" s="65" t="s">
        <v>383</v>
      </c>
    </row>
    <row r="36" spans="1:16" ht="12.75" customHeight="1" thickBot="1">
      <c r="A36" s="18" t="str">
        <f t="shared" si="0"/>
        <v> BBS 99 </v>
      </c>
      <c r="B36" s="6" t="str">
        <f t="shared" si="1"/>
        <v>I</v>
      </c>
      <c r="C36" s="18">
        <f t="shared" si="2"/>
        <v>48538.381000000001</v>
      </c>
      <c r="D36" s="21" t="str">
        <f t="shared" si="3"/>
        <v>vis</v>
      </c>
      <c r="E36" s="62">
        <f>VLOOKUP(C36,Active!C$21:E$972,3,FALSE)</f>
        <v>15081.001021450458</v>
      </c>
      <c r="F36" s="6" t="s">
        <v>103</v>
      </c>
      <c r="G36" s="21" t="str">
        <f t="shared" si="4"/>
        <v>48538.381</v>
      </c>
      <c r="H36" s="18">
        <f t="shared" si="5"/>
        <v>15081</v>
      </c>
      <c r="I36" s="63" t="s">
        <v>384</v>
      </c>
      <c r="J36" s="64" t="s">
        <v>385</v>
      </c>
      <c r="K36" s="63">
        <v>15081</v>
      </c>
      <c r="L36" s="63" t="s">
        <v>352</v>
      </c>
      <c r="M36" s="64" t="s">
        <v>260</v>
      </c>
      <c r="N36" s="64"/>
      <c r="O36" s="65" t="s">
        <v>312</v>
      </c>
      <c r="P36" s="65" t="s">
        <v>386</v>
      </c>
    </row>
    <row r="37" spans="1:16" ht="12.75" customHeight="1" thickBot="1">
      <c r="A37" s="18" t="str">
        <f t="shared" si="0"/>
        <v>BAVM 62 </v>
      </c>
      <c r="B37" s="6" t="str">
        <f t="shared" si="1"/>
        <v>I</v>
      </c>
      <c r="C37" s="18">
        <f t="shared" si="2"/>
        <v>48773.457199999997</v>
      </c>
      <c r="D37" s="21" t="str">
        <f t="shared" si="3"/>
        <v>vis</v>
      </c>
      <c r="E37" s="62">
        <f>VLOOKUP(C37,Active!C$21:E$972,3,FALSE)</f>
        <v>15356.99951862679</v>
      </c>
      <c r="F37" s="6" t="s">
        <v>103</v>
      </c>
      <c r="G37" s="21" t="str">
        <f t="shared" si="4"/>
        <v>48773.4572</v>
      </c>
      <c r="H37" s="18">
        <f t="shared" si="5"/>
        <v>15357</v>
      </c>
      <c r="I37" s="63" t="s">
        <v>387</v>
      </c>
      <c r="J37" s="64" t="s">
        <v>388</v>
      </c>
      <c r="K37" s="63">
        <v>15357</v>
      </c>
      <c r="L37" s="63" t="s">
        <v>389</v>
      </c>
      <c r="M37" s="64" t="s">
        <v>339</v>
      </c>
      <c r="N37" s="64" t="s">
        <v>36</v>
      </c>
      <c r="O37" s="65" t="s">
        <v>390</v>
      </c>
      <c r="P37" s="66" t="s">
        <v>391</v>
      </c>
    </row>
    <row r="38" spans="1:16" ht="12.75" customHeight="1" thickBot="1">
      <c r="A38" s="18" t="str">
        <f t="shared" si="0"/>
        <v>BAVM 62 </v>
      </c>
      <c r="B38" s="6" t="str">
        <f t="shared" si="1"/>
        <v>I</v>
      </c>
      <c r="C38" s="18">
        <f t="shared" si="2"/>
        <v>48773.457699999999</v>
      </c>
      <c r="D38" s="21" t="str">
        <f t="shared" si="3"/>
        <v>vis</v>
      </c>
      <c r="E38" s="62">
        <f>VLOOKUP(C38,Active!C$21:E$972,3,FALSE)</f>
        <v>15357.000105667285</v>
      </c>
      <c r="F38" s="6" t="s">
        <v>103</v>
      </c>
      <c r="G38" s="21" t="str">
        <f t="shared" si="4"/>
        <v>48773.4577</v>
      </c>
      <c r="H38" s="18">
        <f t="shared" si="5"/>
        <v>15357</v>
      </c>
      <c r="I38" s="63" t="s">
        <v>392</v>
      </c>
      <c r="J38" s="64" t="s">
        <v>393</v>
      </c>
      <c r="K38" s="63">
        <v>15357</v>
      </c>
      <c r="L38" s="63" t="s">
        <v>394</v>
      </c>
      <c r="M38" s="64" t="s">
        <v>339</v>
      </c>
      <c r="N38" s="64" t="s">
        <v>395</v>
      </c>
      <c r="O38" s="65" t="s">
        <v>390</v>
      </c>
      <c r="P38" s="66" t="s">
        <v>391</v>
      </c>
    </row>
    <row r="39" spans="1:16" ht="12.75" customHeight="1" thickBot="1">
      <c r="A39" s="18" t="str">
        <f t="shared" si="0"/>
        <v> BBS 101 </v>
      </c>
      <c r="B39" s="6" t="str">
        <f t="shared" si="1"/>
        <v>I</v>
      </c>
      <c r="C39" s="18">
        <f t="shared" si="2"/>
        <v>48819.46</v>
      </c>
      <c r="D39" s="21" t="str">
        <f t="shared" si="3"/>
        <v>vis</v>
      </c>
      <c r="E39" s="62">
        <f>VLOOKUP(C39,Active!C$21:E$972,3,FALSE)</f>
        <v>15411.010531506459</v>
      </c>
      <c r="F39" s="6" t="s">
        <v>103</v>
      </c>
      <c r="G39" s="21" t="str">
        <f t="shared" si="4"/>
        <v>48819.460</v>
      </c>
      <c r="H39" s="18">
        <f t="shared" si="5"/>
        <v>15411</v>
      </c>
      <c r="I39" s="63" t="s">
        <v>396</v>
      </c>
      <c r="J39" s="64" t="s">
        <v>397</v>
      </c>
      <c r="K39" s="63">
        <v>15411</v>
      </c>
      <c r="L39" s="63" t="s">
        <v>274</v>
      </c>
      <c r="M39" s="64" t="s">
        <v>260</v>
      </c>
      <c r="N39" s="64"/>
      <c r="O39" s="65" t="s">
        <v>312</v>
      </c>
      <c r="P39" s="65" t="s">
        <v>398</v>
      </c>
    </row>
    <row r="40" spans="1:16" ht="12.75" customHeight="1" thickBot="1">
      <c r="A40" s="18" t="str">
        <f t="shared" si="0"/>
        <v> BBS 102 </v>
      </c>
      <c r="B40" s="6" t="str">
        <f t="shared" si="1"/>
        <v>I</v>
      </c>
      <c r="C40" s="18">
        <f t="shared" si="2"/>
        <v>48871.400999999998</v>
      </c>
      <c r="D40" s="21" t="str">
        <f t="shared" si="3"/>
        <v>vis</v>
      </c>
      <c r="E40" s="62">
        <f>VLOOKUP(C40,Active!C$21:E$972,3,FALSE)</f>
        <v>15471.993472109702</v>
      </c>
      <c r="F40" s="6" t="s">
        <v>103</v>
      </c>
      <c r="G40" s="21" t="str">
        <f t="shared" si="4"/>
        <v>48871.401</v>
      </c>
      <c r="H40" s="18">
        <f t="shared" si="5"/>
        <v>15472</v>
      </c>
      <c r="I40" s="63" t="s">
        <v>399</v>
      </c>
      <c r="J40" s="64" t="s">
        <v>400</v>
      </c>
      <c r="K40" s="63">
        <v>15472</v>
      </c>
      <c r="L40" s="63" t="s">
        <v>239</v>
      </c>
      <c r="M40" s="64" t="s">
        <v>260</v>
      </c>
      <c r="N40" s="64"/>
      <c r="O40" s="65" t="s">
        <v>312</v>
      </c>
      <c r="P40" s="65" t="s">
        <v>401</v>
      </c>
    </row>
    <row r="41" spans="1:16" ht="12.75" customHeight="1" thickBot="1">
      <c r="A41" s="18" t="str">
        <f t="shared" si="0"/>
        <v> BBS 102 </v>
      </c>
      <c r="B41" s="6" t="str">
        <f t="shared" si="1"/>
        <v>I</v>
      </c>
      <c r="C41" s="18">
        <f t="shared" si="2"/>
        <v>48883.336000000003</v>
      </c>
      <c r="D41" s="21" t="str">
        <f t="shared" si="3"/>
        <v>vis</v>
      </c>
      <c r="E41" s="62">
        <f>VLOOKUP(C41,Active!C$21:E$972,3,FALSE)</f>
        <v>15486.006128702758</v>
      </c>
      <c r="F41" s="6" t="s">
        <v>103</v>
      </c>
      <c r="G41" s="21" t="str">
        <f t="shared" si="4"/>
        <v>48883.336</v>
      </c>
      <c r="H41" s="18">
        <f t="shared" si="5"/>
        <v>15486</v>
      </c>
      <c r="I41" s="63" t="s">
        <v>402</v>
      </c>
      <c r="J41" s="64" t="s">
        <v>403</v>
      </c>
      <c r="K41" s="63">
        <v>15486</v>
      </c>
      <c r="L41" s="63" t="s">
        <v>264</v>
      </c>
      <c r="M41" s="64" t="s">
        <v>260</v>
      </c>
      <c r="N41" s="64"/>
      <c r="O41" s="65" t="s">
        <v>312</v>
      </c>
      <c r="P41" s="65" t="s">
        <v>401</v>
      </c>
    </row>
    <row r="42" spans="1:16" ht="12.75" customHeight="1" thickBot="1">
      <c r="A42" s="18" t="str">
        <f t="shared" si="0"/>
        <v> BRNO 31 </v>
      </c>
      <c r="B42" s="6" t="str">
        <f t="shared" si="1"/>
        <v>I</v>
      </c>
      <c r="C42" s="18">
        <f t="shared" si="2"/>
        <v>49554.478000000003</v>
      </c>
      <c r="D42" s="21" t="str">
        <f t="shared" si="3"/>
        <v>vis</v>
      </c>
      <c r="E42" s="62">
        <f>VLOOKUP(C42,Active!C$21:E$972,3,FALSE)</f>
        <v>16273.98119122257</v>
      </c>
      <c r="F42" s="6" t="s">
        <v>103</v>
      </c>
      <c r="G42" s="21" t="str">
        <f t="shared" si="4"/>
        <v>49554.478</v>
      </c>
      <c r="H42" s="18">
        <f t="shared" si="5"/>
        <v>16274</v>
      </c>
      <c r="I42" s="63" t="s">
        <v>404</v>
      </c>
      <c r="J42" s="64" t="s">
        <v>405</v>
      </c>
      <c r="K42" s="63">
        <v>16274</v>
      </c>
      <c r="L42" s="63" t="s">
        <v>129</v>
      </c>
      <c r="M42" s="64" t="s">
        <v>260</v>
      </c>
      <c r="N42" s="64"/>
      <c r="O42" s="65" t="s">
        <v>406</v>
      </c>
      <c r="P42" s="65" t="s">
        <v>407</v>
      </c>
    </row>
    <row r="43" spans="1:16" ht="12.75" customHeight="1" thickBot="1">
      <c r="A43" s="18" t="str">
        <f t="shared" ref="A43:A74" si="6">P43</f>
        <v>IBVS 5027 </v>
      </c>
      <c r="B43" s="6" t="str">
        <f t="shared" ref="B43:B74" si="7">IF(H43=INT(H43),"I","II")</f>
        <v>I</v>
      </c>
      <c r="C43" s="18">
        <f t="shared" ref="C43:C74" si="8">1*G43</f>
        <v>51275.847000000002</v>
      </c>
      <c r="D43" s="21" t="str">
        <f t="shared" ref="D43:D74" si="9">VLOOKUP(F43,I$1:J$5,2,FALSE)</f>
        <v>vis</v>
      </c>
      <c r="E43" s="62">
        <f>VLOOKUP(C43,Active!C$21:E$972,3,FALSE)</f>
        <v>18295.007807638569</v>
      </c>
      <c r="F43" s="6" t="s">
        <v>103</v>
      </c>
      <c r="G43" s="21" t="str">
        <f t="shared" ref="G43:G74" si="10">MID(I43,3,LEN(I43)-3)</f>
        <v>51275.8470</v>
      </c>
      <c r="H43" s="18">
        <f t="shared" ref="H43:H74" si="11">1*K43</f>
        <v>18295</v>
      </c>
      <c r="I43" s="63" t="s">
        <v>408</v>
      </c>
      <c r="J43" s="64" t="s">
        <v>409</v>
      </c>
      <c r="K43" s="63">
        <v>18295</v>
      </c>
      <c r="L43" s="63" t="s">
        <v>410</v>
      </c>
      <c r="M43" s="64" t="s">
        <v>339</v>
      </c>
      <c r="N43" s="64" t="s">
        <v>340</v>
      </c>
      <c r="O43" s="65" t="s">
        <v>307</v>
      </c>
      <c r="P43" s="66" t="s">
        <v>411</v>
      </c>
    </row>
    <row r="44" spans="1:16" ht="12.75" customHeight="1" thickBot="1">
      <c r="A44" s="18" t="str">
        <f t="shared" si="6"/>
        <v>IBVS 5027 </v>
      </c>
      <c r="B44" s="6" t="str">
        <f t="shared" si="7"/>
        <v>II</v>
      </c>
      <c r="C44" s="18">
        <f t="shared" si="8"/>
        <v>51295.866000000002</v>
      </c>
      <c r="D44" s="21" t="str">
        <f t="shared" si="9"/>
        <v>vis</v>
      </c>
      <c r="E44" s="62">
        <f>VLOOKUP(C44,Active!C$21:E$972,3,FALSE)</f>
        <v>18318.511734939475</v>
      </c>
      <c r="F44" s="6" t="s">
        <v>103</v>
      </c>
      <c r="G44" s="21" t="str">
        <f t="shared" si="10"/>
        <v>51295.866</v>
      </c>
      <c r="H44" s="18">
        <f t="shared" si="11"/>
        <v>18318.5</v>
      </c>
      <c r="I44" s="63" t="s">
        <v>412</v>
      </c>
      <c r="J44" s="64" t="s">
        <v>413</v>
      </c>
      <c r="K44" s="63">
        <v>18318.5</v>
      </c>
      <c r="L44" s="63" t="s">
        <v>414</v>
      </c>
      <c r="M44" s="64" t="s">
        <v>339</v>
      </c>
      <c r="N44" s="64" t="s">
        <v>340</v>
      </c>
      <c r="O44" s="65" t="s">
        <v>307</v>
      </c>
      <c r="P44" s="66" t="s">
        <v>411</v>
      </c>
    </row>
    <row r="45" spans="1:16" ht="12.75" customHeight="1" thickBot="1">
      <c r="A45" s="18" t="str">
        <f t="shared" si="6"/>
        <v>IBVS 5287 </v>
      </c>
      <c r="B45" s="6" t="str">
        <f t="shared" si="7"/>
        <v>I</v>
      </c>
      <c r="C45" s="18">
        <f t="shared" si="8"/>
        <v>51657.419500000004</v>
      </c>
      <c r="D45" s="21" t="str">
        <f t="shared" si="9"/>
        <v>vis</v>
      </c>
      <c r="E45" s="62">
        <f>VLOOKUP(C45,Active!C$21:E$972,3,FALSE)</f>
        <v>18743.004825472864</v>
      </c>
      <c r="F45" s="6" t="s">
        <v>103</v>
      </c>
      <c r="G45" s="21" t="str">
        <f t="shared" si="10"/>
        <v>51657.4195</v>
      </c>
      <c r="H45" s="18">
        <f t="shared" si="11"/>
        <v>18743</v>
      </c>
      <c r="I45" s="63" t="s">
        <v>415</v>
      </c>
      <c r="J45" s="64" t="s">
        <v>416</v>
      </c>
      <c r="K45" s="63">
        <v>18743</v>
      </c>
      <c r="L45" s="63" t="s">
        <v>417</v>
      </c>
      <c r="M45" s="64" t="s">
        <v>339</v>
      </c>
      <c r="N45" s="64" t="s">
        <v>418</v>
      </c>
      <c r="O45" s="65" t="s">
        <v>419</v>
      </c>
      <c r="P45" s="66" t="s">
        <v>420</v>
      </c>
    </row>
    <row r="46" spans="1:16" ht="12.75" customHeight="1" thickBot="1">
      <c r="A46" s="18" t="str">
        <f t="shared" si="6"/>
        <v>BAVM 152 </v>
      </c>
      <c r="B46" s="6" t="str">
        <f t="shared" si="7"/>
        <v>I</v>
      </c>
      <c r="C46" s="18">
        <f t="shared" si="8"/>
        <v>52053.475400000003</v>
      </c>
      <c r="D46" s="21" t="str">
        <f t="shared" si="9"/>
        <v>vis</v>
      </c>
      <c r="E46" s="62">
        <f>VLOOKUP(C46,Active!C$21:E$972,3,FALSE)</f>
        <v>19208.006527890295</v>
      </c>
      <c r="F46" s="6" t="s">
        <v>103</v>
      </c>
      <c r="G46" s="21" t="str">
        <f t="shared" si="10"/>
        <v>52053.4754</v>
      </c>
      <c r="H46" s="18">
        <f t="shared" si="11"/>
        <v>19208</v>
      </c>
      <c r="I46" s="63" t="s">
        <v>421</v>
      </c>
      <c r="J46" s="64" t="s">
        <v>422</v>
      </c>
      <c r="K46" s="63">
        <v>19208</v>
      </c>
      <c r="L46" s="63" t="s">
        <v>423</v>
      </c>
      <c r="M46" s="64" t="s">
        <v>339</v>
      </c>
      <c r="N46" s="64" t="s">
        <v>424</v>
      </c>
      <c r="O46" s="65" t="s">
        <v>390</v>
      </c>
      <c r="P46" s="66" t="s">
        <v>425</v>
      </c>
    </row>
    <row r="47" spans="1:16" ht="12.75" customHeight="1" thickBot="1">
      <c r="A47" s="18" t="str">
        <f t="shared" si="6"/>
        <v>BAVM 152 </v>
      </c>
      <c r="B47" s="6" t="str">
        <f t="shared" si="7"/>
        <v>II</v>
      </c>
      <c r="C47" s="18">
        <f t="shared" si="8"/>
        <v>52119.499000000003</v>
      </c>
      <c r="D47" s="21" t="str">
        <f t="shared" si="9"/>
        <v>vis</v>
      </c>
      <c r="E47" s="62">
        <f>VLOOKUP(C47,Active!C$21:E$972,3,FALSE)</f>
        <v>19285.523581416648</v>
      </c>
      <c r="F47" s="6" t="s">
        <v>103</v>
      </c>
      <c r="G47" s="21" t="str">
        <f t="shared" si="10"/>
        <v>52119.499</v>
      </c>
      <c r="H47" s="18">
        <f t="shared" si="11"/>
        <v>19285.5</v>
      </c>
      <c r="I47" s="63" t="s">
        <v>426</v>
      </c>
      <c r="J47" s="64" t="s">
        <v>427</v>
      </c>
      <c r="K47" s="63">
        <v>19285.5</v>
      </c>
      <c r="L47" s="63" t="s">
        <v>428</v>
      </c>
      <c r="M47" s="64" t="s">
        <v>339</v>
      </c>
      <c r="N47" s="64" t="s">
        <v>424</v>
      </c>
      <c r="O47" s="65" t="s">
        <v>390</v>
      </c>
      <c r="P47" s="66" t="s">
        <v>425</v>
      </c>
    </row>
    <row r="48" spans="1:16" ht="12.75" customHeight="1" thickBot="1">
      <c r="A48" s="18" t="str">
        <f t="shared" si="6"/>
        <v> JAAVSO 41;122 </v>
      </c>
      <c r="B48" s="6" t="str">
        <f t="shared" si="7"/>
        <v>I</v>
      </c>
      <c r="C48" s="18">
        <f t="shared" si="8"/>
        <v>53305.525999999998</v>
      </c>
      <c r="D48" s="21" t="str">
        <f t="shared" si="9"/>
        <v>vis</v>
      </c>
      <c r="E48" s="62">
        <f>VLOOKUP(C48,Active!C$21:E$972,3,FALSE)</f>
        <v>20678.0153334977</v>
      </c>
      <c r="F48" s="6" t="s">
        <v>103</v>
      </c>
      <c r="G48" s="21" t="str">
        <f t="shared" si="10"/>
        <v>53305.5260</v>
      </c>
      <c r="H48" s="18">
        <f t="shared" si="11"/>
        <v>20678</v>
      </c>
      <c r="I48" s="63" t="s">
        <v>434</v>
      </c>
      <c r="J48" s="64" t="s">
        <v>435</v>
      </c>
      <c r="K48" s="63">
        <v>20678</v>
      </c>
      <c r="L48" s="63" t="s">
        <v>436</v>
      </c>
      <c r="M48" s="64" t="s">
        <v>437</v>
      </c>
      <c r="N48" s="64" t="s">
        <v>260</v>
      </c>
      <c r="O48" s="65" t="s">
        <v>438</v>
      </c>
      <c r="P48" s="65" t="s">
        <v>439</v>
      </c>
    </row>
    <row r="49" spans="1:16" ht="12.75" customHeight="1" thickBot="1">
      <c r="A49" s="18" t="str">
        <f t="shared" si="6"/>
        <v>BAVM 186 </v>
      </c>
      <c r="B49" s="6" t="str">
        <f t="shared" si="7"/>
        <v>I</v>
      </c>
      <c r="C49" s="18">
        <f t="shared" si="8"/>
        <v>54282.461300000003</v>
      </c>
      <c r="D49" s="21" t="str">
        <f t="shared" si="9"/>
        <v>vis</v>
      </c>
      <c r="E49" s="62">
        <f>VLOOKUP(C49,Active!C$21:E$972,3,FALSE)</f>
        <v>21825.016495837885</v>
      </c>
      <c r="F49" s="6" t="s">
        <v>103</v>
      </c>
      <c r="G49" s="21" t="str">
        <f t="shared" si="10"/>
        <v>54282.4613</v>
      </c>
      <c r="H49" s="18">
        <f t="shared" si="11"/>
        <v>21825</v>
      </c>
      <c r="I49" s="63" t="s">
        <v>440</v>
      </c>
      <c r="J49" s="64" t="s">
        <v>441</v>
      </c>
      <c r="K49" s="63">
        <v>21825</v>
      </c>
      <c r="L49" s="63" t="s">
        <v>442</v>
      </c>
      <c r="M49" s="64" t="s">
        <v>437</v>
      </c>
      <c r="N49" s="64" t="s">
        <v>443</v>
      </c>
      <c r="O49" s="65" t="s">
        <v>390</v>
      </c>
      <c r="P49" s="66" t="s">
        <v>444</v>
      </c>
    </row>
    <row r="50" spans="1:16" ht="12.75" customHeight="1" thickBot="1">
      <c r="A50" s="18" t="str">
        <f t="shared" si="6"/>
        <v>BAVM 215 </v>
      </c>
      <c r="B50" s="6" t="str">
        <f t="shared" si="7"/>
        <v>I</v>
      </c>
      <c r="C50" s="18">
        <f t="shared" si="8"/>
        <v>55379.493600000002</v>
      </c>
      <c r="D50" s="21" t="str">
        <f t="shared" si="9"/>
        <v>vis</v>
      </c>
      <c r="E50" s="62">
        <f>VLOOKUP(C50,Active!C$21:E$972,3,FALSE)</f>
        <v>23113.021262606693</v>
      </c>
      <c r="F50" s="6" t="s">
        <v>103</v>
      </c>
      <c r="G50" s="21" t="str">
        <f t="shared" si="10"/>
        <v>55379.4936</v>
      </c>
      <c r="H50" s="18">
        <f t="shared" si="11"/>
        <v>23113</v>
      </c>
      <c r="I50" s="63" t="s">
        <v>464</v>
      </c>
      <c r="J50" s="64" t="s">
        <v>465</v>
      </c>
      <c r="K50" s="63" t="s">
        <v>466</v>
      </c>
      <c r="L50" s="63" t="s">
        <v>467</v>
      </c>
      <c r="M50" s="64" t="s">
        <v>437</v>
      </c>
      <c r="N50" s="64" t="s">
        <v>443</v>
      </c>
      <c r="O50" s="65" t="s">
        <v>390</v>
      </c>
      <c r="P50" s="66" t="s">
        <v>468</v>
      </c>
    </row>
    <row r="51" spans="1:16" ht="12.75" customHeight="1" thickBot="1">
      <c r="A51" s="18" t="str">
        <f t="shared" si="6"/>
        <v>BAVM 215 </v>
      </c>
      <c r="B51" s="6" t="str">
        <f t="shared" si="7"/>
        <v>I</v>
      </c>
      <c r="C51" s="18">
        <f t="shared" si="8"/>
        <v>55396.5291</v>
      </c>
      <c r="D51" s="21" t="str">
        <f t="shared" si="9"/>
        <v>vis</v>
      </c>
      <c r="E51" s="62">
        <f>VLOOKUP(C51,Active!C$21:E$972,3,FALSE)</f>
        <v>23133.022319279582</v>
      </c>
      <c r="F51" s="6" t="s">
        <v>103</v>
      </c>
      <c r="G51" s="21" t="str">
        <f t="shared" si="10"/>
        <v>55396.5291</v>
      </c>
      <c r="H51" s="18">
        <f t="shared" si="11"/>
        <v>23133</v>
      </c>
      <c r="I51" s="63" t="s">
        <v>469</v>
      </c>
      <c r="J51" s="64" t="s">
        <v>470</v>
      </c>
      <c r="K51" s="63" t="s">
        <v>471</v>
      </c>
      <c r="L51" s="63" t="s">
        <v>472</v>
      </c>
      <c r="M51" s="64" t="s">
        <v>437</v>
      </c>
      <c r="N51" s="64" t="s">
        <v>443</v>
      </c>
      <c r="O51" s="65" t="s">
        <v>390</v>
      </c>
      <c r="P51" s="66" t="s">
        <v>468</v>
      </c>
    </row>
    <row r="52" spans="1:16" ht="12.75" customHeight="1" thickBot="1">
      <c r="A52" s="18" t="str">
        <f t="shared" si="6"/>
        <v>BAVM 220 </v>
      </c>
      <c r="B52" s="6" t="str">
        <f t="shared" si="7"/>
        <v>I</v>
      </c>
      <c r="C52" s="18">
        <f t="shared" si="8"/>
        <v>55758.5173</v>
      </c>
      <c r="D52" s="21" t="str">
        <f t="shared" si="9"/>
        <v>vis</v>
      </c>
      <c r="E52" s="62">
        <f>VLOOKUP(C52,Active!C$21:E$972,3,FALSE)</f>
        <v>23558.025782818495</v>
      </c>
      <c r="F52" s="6" t="s">
        <v>103</v>
      </c>
      <c r="G52" s="21" t="str">
        <f t="shared" si="10"/>
        <v>55758.5173</v>
      </c>
      <c r="H52" s="18">
        <f t="shared" si="11"/>
        <v>23558</v>
      </c>
      <c r="I52" s="63" t="s">
        <v>480</v>
      </c>
      <c r="J52" s="64" t="s">
        <v>481</v>
      </c>
      <c r="K52" s="63" t="s">
        <v>482</v>
      </c>
      <c r="L52" s="63" t="s">
        <v>483</v>
      </c>
      <c r="M52" s="64" t="s">
        <v>437</v>
      </c>
      <c r="N52" s="64" t="s">
        <v>443</v>
      </c>
      <c r="O52" s="65" t="s">
        <v>390</v>
      </c>
      <c r="P52" s="66" t="s">
        <v>484</v>
      </c>
    </row>
    <row r="53" spans="1:16" ht="12.75" customHeight="1" thickBot="1">
      <c r="A53" s="18" t="str">
        <f t="shared" si="6"/>
        <v>BAVM 220 </v>
      </c>
      <c r="B53" s="6" t="str">
        <f t="shared" si="7"/>
        <v>I</v>
      </c>
      <c r="C53" s="18">
        <f t="shared" si="8"/>
        <v>55776.402600000001</v>
      </c>
      <c r="D53" s="21" t="str">
        <f t="shared" si="9"/>
        <v>vis</v>
      </c>
      <c r="E53" s="62">
        <f>VLOOKUP(C53,Active!C$21:E$972,3,FALSE)</f>
        <v>23579.024573515078</v>
      </c>
      <c r="F53" s="6" t="s">
        <v>103</v>
      </c>
      <c r="G53" s="21" t="str">
        <f t="shared" si="10"/>
        <v>55776.4026</v>
      </c>
      <c r="H53" s="18">
        <f t="shared" si="11"/>
        <v>23579</v>
      </c>
      <c r="I53" s="63" t="s">
        <v>485</v>
      </c>
      <c r="J53" s="64" t="s">
        <v>486</v>
      </c>
      <c r="K53" s="63" t="s">
        <v>487</v>
      </c>
      <c r="L53" s="63" t="s">
        <v>488</v>
      </c>
      <c r="M53" s="64" t="s">
        <v>437</v>
      </c>
      <c r="N53" s="64" t="s">
        <v>443</v>
      </c>
      <c r="O53" s="65" t="s">
        <v>449</v>
      </c>
      <c r="P53" s="66" t="s">
        <v>484</v>
      </c>
    </row>
    <row r="54" spans="1:16" ht="12.75" customHeight="1" thickBot="1">
      <c r="A54" s="18" t="str">
        <f t="shared" si="6"/>
        <v>BAVM 234 </v>
      </c>
      <c r="B54" s="6" t="str">
        <f t="shared" si="7"/>
        <v>I</v>
      </c>
      <c r="C54" s="18">
        <f t="shared" si="8"/>
        <v>56540.404399999999</v>
      </c>
      <c r="D54" s="21" t="str">
        <f t="shared" si="9"/>
        <v>vis</v>
      </c>
      <c r="E54" s="62">
        <f>VLOOKUP(C54,Active!C$21:E$972,3,FALSE)</f>
        <v>24476.024561774269</v>
      </c>
      <c r="F54" s="6" t="s">
        <v>103</v>
      </c>
      <c r="G54" s="21" t="str">
        <f t="shared" si="10"/>
        <v>56540.4044</v>
      </c>
      <c r="H54" s="18">
        <f t="shared" si="11"/>
        <v>24476</v>
      </c>
      <c r="I54" s="63" t="s">
        <v>489</v>
      </c>
      <c r="J54" s="64" t="s">
        <v>490</v>
      </c>
      <c r="K54" s="63" t="s">
        <v>491</v>
      </c>
      <c r="L54" s="63" t="s">
        <v>488</v>
      </c>
      <c r="M54" s="64" t="s">
        <v>437</v>
      </c>
      <c r="N54" s="64" t="s">
        <v>443</v>
      </c>
      <c r="O54" s="65" t="s">
        <v>390</v>
      </c>
      <c r="P54" s="66" t="s">
        <v>492</v>
      </c>
    </row>
    <row r="55" spans="1:16" ht="12.75" customHeight="1" thickBot="1">
      <c r="A55" s="18" t="str">
        <f t="shared" si="6"/>
        <v>BAVM 238 </v>
      </c>
      <c r="B55" s="6" t="str">
        <f t="shared" si="7"/>
        <v>II</v>
      </c>
      <c r="C55" s="18">
        <f t="shared" si="8"/>
        <v>56841.4948</v>
      </c>
      <c r="D55" s="21" t="str">
        <f t="shared" si="9"/>
        <v>vis</v>
      </c>
      <c r="E55" s="62">
        <f>VLOOKUP(C55,Active!C$21:E$972,3,FALSE)</f>
        <v>24829.529076115668</v>
      </c>
      <c r="F55" s="6" t="s">
        <v>103</v>
      </c>
      <c r="G55" s="21" t="str">
        <f t="shared" si="10"/>
        <v>56841.4948</v>
      </c>
      <c r="H55" s="18">
        <f t="shared" si="11"/>
        <v>24829.5</v>
      </c>
      <c r="I55" s="63" t="s">
        <v>493</v>
      </c>
      <c r="J55" s="64" t="s">
        <v>494</v>
      </c>
      <c r="K55" s="63" t="s">
        <v>495</v>
      </c>
      <c r="L55" s="63" t="s">
        <v>496</v>
      </c>
      <c r="M55" s="64" t="s">
        <v>437</v>
      </c>
      <c r="N55" s="64" t="s">
        <v>443</v>
      </c>
      <c r="O55" s="65" t="s">
        <v>390</v>
      </c>
      <c r="P55" s="66" t="s">
        <v>497</v>
      </c>
    </row>
    <row r="56" spans="1:16" ht="12.75" customHeight="1" thickBot="1">
      <c r="A56" s="18" t="str">
        <f t="shared" si="6"/>
        <v> HABZ 8 </v>
      </c>
      <c r="B56" s="6" t="str">
        <f t="shared" si="7"/>
        <v>I</v>
      </c>
      <c r="C56" s="18">
        <f t="shared" si="8"/>
        <v>30132.496999999999</v>
      </c>
      <c r="D56" s="21" t="str">
        <f t="shared" si="9"/>
        <v>vis</v>
      </c>
      <c r="E56" s="62">
        <f>VLOOKUP(C56,Active!C$21:E$972,3,FALSE)</f>
        <v>-6528.997452244259</v>
      </c>
      <c r="F56" s="6" t="s">
        <v>103</v>
      </c>
      <c r="G56" s="21" t="str">
        <f t="shared" si="10"/>
        <v>30132.497</v>
      </c>
      <c r="H56" s="18">
        <f t="shared" si="11"/>
        <v>-6529</v>
      </c>
      <c r="I56" s="63" t="s">
        <v>107</v>
      </c>
      <c r="J56" s="64" t="s">
        <v>108</v>
      </c>
      <c r="K56" s="63">
        <v>-6529</v>
      </c>
      <c r="L56" s="63" t="s">
        <v>109</v>
      </c>
      <c r="M56" s="64" t="s">
        <v>110</v>
      </c>
      <c r="N56" s="64"/>
      <c r="O56" s="65" t="s">
        <v>111</v>
      </c>
      <c r="P56" s="65" t="s">
        <v>112</v>
      </c>
    </row>
    <row r="57" spans="1:16" ht="12.75" customHeight="1" thickBot="1">
      <c r="A57" s="18" t="str">
        <f t="shared" si="6"/>
        <v> HABZ 8 </v>
      </c>
      <c r="B57" s="6" t="str">
        <f t="shared" si="7"/>
        <v>I</v>
      </c>
      <c r="C57" s="18">
        <f t="shared" si="8"/>
        <v>30757.668000000001</v>
      </c>
      <c r="D57" s="21" t="str">
        <f t="shared" si="9"/>
        <v>vis</v>
      </c>
      <c r="E57" s="62">
        <f>VLOOKUP(C57,Active!C$21:E$972,3,FALSE)</f>
        <v>-5794.9960668286913</v>
      </c>
      <c r="F57" s="6" t="s">
        <v>103</v>
      </c>
      <c r="G57" s="21" t="str">
        <f t="shared" si="10"/>
        <v>30757.668</v>
      </c>
      <c r="H57" s="18">
        <f t="shared" si="11"/>
        <v>-5795</v>
      </c>
      <c r="I57" s="63" t="s">
        <v>113</v>
      </c>
      <c r="J57" s="64" t="s">
        <v>114</v>
      </c>
      <c r="K57" s="63">
        <v>-5795</v>
      </c>
      <c r="L57" s="63" t="s">
        <v>115</v>
      </c>
      <c r="M57" s="64" t="s">
        <v>110</v>
      </c>
      <c r="N57" s="64"/>
      <c r="O57" s="65" t="s">
        <v>111</v>
      </c>
      <c r="P57" s="65" t="s">
        <v>112</v>
      </c>
    </row>
    <row r="58" spans="1:16" ht="12.75" customHeight="1" thickBot="1">
      <c r="A58" s="18" t="str">
        <f t="shared" si="6"/>
        <v> HABZ 8 </v>
      </c>
      <c r="B58" s="6" t="str">
        <f t="shared" si="7"/>
        <v>I</v>
      </c>
      <c r="C58" s="18">
        <f t="shared" si="8"/>
        <v>30960.366999999998</v>
      </c>
      <c r="D58" s="21" t="str">
        <f t="shared" si="9"/>
        <v>vis</v>
      </c>
      <c r="E58" s="62">
        <f>VLOOKUP(C58,Active!C$21:E$972,3,FALSE)</f>
        <v>-5557.0110246204831</v>
      </c>
      <c r="F58" s="6" t="s">
        <v>103</v>
      </c>
      <c r="G58" s="21" t="str">
        <f t="shared" si="10"/>
        <v>30960.367</v>
      </c>
      <c r="H58" s="18">
        <f t="shared" si="11"/>
        <v>-5557</v>
      </c>
      <c r="I58" s="63" t="s">
        <v>116</v>
      </c>
      <c r="J58" s="64" t="s">
        <v>117</v>
      </c>
      <c r="K58" s="63">
        <v>-5557</v>
      </c>
      <c r="L58" s="63" t="s">
        <v>118</v>
      </c>
      <c r="M58" s="64" t="s">
        <v>110</v>
      </c>
      <c r="N58" s="64"/>
      <c r="O58" s="65" t="s">
        <v>111</v>
      </c>
      <c r="P58" s="65" t="s">
        <v>112</v>
      </c>
    </row>
    <row r="59" spans="1:16" ht="12.75" customHeight="1" thickBot="1">
      <c r="A59" s="18" t="str">
        <f t="shared" si="6"/>
        <v> CLVO 39.47 </v>
      </c>
      <c r="B59" s="6" t="str">
        <f t="shared" si="7"/>
        <v>I</v>
      </c>
      <c r="C59" s="18">
        <f t="shared" si="8"/>
        <v>33062.440999999999</v>
      </c>
      <c r="D59" s="21" t="str">
        <f t="shared" si="9"/>
        <v>vis</v>
      </c>
      <c r="E59" s="62">
        <f>VLOOKUP(C59,Active!C$21:E$972,3,FALSE)</f>
        <v>-3089.0059056273744</v>
      </c>
      <c r="F59" s="6" t="s">
        <v>103</v>
      </c>
      <c r="G59" s="21" t="str">
        <f t="shared" si="10"/>
        <v>33062.441</v>
      </c>
      <c r="H59" s="18">
        <f t="shared" si="11"/>
        <v>-3089</v>
      </c>
      <c r="I59" s="63" t="s">
        <v>119</v>
      </c>
      <c r="J59" s="64" t="s">
        <v>120</v>
      </c>
      <c r="K59" s="63">
        <v>-3089</v>
      </c>
      <c r="L59" s="63" t="s">
        <v>121</v>
      </c>
      <c r="M59" s="64" t="s">
        <v>110</v>
      </c>
      <c r="N59" s="64"/>
      <c r="O59" s="65" t="s">
        <v>122</v>
      </c>
      <c r="P59" s="65" t="s">
        <v>123</v>
      </c>
    </row>
    <row r="60" spans="1:16" ht="12.75" customHeight="1" thickBot="1">
      <c r="A60" s="18" t="str">
        <f t="shared" si="6"/>
        <v> CLVO 39.47 </v>
      </c>
      <c r="B60" s="6" t="str">
        <f t="shared" si="7"/>
        <v>I</v>
      </c>
      <c r="C60" s="18">
        <f t="shared" si="8"/>
        <v>33068.408000000003</v>
      </c>
      <c r="D60" s="21" t="str">
        <f t="shared" si="9"/>
        <v>vis</v>
      </c>
      <c r="E60" s="62">
        <f>VLOOKUP(C60,Active!C$21:E$972,3,FALSE)</f>
        <v>-3082.0001643713376</v>
      </c>
      <c r="F60" s="6" t="s">
        <v>103</v>
      </c>
      <c r="G60" s="21" t="str">
        <f t="shared" si="10"/>
        <v>33068.408</v>
      </c>
      <c r="H60" s="18">
        <f t="shared" si="11"/>
        <v>-3082</v>
      </c>
      <c r="I60" s="63" t="s">
        <v>124</v>
      </c>
      <c r="J60" s="64" t="s">
        <v>125</v>
      </c>
      <c r="K60" s="63">
        <v>-3082</v>
      </c>
      <c r="L60" s="63" t="s">
        <v>126</v>
      </c>
      <c r="M60" s="64" t="s">
        <v>110</v>
      </c>
      <c r="N60" s="64"/>
      <c r="O60" s="65" t="s">
        <v>122</v>
      </c>
      <c r="P60" s="65" t="s">
        <v>123</v>
      </c>
    </row>
    <row r="61" spans="1:16" ht="12.75" customHeight="1" thickBot="1">
      <c r="A61" s="18" t="str">
        <f t="shared" si="6"/>
        <v> CLVO 39.47 </v>
      </c>
      <c r="B61" s="6" t="str">
        <f t="shared" si="7"/>
        <v>I</v>
      </c>
      <c r="C61" s="18">
        <f t="shared" si="8"/>
        <v>33085.427000000003</v>
      </c>
      <c r="D61" s="21" t="str">
        <f t="shared" si="9"/>
        <v>vis</v>
      </c>
      <c r="E61" s="62">
        <f>VLOOKUP(C61,Active!C$21:E$972,3,FALSE)</f>
        <v>-3062.0184800347515</v>
      </c>
      <c r="F61" s="6" t="s">
        <v>103</v>
      </c>
      <c r="G61" s="21" t="str">
        <f t="shared" si="10"/>
        <v>33085.427</v>
      </c>
      <c r="H61" s="18">
        <f t="shared" si="11"/>
        <v>-3062</v>
      </c>
      <c r="I61" s="63" t="s">
        <v>127</v>
      </c>
      <c r="J61" s="64" t="s">
        <v>128</v>
      </c>
      <c r="K61" s="63">
        <v>-3062</v>
      </c>
      <c r="L61" s="63" t="s">
        <v>129</v>
      </c>
      <c r="M61" s="64" t="s">
        <v>110</v>
      </c>
      <c r="N61" s="64"/>
      <c r="O61" s="65" t="s">
        <v>122</v>
      </c>
      <c r="P61" s="65" t="s">
        <v>123</v>
      </c>
    </row>
    <row r="62" spans="1:16" ht="12.75" customHeight="1" thickBot="1">
      <c r="A62" s="18" t="str">
        <f t="shared" si="6"/>
        <v> CLVO 39.47 </v>
      </c>
      <c r="B62" s="6" t="str">
        <f t="shared" si="7"/>
        <v>I</v>
      </c>
      <c r="C62" s="18">
        <f t="shared" si="8"/>
        <v>33091.4</v>
      </c>
      <c r="D62" s="21" t="str">
        <f t="shared" si="9"/>
        <v>vis</v>
      </c>
      <c r="E62" s="62">
        <f>VLOOKUP(C62,Active!C$21:E$972,3,FALSE)</f>
        <v>-3055.0056942927936</v>
      </c>
      <c r="F62" s="6" t="s">
        <v>103</v>
      </c>
      <c r="G62" s="21" t="str">
        <f t="shared" si="10"/>
        <v>33091.400</v>
      </c>
      <c r="H62" s="18">
        <f t="shared" si="11"/>
        <v>-3055</v>
      </c>
      <c r="I62" s="63" t="s">
        <v>130</v>
      </c>
      <c r="J62" s="64" t="s">
        <v>131</v>
      </c>
      <c r="K62" s="63">
        <v>-3055</v>
      </c>
      <c r="L62" s="63" t="s">
        <v>121</v>
      </c>
      <c r="M62" s="64" t="s">
        <v>110</v>
      </c>
      <c r="N62" s="64"/>
      <c r="O62" s="65" t="s">
        <v>122</v>
      </c>
      <c r="P62" s="65" t="s">
        <v>123</v>
      </c>
    </row>
    <row r="63" spans="1:16" ht="12.75" customHeight="1" thickBot="1">
      <c r="A63" s="18" t="str">
        <f t="shared" si="6"/>
        <v> CLVO 39.47 </v>
      </c>
      <c r="B63" s="6" t="str">
        <f t="shared" si="7"/>
        <v>I</v>
      </c>
      <c r="C63" s="18">
        <f t="shared" si="8"/>
        <v>33177.404000000002</v>
      </c>
      <c r="D63" s="21" t="str">
        <f t="shared" si="9"/>
        <v>vis</v>
      </c>
      <c r="E63" s="62">
        <f>VLOOKUP(C63,Active!C$21:E$972,3,FALSE)</f>
        <v>-2954.0300329916759</v>
      </c>
      <c r="F63" s="6" t="s">
        <v>103</v>
      </c>
      <c r="G63" s="21" t="str">
        <f t="shared" si="10"/>
        <v>33177.404</v>
      </c>
      <c r="H63" s="18">
        <f t="shared" si="11"/>
        <v>-2954</v>
      </c>
      <c r="I63" s="63" t="s">
        <v>132</v>
      </c>
      <c r="J63" s="64" t="s">
        <v>133</v>
      </c>
      <c r="K63" s="63">
        <v>-2954</v>
      </c>
      <c r="L63" s="63" t="s">
        <v>134</v>
      </c>
      <c r="M63" s="64" t="s">
        <v>110</v>
      </c>
      <c r="N63" s="64"/>
      <c r="O63" s="65" t="s">
        <v>122</v>
      </c>
      <c r="P63" s="65" t="s">
        <v>123</v>
      </c>
    </row>
    <row r="64" spans="1:16" ht="12.75" customHeight="1" thickBot="1">
      <c r="A64" s="18" t="str">
        <f t="shared" si="6"/>
        <v> CLVO 39.47 </v>
      </c>
      <c r="B64" s="6" t="str">
        <f t="shared" si="7"/>
        <v>I</v>
      </c>
      <c r="C64" s="18">
        <f t="shared" si="8"/>
        <v>33213.231</v>
      </c>
      <c r="D64" s="21" t="str">
        <f t="shared" si="9"/>
        <v>vis</v>
      </c>
      <c r="E64" s="62">
        <f>VLOOKUP(C64,Active!C$21:E$972,3,FALSE)</f>
        <v>-2911.966233430785</v>
      </c>
      <c r="F64" s="6" t="s">
        <v>103</v>
      </c>
      <c r="G64" s="21" t="str">
        <f t="shared" si="10"/>
        <v>33213.231</v>
      </c>
      <c r="H64" s="18">
        <f t="shared" si="11"/>
        <v>-2912</v>
      </c>
      <c r="I64" s="63" t="s">
        <v>135</v>
      </c>
      <c r="J64" s="64" t="s">
        <v>136</v>
      </c>
      <c r="K64" s="63">
        <v>-2912</v>
      </c>
      <c r="L64" s="63" t="s">
        <v>137</v>
      </c>
      <c r="M64" s="64" t="s">
        <v>110</v>
      </c>
      <c r="N64" s="64"/>
      <c r="O64" s="65" t="s">
        <v>122</v>
      </c>
      <c r="P64" s="65" t="s">
        <v>123</v>
      </c>
    </row>
    <row r="65" spans="1:16" ht="12.75" customHeight="1" thickBot="1">
      <c r="A65" s="18" t="str">
        <f t="shared" si="6"/>
        <v> HABZ 8 </v>
      </c>
      <c r="B65" s="6" t="str">
        <f t="shared" si="7"/>
        <v>I</v>
      </c>
      <c r="C65" s="18">
        <f t="shared" si="8"/>
        <v>33412.54</v>
      </c>
      <c r="D65" s="21" t="str">
        <f t="shared" si="9"/>
        <v>vis</v>
      </c>
      <c r="E65" s="62">
        <f>VLOOKUP(C65,Active!C$21:E$972,3,FALSE)</f>
        <v>-2677.9613257722535</v>
      </c>
      <c r="F65" s="6" t="s">
        <v>103</v>
      </c>
      <c r="G65" s="21" t="str">
        <f t="shared" si="10"/>
        <v>33412.540</v>
      </c>
      <c r="H65" s="18">
        <f t="shared" si="11"/>
        <v>-2678</v>
      </c>
      <c r="I65" s="63" t="s">
        <v>138</v>
      </c>
      <c r="J65" s="64" t="s">
        <v>139</v>
      </c>
      <c r="K65" s="63">
        <v>-2678</v>
      </c>
      <c r="L65" s="63" t="s">
        <v>140</v>
      </c>
      <c r="M65" s="64" t="s">
        <v>110</v>
      </c>
      <c r="N65" s="64"/>
      <c r="O65" s="65" t="s">
        <v>111</v>
      </c>
      <c r="P65" s="65" t="s">
        <v>112</v>
      </c>
    </row>
    <row r="66" spans="1:16" ht="12.75" customHeight="1" thickBot="1">
      <c r="A66" s="18" t="str">
        <f t="shared" si="6"/>
        <v> CLVO 39.47 </v>
      </c>
      <c r="B66" s="6" t="str">
        <f t="shared" si="7"/>
        <v>I</v>
      </c>
      <c r="C66" s="18">
        <f t="shared" si="8"/>
        <v>33424.438000000002</v>
      </c>
      <c r="D66" s="21" t="str">
        <f t="shared" si="9"/>
        <v>vis</v>
      </c>
      <c r="E66" s="62">
        <f>VLOOKUP(C66,Active!C$21:E$972,3,FALSE)</f>
        <v>-2663.9921101757604</v>
      </c>
      <c r="F66" s="6" t="s">
        <v>103</v>
      </c>
      <c r="G66" s="21" t="str">
        <f t="shared" si="10"/>
        <v>33424.438</v>
      </c>
      <c r="H66" s="18">
        <f t="shared" si="11"/>
        <v>-2664</v>
      </c>
      <c r="I66" s="63" t="s">
        <v>141</v>
      </c>
      <c r="J66" s="64" t="s">
        <v>142</v>
      </c>
      <c r="K66" s="63">
        <v>-2664</v>
      </c>
      <c r="L66" s="63" t="s">
        <v>143</v>
      </c>
      <c r="M66" s="64" t="s">
        <v>110</v>
      </c>
      <c r="N66" s="64"/>
      <c r="O66" s="65" t="s">
        <v>122</v>
      </c>
      <c r="P66" s="65" t="s">
        <v>123</v>
      </c>
    </row>
    <row r="67" spans="1:16" ht="12.75" customHeight="1" thickBot="1">
      <c r="A67" s="18" t="str">
        <f t="shared" si="6"/>
        <v> CLVO 39.47 </v>
      </c>
      <c r="B67" s="6" t="str">
        <f t="shared" si="7"/>
        <v>I</v>
      </c>
      <c r="C67" s="18">
        <f t="shared" si="8"/>
        <v>33436.375999999997</v>
      </c>
      <c r="D67" s="21" t="str">
        <f t="shared" si="9"/>
        <v>vis</v>
      </c>
      <c r="E67" s="62">
        <f>VLOOKUP(C67,Active!C$21:E$972,3,FALSE)</f>
        <v>-2649.9759313397508</v>
      </c>
      <c r="F67" s="6" t="s">
        <v>103</v>
      </c>
      <c r="G67" s="21" t="str">
        <f t="shared" si="10"/>
        <v>33436.376</v>
      </c>
      <c r="H67" s="18">
        <f t="shared" si="11"/>
        <v>-2650</v>
      </c>
      <c r="I67" s="63" t="s">
        <v>144</v>
      </c>
      <c r="J67" s="64" t="s">
        <v>145</v>
      </c>
      <c r="K67" s="63">
        <v>-2650</v>
      </c>
      <c r="L67" s="63" t="s">
        <v>146</v>
      </c>
      <c r="M67" s="64" t="s">
        <v>110</v>
      </c>
      <c r="N67" s="64"/>
      <c r="O67" s="65" t="s">
        <v>122</v>
      </c>
      <c r="P67" s="65" t="s">
        <v>123</v>
      </c>
    </row>
    <row r="68" spans="1:16" ht="12.75" customHeight="1" thickBot="1">
      <c r="A68" s="18" t="str">
        <f t="shared" si="6"/>
        <v> CLVO 39.47 </v>
      </c>
      <c r="B68" s="6" t="str">
        <f t="shared" si="7"/>
        <v>I</v>
      </c>
      <c r="C68" s="18">
        <f t="shared" si="8"/>
        <v>33453.404000000002</v>
      </c>
      <c r="D68" s="21" t="str">
        <f t="shared" si="9"/>
        <v>vis</v>
      </c>
      <c r="E68" s="62">
        <f>VLOOKUP(C68,Active!C$21:E$972,3,FALSE)</f>
        <v>-2629.9836802742652</v>
      </c>
      <c r="F68" s="6" t="s">
        <v>103</v>
      </c>
      <c r="G68" s="21" t="str">
        <f t="shared" si="10"/>
        <v>33453.404</v>
      </c>
      <c r="H68" s="18">
        <f t="shared" si="11"/>
        <v>-2630</v>
      </c>
      <c r="I68" s="63" t="s">
        <v>147</v>
      </c>
      <c r="J68" s="64" t="s">
        <v>148</v>
      </c>
      <c r="K68" s="63">
        <v>-2630</v>
      </c>
      <c r="L68" s="63" t="s">
        <v>149</v>
      </c>
      <c r="M68" s="64" t="s">
        <v>110</v>
      </c>
      <c r="N68" s="64"/>
      <c r="O68" s="65" t="s">
        <v>122</v>
      </c>
      <c r="P68" s="65" t="s">
        <v>123</v>
      </c>
    </row>
    <row r="69" spans="1:16" ht="12.75" customHeight="1" thickBot="1">
      <c r="A69" s="18" t="str">
        <f t="shared" si="6"/>
        <v> PZ 8.282 </v>
      </c>
      <c r="B69" s="6" t="str">
        <f t="shared" si="7"/>
        <v>I</v>
      </c>
      <c r="C69" s="18">
        <f t="shared" si="8"/>
        <v>33470.398999999998</v>
      </c>
      <c r="D69" s="21" t="str">
        <f t="shared" si="9"/>
        <v>vis</v>
      </c>
      <c r="E69" s="62">
        <f>VLOOKUP(C69,Active!C$21:E$972,3,FALSE)</f>
        <v>-2610.0301738814001</v>
      </c>
      <c r="F69" s="6" t="s">
        <v>103</v>
      </c>
      <c r="G69" s="21" t="str">
        <f t="shared" si="10"/>
        <v>33470.399</v>
      </c>
      <c r="H69" s="18">
        <f t="shared" si="11"/>
        <v>-2610</v>
      </c>
      <c r="I69" s="63" t="s">
        <v>150</v>
      </c>
      <c r="J69" s="64" t="s">
        <v>151</v>
      </c>
      <c r="K69" s="63">
        <v>-2610</v>
      </c>
      <c r="L69" s="63" t="s">
        <v>134</v>
      </c>
      <c r="M69" s="64" t="s">
        <v>110</v>
      </c>
      <c r="N69" s="64"/>
      <c r="O69" s="65" t="s">
        <v>152</v>
      </c>
      <c r="P69" s="65" t="s">
        <v>153</v>
      </c>
    </row>
    <row r="70" spans="1:16" ht="12.75" customHeight="1" thickBot="1">
      <c r="A70" s="18" t="str">
        <f t="shared" si="6"/>
        <v> PZ 8.282 </v>
      </c>
      <c r="B70" s="6" t="str">
        <f t="shared" si="7"/>
        <v>I</v>
      </c>
      <c r="C70" s="18">
        <f t="shared" si="8"/>
        <v>33499.375999999997</v>
      </c>
      <c r="D70" s="21" t="str">
        <f t="shared" si="9"/>
        <v>vis</v>
      </c>
      <c r="E70" s="62">
        <f>VLOOKUP(C70,Active!C$21:E$972,3,FALSE)</f>
        <v>-2576.0088290890376</v>
      </c>
      <c r="F70" s="6" t="s">
        <v>103</v>
      </c>
      <c r="G70" s="21" t="str">
        <f t="shared" si="10"/>
        <v>33499.376</v>
      </c>
      <c r="H70" s="18">
        <f t="shared" si="11"/>
        <v>-2576</v>
      </c>
      <c r="I70" s="63" t="s">
        <v>154</v>
      </c>
      <c r="J70" s="64" t="s">
        <v>155</v>
      </c>
      <c r="K70" s="63">
        <v>-2576</v>
      </c>
      <c r="L70" s="63" t="s">
        <v>156</v>
      </c>
      <c r="M70" s="64" t="s">
        <v>110</v>
      </c>
      <c r="N70" s="64"/>
      <c r="O70" s="65" t="s">
        <v>152</v>
      </c>
      <c r="P70" s="65" t="s">
        <v>153</v>
      </c>
    </row>
    <row r="71" spans="1:16" ht="12.75" customHeight="1" thickBot="1">
      <c r="A71" s="18" t="str">
        <f t="shared" si="6"/>
        <v> PZ 8.282 </v>
      </c>
      <c r="B71" s="6" t="str">
        <f t="shared" si="7"/>
        <v>I</v>
      </c>
      <c r="C71" s="18">
        <f t="shared" si="8"/>
        <v>33516.464</v>
      </c>
      <c r="D71" s="21" t="str">
        <f t="shared" si="9"/>
        <v>vis</v>
      </c>
      <c r="E71" s="62">
        <f>VLOOKUP(C71,Active!C$21:E$972,3,FALSE)</f>
        <v>-2555.9461331642683</v>
      </c>
      <c r="F71" s="6" t="s">
        <v>103</v>
      </c>
      <c r="G71" s="21" t="str">
        <f t="shared" si="10"/>
        <v>33516.464</v>
      </c>
      <c r="H71" s="18">
        <f t="shared" si="11"/>
        <v>-2556</v>
      </c>
      <c r="I71" s="63" t="s">
        <v>157</v>
      </c>
      <c r="J71" s="64" t="s">
        <v>158</v>
      </c>
      <c r="K71" s="63">
        <v>-2556</v>
      </c>
      <c r="L71" s="63" t="s">
        <v>159</v>
      </c>
      <c r="M71" s="64" t="s">
        <v>110</v>
      </c>
      <c r="N71" s="64"/>
      <c r="O71" s="65" t="s">
        <v>152</v>
      </c>
      <c r="P71" s="65" t="s">
        <v>153</v>
      </c>
    </row>
    <row r="72" spans="1:16" ht="12.75" customHeight="1" thickBot="1">
      <c r="A72" s="18" t="str">
        <f t="shared" si="6"/>
        <v> PZ 8.282 </v>
      </c>
      <c r="B72" s="6" t="str">
        <f t="shared" si="7"/>
        <v>I</v>
      </c>
      <c r="C72" s="18">
        <f t="shared" si="8"/>
        <v>33545.364000000001</v>
      </c>
      <c r="D72" s="21" t="str">
        <f t="shared" si="9"/>
        <v>vis</v>
      </c>
      <c r="E72" s="62">
        <f>VLOOKUP(C72,Active!C$21:E$972,3,FALSE)</f>
        <v>-2522.015192607987</v>
      </c>
      <c r="F72" s="6" t="s">
        <v>103</v>
      </c>
      <c r="G72" s="21" t="str">
        <f t="shared" si="10"/>
        <v>33545.364</v>
      </c>
      <c r="H72" s="18">
        <f t="shared" si="11"/>
        <v>-2522</v>
      </c>
      <c r="I72" s="63" t="s">
        <v>160</v>
      </c>
      <c r="J72" s="64" t="s">
        <v>161</v>
      </c>
      <c r="K72" s="63">
        <v>-2522</v>
      </c>
      <c r="L72" s="63" t="s">
        <v>162</v>
      </c>
      <c r="M72" s="64" t="s">
        <v>110</v>
      </c>
      <c r="N72" s="64"/>
      <c r="O72" s="65" t="s">
        <v>152</v>
      </c>
      <c r="P72" s="65" t="s">
        <v>153</v>
      </c>
    </row>
    <row r="73" spans="1:16" ht="12.75" customHeight="1" thickBot="1">
      <c r="A73" s="18" t="str">
        <f t="shared" si="6"/>
        <v> CLVO 39.47 </v>
      </c>
      <c r="B73" s="6" t="str">
        <f t="shared" si="7"/>
        <v>I</v>
      </c>
      <c r="C73" s="18">
        <f t="shared" si="8"/>
        <v>33557.281000000003</v>
      </c>
      <c r="D73" s="21" t="str">
        <f t="shared" si="9"/>
        <v>vis</v>
      </c>
      <c r="E73" s="62">
        <f>VLOOKUP(C73,Active!C$21:E$972,3,FALSE)</f>
        <v>-2508.02366947272</v>
      </c>
      <c r="F73" s="6" t="s">
        <v>103</v>
      </c>
      <c r="G73" s="21" t="str">
        <f t="shared" si="10"/>
        <v>33557.281</v>
      </c>
      <c r="H73" s="18">
        <f t="shared" si="11"/>
        <v>-2508</v>
      </c>
      <c r="I73" s="63" t="s">
        <v>163</v>
      </c>
      <c r="J73" s="64" t="s">
        <v>164</v>
      </c>
      <c r="K73" s="63">
        <v>-2508</v>
      </c>
      <c r="L73" s="63" t="s">
        <v>165</v>
      </c>
      <c r="M73" s="64" t="s">
        <v>110</v>
      </c>
      <c r="N73" s="64"/>
      <c r="O73" s="65" t="s">
        <v>122</v>
      </c>
      <c r="P73" s="65" t="s">
        <v>123</v>
      </c>
    </row>
    <row r="74" spans="1:16" ht="12.75" customHeight="1" thickBot="1">
      <c r="A74" s="18" t="str">
        <f t="shared" si="6"/>
        <v> PZ 9.161 </v>
      </c>
      <c r="B74" s="6" t="str">
        <f t="shared" si="7"/>
        <v>I</v>
      </c>
      <c r="C74" s="18">
        <f t="shared" si="8"/>
        <v>33768.49</v>
      </c>
      <c r="D74" s="21" t="str">
        <f t="shared" si="9"/>
        <v>vis</v>
      </c>
      <c r="E74" s="62">
        <f>VLOOKUP(C74,Active!C$21:E$972,3,FALSE)</f>
        <v>-2260.0471980557272</v>
      </c>
      <c r="F74" s="6" t="s">
        <v>103</v>
      </c>
      <c r="G74" s="21" t="str">
        <f t="shared" si="10"/>
        <v>33768.49</v>
      </c>
      <c r="H74" s="18">
        <f t="shared" si="11"/>
        <v>-2260</v>
      </c>
      <c r="I74" s="63" t="s">
        <v>166</v>
      </c>
      <c r="J74" s="64" t="s">
        <v>167</v>
      </c>
      <c r="K74" s="63">
        <v>-2260</v>
      </c>
      <c r="L74" s="63" t="s">
        <v>168</v>
      </c>
      <c r="M74" s="64" t="s">
        <v>110</v>
      </c>
      <c r="N74" s="64"/>
      <c r="O74" s="65" t="s">
        <v>169</v>
      </c>
      <c r="P74" s="65" t="s">
        <v>170</v>
      </c>
    </row>
    <row r="75" spans="1:16" ht="12.75" customHeight="1" thickBot="1">
      <c r="A75" s="18" t="str">
        <f t="shared" ref="A75:A106" si="12">P75</f>
        <v> PZ 9.161 </v>
      </c>
      <c r="B75" s="6" t="str">
        <f t="shared" ref="B75:B106" si="13">IF(H75=INT(H75),"I","II")</f>
        <v>I</v>
      </c>
      <c r="C75" s="18">
        <f t="shared" ref="C75:C106" si="14">1*G75</f>
        <v>33780.46</v>
      </c>
      <c r="D75" s="21" t="str">
        <f t="shared" ref="D75:D106" si="15">VLOOKUP(F75,I$1:J$5,2,FALSE)</f>
        <v>vis</v>
      </c>
      <c r="E75" s="62">
        <f>VLOOKUP(C75,Active!C$21:E$972,3,FALSE)</f>
        <v>-2245.9934486280899</v>
      </c>
      <c r="F75" s="6" t="s">
        <v>103</v>
      </c>
      <c r="G75" s="21" t="str">
        <f t="shared" ref="G75:G106" si="16">MID(I75,3,LEN(I75)-3)</f>
        <v>33780.46</v>
      </c>
      <c r="H75" s="18">
        <f t="shared" ref="H75:H106" si="17">1*K75</f>
        <v>-2246</v>
      </c>
      <c r="I75" s="63" t="s">
        <v>171</v>
      </c>
      <c r="J75" s="64" t="s">
        <v>172</v>
      </c>
      <c r="K75" s="63">
        <v>-2246</v>
      </c>
      <c r="L75" s="63" t="s">
        <v>173</v>
      </c>
      <c r="M75" s="64" t="s">
        <v>110</v>
      </c>
      <c r="N75" s="64"/>
      <c r="O75" s="65" t="s">
        <v>169</v>
      </c>
      <c r="P75" s="65" t="s">
        <v>170</v>
      </c>
    </row>
    <row r="76" spans="1:16" ht="12.75" customHeight="1" thickBot="1">
      <c r="A76" s="18" t="str">
        <f t="shared" si="12"/>
        <v> CLVO 39.47 </v>
      </c>
      <c r="B76" s="6" t="str">
        <f t="shared" si="13"/>
        <v>I</v>
      </c>
      <c r="C76" s="18">
        <f t="shared" si="14"/>
        <v>33792.392</v>
      </c>
      <c r="D76" s="21" t="str">
        <f t="shared" si="15"/>
        <v>vis</v>
      </c>
      <c r="E76" s="62">
        <f>VLOOKUP(C76,Active!C$21:E$972,3,FALSE)</f>
        <v>-2231.9843142780019</v>
      </c>
      <c r="F76" s="6" t="s">
        <v>103</v>
      </c>
      <c r="G76" s="21" t="str">
        <f t="shared" si="16"/>
        <v>33792.392</v>
      </c>
      <c r="H76" s="18">
        <f t="shared" si="17"/>
        <v>-2232</v>
      </c>
      <c r="I76" s="63" t="s">
        <v>174</v>
      </c>
      <c r="J76" s="64" t="s">
        <v>175</v>
      </c>
      <c r="K76" s="63">
        <v>-2232</v>
      </c>
      <c r="L76" s="63" t="s">
        <v>176</v>
      </c>
      <c r="M76" s="64" t="s">
        <v>110</v>
      </c>
      <c r="N76" s="64"/>
      <c r="O76" s="65" t="s">
        <v>122</v>
      </c>
      <c r="P76" s="65" t="s">
        <v>123</v>
      </c>
    </row>
    <row r="77" spans="1:16" ht="12.75" customHeight="1" thickBot="1">
      <c r="A77" s="18" t="str">
        <f t="shared" si="12"/>
        <v> HABZ 8 </v>
      </c>
      <c r="B77" s="6" t="str">
        <f t="shared" si="13"/>
        <v>I</v>
      </c>
      <c r="C77" s="18">
        <f t="shared" si="14"/>
        <v>33797.527000000002</v>
      </c>
      <c r="D77" s="21" t="str">
        <f t="shared" si="15"/>
        <v>vis</v>
      </c>
      <c r="E77" s="62">
        <f>VLOOKUP(C77,Active!C$21:E$972,3,FALSE)</f>
        <v>-2225.9554084040724</v>
      </c>
      <c r="F77" s="6" t="s">
        <v>103</v>
      </c>
      <c r="G77" s="21" t="str">
        <f t="shared" si="16"/>
        <v>33797.527</v>
      </c>
      <c r="H77" s="18">
        <f t="shared" si="17"/>
        <v>-2226</v>
      </c>
      <c r="I77" s="63" t="s">
        <v>177</v>
      </c>
      <c r="J77" s="64" t="s">
        <v>178</v>
      </c>
      <c r="K77" s="63">
        <v>-2226</v>
      </c>
      <c r="L77" s="63" t="s">
        <v>179</v>
      </c>
      <c r="M77" s="64" t="s">
        <v>110</v>
      </c>
      <c r="N77" s="64"/>
      <c r="O77" s="65" t="s">
        <v>111</v>
      </c>
      <c r="P77" s="65" t="s">
        <v>112</v>
      </c>
    </row>
    <row r="78" spans="1:16" ht="12.75" customHeight="1" thickBot="1">
      <c r="A78" s="18" t="str">
        <f t="shared" si="12"/>
        <v> PZ 9.161 </v>
      </c>
      <c r="B78" s="6" t="str">
        <f t="shared" si="13"/>
        <v>I</v>
      </c>
      <c r="C78" s="18">
        <f t="shared" si="14"/>
        <v>33821.370000000003</v>
      </c>
      <c r="D78" s="21" t="str">
        <f t="shared" si="15"/>
        <v>vis</v>
      </c>
      <c r="E78" s="62">
        <f>VLOOKUP(C78,Active!C$21:E$972,3,FALSE)</f>
        <v>-2197.9617954046466</v>
      </c>
      <c r="F78" s="6" t="s">
        <v>103</v>
      </c>
      <c r="G78" s="21" t="str">
        <f t="shared" si="16"/>
        <v>33821.37</v>
      </c>
      <c r="H78" s="18">
        <f t="shared" si="17"/>
        <v>-2198</v>
      </c>
      <c r="I78" s="63" t="s">
        <v>180</v>
      </c>
      <c r="J78" s="64" t="s">
        <v>181</v>
      </c>
      <c r="K78" s="63">
        <v>-2198</v>
      </c>
      <c r="L78" s="63" t="s">
        <v>182</v>
      </c>
      <c r="M78" s="64" t="s">
        <v>110</v>
      </c>
      <c r="N78" s="64"/>
      <c r="O78" s="65" t="s">
        <v>169</v>
      </c>
      <c r="P78" s="65" t="s">
        <v>170</v>
      </c>
    </row>
    <row r="79" spans="1:16" ht="12.75" customHeight="1" thickBot="1">
      <c r="A79" s="18" t="str">
        <f t="shared" si="12"/>
        <v> PZ 9.161 </v>
      </c>
      <c r="B79" s="6" t="str">
        <f t="shared" si="13"/>
        <v>I</v>
      </c>
      <c r="C79" s="18">
        <f t="shared" si="14"/>
        <v>33826.410000000003</v>
      </c>
      <c r="D79" s="21" t="str">
        <f t="shared" si="15"/>
        <v>vis</v>
      </c>
      <c r="E79" s="62">
        <f>VLOOKUP(C79,Active!C$21:E$972,3,FALSE)</f>
        <v>-2192.0444272245886</v>
      </c>
      <c r="F79" s="6" t="s">
        <v>103</v>
      </c>
      <c r="G79" s="21" t="str">
        <f t="shared" si="16"/>
        <v>33826.41</v>
      </c>
      <c r="H79" s="18">
        <f t="shared" si="17"/>
        <v>-2192</v>
      </c>
      <c r="I79" s="63" t="s">
        <v>183</v>
      </c>
      <c r="J79" s="64" t="s">
        <v>184</v>
      </c>
      <c r="K79" s="63">
        <v>-2192</v>
      </c>
      <c r="L79" s="63" t="s">
        <v>168</v>
      </c>
      <c r="M79" s="64" t="s">
        <v>110</v>
      </c>
      <c r="N79" s="64"/>
      <c r="O79" s="65" t="s">
        <v>169</v>
      </c>
      <c r="P79" s="65" t="s">
        <v>170</v>
      </c>
    </row>
    <row r="80" spans="1:16" ht="12.75" customHeight="1" thickBot="1">
      <c r="A80" s="18" t="str">
        <f t="shared" si="12"/>
        <v> PZ 9.161 </v>
      </c>
      <c r="B80" s="6" t="str">
        <f t="shared" si="13"/>
        <v>I</v>
      </c>
      <c r="C80" s="18">
        <f t="shared" si="14"/>
        <v>33832.39</v>
      </c>
      <c r="D80" s="21" t="str">
        <f t="shared" si="15"/>
        <v>vis</v>
      </c>
      <c r="E80" s="62">
        <f>VLOOKUP(C80,Active!C$21:E$972,3,FALSE)</f>
        <v>-2185.0234229157163</v>
      </c>
      <c r="F80" s="6" t="s">
        <v>103</v>
      </c>
      <c r="G80" s="21" t="str">
        <f t="shared" si="16"/>
        <v>33832.39</v>
      </c>
      <c r="H80" s="18">
        <f t="shared" si="17"/>
        <v>-2185</v>
      </c>
      <c r="I80" s="63" t="s">
        <v>185</v>
      </c>
      <c r="J80" s="64" t="s">
        <v>186</v>
      </c>
      <c r="K80" s="63">
        <v>-2185</v>
      </c>
      <c r="L80" s="63" t="s">
        <v>187</v>
      </c>
      <c r="M80" s="64" t="s">
        <v>110</v>
      </c>
      <c r="N80" s="64"/>
      <c r="O80" s="65" t="s">
        <v>169</v>
      </c>
      <c r="P80" s="65" t="s">
        <v>170</v>
      </c>
    </row>
    <row r="81" spans="1:16" ht="12.75" customHeight="1" thickBot="1">
      <c r="A81" s="18" t="str">
        <f t="shared" si="12"/>
        <v> CLVO 39.47 </v>
      </c>
      <c r="B81" s="6" t="str">
        <f t="shared" si="13"/>
        <v>I</v>
      </c>
      <c r="C81" s="18">
        <f t="shared" si="14"/>
        <v>33843.481</v>
      </c>
      <c r="D81" s="21" t="str">
        <f t="shared" si="15"/>
        <v>vis</v>
      </c>
      <c r="E81" s="62">
        <f>VLOOKUP(C81,Active!C$21:E$972,3,FALSE)</f>
        <v>-2172.0016906766259</v>
      </c>
      <c r="F81" s="6" t="s">
        <v>103</v>
      </c>
      <c r="G81" s="21" t="str">
        <f t="shared" si="16"/>
        <v>33843.481</v>
      </c>
      <c r="H81" s="18">
        <f t="shared" si="17"/>
        <v>-2172</v>
      </c>
      <c r="I81" s="63" t="s">
        <v>188</v>
      </c>
      <c r="J81" s="64" t="s">
        <v>189</v>
      </c>
      <c r="K81" s="63">
        <v>-2172</v>
      </c>
      <c r="L81" s="63" t="s">
        <v>190</v>
      </c>
      <c r="M81" s="64" t="s">
        <v>110</v>
      </c>
      <c r="N81" s="64"/>
      <c r="O81" s="65" t="s">
        <v>122</v>
      </c>
      <c r="P81" s="65" t="s">
        <v>123</v>
      </c>
    </row>
    <row r="82" spans="1:16" ht="12.75" customHeight="1" thickBot="1">
      <c r="A82" s="18" t="str">
        <f t="shared" si="12"/>
        <v> PZ 9.161 </v>
      </c>
      <c r="B82" s="6" t="str">
        <f t="shared" si="13"/>
        <v>I</v>
      </c>
      <c r="C82" s="18">
        <f t="shared" si="14"/>
        <v>33860.51</v>
      </c>
      <c r="D82" s="21" t="str">
        <f t="shared" si="15"/>
        <v>vis</v>
      </c>
      <c r="E82" s="62">
        <f>VLOOKUP(C82,Active!C$21:E$972,3,FALSE)</f>
        <v>-2152.0082655301567</v>
      </c>
      <c r="F82" s="6" t="s">
        <v>103</v>
      </c>
      <c r="G82" s="21" t="str">
        <f t="shared" si="16"/>
        <v>33860.51</v>
      </c>
      <c r="H82" s="18">
        <f t="shared" si="17"/>
        <v>-2152</v>
      </c>
      <c r="I82" s="63" t="s">
        <v>191</v>
      </c>
      <c r="J82" s="64" t="s">
        <v>192</v>
      </c>
      <c r="K82" s="63">
        <v>-2152</v>
      </c>
      <c r="L82" s="63" t="s">
        <v>193</v>
      </c>
      <c r="M82" s="64" t="s">
        <v>110</v>
      </c>
      <c r="N82" s="64"/>
      <c r="O82" s="65" t="s">
        <v>169</v>
      </c>
      <c r="P82" s="65" t="s">
        <v>170</v>
      </c>
    </row>
    <row r="83" spans="1:16" ht="12.75" customHeight="1" thickBot="1">
      <c r="A83" s="18" t="str">
        <f t="shared" si="12"/>
        <v> PZ 9.161 </v>
      </c>
      <c r="B83" s="6" t="str">
        <f t="shared" si="13"/>
        <v>I</v>
      </c>
      <c r="C83" s="18">
        <f t="shared" si="14"/>
        <v>33861.379999999997</v>
      </c>
      <c r="D83" s="21" t="str">
        <f t="shared" si="15"/>
        <v>vis</v>
      </c>
      <c r="E83" s="62">
        <f>VLOOKUP(C83,Active!C$21:E$972,3,FALSE)</f>
        <v>-2150.9868150705092</v>
      </c>
      <c r="F83" s="6" t="s">
        <v>103</v>
      </c>
      <c r="G83" s="21" t="str">
        <f t="shared" si="16"/>
        <v>33861.38</v>
      </c>
      <c r="H83" s="18">
        <f t="shared" si="17"/>
        <v>-2151</v>
      </c>
      <c r="I83" s="63" t="s">
        <v>194</v>
      </c>
      <c r="J83" s="64" t="s">
        <v>195</v>
      </c>
      <c r="K83" s="63">
        <v>-2151</v>
      </c>
      <c r="L83" s="63" t="s">
        <v>173</v>
      </c>
      <c r="M83" s="64" t="s">
        <v>110</v>
      </c>
      <c r="N83" s="64"/>
      <c r="O83" s="65" t="s">
        <v>169</v>
      </c>
      <c r="P83" s="65" t="s">
        <v>170</v>
      </c>
    </row>
    <row r="84" spans="1:16" ht="12.75" customHeight="1" thickBot="1">
      <c r="A84" s="18" t="str">
        <f t="shared" si="12"/>
        <v> PZ 9.161 </v>
      </c>
      <c r="B84" s="6" t="str">
        <f t="shared" si="13"/>
        <v>I</v>
      </c>
      <c r="C84" s="18">
        <f t="shared" si="14"/>
        <v>33867.35</v>
      </c>
      <c r="D84" s="21" t="str">
        <f t="shared" si="15"/>
        <v>vis</v>
      </c>
      <c r="E84" s="62">
        <f>VLOOKUP(C84,Active!C$21:E$972,3,FALSE)</f>
        <v>-2143.9775515715119</v>
      </c>
      <c r="F84" s="6" t="s">
        <v>103</v>
      </c>
      <c r="G84" s="21" t="str">
        <f t="shared" si="16"/>
        <v>33867.35</v>
      </c>
      <c r="H84" s="18">
        <f t="shared" si="17"/>
        <v>-2144</v>
      </c>
      <c r="I84" s="63" t="s">
        <v>196</v>
      </c>
      <c r="J84" s="64" t="s">
        <v>197</v>
      </c>
      <c r="K84" s="63">
        <v>-2144</v>
      </c>
      <c r="L84" s="63" t="s">
        <v>198</v>
      </c>
      <c r="M84" s="64" t="s">
        <v>110</v>
      </c>
      <c r="N84" s="64"/>
      <c r="O84" s="65" t="s">
        <v>169</v>
      </c>
      <c r="P84" s="65" t="s">
        <v>170</v>
      </c>
    </row>
    <row r="85" spans="1:16" ht="12.75" customHeight="1" thickBot="1">
      <c r="A85" s="18" t="str">
        <f t="shared" si="12"/>
        <v> PZ 9.161 </v>
      </c>
      <c r="B85" s="6" t="str">
        <f t="shared" si="13"/>
        <v>I</v>
      </c>
      <c r="C85" s="18">
        <f t="shared" si="14"/>
        <v>33884.33</v>
      </c>
      <c r="D85" s="21" t="str">
        <f t="shared" si="15"/>
        <v>vis</v>
      </c>
      <c r="E85" s="62">
        <f>VLOOKUP(C85,Active!C$21:E$972,3,FALSE)</f>
        <v>-2124.0416563934587</v>
      </c>
      <c r="F85" s="6" t="s">
        <v>103</v>
      </c>
      <c r="G85" s="21" t="str">
        <f t="shared" si="16"/>
        <v>33884.33</v>
      </c>
      <c r="H85" s="18">
        <f t="shared" si="17"/>
        <v>-2124</v>
      </c>
      <c r="I85" s="63" t="s">
        <v>199</v>
      </c>
      <c r="J85" s="64" t="s">
        <v>200</v>
      </c>
      <c r="K85" s="63">
        <v>-2124</v>
      </c>
      <c r="L85" s="63" t="s">
        <v>168</v>
      </c>
      <c r="M85" s="64" t="s">
        <v>110</v>
      </c>
      <c r="N85" s="64"/>
      <c r="O85" s="65" t="s">
        <v>169</v>
      </c>
      <c r="P85" s="65" t="s">
        <v>170</v>
      </c>
    </row>
    <row r="86" spans="1:16" ht="12.75" customHeight="1" thickBot="1">
      <c r="A86" s="18" t="str">
        <f t="shared" si="12"/>
        <v> CLVO 39.47 </v>
      </c>
      <c r="B86" s="6" t="str">
        <f t="shared" si="13"/>
        <v>I</v>
      </c>
      <c r="C86" s="18">
        <f t="shared" si="14"/>
        <v>33890.328000000001</v>
      </c>
      <c r="D86" s="21" t="str">
        <f t="shared" si="15"/>
        <v>vis</v>
      </c>
      <c r="E86" s="62">
        <f>VLOOKUP(C86,Active!C$21:E$972,3,FALSE)</f>
        <v>-2116.9995186267961</v>
      </c>
      <c r="F86" s="6" t="s">
        <v>103</v>
      </c>
      <c r="G86" s="21" t="str">
        <f t="shared" si="16"/>
        <v>33890.328</v>
      </c>
      <c r="H86" s="18">
        <f t="shared" si="17"/>
        <v>-2117</v>
      </c>
      <c r="I86" s="63" t="s">
        <v>201</v>
      </c>
      <c r="J86" s="64" t="s">
        <v>202</v>
      </c>
      <c r="K86" s="63">
        <v>-2117</v>
      </c>
      <c r="L86" s="63" t="s">
        <v>203</v>
      </c>
      <c r="M86" s="64" t="s">
        <v>110</v>
      </c>
      <c r="N86" s="64"/>
      <c r="O86" s="65" t="s">
        <v>122</v>
      </c>
      <c r="P86" s="65" t="s">
        <v>123</v>
      </c>
    </row>
    <row r="87" spans="1:16" ht="12.75" customHeight="1" thickBot="1">
      <c r="A87" s="18" t="str">
        <f t="shared" si="12"/>
        <v> PZ 9.161 </v>
      </c>
      <c r="B87" s="6" t="str">
        <f t="shared" si="13"/>
        <v>I</v>
      </c>
      <c r="C87" s="18">
        <f t="shared" si="14"/>
        <v>33901.360000000001</v>
      </c>
      <c r="D87" s="21" t="str">
        <f t="shared" si="15"/>
        <v>vis</v>
      </c>
      <c r="E87" s="62">
        <f>VLOOKUP(C87,Active!C$21:E$972,3,FALSE)</f>
        <v>-2104.0470571660053</v>
      </c>
      <c r="F87" s="6" t="s">
        <v>103</v>
      </c>
      <c r="G87" s="21" t="str">
        <f t="shared" si="16"/>
        <v>33901.36</v>
      </c>
      <c r="H87" s="18">
        <f t="shared" si="17"/>
        <v>-2104</v>
      </c>
      <c r="I87" s="63" t="s">
        <v>204</v>
      </c>
      <c r="J87" s="64" t="s">
        <v>205</v>
      </c>
      <c r="K87" s="63">
        <v>-2104</v>
      </c>
      <c r="L87" s="63" t="s">
        <v>168</v>
      </c>
      <c r="M87" s="64" t="s">
        <v>110</v>
      </c>
      <c r="N87" s="64"/>
      <c r="O87" s="65" t="s">
        <v>169</v>
      </c>
      <c r="P87" s="65" t="s">
        <v>170</v>
      </c>
    </row>
    <row r="88" spans="1:16" ht="12.75" customHeight="1" thickBot="1">
      <c r="A88" s="18" t="str">
        <f t="shared" si="12"/>
        <v> PZ 9.161 </v>
      </c>
      <c r="B88" s="6" t="str">
        <f t="shared" si="13"/>
        <v>I</v>
      </c>
      <c r="C88" s="18">
        <f t="shared" si="14"/>
        <v>33902.28</v>
      </c>
      <c r="D88" s="21" t="str">
        <f t="shared" si="15"/>
        <v>vis</v>
      </c>
      <c r="E88" s="62">
        <f>VLOOKUP(C88,Active!C$21:E$972,3,FALSE)</f>
        <v>-2102.9669026569495</v>
      </c>
      <c r="F88" s="6" t="s">
        <v>103</v>
      </c>
      <c r="G88" s="21" t="str">
        <f t="shared" si="16"/>
        <v>33902.28</v>
      </c>
      <c r="H88" s="18">
        <f t="shared" si="17"/>
        <v>-2103</v>
      </c>
      <c r="I88" s="63" t="s">
        <v>206</v>
      </c>
      <c r="J88" s="64" t="s">
        <v>207</v>
      </c>
      <c r="K88" s="63">
        <v>-2103</v>
      </c>
      <c r="L88" s="63" t="s">
        <v>182</v>
      </c>
      <c r="M88" s="64" t="s">
        <v>110</v>
      </c>
      <c r="N88" s="64"/>
      <c r="O88" s="65" t="s">
        <v>169</v>
      </c>
      <c r="P88" s="65" t="s">
        <v>170</v>
      </c>
    </row>
    <row r="89" spans="1:16" ht="12.75" customHeight="1" thickBot="1">
      <c r="A89" s="18" t="str">
        <f t="shared" si="12"/>
        <v> PZ 9.161 </v>
      </c>
      <c r="B89" s="6" t="str">
        <f t="shared" si="13"/>
        <v>I</v>
      </c>
      <c r="C89" s="18">
        <f t="shared" si="14"/>
        <v>33948.22</v>
      </c>
      <c r="D89" s="21" t="str">
        <f t="shared" si="15"/>
        <v>vis</v>
      </c>
      <c r="E89" s="62">
        <f>VLOOKUP(C89,Active!C$21:E$972,3,FALSE)</f>
        <v>-2049.0296220633313</v>
      </c>
      <c r="F89" s="6" t="s">
        <v>103</v>
      </c>
      <c r="G89" s="21" t="str">
        <f t="shared" si="16"/>
        <v>33948.22</v>
      </c>
      <c r="H89" s="18">
        <f t="shared" si="17"/>
        <v>-2049</v>
      </c>
      <c r="I89" s="63" t="s">
        <v>208</v>
      </c>
      <c r="J89" s="64" t="s">
        <v>209</v>
      </c>
      <c r="K89" s="63">
        <v>-2049</v>
      </c>
      <c r="L89" s="63" t="s">
        <v>210</v>
      </c>
      <c r="M89" s="64" t="s">
        <v>110</v>
      </c>
      <c r="N89" s="64"/>
      <c r="O89" s="65" t="s">
        <v>169</v>
      </c>
      <c r="P89" s="65" t="s">
        <v>170</v>
      </c>
    </row>
    <row r="90" spans="1:16" ht="12.75" customHeight="1" thickBot="1">
      <c r="A90" s="18" t="str">
        <f t="shared" si="12"/>
        <v> CLVO 39.47 </v>
      </c>
      <c r="B90" s="6" t="str">
        <f t="shared" si="13"/>
        <v>I</v>
      </c>
      <c r="C90" s="18">
        <f t="shared" si="14"/>
        <v>34194.417000000001</v>
      </c>
      <c r="D90" s="21" t="str">
        <f t="shared" si="15"/>
        <v>vis</v>
      </c>
      <c r="E90" s="62">
        <f>VLOOKUP(C90,Active!C$21:E$972,3,FALSE)</f>
        <v>-1759.9744050344605</v>
      </c>
      <c r="F90" s="6" t="s">
        <v>103</v>
      </c>
      <c r="G90" s="21" t="str">
        <f t="shared" si="16"/>
        <v>34194.417</v>
      </c>
      <c r="H90" s="18">
        <f t="shared" si="17"/>
        <v>-1760</v>
      </c>
      <c r="I90" s="63" t="s">
        <v>211</v>
      </c>
      <c r="J90" s="64" t="s">
        <v>212</v>
      </c>
      <c r="K90" s="63">
        <v>-1760</v>
      </c>
      <c r="L90" s="63" t="s">
        <v>213</v>
      </c>
      <c r="M90" s="64" t="s">
        <v>110</v>
      </c>
      <c r="N90" s="64"/>
      <c r="O90" s="65" t="s">
        <v>122</v>
      </c>
      <c r="P90" s="65" t="s">
        <v>123</v>
      </c>
    </row>
    <row r="91" spans="1:16" ht="12.75" customHeight="1" thickBot="1">
      <c r="A91" s="18" t="str">
        <f t="shared" si="12"/>
        <v> CLVO 39.47 </v>
      </c>
      <c r="B91" s="6" t="str">
        <f t="shared" si="13"/>
        <v>I</v>
      </c>
      <c r="C91" s="18">
        <f t="shared" si="14"/>
        <v>34281.311000000002</v>
      </c>
      <c r="D91" s="21" t="str">
        <f t="shared" si="15"/>
        <v>vis</v>
      </c>
      <c r="E91" s="62">
        <f>VLOOKUP(C91,Active!C$21:E$972,3,FALSE)</f>
        <v>-1657.9538116539288</v>
      </c>
      <c r="F91" s="6" t="s">
        <v>103</v>
      </c>
      <c r="G91" s="21" t="str">
        <f t="shared" si="16"/>
        <v>34281.311</v>
      </c>
      <c r="H91" s="18">
        <f t="shared" si="17"/>
        <v>-1658</v>
      </c>
      <c r="I91" s="63" t="s">
        <v>214</v>
      </c>
      <c r="J91" s="64" t="s">
        <v>215</v>
      </c>
      <c r="K91" s="63">
        <v>-1658</v>
      </c>
      <c r="L91" s="63" t="s">
        <v>216</v>
      </c>
      <c r="M91" s="64" t="s">
        <v>110</v>
      </c>
      <c r="N91" s="64"/>
      <c r="O91" s="65" t="s">
        <v>122</v>
      </c>
      <c r="P91" s="65" t="s">
        <v>123</v>
      </c>
    </row>
    <row r="92" spans="1:16" ht="12.75" customHeight="1" thickBot="1">
      <c r="A92" s="18" t="str">
        <f t="shared" si="12"/>
        <v> CLVO 39.47 </v>
      </c>
      <c r="B92" s="6" t="str">
        <f t="shared" si="13"/>
        <v>I</v>
      </c>
      <c r="C92" s="18">
        <f t="shared" si="14"/>
        <v>34327.300000000003</v>
      </c>
      <c r="D92" s="21" t="str">
        <f t="shared" si="15"/>
        <v>vis</v>
      </c>
      <c r="E92" s="62">
        <f>VLOOKUP(C92,Active!C$21:E$972,3,FALSE)</f>
        <v>-1603.9590010918946</v>
      </c>
      <c r="F92" s="6" t="s">
        <v>103</v>
      </c>
      <c r="G92" s="21" t="str">
        <f t="shared" si="16"/>
        <v>34327.300</v>
      </c>
      <c r="H92" s="18">
        <f t="shared" si="17"/>
        <v>-1604</v>
      </c>
      <c r="I92" s="63" t="s">
        <v>217</v>
      </c>
      <c r="J92" s="64" t="s">
        <v>218</v>
      </c>
      <c r="K92" s="63">
        <v>-1604</v>
      </c>
      <c r="L92" s="63" t="s">
        <v>219</v>
      </c>
      <c r="M92" s="64" t="s">
        <v>110</v>
      </c>
      <c r="N92" s="64"/>
      <c r="O92" s="65" t="s">
        <v>122</v>
      </c>
      <c r="P92" s="65" t="s">
        <v>123</v>
      </c>
    </row>
    <row r="93" spans="1:16" ht="12.75" customHeight="1" thickBot="1">
      <c r="A93" s="18" t="str">
        <f t="shared" si="12"/>
        <v> CLVO 39.47 </v>
      </c>
      <c r="B93" s="6" t="str">
        <f t="shared" si="13"/>
        <v>I</v>
      </c>
      <c r="C93" s="18">
        <f t="shared" si="14"/>
        <v>34510.383999999998</v>
      </c>
      <c r="D93" s="21" t="str">
        <f t="shared" si="15"/>
        <v>vis</v>
      </c>
      <c r="E93" s="62">
        <f>VLOOKUP(C93,Active!C$21:E$972,3,FALSE)</f>
        <v>-1389.0035574653989</v>
      </c>
      <c r="F93" s="6" t="s">
        <v>103</v>
      </c>
      <c r="G93" s="21" t="str">
        <f t="shared" si="16"/>
        <v>34510.384</v>
      </c>
      <c r="H93" s="18">
        <f t="shared" si="17"/>
        <v>-1389</v>
      </c>
      <c r="I93" s="63" t="s">
        <v>220</v>
      </c>
      <c r="J93" s="64" t="s">
        <v>221</v>
      </c>
      <c r="K93" s="63">
        <v>-1389</v>
      </c>
      <c r="L93" s="63" t="s">
        <v>105</v>
      </c>
      <c r="M93" s="64" t="s">
        <v>110</v>
      </c>
      <c r="N93" s="64"/>
      <c r="O93" s="65" t="s">
        <v>122</v>
      </c>
      <c r="P93" s="65" t="s">
        <v>123</v>
      </c>
    </row>
    <row r="94" spans="1:16" ht="12.75" customHeight="1" thickBot="1">
      <c r="A94" s="18" t="str">
        <f t="shared" si="12"/>
        <v> CLVO 39.47 </v>
      </c>
      <c r="B94" s="6" t="str">
        <f t="shared" si="13"/>
        <v>I</v>
      </c>
      <c r="C94" s="18">
        <f t="shared" si="14"/>
        <v>34527.410000000003</v>
      </c>
      <c r="D94" s="21" t="str">
        <f t="shared" si="15"/>
        <v>vis</v>
      </c>
      <c r="E94" s="62">
        <f>VLOOKUP(C94,Active!C$21:E$972,3,FALSE)</f>
        <v>-1369.0136545618902</v>
      </c>
      <c r="F94" s="6" t="s">
        <v>103</v>
      </c>
      <c r="G94" s="21" t="str">
        <f t="shared" si="16"/>
        <v>34527.410</v>
      </c>
      <c r="H94" s="18">
        <f t="shared" si="17"/>
        <v>-1369</v>
      </c>
      <c r="I94" s="63" t="s">
        <v>222</v>
      </c>
      <c r="J94" s="64" t="s">
        <v>223</v>
      </c>
      <c r="K94" s="63">
        <v>-1369</v>
      </c>
      <c r="L94" s="63" t="s">
        <v>224</v>
      </c>
      <c r="M94" s="64" t="s">
        <v>110</v>
      </c>
      <c r="N94" s="64"/>
      <c r="O94" s="65" t="s">
        <v>122</v>
      </c>
      <c r="P94" s="65" t="s">
        <v>123</v>
      </c>
    </row>
    <row r="95" spans="1:16" ht="12.75" customHeight="1" thickBot="1">
      <c r="A95" s="18" t="str">
        <f t="shared" si="12"/>
        <v> CLVO 39.47 </v>
      </c>
      <c r="B95" s="6" t="str">
        <f t="shared" si="13"/>
        <v>I</v>
      </c>
      <c r="C95" s="18">
        <f t="shared" si="14"/>
        <v>34544.432000000001</v>
      </c>
      <c r="D95" s="21" t="str">
        <f t="shared" si="15"/>
        <v>vis</v>
      </c>
      <c r="E95" s="62">
        <f>VLOOKUP(C95,Active!C$21:E$972,3,FALSE)</f>
        <v>-1349.0284479823438</v>
      </c>
      <c r="F95" s="6" t="s">
        <v>103</v>
      </c>
      <c r="G95" s="21" t="str">
        <f t="shared" si="16"/>
        <v>34544.432</v>
      </c>
      <c r="H95" s="18">
        <f t="shared" si="17"/>
        <v>-1349</v>
      </c>
      <c r="I95" s="63" t="s">
        <v>225</v>
      </c>
      <c r="J95" s="64" t="s">
        <v>226</v>
      </c>
      <c r="K95" s="63">
        <v>-1349</v>
      </c>
      <c r="L95" s="63" t="s">
        <v>227</v>
      </c>
      <c r="M95" s="64" t="s">
        <v>110</v>
      </c>
      <c r="N95" s="64"/>
      <c r="O95" s="65" t="s">
        <v>122</v>
      </c>
      <c r="P95" s="65" t="s">
        <v>123</v>
      </c>
    </row>
    <row r="96" spans="1:16" ht="12.75" customHeight="1" thickBot="1">
      <c r="A96" s="18" t="str">
        <f t="shared" si="12"/>
        <v> CLVO 39.47 </v>
      </c>
      <c r="B96" s="6" t="str">
        <f t="shared" si="13"/>
        <v>I</v>
      </c>
      <c r="C96" s="18">
        <f t="shared" si="14"/>
        <v>34573.415000000001</v>
      </c>
      <c r="D96" s="21" t="str">
        <f t="shared" si="15"/>
        <v>vis</v>
      </c>
      <c r="E96" s="62">
        <f>VLOOKUP(C96,Active!C$21:E$972,3,FALSE)</f>
        <v>-1315.0000587040511</v>
      </c>
      <c r="F96" s="6" t="s">
        <v>103</v>
      </c>
      <c r="G96" s="21" t="str">
        <f t="shared" si="16"/>
        <v>34573.415</v>
      </c>
      <c r="H96" s="18">
        <f t="shared" si="17"/>
        <v>-1315</v>
      </c>
      <c r="I96" s="63" t="s">
        <v>228</v>
      </c>
      <c r="J96" s="64" t="s">
        <v>229</v>
      </c>
      <c r="K96" s="63">
        <v>-1315</v>
      </c>
      <c r="L96" s="63" t="s">
        <v>126</v>
      </c>
      <c r="M96" s="64" t="s">
        <v>110</v>
      </c>
      <c r="N96" s="64"/>
      <c r="O96" s="65" t="s">
        <v>122</v>
      </c>
      <c r="P96" s="65" t="s">
        <v>123</v>
      </c>
    </row>
    <row r="97" spans="1:16" ht="12.75" customHeight="1" thickBot="1">
      <c r="A97" s="18" t="str">
        <f t="shared" si="12"/>
        <v> CLVO 39.47 </v>
      </c>
      <c r="B97" s="6" t="str">
        <f t="shared" si="13"/>
        <v>I</v>
      </c>
      <c r="C97" s="18">
        <f t="shared" si="14"/>
        <v>34637.313000000002</v>
      </c>
      <c r="D97" s="21" t="str">
        <f t="shared" si="15"/>
        <v>vis</v>
      </c>
      <c r="E97" s="62">
        <f>VLOOKUP(C97,Active!C$21:E$972,3,FALSE)</f>
        <v>-1239.9786317260171</v>
      </c>
      <c r="F97" s="6" t="s">
        <v>103</v>
      </c>
      <c r="G97" s="21" t="str">
        <f t="shared" si="16"/>
        <v>34637.313</v>
      </c>
      <c r="H97" s="18">
        <f t="shared" si="17"/>
        <v>-1240</v>
      </c>
      <c r="I97" s="63" t="s">
        <v>230</v>
      </c>
      <c r="J97" s="64" t="s">
        <v>231</v>
      </c>
      <c r="K97" s="63">
        <v>-1240</v>
      </c>
      <c r="L97" s="63" t="s">
        <v>232</v>
      </c>
      <c r="M97" s="64" t="s">
        <v>110</v>
      </c>
      <c r="N97" s="64"/>
      <c r="O97" s="65" t="s">
        <v>122</v>
      </c>
      <c r="P97" s="65" t="s">
        <v>123</v>
      </c>
    </row>
    <row r="98" spans="1:16" ht="12.75" customHeight="1" thickBot="1">
      <c r="A98" s="18" t="str">
        <f t="shared" si="12"/>
        <v> CLVO 39.47 </v>
      </c>
      <c r="B98" s="6" t="str">
        <f t="shared" si="13"/>
        <v>I</v>
      </c>
      <c r="C98" s="18">
        <f t="shared" si="14"/>
        <v>34678.216</v>
      </c>
      <c r="D98" s="21" t="str">
        <f t="shared" si="15"/>
        <v>vis</v>
      </c>
      <c r="E98" s="62">
        <f>VLOOKUP(C98,Active!C$21:E$972,3,FALSE)</f>
        <v>-1191.9551970694963</v>
      </c>
      <c r="F98" s="6" t="s">
        <v>103</v>
      </c>
      <c r="G98" s="21" t="str">
        <f t="shared" si="16"/>
        <v>34678.216</v>
      </c>
      <c r="H98" s="18">
        <f t="shared" si="17"/>
        <v>-1192</v>
      </c>
      <c r="I98" s="63" t="s">
        <v>233</v>
      </c>
      <c r="J98" s="64" t="s">
        <v>234</v>
      </c>
      <c r="K98" s="63">
        <v>-1192</v>
      </c>
      <c r="L98" s="63" t="s">
        <v>179</v>
      </c>
      <c r="M98" s="64" t="s">
        <v>110</v>
      </c>
      <c r="N98" s="64"/>
      <c r="O98" s="65" t="s">
        <v>122</v>
      </c>
      <c r="P98" s="65" t="s">
        <v>123</v>
      </c>
    </row>
    <row r="99" spans="1:16" ht="12.75" customHeight="1" thickBot="1">
      <c r="A99" s="18" t="str">
        <f t="shared" si="12"/>
        <v> CLVO 39.47 </v>
      </c>
      <c r="B99" s="6" t="str">
        <f t="shared" si="13"/>
        <v>I</v>
      </c>
      <c r="C99" s="18">
        <f t="shared" si="14"/>
        <v>34866.411999999997</v>
      </c>
      <c r="D99" s="21" t="str">
        <f t="shared" si="15"/>
        <v>vis</v>
      </c>
      <c r="E99" s="62">
        <f>VLOOKUP(C99,Active!C$21:E$972,3,FALSE)</f>
        <v>-970.99785143179849</v>
      </c>
      <c r="F99" s="6" t="s">
        <v>103</v>
      </c>
      <c r="G99" s="21" t="str">
        <f t="shared" si="16"/>
        <v>34866.412</v>
      </c>
      <c r="H99" s="18">
        <f t="shared" si="17"/>
        <v>-971</v>
      </c>
      <c r="I99" s="63" t="s">
        <v>235</v>
      </c>
      <c r="J99" s="64" t="s">
        <v>236</v>
      </c>
      <c r="K99" s="63">
        <v>-971</v>
      </c>
      <c r="L99" s="63" t="s">
        <v>109</v>
      </c>
      <c r="M99" s="64" t="s">
        <v>110</v>
      </c>
      <c r="N99" s="64"/>
      <c r="O99" s="65" t="s">
        <v>122</v>
      </c>
      <c r="P99" s="65" t="s">
        <v>123</v>
      </c>
    </row>
    <row r="100" spans="1:16" ht="12.75" customHeight="1" thickBot="1">
      <c r="A100" s="18" t="str">
        <f t="shared" si="12"/>
        <v> CLVO 39.47 </v>
      </c>
      <c r="B100" s="6" t="str">
        <f t="shared" si="13"/>
        <v>I</v>
      </c>
      <c r="C100" s="18">
        <f t="shared" si="14"/>
        <v>34958.391000000003</v>
      </c>
      <c r="D100" s="21" t="str">
        <f t="shared" si="15"/>
        <v>vis</v>
      </c>
      <c r="E100" s="62">
        <f>VLOOKUP(C100,Active!C$21:E$972,3,FALSE)</f>
        <v>-863.0070562267374</v>
      </c>
      <c r="F100" s="6" t="s">
        <v>103</v>
      </c>
      <c r="G100" s="21" t="str">
        <f t="shared" si="16"/>
        <v>34958.391</v>
      </c>
      <c r="H100" s="18">
        <f t="shared" si="17"/>
        <v>-863</v>
      </c>
      <c r="I100" s="63" t="s">
        <v>237</v>
      </c>
      <c r="J100" s="64" t="s">
        <v>238</v>
      </c>
      <c r="K100" s="63">
        <v>-863</v>
      </c>
      <c r="L100" s="63" t="s">
        <v>239</v>
      </c>
      <c r="M100" s="64" t="s">
        <v>110</v>
      </c>
      <c r="N100" s="64"/>
      <c r="O100" s="65" t="s">
        <v>122</v>
      </c>
      <c r="P100" s="65" t="s">
        <v>123</v>
      </c>
    </row>
    <row r="101" spans="1:16" ht="12.75" customHeight="1" thickBot="1">
      <c r="A101" s="18" t="str">
        <f t="shared" si="12"/>
        <v> CLVO 39.47 </v>
      </c>
      <c r="B101" s="6" t="str">
        <f t="shared" si="13"/>
        <v>I</v>
      </c>
      <c r="C101" s="18">
        <f t="shared" si="14"/>
        <v>35016.266000000003</v>
      </c>
      <c r="D101" s="21" t="str">
        <f t="shared" si="15"/>
        <v>vis</v>
      </c>
      <c r="E101" s="62">
        <f>VLOOKUP(C101,Active!C$21:E$972,3,FALSE)</f>
        <v>-795.05711904007035</v>
      </c>
      <c r="F101" s="6" t="s">
        <v>103</v>
      </c>
      <c r="G101" s="21" t="str">
        <f t="shared" si="16"/>
        <v>35016.266</v>
      </c>
      <c r="H101" s="18">
        <f t="shared" si="17"/>
        <v>-795</v>
      </c>
      <c r="I101" s="63" t="s">
        <v>240</v>
      </c>
      <c r="J101" s="64" t="s">
        <v>241</v>
      </c>
      <c r="K101" s="63">
        <v>-795</v>
      </c>
      <c r="L101" s="63" t="s">
        <v>242</v>
      </c>
      <c r="M101" s="64" t="s">
        <v>110</v>
      </c>
      <c r="N101" s="64"/>
      <c r="O101" s="65" t="s">
        <v>122</v>
      </c>
      <c r="P101" s="65" t="s">
        <v>123</v>
      </c>
    </row>
    <row r="102" spans="1:16" ht="12.75" customHeight="1" thickBot="1">
      <c r="A102" s="18" t="str">
        <f t="shared" si="12"/>
        <v> CLVO 39.47 </v>
      </c>
      <c r="B102" s="6" t="str">
        <f t="shared" si="13"/>
        <v>I</v>
      </c>
      <c r="C102" s="18">
        <f t="shared" si="14"/>
        <v>35039.356</v>
      </c>
      <c r="D102" s="21" t="str">
        <f t="shared" si="15"/>
        <v>vis</v>
      </c>
      <c r="E102" s="62">
        <f>VLOOKUP(C102,Active!C$21:E$972,3,FALSE)</f>
        <v>-767.94758902469391</v>
      </c>
      <c r="F102" s="6" t="s">
        <v>103</v>
      </c>
      <c r="G102" s="21" t="str">
        <f t="shared" si="16"/>
        <v>35039.356</v>
      </c>
      <c r="H102" s="18">
        <f t="shared" si="17"/>
        <v>-768</v>
      </c>
      <c r="I102" s="63" t="s">
        <v>243</v>
      </c>
      <c r="J102" s="64" t="s">
        <v>244</v>
      </c>
      <c r="K102" s="63">
        <v>-768</v>
      </c>
      <c r="L102" s="63" t="s">
        <v>245</v>
      </c>
      <c r="M102" s="64" t="s">
        <v>110</v>
      </c>
      <c r="N102" s="64"/>
      <c r="O102" s="65" t="s">
        <v>122</v>
      </c>
      <c r="P102" s="65" t="s">
        <v>123</v>
      </c>
    </row>
    <row r="103" spans="1:16" ht="12.75" customHeight="1" thickBot="1">
      <c r="A103" s="18" t="str">
        <f t="shared" si="12"/>
        <v> CLVO 39.47 </v>
      </c>
      <c r="B103" s="6" t="str">
        <f t="shared" si="13"/>
        <v>I</v>
      </c>
      <c r="C103" s="18">
        <f t="shared" si="14"/>
        <v>35396.220999999998</v>
      </c>
      <c r="D103" s="21" t="str">
        <f t="shared" si="15"/>
        <v>vis</v>
      </c>
      <c r="E103" s="62">
        <f>VLOOKUP(C103,Active!C$21:E$972,3,FALSE)</f>
        <v>-348.95917720404896</v>
      </c>
      <c r="F103" s="6" t="s">
        <v>103</v>
      </c>
      <c r="G103" s="21" t="str">
        <f t="shared" si="16"/>
        <v>35396.221</v>
      </c>
      <c r="H103" s="18">
        <f t="shared" si="17"/>
        <v>-349</v>
      </c>
      <c r="I103" s="63" t="s">
        <v>246</v>
      </c>
      <c r="J103" s="64" t="s">
        <v>247</v>
      </c>
      <c r="K103" s="63">
        <v>-349</v>
      </c>
      <c r="L103" s="63" t="s">
        <v>219</v>
      </c>
      <c r="M103" s="64" t="s">
        <v>110</v>
      </c>
      <c r="N103" s="64"/>
      <c r="O103" s="65" t="s">
        <v>122</v>
      </c>
      <c r="P103" s="65" t="s">
        <v>123</v>
      </c>
    </row>
    <row r="104" spans="1:16" ht="12.75" customHeight="1" thickBot="1">
      <c r="A104" s="18" t="str">
        <f t="shared" si="12"/>
        <v> CLVO 39.47 </v>
      </c>
      <c r="B104" s="6" t="str">
        <f t="shared" si="13"/>
        <v>I</v>
      </c>
      <c r="C104" s="18">
        <f t="shared" si="14"/>
        <v>35401.252</v>
      </c>
      <c r="D104" s="21" t="str">
        <f t="shared" si="15"/>
        <v>vis</v>
      </c>
      <c r="E104" s="62">
        <f>VLOOKUP(C104,Active!C$21:E$972,3,FALSE)</f>
        <v>-343.05237575288169</v>
      </c>
      <c r="F104" s="6" t="s">
        <v>103</v>
      </c>
      <c r="G104" s="21" t="str">
        <f t="shared" si="16"/>
        <v>35401.252</v>
      </c>
      <c r="H104" s="18">
        <f t="shared" si="17"/>
        <v>-343</v>
      </c>
      <c r="I104" s="63" t="s">
        <v>248</v>
      </c>
      <c r="J104" s="64" t="s">
        <v>249</v>
      </c>
      <c r="K104" s="63">
        <v>-343</v>
      </c>
      <c r="L104" s="63" t="s">
        <v>250</v>
      </c>
      <c r="M104" s="64" t="s">
        <v>110</v>
      </c>
      <c r="N104" s="64"/>
      <c r="O104" s="65" t="s">
        <v>122</v>
      </c>
      <c r="P104" s="65" t="s">
        <v>123</v>
      </c>
    </row>
    <row r="105" spans="1:16" ht="12.75" customHeight="1" thickBot="1">
      <c r="A105" s="18" t="str">
        <f t="shared" si="12"/>
        <v> CLVO 39.47 </v>
      </c>
      <c r="B105" s="6" t="str">
        <f t="shared" si="13"/>
        <v>I</v>
      </c>
      <c r="C105" s="18">
        <f t="shared" si="14"/>
        <v>35607.428999999996</v>
      </c>
      <c r="D105" s="21" t="str">
        <f t="shared" si="15"/>
        <v>vis</v>
      </c>
      <c r="E105" s="62">
        <f>VLOOKUP(C105,Active!C$21:E$972,3,FALSE)</f>
        <v>-100.9838798680402</v>
      </c>
      <c r="F105" s="6" t="s">
        <v>103</v>
      </c>
      <c r="G105" s="21" t="str">
        <f t="shared" si="16"/>
        <v>35607.429</v>
      </c>
      <c r="H105" s="18">
        <f t="shared" si="17"/>
        <v>-101</v>
      </c>
      <c r="I105" s="63" t="s">
        <v>251</v>
      </c>
      <c r="J105" s="64" t="s">
        <v>252</v>
      </c>
      <c r="K105" s="63">
        <v>-101</v>
      </c>
      <c r="L105" s="63" t="s">
        <v>149</v>
      </c>
      <c r="M105" s="64" t="s">
        <v>110</v>
      </c>
      <c r="N105" s="64"/>
      <c r="O105" s="65" t="s">
        <v>122</v>
      </c>
      <c r="P105" s="65" t="s">
        <v>123</v>
      </c>
    </row>
    <row r="106" spans="1:16" ht="12.75" customHeight="1" thickBot="1">
      <c r="A106" s="18" t="str">
        <f t="shared" si="12"/>
        <v> CLVO 39.47 </v>
      </c>
      <c r="B106" s="6" t="str">
        <f t="shared" si="13"/>
        <v>I</v>
      </c>
      <c r="C106" s="18">
        <f t="shared" si="14"/>
        <v>35630.404000000002</v>
      </c>
      <c r="D106" s="21" t="str">
        <f t="shared" si="15"/>
        <v>vis</v>
      </c>
      <c r="E106" s="62">
        <f>VLOOKUP(C106,Active!C$21:E$972,3,FALSE)</f>
        <v>-74.009369166285154</v>
      </c>
      <c r="F106" s="6" t="s">
        <v>103</v>
      </c>
      <c r="G106" s="21" t="str">
        <f t="shared" si="16"/>
        <v>35630.404</v>
      </c>
      <c r="H106" s="18">
        <f t="shared" si="17"/>
        <v>-74</v>
      </c>
      <c r="I106" s="63" t="s">
        <v>253</v>
      </c>
      <c r="J106" s="64" t="s">
        <v>254</v>
      </c>
      <c r="K106" s="63">
        <v>-74</v>
      </c>
      <c r="L106" s="63" t="s">
        <v>156</v>
      </c>
      <c r="M106" s="64" t="s">
        <v>110</v>
      </c>
      <c r="N106" s="64"/>
      <c r="O106" s="65" t="s">
        <v>122</v>
      </c>
      <c r="P106" s="65" t="s">
        <v>123</v>
      </c>
    </row>
    <row r="107" spans="1:16" ht="12.75" customHeight="1" thickBot="1">
      <c r="A107" s="18" t="str">
        <f t="shared" ref="A107:A126" si="18">P107</f>
        <v> CLVO 39.47 </v>
      </c>
      <c r="B107" s="6" t="str">
        <f t="shared" ref="B107:B126" si="19">IF(H107=INT(H107),"I","II")</f>
        <v>I</v>
      </c>
      <c r="C107" s="18">
        <f t="shared" ref="C107:C126" si="20">1*G107</f>
        <v>35670.411999999997</v>
      </c>
      <c r="D107" s="21" t="str">
        <f t="shared" ref="D107:D126" si="21">VLOOKUP(F107,I$1:J$5,2,FALSE)</f>
        <v>vis</v>
      </c>
      <c r="E107" s="62">
        <f>VLOOKUP(C107,Active!C$21:E$972,3,FALSE)</f>
        <v>-27.036736994124553</v>
      </c>
      <c r="F107" s="6" t="s">
        <v>103</v>
      </c>
      <c r="G107" s="21" t="str">
        <f t="shared" ref="G107:G126" si="22">MID(I107,3,LEN(I107)-3)</f>
        <v>35670.412</v>
      </c>
      <c r="H107" s="18">
        <f t="shared" ref="H107:H126" si="23">1*K107</f>
        <v>-27</v>
      </c>
      <c r="I107" s="63" t="s">
        <v>255</v>
      </c>
      <c r="J107" s="64" t="s">
        <v>256</v>
      </c>
      <c r="K107" s="63">
        <v>-27</v>
      </c>
      <c r="L107" s="63" t="s">
        <v>257</v>
      </c>
      <c r="M107" s="64" t="s">
        <v>110</v>
      </c>
      <c r="N107" s="64"/>
      <c r="O107" s="65" t="s">
        <v>122</v>
      </c>
      <c r="P107" s="65" t="s">
        <v>123</v>
      </c>
    </row>
    <row r="108" spans="1:16" ht="12.75" customHeight="1" thickBot="1">
      <c r="A108" s="18" t="str">
        <f t="shared" si="18"/>
        <v> CLVO 39.47 </v>
      </c>
      <c r="B108" s="6" t="str">
        <f t="shared" si="19"/>
        <v>I</v>
      </c>
      <c r="C108" s="18">
        <f t="shared" si="20"/>
        <v>35740.29</v>
      </c>
      <c r="D108" s="21" t="str">
        <f t="shared" si="21"/>
        <v>vis</v>
      </c>
      <c r="E108" s="62">
        <f>VLOOKUP(C108,Active!C$21:E$972,3,FALSE)</f>
        <v>55.005694292790608</v>
      </c>
      <c r="F108" s="6" t="s">
        <v>103</v>
      </c>
      <c r="G108" s="21" t="str">
        <f t="shared" si="22"/>
        <v>35740.290</v>
      </c>
      <c r="H108" s="18">
        <f t="shared" si="23"/>
        <v>55</v>
      </c>
      <c r="I108" s="63" t="s">
        <v>262</v>
      </c>
      <c r="J108" s="64" t="s">
        <v>263</v>
      </c>
      <c r="K108" s="63">
        <v>55</v>
      </c>
      <c r="L108" s="63" t="s">
        <v>264</v>
      </c>
      <c r="M108" s="64" t="s">
        <v>110</v>
      </c>
      <c r="N108" s="64"/>
      <c r="O108" s="65" t="s">
        <v>122</v>
      </c>
      <c r="P108" s="65" t="s">
        <v>123</v>
      </c>
    </row>
    <row r="109" spans="1:16" ht="12.75" customHeight="1" thickBot="1">
      <c r="A109" s="18" t="str">
        <f t="shared" si="18"/>
        <v> CLVO 39.47 </v>
      </c>
      <c r="B109" s="6" t="str">
        <f t="shared" si="19"/>
        <v>I</v>
      </c>
      <c r="C109" s="18">
        <f t="shared" si="20"/>
        <v>35746.269999999997</v>
      </c>
      <c r="D109" s="21" t="str">
        <f t="shared" si="21"/>
        <v>vis</v>
      </c>
      <c r="E109" s="62">
        <f>VLOOKUP(C109,Active!C$21:E$972,3,FALSE)</f>
        <v>62.02669860166305</v>
      </c>
      <c r="F109" s="6" t="s">
        <v>103</v>
      </c>
      <c r="G109" s="21" t="str">
        <f t="shared" si="22"/>
        <v>35746.270</v>
      </c>
      <c r="H109" s="18">
        <f t="shared" si="23"/>
        <v>62</v>
      </c>
      <c r="I109" s="63" t="s">
        <v>265</v>
      </c>
      <c r="J109" s="64" t="s">
        <v>266</v>
      </c>
      <c r="K109" s="63">
        <v>62</v>
      </c>
      <c r="L109" s="63" t="s">
        <v>267</v>
      </c>
      <c r="M109" s="64" t="s">
        <v>110</v>
      </c>
      <c r="N109" s="64"/>
      <c r="O109" s="65" t="s">
        <v>122</v>
      </c>
      <c r="P109" s="65" t="s">
        <v>123</v>
      </c>
    </row>
    <row r="110" spans="1:16" ht="12.75" customHeight="1" thickBot="1">
      <c r="A110" s="18" t="str">
        <f t="shared" si="18"/>
        <v> CLVO 39.47 </v>
      </c>
      <c r="B110" s="6" t="str">
        <f t="shared" si="19"/>
        <v>I</v>
      </c>
      <c r="C110" s="18">
        <f t="shared" si="20"/>
        <v>36009.42</v>
      </c>
      <c r="D110" s="21" t="str">
        <f t="shared" si="21"/>
        <v>vis</v>
      </c>
      <c r="E110" s="62">
        <f>VLOOKUP(C110,Active!C$21:E$972,3,FALSE)</f>
        <v>370.98611062190594</v>
      </c>
      <c r="F110" s="6" t="s">
        <v>103</v>
      </c>
      <c r="G110" s="21" t="str">
        <f t="shared" si="22"/>
        <v>36009.420</v>
      </c>
      <c r="H110" s="18">
        <f t="shared" si="23"/>
        <v>371</v>
      </c>
      <c r="I110" s="63" t="s">
        <v>268</v>
      </c>
      <c r="J110" s="64" t="s">
        <v>269</v>
      </c>
      <c r="K110" s="63">
        <v>371</v>
      </c>
      <c r="L110" s="63" t="s">
        <v>224</v>
      </c>
      <c r="M110" s="64" t="s">
        <v>110</v>
      </c>
      <c r="N110" s="64"/>
      <c r="O110" s="65" t="s">
        <v>122</v>
      </c>
      <c r="P110" s="65" t="s">
        <v>123</v>
      </c>
    </row>
    <row r="111" spans="1:16" ht="12.75" customHeight="1" thickBot="1">
      <c r="A111" s="18" t="str">
        <f t="shared" si="18"/>
        <v> CLVO 39.47 </v>
      </c>
      <c r="B111" s="6" t="str">
        <f t="shared" si="19"/>
        <v>I</v>
      </c>
      <c r="C111" s="18">
        <f t="shared" si="20"/>
        <v>36015.368000000002</v>
      </c>
      <c r="D111" s="21" t="str">
        <f t="shared" si="21"/>
        <v>vis</v>
      </c>
      <c r="E111" s="62">
        <f>VLOOKUP(C111,Active!C$21:E$972,3,FALSE)</f>
        <v>377.96954433916841</v>
      </c>
      <c r="F111" s="6" t="s">
        <v>103</v>
      </c>
      <c r="G111" s="21" t="str">
        <f t="shared" si="22"/>
        <v>36015.368</v>
      </c>
      <c r="H111" s="18">
        <f t="shared" si="23"/>
        <v>378</v>
      </c>
      <c r="I111" s="63" t="s">
        <v>270</v>
      </c>
      <c r="J111" s="64" t="s">
        <v>271</v>
      </c>
      <c r="K111" s="63">
        <v>378</v>
      </c>
      <c r="L111" s="63" t="s">
        <v>134</v>
      </c>
      <c r="M111" s="64" t="s">
        <v>110</v>
      </c>
      <c r="N111" s="64"/>
      <c r="O111" s="65" t="s">
        <v>122</v>
      </c>
      <c r="P111" s="65" t="s">
        <v>123</v>
      </c>
    </row>
    <row r="112" spans="1:16" ht="12.75" customHeight="1" thickBot="1">
      <c r="A112" s="18" t="str">
        <f t="shared" si="18"/>
        <v> CLVO 39.47 </v>
      </c>
      <c r="B112" s="6" t="str">
        <f t="shared" si="19"/>
        <v>I</v>
      </c>
      <c r="C112" s="18">
        <f t="shared" si="20"/>
        <v>36038.400000000001</v>
      </c>
      <c r="D112" s="21" t="str">
        <f t="shared" si="21"/>
        <v>vis</v>
      </c>
      <c r="E112" s="62">
        <f>VLOOKUP(C112,Active!C$21:E$972,3,FALSE)</f>
        <v>405.01097765723779</v>
      </c>
      <c r="F112" s="6" t="s">
        <v>103</v>
      </c>
      <c r="G112" s="21" t="str">
        <f t="shared" si="22"/>
        <v>36038.400</v>
      </c>
      <c r="H112" s="18">
        <f t="shared" si="23"/>
        <v>405</v>
      </c>
      <c r="I112" s="63" t="s">
        <v>272</v>
      </c>
      <c r="J112" s="64" t="s">
        <v>273</v>
      </c>
      <c r="K112" s="63">
        <v>405</v>
      </c>
      <c r="L112" s="63" t="s">
        <v>274</v>
      </c>
      <c r="M112" s="64" t="s">
        <v>110</v>
      </c>
      <c r="N112" s="64"/>
      <c r="O112" s="65" t="s">
        <v>122</v>
      </c>
      <c r="P112" s="65" t="s">
        <v>123</v>
      </c>
    </row>
    <row r="113" spans="1:16" ht="12.75" customHeight="1" thickBot="1">
      <c r="A113" s="18" t="str">
        <f t="shared" si="18"/>
        <v> CLVO 39.47 </v>
      </c>
      <c r="B113" s="6" t="str">
        <f t="shared" si="19"/>
        <v>I</v>
      </c>
      <c r="C113" s="18">
        <f t="shared" si="20"/>
        <v>36084.347000000002</v>
      </c>
      <c r="D113" s="21" t="str">
        <f t="shared" si="21"/>
        <v>vis</v>
      </c>
      <c r="E113" s="62">
        <f>VLOOKUP(C113,Active!C$21:E$972,3,FALSE)</f>
        <v>458.95647681777001</v>
      </c>
      <c r="F113" s="6" t="s">
        <v>103</v>
      </c>
      <c r="G113" s="21" t="str">
        <f t="shared" si="22"/>
        <v>36084.347</v>
      </c>
      <c r="H113" s="18">
        <f t="shared" si="23"/>
        <v>459</v>
      </c>
      <c r="I113" s="63" t="s">
        <v>275</v>
      </c>
      <c r="J113" s="64" t="s">
        <v>276</v>
      </c>
      <c r="K113" s="63">
        <v>459</v>
      </c>
      <c r="L113" s="63" t="s">
        <v>277</v>
      </c>
      <c r="M113" s="64" t="s">
        <v>110</v>
      </c>
      <c r="N113" s="64"/>
      <c r="O113" s="65" t="s">
        <v>122</v>
      </c>
      <c r="P113" s="65" t="s">
        <v>123</v>
      </c>
    </row>
    <row r="114" spans="1:16" ht="12.75" customHeight="1" thickBot="1">
      <c r="A114" s="18" t="str">
        <f t="shared" si="18"/>
        <v> CLVO 39.47 </v>
      </c>
      <c r="B114" s="6" t="str">
        <f t="shared" si="19"/>
        <v>I</v>
      </c>
      <c r="C114" s="18">
        <f t="shared" si="20"/>
        <v>36125.290999999997</v>
      </c>
      <c r="D114" s="21" t="str">
        <f t="shared" si="21"/>
        <v>vis</v>
      </c>
      <c r="E114" s="62">
        <f>VLOOKUP(C114,Active!C$21:E$972,3,FALSE)</f>
        <v>507.02804879480016</v>
      </c>
      <c r="F114" s="6" t="s">
        <v>103</v>
      </c>
      <c r="G114" s="21" t="str">
        <f t="shared" si="22"/>
        <v>36125.291</v>
      </c>
      <c r="H114" s="18">
        <f t="shared" si="23"/>
        <v>507</v>
      </c>
      <c r="I114" s="63" t="s">
        <v>278</v>
      </c>
      <c r="J114" s="64" t="s">
        <v>279</v>
      </c>
      <c r="K114" s="63">
        <v>507</v>
      </c>
      <c r="L114" s="63" t="s">
        <v>280</v>
      </c>
      <c r="M114" s="64" t="s">
        <v>110</v>
      </c>
      <c r="N114" s="64"/>
      <c r="O114" s="65" t="s">
        <v>122</v>
      </c>
      <c r="P114" s="65" t="s">
        <v>123</v>
      </c>
    </row>
    <row r="115" spans="1:16" ht="12.75" customHeight="1" thickBot="1">
      <c r="A115" s="18" t="str">
        <f t="shared" si="18"/>
        <v> CLVO 39.47 </v>
      </c>
      <c r="B115" s="6" t="str">
        <f t="shared" si="19"/>
        <v>I</v>
      </c>
      <c r="C115" s="18">
        <f t="shared" si="20"/>
        <v>36131.254000000001</v>
      </c>
      <c r="D115" s="21" t="str">
        <f t="shared" si="21"/>
        <v>vis</v>
      </c>
      <c r="E115" s="62">
        <f>VLOOKUP(C115,Active!C$21:E$972,3,FALSE)</f>
        <v>514.0290937268835</v>
      </c>
      <c r="F115" s="6" t="s">
        <v>103</v>
      </c>
      <c r="G115" s="21" t="str">
        <f t="shared" si="22"/>
        <v>36131.254</v>
      </c>
      <c r="H115" s="18">
        <f t="shared" si="23"/>
        <v>514</v>
      </c>
      <c r="I115" s="63" t="s">
        <v>281</v>
      </c>
      <c r="J115" s="64" t="s">
        <v>282</v>
      </c>
      <c r="K115" s="63">
        <v>514</v>
      </c>
      <c r="L115" s="63" t="s">
        <v>283</v>
      </c>
      <c r="M115" s="64" t="s">
        <v>110</v>
      </c>
      <c r="N115" s="64"/>
      <c r="O115" s="65" t="s">
        <v>122</v>
      </c>
      <c r="P115" s="65" t="s">
        <v>123</v>
      </c>
    </row>
    <row r="116" spans="1:16" ht="12.75" customHeight="1" thickBot="1">
      <c r="A116" s="18" t="str">
        <f t="shared" si="18"/>
        <v> MVS 2.124 </v>
      </c>
      <c r="B116" s="6" t="str">
        <f t="shared" si="19"/>
        <v>I</v>
      </c>
      <c r="C116" s="18">
        <f t="shared" si="20"/>
        <v>36318.597000000002</v>
      </c>
      <c r="D116" s="21" t="str">
        <f t="shared" si="21"/>
        <v>vis</v>
      </c>
      <c r="E116" s="62">
        <f>VLOOKUP(C116,Active!C$21:E$972,3,FALSE)</f>
        <v>733.98494828173159</v>
      </c>
      <c r="F116" s="6" t="s">
        <v>103</v>
      </c>
      <c r="G116" s="21" t="str">
        <f t="shared" si="22"/>
        <v>36318.597</v>
      </c>
      <c r="H116" s="18">
        <f t="shared" si="23"/>
        <v>734</v>
      </c>
      <c r="I116" s="63" t="s">
        <v>284</v>
      </c>
      <c r="J116" s="64" t="s">
        <v>285</v>
      </c>
      <c r="K116" s="63">
        <v>734</v>
      </c>
      <c r="L116" s="63" t="s">
        <v>162</v>
      </c>
      <c r="M116" s="64" t="s">
        <v>110</v>
      </c>
      <c r="N116" s="64"/>
      <c r="O116" s="65" t="s">
        <v>286</v>
      </c>
      <c r="P116" s="65" t="s">
        <v>287</v>
      </c>
    </row>
    <row r="117" spans="1:16" ht="12.75" customHeight="1" thickBot="1">
      <c r="A117" s="18" t="str">
        <f t="shared" si="18"/>
        <v> MVS 2.124 </v>
      </c>
      <c r="B117" s="6" t="str">
        <f t="shared" si="19"/>
        <v>I</v>
      </c>
      <c r="C117" s="18">
        <f t="shared" si="20"/>
        <v>37731.646999999997</v>
      </c>
      <c r="D117" s="21" t="str">
        <f t="shared" si="21"/>
        <v>vis</v>
      </c>
      <c r="E117" s="62">
        <f>VLOOKUP(C117,Active!C$21:E$972,3,FALSE)</f>
        <v>2393.0200885257004</v>
      </c>
      <c r="F117" s="6" t="s">
        <v>103</v>
      </c>
      <c r="G117" s="21" t="str">
        <f t="shared" si="22"/>
        <v>37731.647</v>
      </c>
      <c r="H117" s="18">
        <f t="shared" si="23"/>
        <v>2393</v>
      </c>
      <c r="I117" s="63" t="s">
        <v>288</v>
      </c>
      <c r="J117" s="64" t="s">
        <v>289</v>
      </c>
      <c r="K117" s="63">
        <v>2393</v>
      </c>
      <c r="L117" s="63" t="s">
        <v>290</v>
      </c>
      <c r="M117" s="64" t="s">
        <v>110</v>
      </c>
      <c r="N117" s="64"/>
      <c r="O117" s="65" t="s">
        <v>286</v>
      </c>
      <c r="P117" s="65" t="s">
        <v>287</v>
      </c>
    </row>
    <row r="118" spans="1:16" ht="12.75" customHeight="1" thickBot="1">
      <c r="A118" s="18" t="str">
        <f t="shared" si="18"/>
        <v> MVS 2.124 </v>
      </c>
      <c r="B118" s="6" t="str">
        <f t="shared" si="19"/>
        <v>I</v>
      </c>
      <c r="C118" s="18">
        <f t="shared" si="20"/>
        <v>37824.449000000001</v>
      </c>
      <c r="D118" s="21" t="str">
        <f t="shared" si="21"/>
        <v>vis</v>
      </c>
      <c r="E118" s="62">
        <f>VLOOKUP(C118,Active!C$21:E$972,3,FALSE)</f>
        <v>2501.9771523839695</v>
      </c>
      <c r="F118" s="6" t="s">
        <v>103</v>
      </c>
      <c r="G118" s="21" t="str">
        <f t="shared" si="22"/>
        <v>37824.449</v>
      </c>
      <c r="H118" s="18">
        <f t="shared" si="23"/>
        <v>2502</v>
      </c>
      <c r="I118" s="63" t="s">
        <v>291</v>
      </c>
      <c r="J118" s="64" t="s">
        <v>292</v>
      </c>
      <c r="K118" s="63">
        <v>2502</v>
      </c>
      <c r="L118" s="63" t="s">
        <v>293</v>
      </c>
      <c r="M118" s="64" t="s">
        <v>110</v>
      </c>
      <c r="N118" s="64"/>
      <c r="O118" s="65" t="s">
        <v>286</v>
      </c>
      <c r="P118" s="65" t="s">
        <v>287</v>
      </c>
    </row>
    <row r="119" spans="1:16" ht="12.75" customHeight="1" thickBot="1">
      <c r="A119" s="18" t="str">
        <f t="shared" si="18"/>
        <v> MVS 2.124 </v>
      </c>
      <c r="B119" s="6" t="str">
        <f t="shared" si="19"/>
        <v>I</v>
      </c>
      <c r="C119" s="18">
        <f t="shared" si="20"/>
        <v>37911.370999999999</v>
      </c>
      <c r="D119" s="21" t="str">
        <f t="shared" si="21"/>
        <v>vis</v>
      </c>
      <c r="E119" s="62">
        <f>VLOOKUP(C119,Active!C$21:E$972,3,FALSE)</f>
        <v>2604.0306200321661</v>
      </c>
      <c r="F119" s="6" t="s">
        <v>103</v>
      </c>
      <c r="G119" s="21" t="str">
        <f t="shared" si="22"/>
        <v>37911.371</v>
      </c>
      <c r="H119" s="18">
        <f t="shared" si="23"/>
        <v>2604</v>
      </c>
      <c r="I119" s="63" t="s">
        <v>294</v>
      </c>
      <c r="J119" s="64" t="s">
        <v>295</v>
      </c>
      <c r="K119" s="63">
        <v>2604</v>
      </c>
      <c r="L119" s="63" t="s">
        <v>296</v>
      </c>
      <c r="M119" s="64" t="s">
        <v>110</v>
      </c>
      <c r="N119" s="64"/>
      <c r="O119" s="65" t="s">
        <v>286</v>
      </c>
      <c r="P119" s="65" t="s">
        <v>287</v>
      </c>
    </row>
    <row r="120" spans="1:16" ht="12.75" customHeight="1" thickBot="1">
      <c r="A120" s="18" t="str">
        <f t="shared" si="18"/>
        <v> MVS 2.124 </v>
      </c>
      <c r="B120" s="6" t="str">
        <f t="shared" si="19"/>
        <v>I</v>
      </c>
      <c r="C120" s="18">
        <f t="shared" si="20"/>
        <v>37940.29</v>
      </c>
      <c r="D120" s="21" t="str">
        <f t="shared" si="21"/>
        <v>vis</v>
      </c>
      <c r="E120" s="62">
        <f>VLOOKUP(C120,Active!C$21:E$972,3,FALSE)</f>
        <v>2637.9838681272217</v>
      </c>
      <c r="F120" s="6" t="s">
        <v>103</v>
      </c>
      <c r="G120" s="21" t="str">
        <f t="shared" si="22"/>
        <v>37940.290</v>
      </c>
      <c r="H120" s="18">
        <f t="shared" si="23"/>
        <v>2638</v>
      </c>
      <c r="I120" s="63" t="s">
        <v>297</v>
      </c>
      <c r="J120" s="64" t="s">
        <v>298</v>
      </c>
      <c r="K120" s="63">
        <v>2638</v>
      </c>
      <c r="L120" s="63" t="s">
        <v>299</v>
      </c>
      <c r="M120" s="64" t="s">
        <v>110</v>
      </c>
      <c r="N120" s="64"/>
      <c r="O120" s="65" t="s">
        <v>286</v>
      </c>
      <c r="P120" s="65" t="s">
        <v>287</v>
      </c>
    </row>
    <row r="121" spans="1:16" ht="12.75" customHeight="1" thickBot="1">
      <c r="A121" s="18" t="str">
        <f t="shared" si="18"/>
        <v>VSB 40 </v>
      </c>
      <c r="B121" s="6" t="str">
        <f t="shared" si="19"/>
        <v>I</v>
      </c>
      <c r="C121" s="18">
        <f t="shared" si="20"/>
        <v>52353.283199999998</v>
      </c>
      <c r="D121" s="21" t="str">
        <f t="shared" si="21"/>
        <v>vis</v>
      </c>
      <c r="E121" s="62">
        <f>VLOOKUP(C121,Active!C$21:E$972,3,FALSE)</f>
        <v>19560.005165956343</v>
      </c>
      <c r="F121" s="6" t="s">
        <v>103</v>
      </c>
      <c r="G121" s="21" t="str">
        <f t="shared" si="22"/>
        <v>52353.2832</v>
      </c>
      <c r="H121" s="18">
        <f t="shared" si="23"/>
        <v>19560</v>
      </c>
      <c r="I121" s="63" t="s">
        <v>429</v>
      </c>
      <c r="J121" s="64" t="s">
        <v>430</v>
      </c>
      <c r="K121" s="63">
        <v>19560</v>
      </c>
      <c r="L121" s="63" t="s">
        <v>431</v>
      </c>
      <c r="M121" s="64" t="s">
        <v>339</v>
      </c>
      <c r="N121" s="64" t="s">
        <v>340</v>
      </c>
      <c r="O121" s="65" t="s">
        <v>432</v>
      </c>
      <c r="P121" s="66" t="s">
        <v>433</v>
      </c>
    </row>
    <row r="122" spans="1:16" ht="12.75" customHeight="1" thickBot="1">
      <c r="A122" s="18" t="str">
        <f t="shared" si="18"/>
        <v>BAVM 193 </v>
      </c>
      <c r="B122" s="6" t="str">
        <f t="shared" si="19"/>
        <v>I</v>
      </c>
      <c r="C122" s="18">
        <f t="shared" si="20"/>
        <v>54317.382899999997</v>
      </c>
      <c r="D122" s="21" t="str">
        <f t="shared" si="21"/>
        <v>vis</v>
      </c>
      <c r="E122" s="62">
        <f>VLOOKUP(C122,Active!C$21:E$972,3,FALSE)</f>
        <v>21866.017282472138</v>
      </c>
      <c r="F122" s="6" t="s">
        <v>103</v>
      </c>
      <c r="G122" s="21" t="str">
        <f t="shared" si="22"/>
        <v>54317.3829</v>
      </c>
      <c r="H122" s="18">
        <f t="shared" si="23"/>
        <v>21866</v>
      </c>
      <c r="I122" s="63" t="s">
        <v>445</v>
      </c>
      <c r="J122" s="64" t="s">
        <v>446</v>
      </c>
      <c r="K122" s="63" t="s">
        <v>447</v>
      </c>
      <c r="L122" s="63" t="s">
        <v>448</v>
      </c>
      <c r="M122" s="64" t="s">
        <v>437</v>
      </c>
      <c r="N122" s="64" t="s">
        <v>443</v>
      </c>
      <c r="O122" s="65" t="s">
        <v>449</v>
      </c>
      <c r="P122" s="66" t="s">
        <v>450</v>
      </c>
    </row>
    <row r="123" spans="1:16" ht="12.75" customHeight="1" thickBot="1">
      <c r="A123" s="18" t="str">
        <f t="shared" si="18"/>
        <v>BAVM 212 </v>
      </c>
      <c r="B123" s="6" t="str">
        <f t="shared" si="19"/>
        <v>I</v>
      </c>
      <c r="C123" s="18">
        <f t="shared" si="20"/>
        <v>54516.683199999999</v>
      </c>
      <c r="D123" s="21" t="str">
        <f t="shared" si="21"/>
        <v>vis</v>
      </c>
      <c r="E123" s="62">
        <f>VLOOKUP(C123,Active!C$21:E$972,3,FALSE)</f>
        <v>22100.011975626076</v>
      </c>
      <c r="F123" s="6" t="s">
        <v>103</v>
      </c>
      <c r="G123" s="21" t="str">
        <f t="shared" si="22"/>
        <v>54516.6832</v>
      </c>
      <c r="H123" s="18">
        <f t="shared" si="23"/>
        <v>22100</v>
      </c>
      <c r="I123" s="63" t="s">
        <v>451</v>
      </c>
      <c r="J123" s="64" t="s">
        <v>452</v>
      </c>
      <c r="K123" s="63" t="s">
        <v>453</v>
      </c>
      <c r="L123" s="63" t="s">
        <v>454</v>
      </c>
      <c r="M123" s="64" t="s">
        <v>437</v>
      </c>
      <c r="N123" s="64" t="s">
        <v>424</v>
      </c>
      <c r="O123" s="65" t="s">
        <v>455</v>
      </c>
      <c r="P123" s="66" t="s">
        <v>456</v>
      </c>
    </row>
    <row r="124" spans="1:16" ht="12.75" customHeight="1" thickBot="1">
      <c r="A124" s="18" t="str">
        <f t="shared" si="18"/>
        <v>OEJV 0094 </v>
      </c>
      <c r="B124" s="6" t="str">
        <f t="shared" si="19"/>
        <v>II</v>
      </c>
      <c r="C124" s="18">
        <f t="shared" si="20"/>
        <v>54647.428800000002</v>
      </c>
      <c r="D124" s="21" t="str">
        <f t="shared" si="21"/>
        <v>vis</v>
      </c>
      <c r="E124" s="62" t="e">
        <f>VLOOKUP(C124,Active!C$21:E$972,3,FALSE)</f>
        <v>#N/A</v>
      </c>
      <c r="F124" s="6" t="s">
        <v>103</v>
      </c>
      <c r="G124" s="21" t="str">
        <f t="shared" si="22"/>
        <v>54647.4288</v>
      </c>
      <c r="H124" s="18">
        <f t="shared" si="23"/>
        <v>22253.5</v>
      </c>
      <c r="I124" s="63" t="s">
        <v>457</v>
      </c>
      <c r="J124" s="64" t="s">
        <v>458</v>
      </c>
      <c r="K124" s="63" t="s">
        <v>459</v>
      </c>
      <c r="L124" s="63" t="s">
        <v>460</v>
      </c>
      <c r="M124" s="64" t="s">
        <v>437</v>
      </c>
      <c r="N124" s="64" t="s">
        <v>461</v>
      </c>
      <c r="O124" s="65" t="s">
        <v>462</v>
      </c>
      <c r="P124" s="66" t="s">
        <v>463</v>
      </c>
    </row>
    <row r="125" spans="1:16" ht="12.75" customHeight="1" thickBot="1">
      <c r="A125" s="18" t="str">
        <f t="shared" si="18"/>
        <v>BAVM 225 </v>
      </c>
      <c r="B125" s="6" t="str">
        <f t="shared" si="19"/>
        <v>I</v>
      </c>
      <c r="C125" s="18">
        <f t="shared" si="20"/>
        <v>55689.524799999999</v>
      </c>
      <c r="D125" s="21" t="str">
        <f t="shared" si="21"/>
        <v>vis</v>
      </c>
      <c r="E125" s="62">
        <f>VLOOKUP(C125,Active!C$21:E$972,3,FALSE)</f>
        <v>23477.023000246554</v>
      </c>
      <c r="F125" s="6" t="s">
        <v>103</v>
      </c>
      <c r="G125" s="21" t="str">
        <f t="shared" si="22"/>
        <v>55689.5248</v>
      </c>
      <c r="H125" s="18">
        <f t="shared" si="23"/>
        <v>23477</v>
      </c>
      <c r="I125" s="63" t="s">
        <v>473</v>
      </c>
      <c r="J125" s="64" t="s">
        <v>474</v>
      </c>
      <c r="K125" s="63" t="s">
        <v>475</v>
      </c>
      <c r="L125" s="63" t="s">
        <v>476</v>
      </c>
      <c r="M125" s="64" t="s">
        <v>437</v>
      </c>
      <c r="N125" s="64" t="s">
        <v>477</v>
      </c>
      <c r="O125" s="65" t="s">
        <v>478</v>
      </c>
      <c r="P125" s="66" t="s">
        <v>479</v>
      </c>
    </row>
    <row r="126" spans="1:16" ht="12.75" customHeight="1" thickBot="1">
      <c r="A126" s="18" t="str">
        <f t="shared" si="18"/>
        <v>BAVM 241 (=IBVS 6157) </v>
      </c>
      <c r="B126" s="6" t="str">
        <f t="shared" si="19"/>
        <v>II</v>
      </c>
      <c r="C126" s="18">
        <f t="shared" si="20"/>
        <v>57203.491600000001</v>
      </c>
      <c r="D126" s="21" t="str">
        <f t="shared" si="21"/>
        <v>vis</v>
      </c>
      <c r="E126" s="62">
        <f>VLOOKUP(C126,Active!C$21:E$972,3,FALSE)</f>
        <v>25254.542636751081</v>
      </c>
      <c r="F126" s="6" t="s">
        <v>103</v>
      </c>
      <c r="G126" s="21" t="str">
        <f t="shared" si="22"/>
        <v>57203.4916</v>
      </c>
      <c r="H126" s="18">
        <f t="shared" si="23"/>
        <v>25254.5</v>
      </c>
      <c r="I126" s="63" t="s">
        <v>498</v>
      </c>
      <c r="J126" s="64" t="s">
        <v>499</v>
      </c>
      <c r="K126" s="63" t="s">
        <v>500</v>
      </c>
      <c r="L126" s="63" t="s">
        <v>501</v>
      </c>
      <c r="M126" s="64" t="s">
        <v>437</v>
      </c>
      <c r="N126" s="64" t="s">
        <v>443</v>
      </c>
      <c r="O126" s="65" t="s">
        <v>390</v>
      </c>
      <c r="P126" s="66" t="s">
        <v>502</v>
      </c>
    </row>
    <row r="127" spans="1:16">
      <c r="B127" s="6"/>
      <c r="F127" s="6"/>
    </row>
    <row r="128" spans="1:1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  <row r="835" spans="2:6">
      <c r="B835" s="6"/>
      <c r="F835" s="6"/>
    </row>
    <row r="836" spans="2:6">
      <c r="B836" s="6"/>
      <c r="F836" s="6"/>
    </row>
    <row r="837" spans="2:6">
      <c r="B837" s="6"/>
      <c r="F837" s="6"/>
    </row>
    <row r="838" spans="2:6">
      <c r="B838" s="6"/>
      <c r="F838" s="6"/>
    </row>
    <row r="839" spans="2:6">
      <c r="B839" s="6"/>
      <c r="F839" s="6"/>
    </row>
    <row r="840" spans="2:6">
      <c r="B840" s="6"/>
      <c r="F840" s="6"/>
    </row>
    <row r="841" spans="2:6">
      <c r="B841" s="6"/>
      <c r="F841" s="6"/>
    </row>
    <row r="842" spans="2:6">
      <c r="B842" s="6"/>
      <c r="F842" s="6"/>
    </row>
    <row r="843" spans="2:6">
      <c r="B843" s="6"/>
      <c r="F843" s="6"/>
    </row>
    <row r="844" spans="2:6">
      <c r="B844" s="6"/>
      <c r="F844" s="6"/>
    </row>
    <row r="845" spans="2:6">
      <c r="B845" s="6"/>
      <c r="F845" s="6"/>
    </row>
    <row r="846" spans="2:6">
      <c r="B846" s="6"/>
      <c r="F846" s="6"/>
    </row>
    <row r="847" spans="2:6">
      <c r="B847" s="6"/>
      <c r="F847" s="6"/>
    </row>
    <row r="848" spans="2:6">
      <c r="B848" s="6"/>
      <c r="F848" s="6"/>
    </row>
    <row r="849" spans="2:6">
      <c r="B849" s="6"/>
      <c r="F849" s="6"/>
    </row>
    <row r="850" spans="2:6">
      <c r="B850" s="6"/>
      <c r="F850" s="6"/>
    </row>
    <row r="851" spans="2:6">
      <c r="B851" s="6"/>
      <c r="F851" s="6"/>
    </row>
    <row r="852" spans="2:6">
      <c r="B852" s="6"/>
      <c r="F852" s="6"/>
    </row>
    <row r="853" spans="2:6">
      <c r="B853" s="6"/>
      <c r="F853" s="6"/>
    </row>
    <row r="854" spans="2:6">
      <c r="B854" s="6"/>
      <c r="F854" s="6"/>
    </row>
    <row r="855" spans="2:6">
      <c r="B855" s="6"/>
      <c r="F855" s="6"/>
    </row>
    <row r="856" spans="2:6">
      <c r="B856" s="6"/>
      <c r="F856" s="6"/>
    </row>
    <row r="857" spans="2:6">
      <c r="B857" s="6"/>
      <c r="F857" s="6"/>
    </row>
    <row r="858" spans="2:6">
      <c r="B858" s="6"/>
      <c r="F858" s="6"/>
    </row>
    <row r="859" spans="2:6">
      <c r="B859" s="6"/>
      <c r="F859" s="6"/>
    </row>
    <row r="860" spans="2:6">
      <c r="B860" s="6"/>
      <c r="F860" s="6"/>
    </row>
    <row r="861" spans="2:6">
      <c r="B861" s="6"/>
      <c r="F861" s="6"/>
    </row>
    <row r="862" spans="2:6">
      <c r="B862" s="6"/>
      <c r="F862" s="6"/>
    </row>
    <row r="863" spans="2:6">
      <c r="B863" s="6"/>
      <c r="F863" s="6"/>
    </row>
    <row r="864" spans="2:6">
      <c r="B864" s="6"/>
      <c r="F864" s="6"/>
    </row>
    <row r="865" spans="2:6">
      <c r="B865" s="6"/>
      <c r="F865" s="6"/>
    </row>
    <row r="866" spans="2:6">
      <c r="B866" s="6"/>
      <c r="F866" s="6"/>
    </row>
    <row r="867" spans="2:6">
      <c r="B867" s="6"/>
      <c r="F867" s="6"/>
    </row>
    <row r="868" spans="2:6">
      <c r="B868" s="6"/>
      <c r="F868" s="6"/>
    </row>
    <row r="869" spans="2:6">
      <c r="B869" s="6"/>
      <c r="F869" s="6"/>
    </row>
    <row r="870" spans="2:6">
      <c r="B870" s="6"/>
      <c r="F870" s="6"/>
    </row>
    <row r="871" spans="2:6">
      <c r="B871" s="6"/>
      <c r="F871" s="6"/>
    </row>
    <row r="872" spans="2:6">
      <c r="B872" s="6"/>
      <c r="F872" s="6"/>
    </row>
    <row r="873" spans="2:6">
      <c r="B873" s="6"/>
      <c r="F873" s="6"/>
    </row>
    <row r="874" spans="2:6">
      <c r="B874" s="6"/>
      <c r="F874" s="6"/>
    </row>
    <row r="875" spans="2:6">
      <c r="B875" s="6"/>
      <c r="F875" s="6"/>
    </row>
    <row r="876" spans="2:6">
      <c r="B876" s="6"/>
      <c r="F876" s="6"/>
    </row>
    <row r="877" spans="2:6">
      <c r="B877" s="6"/>
      <c r="F877" s="6"/>
    </row>
    <row r="878" spans="2:6">
      <c r="B878" s="6"/>
      <c r="F878" s="6"/>
    </row>
    <row r="879" spans="2:6">
      <c r="B879" s="6"/>
      <c r="F879" s="6"/>
    </row>
    <row r="880" spans="2:6">
      <c r="B880" s="6"/>
      <c r="F880" s="6"/>
    </row>
    <row r="881" spans="2:6">
      <c r="B881" s="6"/>
      <c r="F881" s="6"/>
    </row>
    <row r="882" spans="2:6">
      <c r="B882" s="6"/>
      <c r="F882" s="6"/>
    </row>
    <row r="883" spans="2:6">
      <c r="B883" s="6"/>
      <c r="F883" s="6"/>
    </row>
    <row r="884" spans="2:6">
      <c r="B884" s="6"/>
      <c r="F884" s="6"/>
    </row>
    <row r="885" spans="2:6">
      <c r="B885" s="6"/>
      <c r="F885" s="6"/>
    </row>
    <row r="886" spans="2:6">
      <c r="B886" s="6"/>
      <c r="F886" s="6"/>
    </row>
    <row r="887" spans="2:6">
      <c r="B887" s="6"/>
      <c r="F887" s="6"/>
    </row>
    <row r="888" spans="2:6">
      <c r="B888" s="6"/>
      <c r="F888" s="6"/>
    </row>
    <row r="889" spans="2:6">
      <c r="B889" s="6"/>
      <c r="F889" s="6"/>
    </row>
    <row r="890" spans="2:6">
      <c r="B890" s="6"/>
      <c r="F890" s="6"/>
    </row>
    <row r="891" spans="2:6">
      <c r="B891" s="6"/>
      <c r="F891" s="6"/>
    </row>
    <row r="892" spans="2:6">
      <c r="B892" s="6"/>
      <c r="F892" s="6"/>
    </row>
    <row r="893" spans="2:6">
      <c r="B893" s="6"/>
      <c r="F893" s="6"/>
    </row>
    <row r="894" spans="2:6">
      <c r="B894" s="6"/>
      <c r="F894" s="6"/>
    </row>
    <row r="895" spans="2:6">
      <c r="B895" s="6"/>
      <c r="F895" s="6"/>
    </row>
    <row r="896" spans="2:6">
      <c r="B896" s="6"/>
      <c r="F896" s="6"/>
    </row>
    <row r="897" spans="2:6">
      <c r="B897" s="6"/>
      <c r="F897" s="6"/>
    </row>
    <row r="898" spans="2:6">
      <c r="B898" s="6"/>
      <c r="F898" s="6"/>
    </row>
    <row r="899" spans="2:6">
      <c r="B899" s="6"/>
      <c r="F899" s="6"/>
    </row>
    <row r="900" spans="2:6">
      <c r="B900" s="6"/>
      <c r="F900" s="6"/>
    </row>
    <row r="901" spans="2:6">
      <c r="B901" s="6"/>
      <c r="F901" s="6"/>
    </row>
    <row r="902" spans="2:6">
      <c r="B902" s="6"/>
      <c r="F902" s="6"/>
    </row>
    <row r="903" spans="2:6">
      <c r="B903" s="6"/>
      <c r="F903" s="6"/>
    </row>
  </sheetData>
  <phoneticPr fontId="8" type="noConversion"/>
  <hyperlinks>
    <hyperlink ref="P27" r:id="rId1" display="http://www.bav-astro.de/sfs/BAVM_link.php?BAVMnr=56"/>
    <hyperlink ref="P34" r:id="rId2" display="http://www.bav-astro.de/sfs/BAVM_link.php?BAVMnr=60"/>
    <hyperlink ref="P37" r:id="rId3" display="http://www.bav-astro.de/sfs/BAVM_link.php?BAVMnr=62"/>
    <hyperlink ref="P38" r:id="rId4" display="http://www.bav-astro.de/sfs/BAVM_link.php?BAVMnr=62"/>
    <hyperlink ref="P43" r:id="rId5" display="http://www.konkoly.hu/cgi-bin/IBVS?5027"/>
    <hyperlink ref="P44" r:id="rId6" display="http://www.konkoly.hu/cgi-bin/IBVS?5027"/>
    <hyperlink ref="P45" r:id="rId7" display="http://www.konkoly.hu/cgi-bin/IBVS?5287"/>
    <hyperlink ref="P46" r:id="rId8" display="http://www.bav-astro.de/sfs/BAVM_link.php?BAVMnr=152"/>
    <hyperlink ref="P47" r:id="rId9" display="http://www.bav-astro.de/sfs/BAVM_link.php?BAVMnr=152"/>
    <hyperlink ref="P121" r:id="rId10" display="http://vsolj.cetus-net.org/no40.pdf"/>
    <hyperlink ref="P49" r:id="rId11" display="http://www.bav-astro.de/sfs/BAVM_link.php?BAVMnr=186"/>
    <hyperlink ref="P122" r:id="rId12" display="http://www.bav-astro.de/sfs/BAVM_link.php?BAVMnr=193"/>
    <hyperlink ref="P123" r:id="rId13" display="http://www.bav-astro.de/sfs/BAVM_link.php?BAVMnr=212"/>
    <hyperlink ref="P124" r:id="rId14" display="http://var.astro.cz/oejv/issues/oejv0094.pdf"/>
    <hyperlink ref="P50" r:id="rId15" display="http://www.bav-astro.de/sfs/BAVM_link.php?BAVMnr=215"/>
    <hyperlink ref="P51" r:id="rId16" display="http://www.bav-astro.de/sfs/BAVM_link.php?BAVMnr=215"/>
    <hyperlink ref="P125" r:id="rId17" display="http://www.bav-astro.de/sfs/BAVM_link.php?BAVMnr=225"/>
    <hyperlink ref="P52" r:id="rId18" display="http://www.bav-astro.de/sfs/BAVM_link.php?BAVMnr=220"/>
    <hyperlink ref="P53" r:id="rId19" display="http://www.bav-astro.de/sfs/BAVM_link.php?BAVMnr=220"/>
    <hyperlink ref="P54" r:id="rId20" display="http://www.bav-astro.de/sfs/BAVM_link.php?BAVMnr=234"/>
    <hyperlink ref="P55" r:id="rId21" display="http://www.bav-astro.de/sfs/BAVM_link.php?BAVMnr=238"/>
    <hyperlink ref="P126" r:id="rId22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2023-01-16T03:33:53Z</dcterms:modified>
</cp:coreProperties>
</file>