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846B283-68F6-4335-98B5-14606F22D8E5}" xr6:coauthVersionLast="47" xr6:coauthVersionMax="47" xr10:uidLastSave="{00000000-0000-0000-0000-000000000000}"/>
  <bookViews>
    <workbookView xWindow="14535" yWindow="84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1" i="1"/>
  <c r="F41" i="1" s="1"/>
  <c r="G41" i="1" s="1"/>
  <c r="K41" i="1" s="1"/>
  <c r="Q41" i="1"/>
  <c r="E30" i="1"/>
  <c r="F30" i="1"/>
  <c r="G30" i="1" s="1"/>
  <c r="K30" i="1" s="1"/>
  <c r="D9" i="1"/>
  <c r="C9" i="1"/>
  <c r="E21" i="1"/>
  <c r="F21" i="1" s="1"/>
  <c r="G21" i="1" s="1"/>
  <c r="K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1" i="1"/>
  <c r="F31" i="1"/>
  <c r="G31" i="1" s="1"/>
  <c r="J31" i="1" s="1"/>
  <c r="E32" i="1"/>
  <c r="F32" i="1" s="1"/>
  <c r="G32" i="1" s="1"/>
  <c r="K32" i="1" s="1"/>
  <c r="E33" i="1"/>
  <c r="F33" i="1"/>
  <c r="G33" i="1" s="1"/>
  <c r="K33" i="1" s="1"/>
  <c r="E34" i="1"/>
  <c r="F34" i="1" s="1"/>
  <c r="G34" i="1" s="1"/>
  <c r="K34" i="1" s="1"/>
  <c r="E35" i="1"/>
  <c r="F35" i="1"/>
  <c r="G35" i="1" s="1"/>
  <c r="K35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K38" i="1" s="1"/>
  <c r="E39" i="1"/>
  <c r="F39" i="1"/>
  <c r="G39" i="1" s="1"/>
  <c r="K39" i="1" s="1"/>
  <c r="E42" i="1"/>
  <c r="F42" i="1" s="1"/>
  <c r="G42" i="1" s="1"/>
  <c r="K42" i="1" s="1"/>
  <c r="Q42" i="1"/>
  <c r="Q24" i="1"/>
  <c r="Q21" i="1"/>
  <c r="Q30" i="1"/>
  <c r="Q38" i="1"/>
  <c r="Q39" i="1"/>
  <c r="Q33" i="1"/>
  <c r="Q36" i="1"/>
  <c r="Q34" i="1"/>
  <c r="Q35" i="1"/>
  <c r="Q37" i="1"/>
  <c r="Q31" i="1"/>
  <c r="Q32" i="1"/>
  <c r="Q22" i="1"/>
  <c r="Q23" i="1"/>
  <c r="Q26" i="1"/>
  <c r="Q27" i="1"/>
  <c r="Q28" i="1"/>
  <c r="Q29" i="1"/>
  <c r="F16" i="1"/>
  <c r="F17" i="1" s="1"/>
  <c r="C17" i="1"/>
  <c r="Q25" i="1"/>
  <c r="C11" i="1"/>
  <c r="C12" i="1"/>
  <c r="O41" i="1" l="1"/>
  <c r="S41" i="1" s="1"/>
  <c r="O40" i="1"/>
  <c r="S40" i="1" s="1"/>
  <c r="C16" i="1"/>
  <c r="D18" i="1" s="1"/>
  <c r="C15" i="1"/>
  <c r="O38" i="1"/>
  <c r="S38" i="1" s="1"/>
  <c r="O25" i="1"/>
  <c r="S25" i="1" s="1"/>
  <c r="O31" i="1"/>
  <c r="S31" i="1" s="1"/>
  <c r="O24" i="1"/>
  <c r="S24" i="1" s="1"/>
  <c r="O34" i="1"/>
  <c r="S34" i="1" s="1"/>
  <c r="O37" i="1"/>
  <c r="S37" i="1" s="1"/>
  <c r="O36" i="1"/>
  <c r="S36" i="1" s="1"/>
  <c r="O30" i="1"/>
  <c r="S30" i="1" s="1"/>
  <c r="O26" i="1"/>
  <c r="S26" i="1" s="1"/>
  <c r="O29" i="1"/>
  <c r="S29" i="1" s="1"/>
  <c r="O21" i="1"/>
  <c r="S21" i="1" s="1"/>
  <c r="O23" i="1"/>
  <c r="S23" i="1" s="1"/>
  <c r="O39" i="1"/>
  <c r="S39" i="1" s="1"/>
  <c r="O32" i="1"/>
  <c r="S32" i="1" s="1"/>
  <c r="O27" i="1"/>
  <c r="S27" i="1" s="1"/>
  <c r="O42" i="1"/>
  <c r="S42" i="1" s="1"/>
  <c r="O28" i="1"/>
  <c r="S28" i="1" s="1"/>
  <c r="O33" i="1"/>
  <c r="S33" i="1" s="1"/>
  <c r="O35" i="1"/>
  <c r="S35" i="1" s="1"/>
  <c r="O22" i="1"/>
  <c r="S22" i="1" s="1"/>
  <c r="F18" i="1" l="1"/>
  <c r="F19" i="1" s="1"/>
  <c r="C18" i="1"/>
</calcChain>
</file>

<file path=xl/sharedStrings.xml><?xml version="1.0" encoding="utf-8"?>
<sst xmlns="http://schemas.openxmlformats.org/spreadsheetml/2006/main" count="86" uniqueCount="63">
  <si>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</si>
  <si>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</si>
  <si>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</si>
  <si>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</si>
  <si>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</si>
  <si>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</si>
  <si>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</si>
  <si>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</si>
  <si>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</si>
  <si>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</si>
  <si>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</si>
  <si>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</si>
  <si>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</si>
  <si>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</si>
  <si>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</si>
  <si>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</si>
  <si>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</si>
  <si>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</si>
  <si>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</si>
  <si>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</si>
  <si>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</si>
  <si>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</si>
  <si>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</si>
  <si>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</si>
  <si>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</si>
  <si>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</si>
  <si>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</si>
  <si>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</si>
  <si>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</si>
  <si>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</si>
  <si>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</si>
  <si>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</si>
  <si>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</si>
  <si>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</si>
  <si>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</si>
  <si>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</si>
  <si>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</si>
  <si>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V1167 Her / GSC 0380-0247</t>
  </si>
  <si>
    <t>EW?</t>
  </si>
  <si>
    <t>GCVS 4</t>
  </si>
  <si>
    <t>I</t>
  </si>
  <si>
    <t>IBVS 5898</t>
  </si>
  <si>
    <t>II</t>
  </si>
  <si>
    <t>IBVS 6005</t>
  </si>
  <si>
    <t>diff^2</t>
  </si>
  <si>
    <t>IBVS 6157</t>
  </si>
  <si>
    <t>IBVS 6195</t>
  </si>
  <si>
    <t>IBVS 6196</t>
  </si>
  <si>
    <t>OEJV 0179</t>
  </si>
  <si>
    <t>pg</t>
  </si>
  <si>
    <t>vis</t>
  </si>
  <si>
    <t>PE</t>
  </si>
  <si>
    <t>CCD</t>
  </si>
  <si>
    <t>Rucinski 13</t>
  </si>
  <si>
    <t>IBVS 5777</t>
  </si>
  <si>
    <t>IBVS 6092</t>
  </si>
  <si>
    <t>BAD?</t>
  </si>
  <si>
    <t>RHN 2021</t>
  </si>
  <si>
    <t>IBVS 6262</t>
  </si>
  <si>
    <t>Nelson</t>
  </si>
  <si>
    <t>&lt;&lt;checked by ToMcat 2019-07-14, 2021-05-23</t>
  </si>
  <si>
    <t>IBVS, 63, 6262</t>
  </si>
  <si>
    <t>JAVSO, 48,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</si>
</sst>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5" fillId="0" borderId="0"/>
    <xf numFmtId="0" fontId="15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5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6" fillId="0" borderId="8" xfId="0" applyFont="1" applyFill="1" applyBorder="1" applyAlignment="1">
      <alignment horizontal="center"/>
    </xf>
    <xf numFmtId="0" fontId="13" fillId="0" borderId="0" xfId="41" applyFont="1" applyAlignment="1">
      <alignment wrapText="1"/>
    </xf>
    <xf numFmtId="0" fontId="13" fillId="0" borderId="0" xfId="41" applyFont="1" applyAlignment="1">
      <alignment horizontal="center" wrapText="1"/>
    </xf>
    <xf numFmtId="0" fontId="13" fillId="0" borderId="0" xfId="41" applyFont="1" applyAlignment="1">
      <alignment horizontal="left" wrapText="1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0" fontId="30" fillId="0" borderId="0" xfId="42" applyFont="1"/>
    <xf numFmtId="0" fontId="31" fillId="0" borderId="0" xfId="0" applyFont="1" applyAlignment="1"/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left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3" fillId="0" borderId="5" xfId="42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V1167 Her - O-C Diagr.</a:t>
            </a:r>
          </a:p>
        </c:rich>
      </c:tx>
      <c:layout>
        <c:manualLayout>
          <c:xMode val="edge"/>
          <c:yMode val="edge"/>
          <c:x val="0.3699248120300752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769252958613219"/>
          <c:w val="0.8105263157894736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83-41B9-A528-7D6B06EB0A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83-41B9-A528-7D6B06EB0A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0">
                  <c:v>3.1654999984311871E-3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83-41B9-A528-7D6B06EB0A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-1.1171599981025793E-3</c:v>
                </c:pt>
                <c:pt idx="2">
                  <c:v>1.1435799970058724E-3</c:v>
                </c:pt>
                <c:pt idx="3">
                  <c:v>-1.9312400036142208E-3</c:v>
                </c:pt>
                <c:pt idx="4">
                  <c:v>5.2601399947889149E-3</c:v>
                </c:pt>
                <c:pt idx="5">
                  <c:v>-2.4399600006290711E-3</c:v>
                </c:pt>
                <c:pt idx="6">
                  <c:v>-1.0147800057893619E-3</c:v>
                </c:pt>
                <c:pt idx="7">
                  <c:v>-2.5896000006468967E-3</c:v>
                </c:pt>
                <c:pt idx="8">
                  <c:v>-1.528859997051768E-3</c:v>
                </c:pt>
                <c:pt idx="9">
                  <c:v>-1.1851264294818975E-2</c:v>
                </c:pt>
                <c:pt idx="11">
                  <c:v>5.2926799980923533E-3</c:v>
                </c:pt>
                <c:pt idx="12">
                  <c:v>5.2926799980923533E-3</c:v>
                </c:pt>
                <c:pt idx="13">
                  <c:v>7.0092199966893531E-3</c:v>
                </c:pt>
                <c:pt idx="14">
                  <c:v>6.1235999964992516E-3</c:v>
                </c:pt>
                <c:pt idx="15">
                  <c:v>7.0613399948342703E-3</c:v>
                </c:pt>
                <c:pt idx="16">
                  <c:v>7.1208999943337403E-3</c:v>
                </c:pt>
                <c:pt idx="17">
                  <c:v>7.3281999939354137E-3</c:v>
                </c:pt>
                <c:pt idx="18">
                  <c:v>6.3442800019402057E-3</c:v>
                </c:pt>
                <c:pt idx="19">
                  <c:v>6.3442800019402057E-3</c:v>
                </c:pt>
                <c:pt idx="20">
                  <c:v>-5.1621800012071617E-3</c:v>
                </c:pt>
                <c:pt idx="21">
                  <c:v>-1.5670040003897157E-2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83-41B9-A528-7D6B06EB0A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83-41B9-A528-7D6B06EB0A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83-41B9-A528-7D6B06EB0A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5.4999999999999997E-3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1E-4</c:v>
                  </c:pt>
                  <c:pt idx="17">
                    <c:v>1.1000000000000001E-3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83-41B9-A528-7D6B06EB0A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4.4622997648612387E-4</c:v>
                </c:pt>
                <c:pt idx="1">
                  <c:v>4.5233863639351221E-4</c:v>
                </c:pt>
                <c:pt idx="2">
                  <c:v>4.5237543554958081E-4</c:v>
                </c:pt>
                <c:pt idx="3">
                  <c:v>4.5263302964206102E-4</c:v>
                </c:pt>
                <c:pt idx="4">
                  <c:v>6.6006987240078442E-4</c:v>
                </c:pt>
                <c:pt idx="5">
                  <c:v>8.490335388130684E-4</c:v>
                </c:pt>
                <c:pt idx="6">
                  <c:v>8.4929113290554861E-4</c:v>
                </c:pt>
                <c:pt idx="7">
                  <c:v>8.4954872699802883E-4</c:v>
                </c:pt>
                <c:pt idx="8">
                  <c:v>8.4958552615409743E-4</c:v>
                </c:pt>
                <c:pt idx="9">
                  <c:v>1.0469761993060918E-3</c:v>
                </c:pt>
                <c:pt idx="10">
                  <c:v>1.2401717686662652E-3</c:v>
                </c:pt>
                <c:pt idx="11">
                  <c:v>1.3250674217165359E-3</c:v>
                </c:pt>
                <c:pt idx="12">
                  <c:v>1.3250674217165359E-3</c:v>
                </c:pt>
                <c:pt idx="13">
                  <c:v>1.3313600774042672E-3</c:v>
                </c:pt>
                <c:pt idx="14">
                  <c:v>1.3345616039822357E-3</c:v>
                </c:pt>
                <c:pt idx="15">
                  <c:v>1.3364383609417345E-3</c:v>
                </c:pt>
                <c:pt idx="16">
                  <c:v>1.3398974816121833E-3</c:v>
                </c:pt>
                <c:pt idx="17">
                  <c:v>1.4372312494136423E-3</c:v>
                </c:pt>
                <c:pt idx="18">
                  <c:v>1.5215749151228837E-3</c:v>
                </c:pt>
                <c:pt idx="19">
                  <c:v>1.5215749151228837E-3</c:v>
                </c:pt>
                <c:pt idx="20">
                  <c:v>1.7321028869913698E-3</c:v>
                </c:pt>
                <c:pt idx="21">
                  <c:v>1.828185483486496E-3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83-41B9-A528-7D6B06EB0A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83</c:v>
                </c:pt>
                <c:pt idx="2">
                  <c:v>83.5</c:v>
                </c:pt>
                <c:pt idx="3">
                  <c:v>87</c:v>
                </c:pt>
                <c:pt idx="4">
                  <c:v>2905.5</c:v>
                </c:pt>
                <c:pt idx="5">
                  <c:v>5473</c:v>
                </c:pt>
                <c:pt idx="6">
                  <c:v>5476.5</c:v>
                </c:pt>
                <c:pt idx="7">
                  <c:v>5480</c:v>
                </c:pt>
                <c:pt idx="8">
                  <c:v>5480.5</c:v>
                </c:pt>
                <c:pt idx="9">
                  <c:v>8162.5</c:v>
                </c:pt>
                <c:pt idx="10">
                  <c:v>10787.5</c:v>
                </c:pt>
                <c:pt idx="11">
                  <c:v>11941</c:v>
                </c:pt>
                <c:pt idx="12">
                  <c:v>11941</c:v>
                </c:pt>
                <c:pt idx="13">
                  <c:v>12026.5</c:v>
                </c:pt>
                <c:pt idx="14">
                  <c:v>12070</c:v>
                </c:pt>
                <c:pt idx="15">
                  <c:v>12095.5</c:v>
                </c:pt>
                <c:pt idx="16">
                  <c:v>12142.5</c:v>
                </c:pt>
                <c:pt idx="17">
                  <c:v>13465</c:v>
                </c:pt>
                <c:pt idx="18">
                  <c:v>14611</c:v>
                </c:pt>
                <c:pt idx="19">
                  <c:v>14611</c:v>
                </c:pt>
                <c:pt idx="20">
                  <c:v>17471.5</c:v>
                </c:pt>
                <c:pt idx="21">
                  <c:v>18777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83-41B9-A528-7D6B06EB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85896"/>
        <c:axId val="1"/>
      </c:scatterChart>
      <c:valAx>
        <c:axId val="94218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8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000129214617399"/>
          <c:w val="0.7533834586466164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55F02A-8DBE-7793-4F8C-82C60080B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s="29" t="s">
        <v>38</v>
      </c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54988.693299999999</v>
      </c>
      <c r="D4" s="9">
        <v>0.27528200000000003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2</v>
      </c>
    </row>
    <row r="7" spans="1:6" x14ac:dyDescent="0.2">
      <c r="A7" t="s">
        <v>3</v>
      </c>
      <c r="C7">
        <v>54188.866300000002</v>
      </c>
      <c r="D7" s="30" t="s">
        <v>36</v>
      </c>
    </row>
    <row r="8" spans="1:6" x14ac:dyDescent="0.2">
      <c r="A8" t="s">
        <v>4</v>
      </c>
      <c r="C8">
        <v>0.27527852000000003</v>
      </c>
      <c r="D8" s="30" t="s">
        <v>36</v>
      </c>
      <c r="E8" s="39" t="s">
        <v>60</v>
      </c>
    </row>
    <row r="9" spans="1:6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  <c r="E9" s="39"/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INTERCEPT(INDIRECT($D$9):G990,INDIRECT($C$9):F990)</f>
        <v>4.4622997648612387E-4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SLOPE(INDIRECT($D$9):G990,INDIRECT($C$9):F990)</f>
        <v>7.3598312137208937E-8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(C7+C11)+(C8+C12)*INT(MAX(F21:F3531))</f>
        <v>59357.772898225485</v>
      </c>
      <c r="E15" s="16" t="s">
        <v>33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0.27527859359831214</v>
      </c>
      <c r="E16" s="16" t="s">
        <v>30</v>
      </c>
      <c r="F16" s="17">
        <f ca="1">NOW()+15018.5+$C$5/24</f>
        <v>59960.728608333331</v>
      </c>
    </row>
    <row r="17" spans="1:21" ht="13.5" thickBot="1" x14ac:dyDescent="0.25">
      <c r="A17" s="16" t="s">
        <v>27</v>
      </c>
      <c r="B17" s="12"/>
      <c r="C17" s="12">
        <f>COUNT(C21:C2189)</f>
        <v>22</v>
      </c>
      <c r="E17" s="16" t="s">
        <v>34</v>
      </c>
      <c r="F17" s="17">
        <f ca="1">ROUND(2*(F16-$C$7)/$C$8,0)/2+F15</f>
        <v>20968.5</v>
      </c>
    </row>
    <row r="18" spans="1:21" ht="14.25" thickTop="1" thickBot="1" x14ac:dyDescent="0.25">
      <c r="A18" s="18" t="s">
        <v>6</v>
      </c>
      <c r="B18" s="12"/>
      <c r="C18" s="21">
        <f ca="1">+C15</f>
        <v>59357.772898225485</v>
      </c>
      <c r="D18" s="22">
        <f ca="1">+C16</f>
        <v>0.27527859359831214</v>
      </c>
      <c r="E18" s="16" t="s">
        <v>35</v>
      </c>
      <c r="F18" s="25">
        <f ca="1">ROUND(2*(F16-$C$15)/$C$16,0)/2+F15</f>
        <v>2191.5</v>
      </c>
    </row>
    <row r="19" spans="1:21" ht="13.5" thickTop="1" x14ac:dyDescent="0.2">
      <c r="E19" s="16" t="s">
        <v>31</v>
      </c>
      <c r="F19" s="20">
        <f ca="1">+$C$15+$C$16*F18-15018.5-$C$5/24</f>
        <v>44942.941769429519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59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S20" s="31" t="s">
        <v>44</v>
      </c>
      <c r="U20" s="28" t="s">
        <v>56</v>
      </c>
    </row>
    <row r="21" spans="1:21" x14ac:dyDescent="0.2">
      <c r="A21" s="42" t="s">
        <v>54</v>
      </c>
      <c r="B21" s="43" t="s">
        <v>40</v>
      </c>
      <c r="C21" s="44">
        <v>54188.866300000002</v>
      </c>
      <c r="D21" s="42">
        <v>1E-4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4.4622997648612387E-4</v>
      </c>
      <c r="Q21" s="2">
        <f>+C21-15018.5</f>
        <v>39170.366300000002</v>
      </c>
      <c r="S21">
        <f ca="1">(O21-H21)^2</f>
        <v>1.9912119191480665E-7</v>
      </c>
    </row>
    <row r="22" spans="1:21" x14ac:dyDescent="0.2">
      <c r="A22" t="s">
        <v>41</v>
      </c>
      <c r="B22" t="s">
        <v>42</v>
      </c>
      <c r="C22" s="10">
        <v>54211.713300000003</v>
      </c>
      <c r="D22" s="10">
        <v>1E-4</v>
      </c>
      <c r="E22">
        <f>+(C22-C$7)/C$8</f>
        <v>82.995941710241581</v>
      </c>
      <c r="F22">
        <f>ROUND(2*E22,0)/2</f>
        <v>83</v>
      </c>
      <c r="G22">
        <f>+C22-(C$7+F22*C$8)</f>
        <v>-1.1171599981025793E-3</v>
      </c>
      <c r="K22">
        <f>+G22</f>
        <v>-1.1171599981025793E-3</v>
      </c>
      <c r="O22">
        <f ca="1">+C$11+C$12*$F22</f>
        <v>4.5233863639351221E-4</v>
      </c>
      <c r="Q22" s="2">
        <f>+C22-15018.5</f>
        <v>39193.213300000003</v>
      </c>
      <c r="S22">
        <f ca="1">(O22-K22)^2</f>
        <v>2.4633259636850955E-6</v>
      </c>
    </row>
    <row r="23" spans="1:21" x14ac:dyDescent="0.2">
      <c r="A23" t="s">
        <v>41</v>
      </c>
      <c r="B23" t="s">
        <v>40</v>
      </c>
      <c r="C23" s="10">
        <v>54211.853199999998</v>
      </c>
      <c r="D23" s="10">
        <v>1E-4</v>
      </c>
      <c r="E23">
        <f>+(C23-C$7)/C$8</f>
        <v>83.504154265273726</v>
      </c>
      <c r="F23">
        <f>ROUND(2*E23,0)/2</f>
        <v>83.5</v>
      </c>
      <c r="G23">
        <f>+C23-(C$7+F23*C$8)</f>
        <v>1.1435799970058724E-3</v>
      </c>
      <c r="K23">
        <f>+G23</f>
        <v>1.1435799970058724E-3</v>
      </c>
      <c r="O23">
        <f ca="1">+C$11+C$12*$F23</f>
        <v>4.5237543554958081E-4</v>
      </c>
      <c r="Q23" s="2">
        <f>+C23-15018.5</f>
        <v>39193.353199999998</v>
      </c>
      <c r="S23">
        <f ca="1">(O23-H23)^2</f>
        <v>2.0464353468867293E-7</v>
      </c>
    </row>
    <row r="24" spans="1:21" x14ac:dyDescent="0.2">
      <c r="A24" s="48" t="s">
        <v>53</v>
      </c>
      <c r="C24" s="10">
        <v>54212.813600000001</v>
      </c>
      <c r="D24" s="10" t="s">
        <v>14</v>
      </c>
      <c r="E24">
        <f>+(C24-C$7)/C$8</f>
        <v>86.992984414475245</v>
      </c>
      <c r="F24">
        <f>ROUND(2*E24,0)/2</f>
        <v>87</v>
      </c>
      <c r="G24">
        <f>+C24-(C$7+F24*C$8)</f>
        <v>-1.9312400036142208E-3</v>
      </c>
      <c r="K24">
        <f>+G24</f>
        <v>-1.9312400036142208E-3</v>
      </c>
      <c r="O24">
        <f ca="1">+C$11+C$12*$F24</f>
        <v>4.5263302964206102E-4</v>
      </c>
      <c r="Q24" s="2">
        <f>+C24-15018.5</f>
        <v>39194.313600000001</v>
      </c>
      <c r="S24">
        <f ca="1">(O24-H24)^2</f>
        <v>2.0487665952295088E-7</v>
      </c>
    </row>
    <row r="25" spans="1:21" x14ac:dyDescent="0.2">
      <c r="A25" t="s">
        <v>39</v>
      </c>
      <c r="C25" s="10">
        <v>54988.693299999999</v>
      </c>
      <c r="D25" s="10" t="s">
        <v>14</v>
      </c>
      <c r="E25">
        <f>+(C25-C$7)/C$8</f>
        <v>2905.5191084287922</v>
      </c>
      <c r="F25">
        <f>ROUND(2*E25,0)/2</f>
        <v>2905.5</v>
      </c>
      <c r="G25">
        <f>+C25-(C$7+F25*C$8)</f>
        <v>5.2601399947889149E-3</v>
      </c>
      <c r="K25">
        <f>+G25</f>
        <v>5.2601399947889149E-3</v>
      </c>
      <c r="O25">
        <f ca="1">+C$11+C$12*$F25</f>
        <v>6.6006987240078442E-4</v>
      </c>
      <c r="Q25" s="2">
        <f>+C25-15018.5</f>
        <v>39970.193299999999</v>
      </c>
      <c r="S25">
        <f ca="1">(O25-H25)^2</f>
        <v>4.3569223645118784E-7</v>
      </c>
    </row>
    <row r="26" spans="1:21" x14ac:dyDescent="0.2">
      <c r="A26" t="s">
        <v>43</v>
      </c>
      <c r="B26" t="s">
        <v>42</v>
      </c>
      <c r="C26" s="10">
        <v>55695.463199999998</v>
      </c>
      <c r="D26" s="10">
        <v>2.0000000000000001E-4</v>
      </c>
      <c r="E26">
        <f>+(C26-C$7)/C$8</f>
        <v>5472.9911363952288</v>
      </c>
      <c r="F26">
        <f>ROUND(2*E26,0)/2</f>
        <v>5473</v>
      </c>
      <c r="G26">
        <f>+C26-(C$7+F26*C$8)</f>
        <v>-2.4399600006290711E-3</v>
      </c>
      <c r="K26">
        <f>+G26</f>
        <v>-2.4399600006290711E-3</v>
      </c>
      <c r="O26">
        <f ca="1">+C$11+C$12*$F26</f>
        <v>8.490335388130684E-4</v>
      </c>
      <c r="Q26" s="2">
        <f>+C26-15018.5</f>
        <v>40676.963199999998</v>
      </c>
      <c r="S26">
        <f ca="1">(O26-H26)^2</f>
        <v>7.2085795002944211E-7</v>
      </c>
    </row>
    <row r="27" spans="1:21" x14ac:dyDescent="0.2">
      <c r="A27" t="s">
        <v>43</v>
      </c>
      <c r="B27" t="s">
        <v>40</v>
      </c>
      <c r="C27" s="10">
        <v>55696.428099999997</v>
      </c>
      <c r="D27" s="10">
        <v>2.0000000000000001E-4</v>
      </c>
      <c r="E27">
        <f>+(C27-C$7)/C$8</f>
        <v>5476.4963136244551</v>
      </c>
      <c r="F27">
        <f>ROUND(2*E27,0)/2</f>
        <v>5476.5</v>
      </c>
      <c r="G27">
        <f>+C27-(C$7+F27*C$8)</f>
        <v>-1.0147800057893619E-3</v>
      </c>
      <c r="K27">
        <f>+G27</f>
        <v>-1.0147800057893619E-3</v>
      </c>
      <c r="O27">
        <f ca="1">+C$11+C$12*$F27</f>
        <v>8.4929113290554861E-4</v>
      </c>
      <c r="Q27" s="2">
        <f>+C27-15018.5</f>
        <v>40677.928099999997</v>
      </c>
      <c r="S27">
        <f ca="1">(O27-H27)^2</f>
        <v>7.2129542843199021E-7</v>
      </c>
    </row>
    <row r="28" spans="1:21" x14ac:dyDescent="0.2">
      <c r="A28" t="s">
        <v>43</v>
      </c>
      <c r="B28" t="s">
        <v>42</v>
      </c>
      <c r="C28" s="10">
        <v>55697.39</v>
      </c>
      <c r="D28" s="10">
        <v>2.0000000000000001E-4</v>
      </c>
      <c r="E28">
        <f>+(C28-C$7)/C$8</f>
        <v>5479.9905928003309</v>
      </c>
      <c r="F28">
        <f>ROUND(2*E28,0)/2</f>
        <v>5480</v>
      </c>
      <c r="G28">
        <f>+C28-(C$7+F28*C$8)</f>
        <v>-2.5896000006468967E-3</v>
      </c>
      <c r="K28">
        <f>+G28</f>
        <v>-2.5896000006468967E-3</v>
      </c>
      <c r="O28">
        <f ca="1">+C$11+C$12*$F28</f>
        <v>8.4954872699802883E-4</v>
      </c>
      <c r="Q28" s="2">
        <f>+C28-15018.5</f>
        <v>40678.89</v>
      </c>
      <c r="S28">
        <f ca="1">(O28-H28)^2</f>
        <v>7.2173303954397134E-7</v>
      </c>
    </row>
    <row r="29" spans="1:21" x14ac:dyDescent="0.2">
      <c r="A29" t="s">
        <v>43</v>
      </c>
      <c r="B29" t="s">
        <v>40</v>
      </c>
      <c r="C29" s="10">
        <v>55697.528700000003</v>
      </c>
      <c r="D29" s="10">
        <v>2.0000000000000001E-4</v>
      </c>
      <c r="E29">
        <f>+(C29-C$7)/C$8</f>
        <v>5480.4944461340501</v>
      </c>
      <c r="F29">
        <f>ROUND(2*E29,0)/2</f>
        <v>5480.5</v>
      </c>
      <c r="G29">
        <f>+C29-(C$7+F29*C$8)</f>
        <v>-1.528859997051768E-3</v>
      </c>
      <c r="K29">
        <f>+G29</f>
        <v>-1.528859997051768E-3</v>
      </c>
      <c r="O29">
        <f ca="1">+C$11+C$12*$F29</f>
        <v>8.4958552615409743E-4</v>
      </c>
      <c r="Q29" s="2">
        <f>+C29-15018.5</f>
        <v>40679.028700000003</v>
      </c>
      <c r="S29">
        <f ca="1">(O29-H29)^2</f>
        <v>7.2179556625053459E-7</v>
      </c>
    </row>
    <row r="30" spans="1:21" x14ac:dyDescent="0.2">
      <c r="A30" s="45" t="s">
        <v>55</v>
      </c>
      <c r="C30" s="46">
        <v>56435.815368235708</v>
      </c>
      <c r="D30" s="47">
        <v>5.9999999999999995E-4</v>
      </c>
      <c r="E30">
        <f>+(C30-C$7)/C$8</f>
        <v>8162.4569480964446</v>
      </c>
      <c r="F30">
        <f>ROUND(2*E30,0)/2</f>
        <v>8162.5</v>
      </c>
      <c r="G30">
        <f>+C30-(C$7+F30*C$8)</f>
        <v>-1.1851264294818975E-2</v>
      </c>
      <c r="K30">
        <f>+G30</f>
        <v>-1.1851264294818975E-2</v>
      </c>
      <c r="O30">
        <f ca="1">+C$11+C$12*$F30</f>
        <v>1.0469761993060918E-3</v>
      </c>
      <c r="Q30" s="2">
        <f>+C30-15018.5</f>
        <v>41417.315368235708</v>
      </c>
      <c r="S30">
        <f ca="1">(O30-H30)^2</f>
        <v>1.0961591619134293E-6</v>
      </c>
    </row>
    <row r="31" spans="1:21" x14ac:dyDescent="0.2">
      <c r="A31" s="50" t="s">
        <v>45</v>
      </c>
      <c r="C31" s="10">
        <v>57158.436500000003</v>
      </c>
      <c r="D31" s="10">
        <v>5.4999999999999997E-3</v>
      </c>
      <c r="E31">
        <f>+(C31-C$7)/C$8</f>
        <v>10787.511499262644</v>
      </c>
      <c r="F31">
        <f>ROUND(2*E31,0)/2</f>
        <v>10787.5</v>
      </c>
      <c r="G31">
        <f>+C31-(C$7+F31*C$8)</f>
        <v>3.1654999984311871E-3</v>
      </c>
      <c r="J31">
        <f>+G31</f>
        <v>3.1654999984311871E-3</v>
      </c>
      <c r="O31">
        <f ca="1">+C$11+C$12*$F31</f>
        <v>1.2401717686662652E-3</v>
      </c>
      <c r="Q31" s="2">
        <f>+C31-15018.5</f>
        <v>42139.936500000003</v>
      </c>
      <c r="S31">
        <f ca="1">(O31-H31)^2</f>
        <v>1.5380260157968123E-6</v>
      </c>
    </row>
    <row r="32" spans="1:21" x14ac:dyDescent="0.2">
      <c r="A32" s="5" t="s">
        <v>46</v>
      </c>
      <c r="C32" s="10">
        <v>57475.972399999999</v>
      </c>
      <c r="D32" s="10">
        <v>4.0000000000000002E-4</v>
      </c>
      <c r="E32">
        <f>+(C32-C$7)/C$8</f>
        <v>11941.019226636343</v>
      </c>
      <c r="F32">
        <f>ROUND(2*E32,0)/2</f>
        <v>11941</v>
      </c>
      <c r="G32">
        <f>+C32-(C$7+F32*C$8)</f>
        <v>5.2926799980923533E-3</v>
      </c>
      <c r="K32">
        <f>+G32</f>
        <v>5.2926799980923533E-3</v>
      </c>
      <c r="O32">
        <f ca="1">+C$11+C$12*$F32</f>
        <v>1.3250674217165359E-3</v>
      </c>
      <c r="Q32" s="2">
        <f>+C32-15018.5</f>
        <v>42457.472399999999</v>
      </c>
      <c r="S32">
        <f ca="1">(O32-H32)^2</f>
        <v>1.7558036720945081E-6</v>
      </c>
    </row>
    <row r="33" spans="1:19" x14ac:dyDescent="0.2">
      <c r="A33" s="32" t="s">
        <v>46</v>
      </c>
      <c r="B33" s="33" t="s">
        <v>40</v>
      </c>
      <c r="C33" s="34">
        <v>57475.972399999999</v>
      </c>
      <c r="D33" s="34">
        <v>4.0000000000000002E-4</v>
      </c>
      <c r="E33">
        <f>+(C33-C$7)/C$8</f>
        <v>11941.019226636343</v>
      </c>
      <c r="F33">
        <f>ROUND(2*E33,0)/2</f>
        <v>11941</v>
      </c>
      <c r="G33">
        <f>+C33-(C$7+F33*C$8)</f>
        <v>5.2926799980923533E-3</v>
      </c>
      <c r="K33">
        <f>+G33</f>
        <v>5.2926799980923533E-3</v>
      </c>
      <c r="O33">
        <f ca="1">+C$11+C$12*$F33</f>
        <v>1.3250674217165359E-3</v>
      </c>
      <c r="Q33" s="2">
        <f>+C33-15018.5</f>
        <v>42457.472399999999</v>
      </c>
      <c r="S33">
        <f ca="1">(O33-H33)^2</f>
        <v>1.7558036720945081E-6</v>
      </c>
    </row>
    <row r="34" spans="1:19" x14ac:dyDescent="0.2">
      <c r="A34" s="35" t="s">
        <v>48</v>
      </c>
      <c r="B34" s="36" t="s">
        <v>40</v>
      </c>
      <c r="C34" s="37">
        <v>57499.510430000002</v>
      </c>
      <c r="D34" s="37">
        <v>2.9999999999999997E-4</v>
      </c>
      <c r="E34">
        <f>+(C34-C$7)/C$8</f>
        <v>12026.525462284526</v>
      </c>
      <c r="F34">
        <f>ROUND(2*E34,0)/2</f>
        <v>12026.5</v>
      </c>
      <c r="G34">
        <f>+C34-(C$7+F34*C$8)</f>
        <v>7.0092199966893531E-3</v>
      </c>
      <c r="K34">
        <f>+G34</f>
        <v>7.0092199966893531E-3</v>
      </c>
      <c r="O34">
        <f ca="1">+C$11+C$12*$F34</f>
        <v>1.3313600774042672E-3</v>
      </c>
      <c r="Q34" s="2">
        <f>+C34-15018.5</f>
        <v>42481.010430000002</v>
      </c>
      <c r="S34">
        <f ca="1">(O34-H34)^2</f>
        <v>1.7725196557058963E-6</v>
      </c>
    </row>
    <row r="35" spans="1:19" x14ac:dyDescent="0.2">
      <c r="A35" s="35" t="s">
        <v>48</v>
      </c>
      <c r="B35" s="36" t="s">
        <v>42</v>
      </c>
      <c r="C35" s="37">
        <v>57511.48416</v>
      </c>
      <c r="D35" s="37">
        <v>4.0000000000000002E-4</v>
      </c>
      <c r="E35">
        <f>+(C35-C$7)/C$8</f>
        <v>12070.022245106513</v>
      </c>
      <c r="F35">
        <f>ROUND(2*E35,0)/2</f>
        <v>12070</v>
      </c>
      <c r="G35">
        <f>+C35-(C$7+F35*C$8)</f>
        <v>6.1235999964992516E-3</v>
      </c>
      <c r="K35">
        <f>+G35</f>
        <v>6.1235999964992516E-3</v>
      </c>
      <c r="O35">
        <f ca="1">+C$11+C$12*$F35</f>
        <v>1.3345616039822357E-3</v>
      </c>
      <c r="Q35" s="2">
        <f>+C35-15018.5</f>
        <v>42492.98416</v>
      </c>
      <c r="S35">
        <f ca="1">(O35-H35)^2</f>
        <v>1.7810546748236378E-6</v>
      </c>
    </row>
    <row r="36" spans="1:19" x14ac:dyDescent="0.2">
      <c r="A36" s="32" t="s">
        <v>47</v>
      </c>
      <c r="B36" s="33" t="s">
        <v>40</v>
      </c>
      <c r="C36" s="34">
        <v>57518.504699999998</v>
      </c>
      <c r="D36" s="34">
        <v>1.1999999999999999E-3</v>
      </c>
      <c r="E36">
        <f>+(C36-C$7)/C$8</f>
        <v>12095.525651620024</v>
      </c>
      <c r="F36">
        <f>ROUND(2*E36,0)/2</f>
        <v>12095.5</v>
      </c>
      <c r="G36">
        <f>+C36-(C$7+F36*C$8)</f>
        <v>7.0613399948342703E-3</v>
      </c>
      <c r="K36">
        <f>+G36</f>
        <v>7.0613399948342703E-3</v>
      </c>
      <c r="O36">
        <f ca="1">+C$11+C$12*$F36</f>
        <v>1.3364383609417345E-3</v>
      </c>
      <c r="Q36" s="2">
        <f>+C36-15018.5</f>
        <v>42500.004699999998</v>
      </c>
      <c r="S36">
        <f ca="1">(O36-H36)^2</f>
        <v>1.7860674925966299E-6</v>
      </c>
    </row>
    <row r="37" spans="1:19" x14ac:dyDescent="0.2">
      <c r="A37" s="49" t="s">
        <v>48</v>
      </c>
      <c r="B37" s="36" t="s">
        <v>42</v>
      </c>
      <c r="C37" s="37">
        <v>57531.442849999999</v>
      </c>
      <c r="D37" s="37">
        <v>1E-4</v>
      </c>
      <c r="E37">
        <f>+(C37-C$7)/C$8</f>
        <v>12142.525867982717</v>
      </c>
      <c r="F37">
        <f>ROUND(2*E37,0)/2</f>
        <v>12142.5</v>
      </c>
      <c r="G37">
        <f>+C37-(C$7+F37*C$8)</f>
        <v>7.1208999943337403E-3</v>
      </c>
      <c r="K37">
        <f>+G37</f>
        <v>7.1208999943337403E-3</v>
      </c>
      <c r="O37">
        <f ca="1">+C$11+C$12*$F37</f>
        <v>1.3398974816121833E-3</v>
      </c>
      <c r="Q37" s="2">
        <f>+C37-15018.5</f>
        <v>42512.942849999999</v>
      </c>
      <c r="S37">
        <f ca="1">(O37-H37)^2</f>
        <v>1.7953252612306712E-6</v>
      </c>
    </row>
    <row r="38" spans="1:19" x14ac:dyDescent="0.2">
      <c r="A38" s="40" t="s">
        <v>0</v>
      </c>
      <c r="B38" s="41" t="s">
        <v>40</v>
      </c>
      <c r="C38" s="41">
        <v>57895.498899999999</v>
      </c>
      <c r="D38" s="41">
        <v>1.1000000000000001E-3</v>
      </c>
      <c r="E38">
        <f>+(C38-C$7)/C$8</f>
        <v>13465.026621038201</v>
      </c>
      <c r="F38">
        <f>ROUND(2*E38,0)/2</f>
        <v>13465</v>
      </c>
      <c r="G38">
        <f>+C38-(C$7+F38*C$8)</f>
        <v>7.3281999939354137E-3</v>
      </c>
      <c r="K38">
        <f>+G38</f>
        <v>7.3281999939354137E-3</v>
      </c>
      <c r="O38">
        <f ca="1">+C$11+C$12*$F38</f>
        <v>1.4372312494136423E-3</v>
      </c>
      <c r="Q38" s="2">
        <f>+C38-15018.5</f>
        <v>42876.998899999999</v>
      </c>
      <c r="S38">
        <f ca="1">(O38-H38)^2</f>
        <v>2.0656336642910993E-6</v>
      </c>
    </row>
    <row r="39" spans="1:19" x14ac:dyDescent="0.2">
      <c r="A39" s="38" t="s">
        <v>58</v>
      </c>
      <c r="C39" s="10">
        <v>58210.967100000002</v>
      </c>
      <c r="D39" s="10">
        <v>2.0000000000000001E-4</v>
      </c>
      <c r="E39">
        <f>+(C39-C$7)/C$8</f>
        <v>14611.023046767325</v>
      </c>
      <c r="F39">
        <f>ROUND(2*E39,0)/2</f>
        <v>14611</v>
      </c>
      <c r="G39">
        <f>+C39-(C$7+F39*C$8)</f>
        <v>6.3442800019402057E-3</v>
      </c>
      <c r="K39">
        <f>+G39</f>
        <v>6.3442800019402057E-3</v>
      </c>
      <c r="O39">
        <f ca="1">+C$11+C$12*$F39</f>
        <v>1.5215749151228837E-3</v>
      </c>
      <c r="Q39" s="2">
        <f>+C39-15018.5</f>
        <v>43192.467100000002</v>
      </c>
      <c r="S39">
        <f ca="1">(O39-H39)^2</f>
        <v>2.3151902223312104E-6</v>
      </c>
    </row>
    <row r="40" spans="1:19" ht="12" customHeight="1" x14ac:dyDescent="0.2">
      <c r="A40" s="52" t="s">
        <v>61</v>
      </c>
      <c r="B40" s="53" t="s">
        <v>40</v>
      </c>
      <c r="C40" s="54">
        <v>58210.967100000002</v>
      </c>
      <c r="D40" s="52">
        <v>2.0000000000000001E-4</v>
      </c>
      <c r="E40">
        <f>+(C40-C$7)/C$8</f>
        <v>14611.023046767325</v>
      </c>
      <c r="F40">
        <f>ROUND(2*E40,0)/2</f>
        <v>14611</v>
      </c>
      <c r="G40">
        <f>+C40-(C$7+F40*C$8)</f>
        <v>6.3442800019402057E-3</v>
      </c>
      <c r="K40">
        <f>+G40</f>
        <v>6.3442800019402057E-3</v>
      </c>
      <c r="O40">
        <f ca="1">+C$11+C$12*$F40</f>
        <v>1.5215749151228837E-3</v>
      </c>
      <c r="Q40" s="2">
        <f>+C40-15018.5</f>
        <v>43192.467100000002</v>
      </c>
      <c r="S40">
        <f ca="1">(O40-H40)^2</f>
        <v>2.3151902223312104E-6</v>
      </c>
    </row>
    <row r="41" spans="1:19" ht="12" customHeight="1" x14ac:dyDescent="0.2">
      <c r="A41" s="52" t="s">
        <v>62</v>
      </c>
      <c r="B41" s="53" t="s">
        <v>40</v>
      </c>
      <c r="C41" s="54">
        <v>58998.389799999997</v>
      </c>
      <c r="D41" s="52">
        <v>2.0000000000000001E-4</v>
      </c>
      <c r="E41">
        <f>+(C41-C$7)/C$8</f>
        <v>17471.48124742895</v>
      </c>
      <c r="F41">
        <f>ROUND(2*E41,0)/2</f>
        <v>17471.5</v>
      </c>
      <c r="G41">
        <f>+C41-(C$7+F41*C$8)</f>
        <v>-5.1621800012071617E-3</v>
      </c>
      <c r="K41">
        <f>+G41</f>
        <v>-5.1621800012071617E-3</v>
      </c>
      <c r="O41">
        <f ca="1">+C$11+C$12*$F41</f>
        <v>1.7321028869913698E-3</v>
      </c>
      <c r="Q41" s="2">
        <f>+C41-15018.5</f>
        <v>43979.889799999997</v>
      </c>
      <c r="S41">
        <f ca="1">(O41-H41)^2</f>
        <v>3.0001804111238378E-6</v>
      </c>
    </row>
    <row r="42" spans="1:19" ht="12" customHeight="1" x14ac:dyDescent="0.2">
      <c r="A42" s="45" t="s">
        <v>57</v>
      </c>
      <c r="B42" s="43"/>
      <c r="C42" s="51">
        <v>59357.755400000002</v>
      </c>
      <c r="D42" s="51">
        <v>2.9999999999999997E-4</v>
      </c>
      <c r="E42">
        <f>+(C42-C$7)/C$8</f>
        <v>18776.943075689305</v>
      </c>
      <c r="F42">
        <f>ROUND(2*E42,0)/2</f>
        <v>18777</v>
      </c>
      <c r="G42">
        <f>+C42-(C$7+F42*C$8)</f>
        <v>-1.5670040003897157E-2</v>
      </c>
      <c r="K42">
        <f>+G42</f>
        <v>-1.5670040003897157E-2</v>
      </c>
      <c r="O42">
        <f ca="1">+C$11+C$12*$F42</f>
        <v>1.828185483486496E-3</v>
      </c>
      <c r="Q42" s="2">
        <f>+C42-15018.5</f>
        <v>44339.255400000002</v>
      </c>
      <c r="S42">
        <f ca="1">(O42-H42)^2</f>
        <v>3.3422621620307531E-6</v>
      </c>
    </row>
    <row r="43" spans="1:19" ht="12" customHeight="1" x14ac:dyDescent="0.2">
      <c r="A43" s="42"/>
      <c r="B43" s="43"/>
      <c r="C43" s="44"/>
      <c r="D43" s="42"/>
      <c r="Q43" s="2"/>
    </row>
    <row r="44" spans="1:19" ht="12" customHeight="1" x14ac:dyDescent="0.2">
      <c r="A44" s="42"/>
      <c r="B44" s="43"/>
      <c r="C44" s="44"/>
      <c r="D44" s="42"/>
      <c r="Q44" s="2"/>
    </row>
    <row r="45" spans="1:19" x14ac:dyDescent="0.2">
      <c r="A45" s="42"/>
      <c r="B45" s="43"/>
      <c r="C45" s="44"/>
      <c r="D45" s="42"/>
      <c r="Q45" s="2"/>
    </row>
    <row r="46" spans="1:19" x14ac:dyDescent="0.2">
      <c r="C46" s="10"/>
      <c r="D46" s="10"/>
    </row>
    <row r="47" spans="1:19" x14ac:dyDescent="0.2">
      <c r="C47" s="10"/>
      <c r="D47" s="10"/>
    </row>
    <row r="48" spans="1:19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sortState xmlns:xlrd2="http://schemas.microsoft.com/office/spreadsheetml/2017/richdata2" ref="A21:U43">
    <sortCondition ref="C21:C43"/>
  </sortState>
  <phoneticPr fontId="7" type="noConversion"/>
  <hyperlinks>
    <hyperlink ref="H64347" r:id="rId1" display="http://vsolj.cetus-net.org/bulletin.html"/>
    <hyperlink ref="H64340" r:id="rId2" display="https://www.aavso.org/ejaavso"/>
    <hyperlink ref="AP491" r:id="rId3" display="http://cdsbib.u-strasbg.fr/cgi-bin/cdsbib?1990RMxAA..21..381G"/>
    <hyperlink ref="AP495" r:id="rId4" display="http://cdsbib.u-strasbg.fr/cgi-bin/cdsbib?1990RMxAA..21..381G"/>
    <hyperlink ref="AP494" r:id="rId5" display="http://cdsbib.u-strasbg.fr/cgi-bin/cdsbib?1990RMxAA..21..381G"/>
    <hyperlink ref="AP475" r:id="rId6" display="http://cdsbib.u-strasbg.fr/cgi-bin/cdsbib?1990RMxAA..21..381G"/>
    <hyperlink ref="I64347" r:id="rId7" display="http://vsolj.cetus-net.org/bulletin.html"/>
    <hyperlink ref="AQ631" r:id="rId8" display="http://cdsbib.u-strasbg.fr/cgi-bin/cdsbib?1990RMxAA..21..381G"/>
    <hyperlink ref="AQ55397" r:id="rId9" display="http://cdsbib.u-strasbg.fr/cgi-bin/cdsbib?1990RMxAA..21..381G"/>
    <hyperlink ref="AQ632" r:id="rId10" display="http://cdsbib.u-strasbg.fr/cgi-bin/cdsbib?1990RMxAA..21..381G"/>
    <hyperlink ref="H64344" r:id="rId11" display="https://www.aavso.org/ejaavso"/>
    <hyperlink ref="H1517" r:id="rId12" display="http://vsolj.cetus-net.org/bulletin.html"/>
    <hyperlink ref="AP2761" r:id="rId13" display="http://cdsbib.u-strasbg.fr/cgi-bin/cdsbib?1990RMxAA..21..381G"/>
    <hyperlink ref="AP2764" r:id="rId14" display="http://cdsbib.u-strasbg.fr/cgi-bin/cdsbib?1990RMxAA..21..381G"/>
    <hyperlink ref="AP2762" r:id="rId15" display="http://cdsbib.u-strasbg.fr/cgi-bin/cdsbib?1990RMxAA..21..381G"/>
    <hyperlink ref="AP2746" r:id="rId16" display="http://cdsbib.u-strasbg.fr/cgi-bin/cdsbib?1990RMxAA..21..381G"/>
    <hyperlink ref="I1517" r:id="rId17" display="http://vsolj.cetus-net.org/bulletin.html"/>
    <hyperlink ref="AQ2975" r:id="rId18" display="http://cdsbib.u-strasbg.fr/cgi-bin/cdsbib?1990RMxAA..21..381G"/>
    <hyperlink ref="AQ65212" r:id="rId19" display="http://cdsbib.u-strasbg.fr/cgi-bin/cdsbib?1990RMxAA..21..381G"/>
    <hyperlink ref="AQ2979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2023-01-16T04:29:11Z</dcterms:modified>
</cp:coreProperties>
</file>