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E271DDD-D841-45C1-B22A-DFF02E6966B3}" xr6:coauthVersionLast="47" xr6:coauthVersionMax="47" xr10:uidLastSave="{00000000-0000-0000-0000-000000000000}"/>
  <bookViews>
    <workbookView xWindow="14280" yWindow="960" windowWidth="12975" windowHeight="146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44" i="2" l="1"/>
  <c r="F44" i="2" s="1"/>
  <c r="G44" i="2" s="1"/>
  <c r="K44" i="2" s="1"/>
  <c r="Q44" i="2"/>
  <c r="E45" i="2"/>
  <c r="F45" i="2"/>
  <c r="G45" i="2" s="1"/>
  <c r="K45" i="2" s="1"/>
  <c r="Q45" i="2"/>
  <c r="E44" i="1"/>
  <c r="F44" i="1" s="1"/>
  <c r="G44" i="1" s="1"/>
  <c r="L44" i="1" s="1"/>
  <c r="Q44" i="1"/>
  <c r="E45" i="1"/>
  <c r="F45" i="1"/>
  <c r="G45" i="1" s="1"/>
  <c r="L45" i="1" s="1"/>
  <c r="Q45" i="1"/>
  <c r="E42" i="2"/>
  <c r="F42" i="2"/>
  <c r="G42" i="2"/>
  <c r="K42" i="2"/>
  <c r="Q42" i="2"/>
  <c r="E43" i="2"/>
  <c r="F43" i="2"/>
  <c r="G43" i="2"/>
  <c r="K43" i="2"/>
  <c r="Q43" i="2"/>
  <c r="E43" i="1"/>
  <c r="F43" i="1"/>
  <c r="G43" i="1"/>
  <c r="L43" i="1"/>
  <c r="Q43" i="1"/>
  <c r="E42" i="1"/>
  <c r="F42" i="1"/>
  <c r="G42" i="1"/>
  <c r="L42" i="1"/>
  <c r="Q42" i="1"/>
  <c r="F29" i="1"/>
  <c r="G29" i="1"/>
  <c r="K29" i="1"/>
  <c r="F37" i="1"/>
  <c r="G37" i="1"/>
  <c r="K37" i="1"/>
  <c r="C7" i="2"/>
  <c r="E30" i="2"/>
  <c r="F30" i="2"/>
  <c r="C8" i="2"/>
  <c r="E38" i="2"/>
  <c r="F38" i="2"/>
  <c r="C9" i="2"/>
  <c r="D9" i="2"/>
  <c r="E32" i="2"/>
  <c r="F32" i="2"/>
  <c r="E35" i="2"/>
  <c r="F35" i="2"/>
  <c r="E37" i="2"/>
  <c r="F37" i="2"/>
  <c r="G37" i="2"/>
  <c r="K37" i="2"/>
  <c r="E40" i="2"/>
  <c r="F40" i="2"/>
  <c r="G40" i="2"/>
  <c r="K40" i="2"/>
  <c r="E21" i="2"/>
  <c r="F21" i="2"/>
  <c r="G21" i="2"/>
  <c r="K21" i="2"/>
  <c r="E24" i="2"/>
  <c r="F24" i="2"/>
  <c r="E25" i="2"/>
  <c r="F25" i="2"/>
  <c r="G25" i="2"/>
  <c r="K25" i="2"/>
  <c r="E28" i="2"/>
  <c r="F28" i="2"/>
  <c r="E29" i="2"/>
  <c r="F29" i="2"/>
  <c r="G29" i="2"/>
  <c r="K29" i="2"/>
  <c r="F16" i="2"/>
  <c r="F17" i="2" s="1"/>
  <c r="C17" i="2"/>
  <c r="Q21" i="2"/>
  <c r="Q22" i="2"/>
  <c r="C23" i="2"/>
  <c r="E23" i="2"/>
  <c r="F23" i="2"/>
  <c r="G23" i="2"/>
  <c r="K23" i="2"/>
  <c r="Q23" i="2"/>
  <c r="G24" i="2"/>
  <c r="K24" i="2"/>
  <c r="Q24" i="2"/>
  <c r="Q25" i="2"/>
  <c r="Q26" i="2"/>
  <c r="Q27" i="2"/>
  <c r="G28" i="2"/>
  <c r="K28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E41" i="1"/>
  <c r="F41" i="1"/>
  <c r="G41" i="1"/>
  <c r="L41" i="1"/>
  <c r="Q41" i="1"/>
  <c r="E30" i="1"/>
  <c r="F30" i="1"/>
  <c r="G30" i="1"/>
  <c r="L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E38" i="1"/>
  <c r="F38" i="1"/>
  <c r="G38" i="1"/>
  <c r="L38" i="1"/>
  <c r="E39" i="1"/>
  <c r="F39" i="1"/>
  <c r="G39" i="1"/>
  <c r="L39" i="1"/>
  <c r="E40" i="1"/>
  <c r="F40" i="1"/>
  <c r="G40" i="1"/>
  <c r="K40" i="1"/>
  <c r="D9" i="1"/>
  <c r="C9" i="1"/>
  <c r="E21" i="1"/>
  <c r="F21" i="1"/>
  <c r="G21" i="1"/>
  <c r="K21" i="1"/>
  <c r="E22" i="1"/>
  <c r="F22" i="1"/>
  <c r="G22" i="1"/>
  <c r="K22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Q40" i="1"/>
  <c r="Q36" i="1"/>
  <c r="Q37" i="1"/>
  <c r="Q39" i="1"/>
  <c r="Q38" i="1"/>
  <c r="E23" i="1"/>
  <c r="F23" i="1"/>
  <c r="G23" i="1"/>
  <c r="K23" i="1"/>
  <c r="F16" i="1"/>
  <c r="C17" i="1"/>
  <c r="Q33" i="1"/>
  <c r="Q32" i="1"/>
  <c r="Q31" i="1"/>
  <c r="Q35" i="1"/>
  <c r="Q34" i="1"/>
  <c r="Q23" i="1"/>
  <c r="Q21" i="1"/>
  <c r="Q22" i="1"/>
  <c r="Q24" i="1"/>
  <c r="Q25" i="1"/>
  <c r="Q26" i="1"/>
  <c r="Q27" i="1"/>
  <c r="Q28" i="1"/>
  <c r="Q29" i="1"/>
  <c r="Q30" i="1"/>
  <c r="E34" i="2"/>
  <c r="F34" i="2"/>
  <c r="G34" i="2"/>
  <c r="K34" i="2"/>
  <c r="E39" i="2"/>
  <c r="F39" i="2"/>
  <c r="G39" i="2"/>
  <c r="K39" i="2"/>
  <c r="G33" i="2"/>
  <c r="K33" i="2"/>
  <c r="E31" i="2"/>
  <c r="F31" i="2"/>
  <c r="G31" i="2"/>
  <c r="K31" i="2"/>
  <c r="E27" i="2"/>
  <c r="F27" i="2"/>
  <c r="G27" i="2"/>
  <c r="K27" i="2"/>
  <c r="G38" i="2"/>
  <c r="K38" i="2"/>
  <c r="E36" i="2"/>
  <c r="F36" i="2"/>
  <c r="G36" i="2"/>
  <c r="K36" i="2"/>
  <c r="G30" i="2"/>
  <c r="E41" i="2"/>
  <c r="F41" i="2"/>
  <c r="G41" i="2"/>
  <c r="K41" i="2"/>
  <c r="G35" i="2"/>
  <c r="K35" i="2"/>
  <c r="E33" i="2"/>
  <c r="F33" i="2"/>
  <c r="E26" i="2"/>
  <c r="F26" i="2"/>
  <c r="G26" i="2"/>
  <c r="K26" i="2"/>
  <c r="E22" i="2"/>
  <c r="F22" i="2"/>
  <c r="G22" i="2"/>
  <c r="K22" i="2"/>
  <c r="G32" i="2"/>
  <c r="K32" i="2"/>
  <c r="K30" i="2"/>
  <c r="C11" i="2"/>
  <c r="C12" i="2"/>
  <c r="C12" i="1"/>
  <c r="C11" i="1"/>
  <c r="O45" i="2" l="1"/>
  <c r="O44" i="2"/>
  <c r="O45" i="1"/>
  <c r="O44" i="1"/>
  <c r="O29" i="1"/>
  <c r="O24" i="1"/>
  <c r="O28" i="1"/>
  <c r="O35" i="1"/>
  <c r="O32" i="1"/>
  <c r="O43" i="1"/>
  <c r="O23" i="1"/>
  <c r="C15" i="1"/>
  <c r="O26" i="1"/>
  <c r="O30" i="1"/>
  <c r="O42" i="1"/>
  <c r="O21" i="1"/>
  <c r="O27" i="1"/>
  <c r="O25" i="1"/>
  <c r="O40" i="1"/>
  <c r="O41" i="1"/>
  <c r="O36" i="1"/>
  <c r="O37" i="1"/>
  <c r="O31" i="1"/>
  <c r="O33" i="1"/>
  <c r="O39" i="1"/>
  <c r="O22" i="1"/>
  <c r="O38" i="1"/>
  <c r="O34" i="1"/>
  <c r="C16" i="1"/>
  <c r="D18" i="1" s="1"/>
  <c r="C16" i="2"/>
  <c r="D18" i="2" s="1"/>
  <c r="O33" i="2"/>
  <c r="O25" i="2"/>
  <c r="O30" i="2"/>
  <c r="O41" i="2"/>
  <c r="O27" i="2"/>
  <c r="O38" i="2"/>
  <c r="O24" i="2"/>
  <c r="O36" i="2"/>
  <c r="O29" i="2"/>
  <c r="O21" i="2"/>
  <c r="O37" i="2"/>
  <c r="O40" i="2"/>
  <c r="C15" i="2"/>
  <c r="O34" i="2"/>
  <c r="O32" i="2"/>
  <c r="O43" i="2"/>
  <c r="O26" i="2"/>
  <c r="O39" i="2"/>
  <c r="O35" i="2"/>
  <c r="O42" i="2"/>
  <c r="O28" i="2"/>
  <c r="O23" i="2"/>
  <c r="O22" i="2"/>
  <c r="O31" i="2"/>
  <c r="F17" i="1"/>
  <c r="C18" i="1" l="1"/>
  <c r="C18" i="2"/>
  <c r="F18" i="2"/>
  <c r="F19" i="2" s="1"/>
  <c r="F18" i="1"/>
  <c r="F19" i="1" s="1"/>
</calcChain>
</file>

<file path=xl/sharedStrings.xml><?xml version="1.0" encoding="utf-8"?>
<sst xmlns="http://schemas.openxmlformats.org/spreadsheetml/2006/main" count="174" uniqueCount="59">
  <si>
    <t>BAD?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</si>
  <si>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</si>
  <si>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</si>
  <si>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</si>
  <si>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</si>
  <si>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</si>
  <si>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</si>
  <si>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</si>
  <si>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</si>
  <si>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</si>
  <si>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</si>
  <si>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</si>
  <si>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</si>
  <si>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</si>
  <si>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</si>
  <si>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</si>
  <si>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</si>
  <si>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</si>
  <si>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</si>
  <si>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</si>
  <si>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</si>
  <si>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</si>
  <si>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</si>
  <si>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</si>
  <si>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</si>
  <si>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</si>
  <si>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</si>
  <si>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</si>
  <si>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</si>
  <si>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</si>
  <si>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</si>
  <si>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</si>
  <si>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</si>
  <si>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</si>
  <si>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</si>
  <si>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</si>
  <si>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</si>
  <si>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5799</t>
  </si>
  <si>
    <t>IBVS 5799 Eph.</t>
  </si>
  <si>
    <t>IBVS 5781</t>
  </si>
  <si>
    <t>I</t>
  </si>
  <si>
    <t>II</t>
  </si>
  <si>
    <t>EW</t>
  </si>
  <si>
    <t>IBVS 5929</t>
  </si>
  <si>
    <t>IBVS 5920</t>
  </si>
  <si>
    <t>IBVS 5922</t>
  </si>
  <si>
    <t>Add cycle</t>
  </si>
  <si>
    <t>Old Cycle</t>
  </si>
  <si>
    <t>V1187 Her / GSC 2587-1888</t>
  </si>
  <si>
    <t>IBVS 6050</t>
  </si>
  <si>
    <t>OEJV 0160</t>
  </si>
  <si>
    <t>vis</t>
  </si>
  <si>
    <t>OEJV 0179</t>
  </si>
  <si>
    <t>RHN 2019</t>
  </si>
  <si>
    <t>Nelson</t>
  </si>
  <si>
    <t>RHN 2021</t>
  </si>
  <si>
    <t>2020JAVSO..48….1</t>
  </si>
  <si>
    <t>OEJV 0212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</si>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</sst>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0" fontId="11" fillId="0" borderId="0" xfId="0" applyFont="1" applyAlignment="1"/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0" fillId="24" borderId="0" xfId="0" applyFont="1" applyFill="1" applyAlignment="1"/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7" fillId="25" borderId="0" xfId="0" applyFont="1" applyFill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32" fillId="0" borderId="8" xfId="0" applyFont="1" applyBorder="1" applyAlignment="1">
      <alignment horizontal="center"/>
    </xf>
    <xf numFmtId="0" fontId="8" fillId="25" borderId="0" xfId="0" applyFont="1" applyFill="1" applyAlignment="1"/>
    <xf numFmtId="0" fontId="8" fillId="26" borderId="0" xfId="0" applyFont="1" applyFill="1" applyAlignme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76" fontId="34" fillId="0" borderId="0" xfId="0" applyNumberFormat="1" applyFont="1" applyAlignment="1">
      <alignment vertical="center" wrapText="1"/>
    </xf>
    <xf numFmtId="0" fontId="8" fillId="0" borderId="0" xfId="0" applyFont="1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V1187 Her - O-C Diagr.</a:t>
            </a:r>
          </a:p>
        </c:rich>
      </c:tx>
      <c:layout>
        <c:manualLayout>
          <c:xMode val="edge"/>
          <c:yMode val="edge"/>
          <c:x val="0.3693698422832281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4076246334310852"/>
          <c:w val="0.807808992306259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2584</c:v>
                </c:pt>
                <c:pt idx="23">
                  <c:v>3407</c:v>
                </c:pt>
                <c:pt idx="24">
                  <c:v>3452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6F-4E5F-98C3-A0C10450D1B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2584</c:v>
                </c:pt>
                <c:pt idx="23">
                  <c:v>3407</c:v>
                </c:pt>
                <c:pt idx="24">
                  <c:v>3452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6F-4E5F-98C3-A0C10450D1B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2584</c:v>
                </c:pt>
                <c:pt idx="23">
                  <c:v>3407</c:v>
                </c:pt>
                <c:pt idx="24">
                  <c:v>3452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6F-4E5F-98C3-A0C10450D1B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2584</c:v>
                </c:pt>
                <c:pt idx="23">
                  <c:v>3407</c:v>
                </c:pt>
                <c:pt idx="24">
                  <c:v>3452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-1.5313275653170422E-3</c:v>
                </c:pt>
                <c:pt idx="1">
                  <c:v>-9.0383904389454983E-3</c:v>
                </c:pt>
                <c:pt idx="2">
                  <c:v>-5.6383904375252314E-3</c:v>
                </c:pt>
                <c:pt idx="3">
                  <c:v>-2.8611520465346985E-3</c:v>
                </c:pt>
                <c:pt idx="4">
                  <c:v>-8.0454533090232871E-3</c:v>
                </c:pt>
                <c:pt idx="5">
                  <c:v>-7.8117796874721535E-3</c:v>
                </c:pt>
                <c:pt idx="6">
                  <c:v>-6.0781060601584613E-3</c:v>
                </c:pt>
                <c:pt idx="7">
                  <c:v>-1.1877085169544443E-2</c:v>
                </c:pt>
                <c:pt idx="8">
                  <c:v>-1.132771281118039E-2</c:v>
                </c:pt>
                <c:pt idx="10">
                  <c:v>2.2917619571671821E-3</c:v>
                </c:pt>
                <c:pt idx="11">
                  <c:v>7.0973685069475323E-4</c:v>
                </c:pt>
                <c:pt idx="12">
                  <c:v>1.1927828381885774E-3</c:v>
                </c:pt>
                <c:pt idx="13">
                  <c:v>3.9282638535951264E-3</c:v>
                </c:pt>
                <c:pt idx="14">
                  <c:v>6.4623874641256407E-4</c:v>
                </c:pt>
                <c:pt idx="15">
                  <c:v>-2.0541265548672527E-3</c:v>
                </c:pt>
                <c:pt idx="16">
                  <c:v>-6.5412655385443941E-4</c:v>
                </c:pt>
                <c:pt idx="19">
                  <c:v>-6.6741339105647057E-4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6F-4E5F-98C3-A0C10450D1B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2584</c:v>
                </c:pt>
                <c:pt idx="23">
                  <c:v>3407</c:v>
                </c:pt>
                <c:pt idx="24">
                  <c:v>3452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  <c:pt idx="9">
                  <c:v>6.5698412072379142E-4</c:v>
                </c:pt>
                <c:pt idx="17">
                  <c:v>-5.2352396378410049E-3</c:v>
                </c:pt>
                <c:pt idx="18">
                  <c:v>-4.717264739156235E-3</c:v>
                </c:pt>
                <c:pt idx="20">
                  <c:v>3.9024024736136198E-3</c:v>
                </c:pt>
                <c:pt idx="21">
                  <c:v>5.3484256422962062E-3</c:v>
                </c:pt>
                <c:pt idx="22">
                  <c:v>1.8786823347909376E-3</c:v>
                </c:pt>
                <c:pt idx="23">
                  <c:v>5.6653586798347533E-3</c:v>
                </c:pt>
                <c:pt idx="24">
                  <c:v>2.3830991849536076E-3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6F-4E5F-98C3-A0C10450D1B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2584</c:v>
                </c:pt>
                <c:pt idx="23">
                  <c:v>3407</c:v>
                </c:pt>
                <c:pt idx="24">
                  <c:v>3452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6F-4E5F-98C3-A0C10450D1B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2584</c:v>
                </c:pt>
                <c:pt idx="23">
                  <c:v>3407</c:v>
                </c:pt>
                <c:pt idx="24">
                  <c:v>3452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6F-4E5F-98C3-A0C10450D1B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2584</c:v>
                </c:pt>
                <c:pt idx="23">
                  <c:v>3407</c:v>
                </c:pt>
                <c:pt idx="24">
                  <c:v>3452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-5.1804725934887792E-3</c:v>
                </c:pt>
                <c:pt idx="1">
                  <c:v>-5.147169138172444E-3</c:v>
                </c:pt>
                <c:pt idx="2">
                  <c:v>-5.147169138172444E-3</c:v>
                </c:pt>
                <c:pt idx="3">
                  <c:v>-5.1171414325593551E-3</c:v>
                </c:pt>
                <c:pt idx="4">
                  <c:v>-5.1138656828561089E-3</c:v>
                </c:pt>
                <c:pt idx="5">
                  <c:v>-5.110316954010926E-3</c:v>
                </c:pt>
                <c:pt idx="6">
                  <c:v>-5.1067682251657431E-3</c:v>
                </c:pt>
                <c:pt idx="7">
                  <c:v>-5.0961220386301926E-3</c:v>
                </c:pt>
                <c:pt idx="8">
                  <c:v>-5.0892975600817635E-3</c:v>
                </c:pt>
                <c:pt idx="9">
                  <c:v>-3.2701645582124592E-3</c:v>
                </c:pt>
                <c:pt idx="10">
                  <c:v>-3.1481428817665444E-3</c:v>
                </c:pt>
                <c:pt idx="11">
                  <c:v>-3.1478699026246068E-3</c:v>
                </c:pt>
                <c:pt idx="12">
                  <c:v>-3.1374966952309948E-3</c:v>
                </c:pt>
                <c:pt idx="13">
                  <c:v>-3.088360449682304E-3</c:v>
                </c:pt>
                <c:pt idx="14">
                  <c:v>-3.0880874705403664E-3</c:v>
                </c:pt>
                <c:pt idx="15">
                  <c:v>-1.4313770581236792E-3</c:v>
                </c:pt>
                <c:pt idx="16">
                  <c:v>-1.4313770581236792E-3</c:v>
                </c:pt>
                <c:pt idx="17">
                  <c:v>-1.3975276445234706E-3</c:v>
                </c:pt>
                <c:pt idx="18">
                  <c:v>-1.397254665381533E-3</c:v>
                </c:pt>
                <c:pt idx="19">
                  <c:v>5.3980532580462847E-4</c:v>
                </c:pt>
                <c:pt idx="20">
                  <c:v>3.0861547617945543E-3</c:v>
                </c:pt>
                <c:pt idx="21">
                  <c:v>3.6730599169594708E-3</c:v>
                </c:pt>
                <c:pt idx="22">
                  <c:v>4.4966379881839144E-3</c:v>
                </c:pt>
                <c:pt idx="23">
                  <c:v>4.9459616558124968E-3</c:v>
                </c:pt>
                <c:pt idx="24">
                  <c:v>4.9705297785868421E-3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6F-4E5F-98C3-A0C10450D1B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2584</c:v>
                </c:pt>
                <c:pt idx="23">
                  <c:v>3407</c:v>
                </c:pt>
                <c:pt idx="24">
                  <c:v>3452</c:v>
                </c:pt>
              </c:numCache>
            </c:numRef>
          </c:xVal>
          <c:yVal>
            <c:numRef>
              <c:f>'Active 1'!$U$21:$U$993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6F-4E5F-98C3-A0C10450D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86544"/>
        <c:axId val="1"/>
      </c:scatterChart>
      <c:valAx>
        <c:axId val="84078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278152167916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86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69400896959951"/>
          <c:y val="0.92375366568914952"/>
          <c:w val="0.7522533557179226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V1187 Her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117667333506626"/>
          <c:w val="0.82556390977443606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EB-47A7-AE5F-3C3E596CD30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EB-47A7-AE5F-3C3E596CD30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EB-47A7-AE5F-3C3E596CD30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0">
                  <c:v>1.786000000720378E-3</c:v>
                </c:pt>
                <c:pt idx="1">
                  <c:v>-3.4000000014202669E-3</c:v>
                </c:pt>
                <c:pt idx="2">
                  <c:v>-6.6808000003220513E-2</c:v>
                </c:pt>
                <c:pt idx="3">
                  <c:v>4.8699999970267527E-3</c:v>
                </c:pt>
                <c:pt idx="4">
                  <c:v>-8.6000000010244548E-5</c:v>
                </c:pt>
                <c:pt idx="5">
                  <c:v>3.9500000275438651E-4</c:v>
                </c:pt>
                <c:pt idx="6">
                  <c:v>2.3759999967296608E-3</c:v>
                </c:pt>
                <c:pt idx="7">
                  <c:v>-2.6810000053956173E-3</c:v>
                </c:pt>
                <c:pt idx="8">
                  <c:v>-1.6560000003664754E-3</c:v>
                </c:pt>
                <c:pt idx="9">
                  <c:v>0.13711199999670498</c:v>
                </c:pt>
                <c:pt idx="10">
                  <c:v>0.14725099999486702</c:v>
                </c:pt>
                <c:pt idx="11">
                  <c:v>0.14568799999688054</c:v>
                </c:pt>
                <c:pt idx="12">
                  <c:v>0.14689399999770103</c:v>
                </c:pt>
                <c:pt idx="13">
                  <c:v>0.15305399999488145</c:v>
                </c:pt>
                <c:pt idx="14">
                  <c:v>0.14979099999618484</c:v>
                </c:pt>
                <c:pt idx="15">
                  <c:v>0.26255399999354267</c:v>
                </c:pt>
                <c:pt idx="16">
                  <c:v>0.26395399999455549</c:v>
                </c:pt>
                <c:pt idx="17">
                  <c:v>0.26173199999902863</c:v>
                </c:pt>
                <c:pt idx="18">
                  <c:v>0.26226899999892339</c:v>
                </c:pt>
                <c:pt idx="19">
                  <c:v>0.40132099999755155</c:v>
                </c:pt>
                <c:pt idx="20">
                  <c:v>0.58335699999588542</c:v>
                </c:pt>
                <c:pt idx="21">
                  <c:v>0.62570699999923818</c:v>
                </c:pt>
                <c:pt idx="22">
                  <c:v>0.6796360000007553</c:v>
                </c:pt>
                <c:pt idx="23">
                  <c:v>0.55937499999708962</c:v>
                </c:pt>
                <c:pt idx="24">
                  <c:v>0.55780499999673339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EB-47A7-AE5F-3C3E596CD30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EB-47A7-AE5F-3C3E596CD30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EB-47A7-AE5F-3C3E596CD30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EB-47A7-AE5F-3C3E596CD30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3.2655585517207854E-2</c:v>
                </c:pt>
                <c:pt idx="1">
                  <c:v>3.4658474437002373E-2</c:v>
                </c:pt>
                <c:pt idx="2">
                  <c:v>-5.6585368629566251</c:v>
                </c:pt>
                <c:pt idx="3">
                  <c:v>3.6464357889276121E-2</c:v>
                </c:pt>
                <c:pt idx="4">
                  <c:v>3.6661363356796893E-2</c:v>
                </c:pt>
                <c:pt idx="5">
                  <c:v>3.6874785946611061E-2</c:v>
                </c:pt>
                <c:pt idx="6">
                  <c:v>3.7088208536425235E-2</c:v>
                </c:pt>
                <c:pt idx="7">
                  <c:v>3.7728476305867745E-2</c:v>
                </c:pt>
                <c:pt idx="8">
                  <c:v>3.8138904363202684E-2</c:v>
                </c:pt>
                <c:pt idx="9">
                  <c:v>0.14754260732640495</c:v>
                </c:pt>
                <c:pt idx="10">
                  <c:v>0.15488106099155372</c:v>
                </c:pt>
                <c:pt idx="11">
                  <c:v>0.1548974781138471</c:v>
                </c:pt>
                <c:pt idx="12">
                  <c:v>0.15552132876099622</c:v>
                </c:pt>
                <c:pt idx="13">
                  <c:v>0.15847641077380781</c:v>
                </c:pt>
                <c:pt idx="14">
                  <c:v>0.1584928278961012</c:v>
                </c:pt>
                <c:pt idx="15">
                  <c:v>0.25812834309473187</c:v>
                </c:pt>
                <c:pt idx="16">
                  <c:v>0.25812834309473187</c:v>
                </c:pt>
                <c:pt idx="17">
                  <c:v>0.26016406625911315</c:v>
                </c:pt>
                <c:pt idx="18">
                  <c:v>0.26018048338140654</c:v>
                </c:pt>
                <c:pt idx="19">
                  <c:v>0.37667638317535662</c:v>
                </c:pt>
                <c:pt idx="20">
                  <c:v>0.52981529992817034</c:v>
                </c:pt>
                <c:pt idx="21">
                  <c:v>0.56511211285897534</c:v>
                </c:pt>
                <c:pt idx="22">
                  <c:v>0.61464257081815621</c:v>
                </c:pt>
                <c:pt idx="23">
                  <c:v>0.64168157123538228</c:v>
                </c:pt>
                <c:pt idx="24">
                  <c:v>0.64315911224178812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EB-47A7-AE5F-3C3E596CD30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EB-47A7-AE5F-3C3E596CD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87856"/>
        <c:axId val="1"/>
      </c:scatterChart>
      <c:valAx>
        <c:axId val="840787856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87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53064690443099"/>
          <c:w val="0.7233082706766915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V1187 Her - O-C Diagr.</a:t>
            </a:r>
          </a:p>
        </c:rich>
      </c:tx>
      <c:layout>
        <c:manualLayout>
          <c:xMode val="edge"/>
          <c:yMode val="edge"/>
          <c:x val="0.3693698422832281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1428144103299"/>
          <c:y val="0.14076246334310852"/>
          <c:w val="0.83183305155700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19-4889-80B8-89AB88F3C0A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19-4889-80B8-89AB88F3C0A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19-4889-80B8-89AB88F3C0A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0">
                  <c:v>1.786000000720378E-3</c:v>
                </c:pt>
                <c:pt idx="1">
                  <c:v>-3.4000000014202669E-3</c:v>
                </c:pt>
                <c:pt idx="2">
                  <c:v>-6.6808000003220513E-2</c:v>
                </c:pt>
                <c:pt idx="3">
                  <c:v>4.8699999970267527E-3</c:v>
                </c:pt>
                <c:pt idx="4">
                  <c:v>-8.6000000010244548E-5</c:v>
                </c:pt>
                <c:pt idx="5">
                  <c:v>3.9500000275438651E-4</c:v>
                </c:pt>
                <c:pt idx="6">
                  <c:v>2.3759999967296608E-3</c:v>
                </c:pt>
                <c:pt idx="7">
                  <c:v>-2.6810000053956173E-3</c:v>
                </c:pt>
                <c:pt idx="8">
                  <c:v>-1.6560000003664754E-3</c:v>
                </c:pt>
                <c:pt idx="9">
                  <c:v>0.13711199999670498</c:v>
                </c:pt>
                <c:pt idx="10">
                  <c:v>0.14725099999486702</c:v>
                </c:pt>
                <c:pt idx="11">
                  <c:v>0.14568799999688054</c:v>
                </c:pt>
                <c:pt idx="12">
                  <c:v>0.14689399999770103</c:v>
                </c:pt>
                <c:pt idx="13">
                  <c:v>0.15305399999488145</c:v>
                </c:pt>
                <c:pt idx="14">
                  <c:v>0.14979099999618484</c:v>
                </c:pt>
                <c:pt idx="15">
                  <c:v>0.26255399999354267</c:v>
                </c:pt>
                <c:pt idx="16">
                  <c:v>0.26395399999455549</c:v>
                </c:pt>
                <c:pt idx="17">
                  <c:v>0.26173199999902863</c:v>
                </c:pt>
                <c:pt idx="18">
                  <c:v>0.26226899999892339</c:v>
                </c:pt>
                <c:pt idx="19">
                  <c:v>0.40132099999755155</c:v>
                </c:pt>
                <c:pt idx="20">
                  <c:v>0.58335699999588542</c:v>
                </c:pt>
                <c:pt idx="21">
                  <c:v>0.62570699999923818</c:v>
                </c:pt>
                <c:pt idx="22">
                  <c:v>0.6796360000007553</c:v>
                </c:pt>
                <c:pt idx="23">
                  <c:v>0.55937499999708962</c:v>
                </c:pt>
                <c:pt idx="24">
                  <c:v>0.55780499999673339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19-4889-80B8-89AB88F3C0A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19-4889-80B8-89AB88F3C0A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19-4889-80B8-89AB88F3C0A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5.9999999999999995E-4</c:v>
                  </c:pt>
                  <c:pt idx="23">
                    <c:v>8.9999999999999998E-4</c:v>
                  </c:pt>
                  <c:pt idx="2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19-4889-80B8-89AB88F3C0A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0</c:v>
                </c:pt>
                <c:pt idx="2">
                  <c:v>-173392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17664</c:v>
                </c:pt>
                <c:pt idx="23">
                  <c:v>18487.5</c:v>
                </c:pt>
                <c:pt idx="24">
                  <c:v>18532.5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3.2655585517207854E-2</c:v>
                </c:pt>
                <c:pt idx="1">
                  <c:v>3.4658474437002373E-2</c:v>
                </c:pt>
                <c:pt idx="2">
                  <c:v>-5.6585368629566251</c:v>
                </c:pt>
                <c:pt idx="3">
                  <c:v>3.6464357889276121E-2</c:v>
                </c:pt>
                <c:pt idx="4">
                  <c:v>3.6661363356796893E-2</c:v>
                </c:pt>
                <c:pt idx="5">
                  <c:v>3.6874785946611061E-2</c:v>
                </c:pt>
                <c:pt idx="6">
                  <c:v>3.7088208536425235E-2</c:v>
                </c:pt>
                <c:pt idx="7">
                  <c:v>3.7728476305867745E-2</c:v>
                </c:pt>
                <c:pt idx="8">
                  <c:v>3.8138904363202684E-2</c:v>
                </c:pt>
                <c:pt idx="9">
                  <c:v>0.14754260732640495</c:v>
                </c:pt>
                <c:pt idx="10">
                  <c:v>0.15488106099155372</c:v>
                </c:pt>
                <c:pt idx="11">
                  <c:v>0.1548974781138471</c:v>
                </c:pt>
                <c:pt idx="12">
                  <c:v>0.15552132876099622</c:v>
                </c:pt>
                <c:pt idx="13">
                  <c:v>0.15847641077380781</c:v>
                </c:pt>
                <c:pt idx="14">
                  <c:v>0.1584928278961012</c:v>
                </c:pt>
                <c:pt idx="15">
                  <c:v>0.25812834309473187</c:v>
                </c:pt>
                <c:pt idx="16">
                  <c:v>0.25812834309473187</c:v>
                </c:pt>
                <c:pt idx="17">
                  <c:v>0.26016406625911315</c:v>
                </c:pt>
                <c:pt idx="18">
                  <c:v>0.26018048338140654</c:v>
                </c:pt>
                <c:pt idx="19">
                  <c:v>0.37667638317535662</c:v>
                </c:pt>
                <c:pt idx="20">
                  <c:v>0.52981529992817034</c:v>
                </c:pt>
                <c:pt idx="21">
                  <c:v>0.56511211285897534</c:v>
                </c:pt>
                <c:pt idx="22">
                  <c:v>0.61464257081815621</c:v>
                </c:pt>
                <c:pt idx="23">
                  <c:v>0.64168157123538228</c:v>
                </c:pt>
                <c:pt idx="24">
                  <c:v>0.64315911224178812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19-4889-80B8-89AB88F3C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86216"/>
        <c:axId val="1"/>
      </c:scatterChart>
      <c:valAx>
        <c:axId val="840786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0128002017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86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73905401464454"/>
          <c:y val="0.92375366568914952"/>
          <c:w val="0.6276285734553450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95250</xdr:colOff>
      <xdr:row>19</xdr:row>
      <xdr:rowOff>9525</xdr:rowOff>
    </xdr:to>
    <xdr:graphicFrame macro="">
      <xdr:nvGraphicFramePr>
        <xdr:cNvPr id="1028" name="Chart 3">
          <a:extLst>
            <a:ext uri="{FF2B5EF4-FFF2-40B4-BE49-F238E27FC236}">
              <a16:creationId xmlns:a16="http://schemas.microsoft.com/office/drawing/2014/main" id="{135A1239-0FB9-6EDC-8E2E-7B2919FA9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9" name="Chart 1025">
          <a:extLst>
            <a:ext uri="{FF2B5EF4-FFF2-40B4-BE49-F238E27FC236}">
              <a16:creationId xmlns:a16="http://schemas.microsoft.com/office/drawing/2014/main" id="{F0A0722A-2DE7-D006-0475-DA9B5E3A1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66675</xdr:colOff>
      <xdr:row>0</xdr:row>
      <xdr:rowOff>0</xdr:rowOff>
    </xdr:from>
    <xdr:to>
      <xdr:col>27</xdr:col>
      <xdr:colOff>238125</xdr:colOff>
      <xdr:row>19</xdr:row>
      <xdr:rowOff>9525</xdr:rowOff>
    </xdr:to>
    <xdr:graphicFrame macro="">
      <xdr:nvGraphicFramePr>
        <xdr:cNvPr id="50180" name="Chart 1026">
          <a:extLst>
            <a:ext uri="{FF2B5EF4-FFF2-40B4-BE49-F238E27FC236}">
              <a16:creationId xmlns:a16="http://schemas.microsoft.com/office/drawing/2014/main" id="{4FC235EC-1237-1E17-0F1B-09F8F08C3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topLeftCell="A13" workbookViewId="0">
      <selection activeCell="F15" sqref="F1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26</v>
      </c>
      <c r="B2" t="s">
        <v>42</v>
      </c>
      <c r="C2" s="3"/>
      <c r="D2" s="3"/>
    </row>
    <row r="3" spans="1:6" ht="13.5" thickBot="1" x14ac:dyDescent="0.25"/>
    <row r="4" spans="1:6" ht="13.5" thickBot="1" x14ac:dyDescent="0.25">
      <c r="A4" s="28" t="s">
        <v>38</v>
      </c>
      <c r="C4" s="26">
        <v>53877.469400000002</v>
      </c>
      <c r="D4" s="27">
        <v>0.310726</v>
      </c>
    </row>
    <row r="5" spans="1:6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>
        <v>58563.79691557242</v>
      </c>
    </row>
    <row r="8" spans="1:6" x14ac:dyDescent="0.2">
      <c r="A8" t="s">
        <v>6</v>
      </c>
      <c r="C8">
        <v>0.31076405021100656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3.0858817826526171E-3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5.4595828387434088E-7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59636.559387430592</v>
      </c>
      <c r="E15" s="14" t="s">
        <v>46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0.31076459616929042</v>
      </c>
      <c r="E16" s="14" t="s">
        <v>33</v>
      </c>
      <c r="F16" s="15">
        <f ca="1">NOW()+15018.5+$C$5/24</f>
        <v>59960.733839583329</v>
      </c>
    </row>
    <row r="17" spans="1:21" ht="13.5" thickBot="1" x14ac:dyDescent="0.25">
      <c r="A17" s="14" t="s">
        <v>30</v>
      </c>
      <c r="B17" s="10"/>
      <c r="C17" s="10">
        <f>COUNT(C21:C2191)</f>
        <v>25</v>
      </c>
      <c r="E17" s="14" t="s">
        <v>47</v>
      </c>
      <c r="F17" s="15">
        <f ca="1">ROUND(2*(F16-$C$7)/$C$8,0)/2+F15</f>
        <v>4496</v>
      </c>
    </row>
    <row r="18" spans="1:21" ht="14.25" thickTop="1" thickBot="1" x14ac:dyDescent="0.25">
      <c r="A18" s="16" t="s">
        <v>8</v>
      </c>
      <c r="B18" s="10"/>
      <c r="C18" s="19">
        <f ca="1">+C15</f>
        <v>59636.559387430592</v>
      </c>
      <c r="D18" s="20">
        <f ca="1">+C16</f>
        <v>0.31076459616929042</v>
      </c>
      <c r="E18" s="14" t="s">
        <v>34</v>
      </c>
      <c r="F18" s="23">
        <f ca="1">ROUND(2*(F16-$C$15)/$C$16,0)/2+F15</f>
        <v>1044</v>
      </c>
    </row>
    <row r="19" spans="1:21" ht="13.5" thickTop="1" x14ac:dyDescent="0.2">
      <c r="E19" s="14" t="s">
        <v>35</v>
      </c>
      <c r="F19" s="18">
        <f ca="1">+$C$15+$C$16*F18-15018.5-$C$5/24</f>
        <v>44942.893459164668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51</v>
      </c>
      <c r="J20" s="7" t="s">
        <v>1</v>
      </c>
      <c r="K20" s="7" t="s">
        <v>2</v>
      </c>
      <c r="L20" s="7" t="s">
        <v>54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45" t="s">
        <v>0</v>
      </c>
    </row>
    <row r="21" spans="1:21" x14ac:dyDescent="0.2">
      <c r="A21" s="29" t="s">
        <v>39</v>
      </c>
      <c r="B21" s="3" t="s">
        <v>40</v>
      </c>
      <c r="C21" s="30">
        <v>53858.516900000002</v>
      </c>
      <c r="D21" s="8">
        <v>5.9999999999999995E-4</v>
      </c>
      <c r="E21">
        <f t="shared" ref="E21:E41" si="0">+(C21-C$7)/C$8</f>
        <v>-15141.004927621347</v>
      </c>
      <c r="F21">
        <f t="shared" ref="F21:F43" si="1">ROUND(2*E21,0)/2</f>
        <v>-15141</v>
      </c>
      <c r="G21">
        <f t="shared" ref="G21:G41" si="2">+C21-(C$7+F21*C$8)</f>
        <v>-1.5313275653170422E-3</v>
      </c>
      <c r="K21">
        <f t="shared" ref="K21:K40" si="3">+G21</f>
        <v>-1.5313275653170422E-3</v>
      </c>
      <c r="O21">
        <f t="shared" ref="O21:O41" ca="1" si="4">+C$11+C$12*$F21</f>
        <v>-5.1804725934887792E-3</v>
      </c>
      <c r="Q21" s="2">
        <f t="shared" ref="Q21:Q41" si="5">+C21-15018.5</f>
        <v>38840.016900000002</v>
      </c>
    </row>
    <row r="22" spans="1:21" x14ac:dyDescent="0.2">
      <c r="A22" s="29" t="s">
        <v>39</v>
      </c>
      <c r="B22" s="3" t="s">
        <v>40</v>
      </c>
      <c r="C22" s="30">
        <v>53877.466</v>
      </c>
      <c r="D22" s="8">
        <v>8.9999999999999998E-4</v>
      </c>
      <c r="E22">
        <f t="shared" si="0"/>
        <v>-15080.029084414478</v>
      </c>
      <c r="F22">
        <f t="shared" si="1"/>
        <v>-15080</v>
      </c>
      <c r="G22">
        <f t="shared" si="2"/>
        <v>-9.0383904389454983E-3</v>
      </c>
      <c r="K22">
        <f t="shared" si="3"/>
        <v>-9.0383904389454983E-3</v>
      </c>
      <c r="O22">
        <f t="shared" ca="1" si="4"/>
        <v>-5.147169138172444E-3</v>
      </c>
      <c r="Q22" s="2">
        <f t="shared" si="5"/>
        <v>38858.966</v>
      </c>
    </row>
    <row r="23" spans="1:21" x14ac:dyDescent="0.2">
      <c r="A23" t="s">
        <v>37</v>
      </c>
      <c r="C23" s="8">
        <v>53877.469400000002</v>
      </c>
      <c r="D23" s="8" t="s">
        <v>16</v>
      </c>
      <c r="E23">
        <f t="shared" si="0"/>
        <v>-15080.01814363803</v>
      </c>
      <c r="F23">
        <f t="shared" si="1"/>
        <v>-15080</v>
      </c>
      <c r="G23">
        <f t="shared" si="2"/>
        <v>-5.6383904375252314E-3</v>
      </c>
      <c r="K23">
        <f t="shared" si="3"/>
        <v>-5.6383904375252314E-3</v>
      </c>
      <c r="O23">
        <f t="shared" ca="1" si="4"/>
        <v>-5.147169138172444E-3</v>
      </c>
      <c r="Q23" s="2">
        <f t="shared" si="5"/>
        <v>38858.969400000002</v>
      </c>
    </row>
    <row r="24" spans="1:21" x14ac:dyDescent="0.2">
      <c r="A24" s="29" t="s">
        <v>39</v>
      </c>
      <c r="B24" s="3" t="s">
        <v>40</v>
      </c>
      <c r="C24" s="30">
        <v>53894.564200000001</v>
      </c>
      <c r="D24" s="8">
        <v>1.5E-3</v>
      </c>
      <c r="E24">
        <f t="shared" si="0"/>
        <v>-15025.009206830855</v>
      </c>
      <c r="F24">
        <f t="shared" si="1"/>
        <v>-15025</v>
      </c>
      <c r="G24">
        <f t="shared" si="2"/>
        <v>-2.8611520465346985E-3</v>
      </c>
      <c r="K24">
        <f t="shared" si="3"/>
        <v>-2.8611520465346985E-3</v>
      </c>
      <c r="O24">
        <f t="shared" ca="1" si="4"/>
        <v>-5.1171414325593551E-3</v>
      </c>
      <c r="Q24" s="2">
        <f t="shared" si="5"/>
        <v>38876.064200000001</v>
      </c>
    </row>
    <row r="25" spans="1:21" x14ac:dyDescent="0.2">
      <c r="A25" s="29" t="s">
        <v>39</v>
      </c>
      <c r="B25" s="3" t="s">
        <v>40</v>
      </c>
      <c r="C25" s="30">
        <v>53896.423600000002</v>
      </c>
      <c r="D25" s="8">
        <v>1.9E-3</v>
      </c>
      <c r="E25">
        <f t="shared" si="0"/>
        <v>-15019.025889266488</v>
      </c>
      <c r="F25">
        <f t="shared" si="1"/>
        <v>-15019</v>
      </c>
      <c r="G25">
        <f t="shared" si="2"/>
        <v>-8.0454533090232871E-3</v>
      </c>
      <c r="K25">
        <f t="shared" si="3"/>
        <v>-8.0454533090232871E-3</v>
      </c>
      <c r="O25">
        <f t="shared" ca="1" si="4"/>
        <v>-5.1138656828561089E-3</v>
      </c>
      <c r="Q25" s="2">
        <f t="shared" si="5"/>
        <v>38877.923600000002</v>
      </c>
    </row>
    <row r="26" spans="1:21" x14ac:dyDescent="0.2">
      <c r="A26" s="29" t="s">
        <v>39</v>
      </c>
      <c r="B26" s="3" t="s">
        <v>41</v>
      </c>
      <c r="C26" s="30">
        <v>53898.443800000001</v>
      </c>
      <c r="D26" s="8">
        <v>1.1000000000000001E-3</v>
      </c>
      <c r="E26">
        <f t="shared" si="0"/>
        <v>-15012.525137333865</v>
      </c>
      <c r="F26">
        <f t="shared" si="1"/>
        <v>-15012.5</v>
      </c>
      <c r="G26">
        <f t="shared" si="2"/>
        <v>-7.8117796874721535E-3</v>
      </c>
      <c r="K26">
        <f t="shared" si="3"/>
        <v>-7.8117796874721535E-3</v>
      </c>
      <c r="O26">
        <f t="shared" ca="1" si="4"/>
        <v>-5.110316954010926E-3</v>
      </c>
      <c r="Q26" s="2">
        <f t="shared" si="5"/>
        <v>38879.943800000001</v>
      </c>
    </row>
    <row r="27" spans="1:21" x14ac:dyDescent="0.2">
      <c r="A27" s="29" t="s">
        <v>39</v>
      </c>
      <c r="B27" s="3" t="s">
        <v>40</v>
      </c>
      <c r="C27" s="30">
        <v>53900.465499999998</v>
      </c>
      <c r="D27" s="8">
        <v>1E-3</v>
      </c>
      <c r="E27">
        <f t="shared" si="0"/>
        <v>-15006.01955858811</v>
      </c>
      <c r="F27">
        <f t="shared" si="1"/>
        <v>-15006</v>
      </c>
      <c r="G27">
        <f t="shared" si="2"/>
        <v>-6.0781060601584613E-3</v>
      </c>
      <c r="K27">
        <f t="shared" si="3"/>
        <v>-6.0781060601584613E-3</v>
      </c>
      <c r="O27">
        <f t="shared" ca="1" si="4"/>
        <v>-5.1067682251657431E-3</v>
      </c>
      <c r="Q27" s="2">
        <f t="shared" si="5"/>
        <v>38881.965499999998</v>
      </c>
    </row>
    <row r="28" spans="1:21" x14ac:dyDescent="0.2">
      <c r="A28" s="29" t="s">
        <v>39</v>
      </c>
      <c r="B28" s="3" t="s">
        <v>41</v>
      </c>
      <c r="C28" s="30">
        <v>53906.5196</v>
      </c>
      <c r="D28" s="8">
        <v>1.1999999999999999E-3</v>
      </c>
      <c r="E28">
        <f t="shared" si="0"/>
        <v>-14986.538218980486</v>
      </c>
      <c r="F28">
        <f t="shared" si="1"/>
        <v>-14986.5</v>
      </c>
      <c r="G28">
        <f t="shared" si="2"/>
        <v>-1.1877085169544443E-2</v>
      </c>
      <c r="K28">
        <f t="shared" si="3"/>
        <v>-1.1877085169544443E-2</v>
      </c>
      <c r="O28">
        <f t="shared" ca="1" si="4"/>
        <v>-5.0961220386301926E-3</v>
      </c>
      <c r="Q28" s="2">
        <f t="shared" si="5"/>
        <v>38888.0196</v>
      </c>
    </row>
    <row r="29" spans="1:21" x14ac:dyDescent="0.2">
      <c r="A29" s="29" t="s">
        <v>39</v>
      </c>
      <c r="B29" s="3" t="s">
        <v>40</v>
      </c>
      <c r="C29" s="30">
        <v>53910.404699999999</v>
      </c>
      <c r="D29" s="8">
        <v>1.8E-3</v>
      </c>
      <c r="E29">
        <f t="shared" si="0"/>
        <v>-14974.036451168664</v>
      </c>
      <c r="F29">
        <f t="shared" si="1"/>
        <v>-14974</v>
      </c>
      <c r="G29">
        <f t="shared" si="2"/>
        <v>-1.132771281118039E-2</v>
      </c>
      <c r="K29">
        <f t="shared" si="3"/>
        <v>-1.132771281118039E-2</v>
      </c>
      <c r="O29">
        <f t="shared" ca="1" si="4"/>
        <v>-5.0892975600817635E-3</v>
      </c>
      <c r="Q29" s="2">
        <f t="shared" si="5"/>
        <v>38891.904699999999</v>
      </c>
    </row>
    <row r="30" spans="1:21" x14ac:dyDescent="0.2">
      <c r="A30" s="31" t="s">
        <v>43</v>
      </c>
      <c r="C30" s="8">
        <v>54945.8825</v>
      </c>
      <c r="D30" s="8">
        <v>5.0000000000000001E-4</v>
      </c>
      <c r="E30">
        <f t="shared" si="0"/>
        <v>-11641.997885906954</v>
      </c>
      <c r="F30">
        <f t="shared" si="1"/>
        <v>-11642</v>
      </c>
      <c r="G30">
        <f t="shared" si="2"/>
        <v>6.5698412072379142E-4</v>
      </c>
      <c r="L30">
        <f>+G30</f>
        <v>6.5698412072379142E-4</v>
      </c>
      <c r="O30">
        <f t="shared" ca="1" si="4"/>
        <v>-3.2701645582124592E-3</v>
      </c>
      <c r="Q30" s="2">
        <f t="shared" si="5"/>
        <v>39927.3825</v>
      </c>
    </row>
    <row r="31" spans="1:21" x14ac:dyDescent="0.2">
      <c r="A31" s="36" t="s">
        <v>45</v>
      </c>
      <c r="B31" s="37" t="s">
        <v>40</v>
      </c>
      <c r="C31" s="36">
        <v>55015.339899999999</v>
      </c>
      <c r="D31" s="36">
        <v>2.9999999999999997E-4</v>
      </c>
      <c r="E31">
        <f t="shared" si="0"/>
        <v>-11418.49262539552</v>
      </c>
      <c r="F31">
        <f t="shared" si="1"/>
        <v>-11418.5</v>
      </c>
      <c r="G31">
        <f t="shared" si="2"/>
        <v>2.2917619571671821E-3</v>
      </c>
      <c r="K31">
        <f t="shared" si="3"/>
        <v>2.2917619571671821E-3</v>
      </c>
      <c r="O31">
        <f t="shared" ca="1" si="4"/>
        <v>-3.1481428817665444E-3</v>
      </c>
      <c r="Q31" s="2">
        <f t="shared" si="5"/>
        <v>39996.839899999999</v>
      </c>
    </row>
    <row r="32" spans="1:21" x14ac:dyDescent="0.2">
      <c r="A32" s="36" t="s">
        <v>45</v>
      </c>
      <c r="B32" s="37" t="s">
        <v>41</v>
      </c>
      <c r="C32" s="36">
        <v>55015.493699999999</v>
      </c>
      <c r="D32" s="36">
        <v>8.9999999999999998E-4</v>
      </c>
      <c r="E32">
        <f t="shared" si="0"/>
        <v>-11417.997716155227</v>
      </c>
      <c r="F32">
        <f t="shared" si="1"/>
        <v>-11418</v>
      </c>
      <c r="G32">
        <f t="shared" si="2"/>
        <v>7.0973685069475323E-4</v>
      </c>
      <c r="K32">
        <f t="shared" si="3"/>
        <v>7.0973685069475323E-4</v>
      </c>
      <c r="O32">
        <f t="shared" ca="1" si="4"/>
        <v>-3.1478699026246068E-3</v>
      </c>
      <c r="Q32" s="2">
        <f t="shared" si="5"/>
        <v>39996.993699999999</v>
      </c>
    </row>
    <row r="33" spans="1:17" x14ac:dyDescent="0.2">
      <c r="A33" s="36" t="s">
        <v>45</v>
      </c>
      <c r="B33" s="37" t="s">
        <v>41</v>
      </c>
      <c r="C33" s="36">
        <v>55021.398699999998</v>
      </c>
      <c r="D33" s="36">
        <v>4.0000000000000002E-4</v>
      </c>
      <c r="E33">
        <f t="shared" si="0"/>
        <v>-11398.996161773408</v>
      </c>
      <c r="F33">
        <f t="shared" si="1"/>
        <v>-11399</v>
      </c>
      <c r="G33">
        <f t="shared" si="2"/>
        <v>1.1927828381885774E-3</v>
      </c>
      <c r="K33">
        <f t="shared" si="3"/>
        <v>1.1927828381885774E-3</v>
      </c>
      <c r="O33">
        <f t="shared" ca="1" si="4"/>
        <v>-3.1374966952309948E-3</v>
      </c>
      <c r="Q33" s="2">
        <f t="shared" si="5"/>
        <v>40002.898699999998</v>
      </c>
    </row>
    <row r="34" spans="1:17" x14ac:dyDescent="0.2">
      <c r="A34" s="29" t="s">
        <v>44</v>
      </c>
      <c r="B34" s="33" t="s">
        <v>40</v>
      </c>
      <c r="C34" s="29">
        <v>55049.370199999998</v>
      </c>
      <c r="D34" s="29">
        <v>1.6000000000000001E-3</v>
      </c>
      <c r="E34">
        <f t="shared" si="0"/>
        <v>-11308.987359336295</v>
      </c>
      <c r="F34">
        <f t="shared" si="1"/>
        <v>-11309</v>
      </c>
      <c r="G34">
        <f t="shared" si="2"/>
        <v>3.9282638535951264E-3</v>
      </c>
      <c r="K34">
        <f t="shared" si="3"/>
        <v>3.9282638535951264E-3</v>
      </c>
      <c r="O34">
        <f t="shared" ca="1" si="4"/>
        <v>-3.088360449682304E-3</v>
      </c>
      <c r="Q34" s="2">
        <f t="shared" si="5"/>
        <v>40030.870199999998</v>
      </c>
    </row>
    <row r="35" spans="1:17" x14ac:dyDescent="0.2">
      <c r="A35" s="29" t="s">
        <v>44</v>
      </c>
      <c r="B35" s="33" t="s">
        <v>41</v>
      </c>
      <c r="C35" s="29">
        <v>55049.522299999997</v>
      </c>
      <c r="D35" s="29">
        <v>8.9999999999999998E-4</v>
      </c>
      <c r="E35">
        <f t="shared" si="0"/>
        <v>-11308.497920484228</v>
      </c>
      <c r="F35">
        <f t="shared" si="1"/>
        <v>-11308.5</v>
      </c>
      <c r="G35">
        <f t="shared" si="2"/>
        <v>6.4623874641256407E-4</v>
      </c>
      <c r="K35">
        <f t="shared" si="3"/>
        <v>6.4623874641256407E-4</v>
      </c>
      <c r="O35">
        <f t="shared" ca="1" si="4"/>
        <v>-3.0880874705403664E-3</v>
      </c>
      <c r="Q35" s="2">
        <f t="shared" si="5"/>
        <v>40031.022299999997</v>
      </c>
    </row>
    <row r="36" spans="1:17" x14ac:dyDescent="0.2">
      <c r="A36" s="40" t="s">
        <v>50</v>
      </c>
      <c r="B36" s="41" t="s">
        <v>40</v>
      </c>
      <c r="C36" s="39">
        <v>55992.533109999997</v>
      </c>
      <c r="D36" s="39">
        <v>2E-3</v>
      </c>
      <c r="E36">
        <f t="shared" si="0"/>
        <v>-8274.0066099233609</v>
      </c>
      <c r="F36">
        <f t="shared" si="1"/>
        <v>-8274</v>
      </c>
      <c r="G36">
        <f t="shared" si="2"/>
        <v>-2.0541265548672527E-3</v>
      </c>
      <c r="K36">
        <f t="shared" si="3"/>
        <v>-2.0541265548672527E-3</v>
      </c>
      <c r="O36">
        <f t="shared" ca="1" si="4"/>
        <v>-1.4313770581236792E-3</v>
      </c>
      <c r="Q36" s="2">
        <f t="shared" si="5"/>
        <v>40974.033109999997</v>
      </c>
    </row>
    <row r="37" spans="1:17" x14ac:dyDescent="0.2">
      <c r="A37" s="40" t="s">
        <v>50</v>
      </c>
      <c r="B37" s="41" t="s">
        <v>40</v>
      </c>
      <c r="C37" s="39">
        <v>55992.534509999998</v>
      </c>
      <c r="D37" s="39">
        <v>8.0000000000000004E-4</v>
      </c>
      <c r="E37">
        <f t="shared" si="0"/>
        <v>-8274.0021048977633</v>
      </c>
      <c r="F37">
        <f t="shared" si="1"/>
        <v>-8274</v>
      </c>
      <c r="G37">
        <f t="shared" si="2"/>
        <v>-6.5412655385443941E-4</v>
      </c>
      <c r="K37">
        <f t="shared" si="3"/>
        <v>-6.5412655385443941E-4</v>
      </c>
      <c r="O37">
        <f t="shared" ca="1" si="4"/>
        <v>-1.4313770581236792E-3</v>
      </c>
      <c r="Q37" s="2">
        <f t="shared" si="5"/>
        <v>40974.034509999998</v>
      </c>
    </row>
    <row r="38" spans="1:17" x14ac:dyDescent="0.2">
      <c r="A38" s="34" t="s">
        <v>49</v>
      </c>
      <c r="B38" s="38"/>
      <c r="C38" s="39">
        <v>56011.797299999998</v>
      </c>
      <c r="D38" s="39">
        <v>2.9999999999999997E-4</v>
      </c>
      <c r="E38">
        <f t="shared" si="0"/>
        <v>-8212.0168463489663</v>
      </c>
      <c r="F38">
        <f t="shared" si="1"/>
        <v>-8212</v>
      </c>
      <c r="G38">
        <f t="shared" si="2"/>
        <v>-5.2352396378410049E-3</v>
      </c>
      <c r="L38">
        <f>+G38</f>
        <v>-5.2352396378410049E-3</v>
      </c>
      <c r="O38">
        <f t="shared" ca="1" si="4"/>
        <v>-1.3975276445234706E-3</v>
      </c>
      <c r="Q38" s="2">
        <f t="shared" si="5"/>
        <v>40993.297299999998</v>
      </c>
    </row>
    <row r="39" spans="1:17" x14ac:dyDescent="0.2">
      <c r="A39" s="34" t="s">
        <v>49</v>
      </c>
      <c r="B39" s="38"/>
      <c r="C39" s="39">
        <v>56011.953200000004</v>
      </c>
      <c r="D39" s="39">
        <v>2.9999999999999997E-4</v>
      </c>
      <c r="E39">
        <f t="shared" si="0"/>
        <v>-8211.5151795702659</v>
      </c>
      <c r="F39">
        <f t="shared" si="1"/>
        <v>-8211.5</v>
      </c>
      <c r="G39">
        <f t="shared" si="2"/>
        <v>-4.717264739156235E-3</v>
      </c>
      <c r="L39">
        <f>+G39</f>
        <v>-4.717264739156235E-3</v>
      </c>
      <c r="O39">
        <f t="shared" ca="1" si="4"/>
        <v>-1.397254665381533E-3</v>
      </c>
      <c r="Q39" s="2">
        <f t="shared" si="5"/>
        <v>40993.453200000004</v>
      </c>
    </row>
    <row r="40" spans="1:17" x14ac:dyDescent="0.2">
      <c r="A40" s="42" t="s">
        <v>52</v>
      </c>
      <c r="B40" s="43" t="s">
        <v>41</v>
      </c>
      <c r="C40" s="44">
        <v>57114.5481</v>
      </c>
      <c r="D40" s="44">
        <v>5.9999999999999995E-4</v>
      </c>
      <c r="E40">
        <f t="shared" si="0"/>
        <v>-4663.5021476531501</v>
      </c>
      <c r="F40">
        <f t="shared" si="1"/>
        <v>-4663.5</v>
      </c>
      <c r="G40">
        <f t="shared" si="2"/>
        <v>-6.6741339105647057E-4</v>
      </c>
      <c r="K40">
        <f t="shared" si="3"/>
        <v>-6.6741339105647057E-4</v>
      </c>
      <c r="O40">
        <f t="shared" ca="1" si="4"/>
        <v>5.3980532580462847E-4</v>
      </c>
      <c r="Q40" s="2">
        <f t="shared" si="5"/>
        <v>42096.0481</v>
      </c>
    </row>
    <row r="41" spans="1:17" x14ac:dyDescent="0.2">
      <c r="A41" s="16" t="s">
        <v>56</v>
      </c>
      <c r="C41" s="8">
        <v>58563.956200000001</v>
      </c>
      <c r="D41" s="8">
        <v>2.9999999999999997E-4</v>
      </c>
      <c r="E41">
        <f t="shared" si="0"/>
        <v>0.51255744501971712</v>
      </c>
      <c r="F41">
        <f t="shared" si="1"/>
        <v>0.5</v>
      </c>
      <c r="G41">
        <f t="shared" si="2"/>
        <v>3.9024024736136198E-3</v>
      </c>
      <c r="L41">
        <f>+G41</f>
        <v>3.9024024736136198E-3</v>
      </c>
      <c r="O41">
        <f t="shared" ca="1" si="4"/>
        <v>3.0861547617945543E-3</v>
      </c>
      <c r="Q41" s="2">
        <f t="shared" si="5"/>
        <v>43545.456200000001</v>
      </c>
    </row>
    <row r="42" spans="1:17" x14ac:dyDescent="0.2">
      <c r="A42" s="16" t="s">
        <v>57</v>
      </c>
      <c r="C42" s="8">
        <v>58898.029000000002</v>
      </c>
      <c r="D42" s="8">
        <v>6.0000000000000001E-3</v>
      </c>
      <c r="E42">
        <f>+(C42-C$7)/C$8</f>
        <v>1075.5172105674408</v>
      </c>
      <c r="F42">
        <f t="shared" si="1"/>
        <v>1075.5</v>
      </c>
      <c r="G42">
        <f>+C42-(C$7+F42*C$8)</f>
        <v>5.3484256422962062E-3</v>
      </c>
      <c r="L42">
        <f>+G42</f>
        <v>5.3484256422962062E-3</v>
      </c>
      <c r="O42">
        <f ca="1">+C$11+C$12*$F42</f>
        <v>3.6730599169594708E-3</v>
      </c>
      <c r="Q42" s="2">
        <f>+C42-15018.5</f>
        <v>43879.529000000002</v>
      </c>
    </row>
    <row r="43" spans="1:17" x14ac:dyDescent="0.2">
      <c r="A43" s="5" t="s">
        <v>55</v>
      </c>
      <c r="C43" s="8">
        <v>59366.813099999999</v>
      </c>
      <c r="D43" s="8">
        <v>5.9999999999999995E-4</v>
      </c>
      <c r="E43">
        <f>+(C43-C$7)/C$8</f>
        <v>2584.0060453657261</v>
      </c>
      <c r="F43">
        <f t="shared" si="1"/>
        <v>2584</v>
      </c>
      <c r="G43">
        <f>+C43-(C$7+F43*C$8)</f>
        <v>1.8786823347909376E-3</v>
      </c>
      <c r="L43">
        <f>+G43</f>
        <v>1.8786823347909376E-3</v>
      </c>
      <c r="O43">
        <f ca="1">+C$11+C$12*$F43</f>
        <v>4.4966379881839144E-3</v>
      </c>
      <c r="Q43" s="2">
        <f>+C43-15018.5</f>
        <v>44348.313099999999</v>
      </c>
    </row>
    <row r="44" spans="1:17" x14ac:dyDescent="0.2">
      <c r="A44" s="48" t="s">
        <v>58</v>
      </c>
      <c r="B44" s="49" t="s">
        <v>41</v>
      </c>
      <c r="C44" s="50">
        <v>59622.575700000001</v>
      </c>
      <c r="D44" s="48">
        <v>8.9999999999999998E-4</v>
      </c>
      <c r="E44">
        <f t="shared" ref="E44:E45" si="6">+(C44-C$7)/C$8</f>
        <v>3407.0182304184723</v>
      </c>
      <c r="F44">
        <f t="shared" ref="F44:F45" si="7">ROUND(2*E44,0)/2</f>
        <v>3407</v>
      </c>
      <c r="G44">
        <f t="shared" ref="G44:G45" si="8">+C44-(C$7+F44*C$8)</f>
        <v>5.6653586798347533E-3</v>
      </c>
      <c r="L44">
        <f t="shared" ref="L44:L45" si="9">+G44</f>
        <v>5.6653586798347533E-3</v>
      </c>
      <c r="O44">
        <f t="shared" ref="O44:O45" ca="1" si="10">+C$11+C$12*$F44</f>
        <v>4.9459616558124968E-3</v>
      </c>
      <c r="Q44" s="2">
        <f t="shared" ref="Q44:Q45" si="11">+C44-15018.5</f>
        <v>44604.075700000001</v>
      </c>
    </row>
    <row r="45" spans="1:17" x14ac:dyDescent="0.2">
      <c r="A45" s="48" t="s">
        <v>58</v>
      </c>
      <c r="B45" s="49" t="s">
        <v>41</v>
      </c>
      <c r="C45" s="50">
        <v>59636.556799999998</v>
      </c>
      <c r="D45" s="48">
        <v>5.0000000000000001E-4</v>
      </c>
      <c r="E45">
        <f t="shared" si="6"/>
        <v>3452.0076685162967</v>
      </c>
      <c r="F45">
        <f t="shared" si="7"/>
        <v>3452</v>
      </c>
      <c r="G45">
        <f t="shared" si="8"/>
        <v>2.3830991849536076E-3</v>
      </c>
      <c r="L45">
        <f t="shared" si="9"/>
        <v>2.3830991849536076E-3</v>
      </c>
      <c r="O45">
        <f t="shared" ca="1" si="10"/>
        <v>4.9705297785868421E-3</v>
      </c>
      <c r="Q45" s="2">
        <f t="shared" si="11"/>
        <v>44618.056799999998</v>
      </c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opLeftCell="A13" workbookViewId="0">
      <selection activeCell="K54" sqref="K5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26</v>
      </c>
      <c r="B2" t="s">
        <v>42</v>
      </c>
      <c r="C2" s="3"/>
      <c r="D2" s="3"/>
    </row>
    <row r="3" spans="1:6" ht="13.5" thickBot="1" x14ac:dyDescent="0.25"/>
    <row r="4" spans="1:6" ht="13.5" thickBot="1" x14ac:dyDescent="0.25">
      <c r="A4" s="28" t="s">
        <v>38</v>
      </c>
      <c r="C4" s="26">
        <v>53877.469400000002</v>
      </c>
      <c r="D4" s="27">
        <v>0.310726</v>
      </c>
    </row>
    <row r="5" spans="1:6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>
        <f>+C4</f>
        <v>53877.469400000002</v>
      </c>
    </row>
    <row r="8" spans="1:6" x14ac:dyDescent="0.2">
      <c r="A8" t="s">
        <v>6</v>
      </c>
      <c r="C8">
        <f>+D4</f>
        <v>0.310726</v>
      </c>
    </row>
    <row r="9" spans="1:6" x14ac:dyDescent="0.2">
      <c r="A9" s="24" t="s">
        <v>36</v>
      </c>
      <c r="B9" s="25">
        <v>30</v>
      </c>
      <c r="C9" s="22" t="str">
        <f>"F"&amp;B9</f>
        <v>F30</v>
      </c>
      <c r="D9" s="23" t="str">
        <f>"G"&amp;B9</f>
        <v>G30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3.4658474437002373E-2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3.2834244586795395E-5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59636.48677469512</v>
      </c>
      <c r="E15" s="14" t="s">
        <v>46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0.31075883424458678</v>
      </c>
      <c r="E16" s="14" t="s">
        <v>33</v>
      </c>
      <c r="F16" s="15">
        <f ca="1">NOW()+15018.5+$C$5/24</f>
        <v>59960.733839583329</v>
      </c>
    </row>
    <row r="17" spans="1:21" ht="13.5" thickBot="1" x14ac:dyDescent="0.25">
      <c r="A17" s="14" t="s">
        <v>30</v>
      </c>
      <c r="B17" s="10"/>
      <c r="C17" s="10">
        <f>COUNT(C21:C2191)</f>
        <v>25</v>
      </c>
      <c r="E17" s="14" t="s">
        <v>47</v>
      </c>
      <c r="F17" s="15">
        <f ca="1">ROUND(2*(F16-$C$7)/$C$8,0)/2+F15</f>
        <v>19578.5</v>
      </c>
    </row>
    <row r="18" spans="1:21" ht="14.25" thickTop="1" thickBot="1" x14ac:dyDescent="0.25">
      <c r="A18" s="16" t="s">
        <v>8</v>
      </c>
      <c r="B18" s="10"/>
      <c r="C18" s="19">
        <f ca="1">+C15</f>
        <v>59636.48677469512</v>
      </c>
      <c r="D18" s="20">
        <f ca="1">+C16</f>
        <v>0.31075883424458678</v>
      </c>
      <c r="E18" s="14" t="s">
        <v>34</v>
      </c>
      <c r="F18" s="23">
        <f ca="1">ROUND(2*(F16-$C$15)/$C$16,0)/2+F15</f>
        <v>1044.5</v>
      </c>
    </row>
    <row r="19" spans="1:21" ht="13.5" thickTop="1" x14ac:dyDescent="0.2">
      <c r="E19" s="14" t="s">
        <v>35</v>
      </c>
      <c r="F19" s="18">
        <f ca="1">+$C$15+$C$16*F18-15018.5-$C$5/24</f>
        <v>44942.970210396925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51</v>
      </c>
      <c r="J20" s="7" t="s">
        <v>1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45" t="s">
        <v>0</v>
      </c>
    </row>
    <row r="21" spans="1:21" x14ac:dyDescent="0.2">
      <c r="A21" s="29" t="s">
        <v>39</v>
      </c>
      <c r="B21" s="3" t="s">
        <v>40</v>
      </c>
      <c r="C21" s="30">
        <v>53858.516900000002</v>
      </c>
      <c r="D21" s="8">
        <v>5.9999999999999995E-4</v>
      </c>
      <c r="E21">
        <f t="shared" ref="E21:E41" si="0">+(C21-C$7)/C$8</f>
        <v>-60.994252170720884</v>
      </c>
      <c r="F21">
        <f t="shared" ref="F21:F29" si="1">ROUND(2*E21,0)/2</f>
        <v>-61</v>
      </c>
      <c r="G21">
        <f t="shared" ref="G21:G41" si="2">+C21-(C$7+F21*C$8)</f>
        <v>1.786000000720378E-3</v>
      </c>
      <c r="K21">
        <f t="shared" ref="K21:K41" si="3">+G21</f>
        <v>1.786000000720378E-3</v>
      </c>
      <c r="O21">
        <f t="shared" ref="O21:O41" ca="1" si="4">+C$11+C$12*$F21</f>
        <v>3.2655585517207854E-2</v>
      </c>
      <c r="Q21" s="2">
        <f t="shared" ref="Q21:Q41" si="5">+C21-15018.5</f>
        <v>38840.016900000002</v>
      </c>
    </row>
    <row r="22" spans="1:21" x14ac:dyDescent="0.2">
      <c r="A22" s="29" t="s">
        <v>39</v>
      </c>
      <c r="B22" s="3" t="s">
        <v>40</v>
      </c>
      <c r="C22" s="30">
        <v>53877.466</v>
      </c>
      <c r="D22" s="8">
        <v>8.9999999999999998E-4</v>
      </c>
      <c r="E22">
        <f t="shared" si="0"/>
        <v>-1.0942116209844902E-2</v>
      </c>
      <c r="F22">
        <f t="shared" si="1"/>
        <v>0</v>
      </c>
      <c r="G22">
        <f t="shared" si="2"/>
        <v>-3.4000000014202669E-3</v>
      </c>
      <c r="K22">
        <f t="shared" si="3"/>
        <v>-3.4000000014202669E-3</v>
      </c>
      <c r="O22">
        <f t="shared" ca="1" si="4"/>
        <v>3.4658474437002373E-2</v>
      </c>
      <c r="Q22" s="2">
        <f t="shared" si="5"/>
        <v>38858.966</v>
      </c>
    </row>
    <row r="23" spans="1:21" x14ac:dyDescent="0.2">
      <c r="A23" t="s">
        <v>37</v>
      </c>
      <c r="C23" s="8">
        <f>+C6</f>
        <v>0</v>
      </c>
      <c r="D23" s="8" t="s">
        <v>16</v>
      </c>
      <c r="E23">
        <f t="shared" si="0"/>
        <v>-173392.2150061469</v>
      </c>
      <c r="F23">
        <f t="shared" si="1"/>
        <v>-173392</v>
      </c>
      <c r="G23">
        <f t="shared" si="2"/>
        <v>-6.6808000003220513E-2</v>
      </c>
      <c r="K23">
        <f t="shared" si="3"/>
        <v>-6.6808000003220513E-2</v>
      </c>
      <c r="O23">
        <f t="shared" ca="1" si="4"/>
        <v>-5.6585368629566251</v>
      </c>
      <c r="Q23" s="2">
        <f t="shared" si="5"/>
        <v>-15018.5</v>
      </c>
    </row>
    <row r="24" spans="1:21" x14ac:dyDescent="0.2">
      <c r="A24" s="29" t="s">
        <v>39</v>
      </c>
      <c r="B24" s="3" t="s">
        <v>40</v>
      </c>
      <c r="C24" s="30">
        <v>53894.564200000001</v>
      </c>
      <c r="D24" s="8">
        <v>1.5E-3</v>
      </c>
      <c r="E24">
        <f t="shared" si="0"/>
        <v>55.015672972325909</v>
      </c>
      <c r="F24">
        <f t="shared" si="1"/>
        <v>55</v>
      </c>
      <c r="G24">
        <f t="shared" si="2"/>
        <v>4.8699999970267527E-3</v>
      </c>
      <c r="K24">
        <f t="shared" si="3"/>
        <v>4.8699999970267527E-3</v>
      </c>
      <c r="O24">
        <f t="shared" ca="1" si="4"/>
        <v>3.6464357889276121E-2</v>
      </c>
      <c r="Q24" s="2">
        <f t="shared" si="5"/>
        <v>38876.064200000001</v>
      </c>
    </row>
    <row r="25" spans="1:21" x14ac:dyDescent="0.2">
      <c r="A25" s="29" t="s">
        <v>39</v>
      </c>
      <c r="B25" s="3" t="s">
        <v>40</v>
      </c>
      <c r="C25" s="30">
        <v>53896.423600000002</v>
      </c>
      <c r="D25" s="8">
        <v>1.9E-3</v>
      </c>
      <c r="E25">
        <f t="shared" si="0"/>
        <v>60.999723228825808</v>
      </c>
      <c r="F25">
        <f t="shared" si="1"/>
        <v>61</v>
      </c>
      <c r="G25">
        <f t="shared" si="2"/>
        <v>-8.6000000010244548E-5</v>
      </c>
      <c r="K25">
        <f t="shared" si="3"/>
        <v>-8.6000000010244548E-5</v>
      </c>
      <c r="O25">
        <f t="shared" ca="1" si="4"/>
        <v>3.6661363356796893E-2</v>
      </c>
      <c r="Q25" s="2">
        <f t="shared" si="5"/>
        <v>38877.923600000002</v>
      </c>
    </row>
    <row r="26" spans="1:21" x14ac:dyDescent="0.2">
      <c r="A26" s="29" t="s">
        <v>39</v>
      </c>
      <c r="B26" s="3" t="s">
        <v>41</v>
      </c>
      <c r="C26" s="30">
        <v>53898.443800000001</v>
      </c>
      <c r="D26" s="8">
        <v>1.1000000000000001E-3</v>
      </c>
      <c r="E26">
        <f t="shared" si="0"/>
        <v>67.501271216438766</v>
      </c>
      <c r="F26">
        <f t="shared" si="1"/>
        <v>67.5</v>
      </c>
      <c r="G26">
        <f t="shared" si="2"/>
        <v>3.9500000275438651E-4</v>
      </c>
      <c r="K26">
        <f t="shared" si="3"/>
        <v>3.9500000275438651E-4</v>
      </c>
      <c r="O26">
        <f t="shared" ca="1" si="4"/>
        <v>3.6874785946611061E-2</v>
      </c>
      <c r="Q26" s="2">
        <f t="shared" si="5"/>
        <v>38879.943800000001</v>
      </c>
    </row>
    <row r="27" spans="1:21" x14ac:dyDescent="0.2">
      <c r="A27" s="29" t="s">
        <v>39</v>
      </c>
      <c r="B27" s="3" t="s">
        <v>40</v>
      </c>
      <c r="C27" s="30">
        <v>53900.465499999998</v>
      </c>
      <c r="D27" s="8">
        <v>1E-3</v>
      </c>
      <c r="E27">
        <f t="shared" si="0"/>
        <v>74.007646608255044</v>
      </c>
      <c r="F27">
        <f t="shared" si="1"/>
        <v>74</v>
      </c>
      <c r="G27">
        <f t="shared" si="2"/>
        <v>2.3759999967296608E-3</v>
      </c>
      <c r="K27">
        <f t="shared" si="3"/>
        <v>2.3759999967296608E-3</v>
      </c>
      <c r="O27">
        <f t="shared" ca="1" si="4"/>
        <v>3.7088208536425235E-2</v>
      </c>
      <c r="Q27" s="2">
        <f t="shared" si="5"/>
        <v>38881.965499999998</v>
      </c>
    </row>
    <row r="28" spans="1:21" x14ac:dyDescent="0.2">
      <c r="A28" s="29" t="s">
        <v>39</v>
      </c>
      <c r="B28" s="3" t="s">
        <v>41</v>
      </c>
      <c r="C28" s="30">
        <v>53906.5196</v>
      </c>
      <c r="D28" s="8">
        <v>1.1999999999999999E-3</v>
      </c>
      <c r="E28">
        <f t="shared" si="0"/>
        <v>93.491371819538301</v>
      </c>
      <c r="F28">
        <f t="shared" si="1"/>
        <v>93.5</v>
      </c>
      <c r="G28">
        <f t="shared" si="2"/>
        <v>-2.6810000053956173E-3</v>
      </c>
      <c r="K28">
        <f t="shared" si="3"/>
        <v>-2.6810000053956173E-3</v>
      </c>
      <c r="O28">
        <f t="shared" ca="1" si="4"/>
        <v>3.7728476305867745E-2</v>
      </c>
      <c r="Q28" s="2">
        <f t="shared" si="5"/>
        <v>38888.0196</v>
      </c>
    </row>
    <row r="29" spans="1:21" x14ac:dyDescent="0.2">
      <c r="A29" s="29" t="s">
        <v>39</v>
      </c>
      <c r="B29" s="3" t="s">
        <v>40</v>
      </c>
      <c r="C29" s="30">
        <v>53910.404699999999</v>
      </c>
      <c r="D29" s="8">
        <v>1.8E-3</v>
      </c>
      <c r="E29">
        <f t="shared" si="0"/>
        <v>105.99467054574566</v>
      </c>
      <c r="F29">
        <f t="shared" si="1"/>
        <v>106</v>
      </c>
      <c r="G29">
        <f t="shared" si="2"/>
        <v>-1.6560000003664754E-3</v>
      </c>
      <c r="K29">
        <f t="shared" si="3"/>
        <v>-1.6560000003664754E-3</v>
      </c>
      <c r="O29">
        <f t="shared" ca="1" si="4"/>
        <v>3.8138904363202684E-2</v>
      </c>
      <c r="Q29" s="2">
        <f t="shared" si="5"/>
        <v>38891.904699999999</v>
      </c>
    </row>
    <row r="30" spans="1:21" x14ac:dyDescent="0.2">
      <c r="A30" s="31" t="s">
        <v>43</v>
      </c>
      <c r="C30" s="8">
        <v>54945.8825</v>
      </c>
      <c r="D30" s="8">
        <v>5.0000000000000001E-4</v>
      </c>
      <c r="E30">
        <f t="shared" si="0"/>
        <v>3438.4412633638572</v>
      </c>
      <c r="F30" s="32">
        <f t="shared" ref="F30:F35" si="6">ROUND(2*E30,0)/2-0.5</f>
        <v>3438</v>
      </c>
      <c r="G30">
        <f t="shared" si="2"/>
        <v>0.13711199999670498</v>
      </c>
      <c r="K30">
        <f t="shared" si="3"/>
        <v>0.13711199999670498</v>
      </c>
      <c r="O30">
        <f t="shared" ca="1" si="4"/>
        <v>0.14754260732640495</v>
      </c>
      <c r="Q30" s="2">
        <f t="shared" si="5"/>
        <v>39927.3825</v>
      </c>
    </row>
    <row r="31" spans="1:21" x14ac:dyDescent="0.2">
      <c r="A31" s="36" t="s">
        <v>45</v>
      </c>
      <c r="B31" s="37" t="s">
        <v>40</v>
      </c>
      <c r="C31" s="36">
        <v>55015.339899999999</v>
      </c>
      <c r="D31" s="36">
        <v>2.9999999999999997E-4</v>
      </c>
      <c r="E31">
        <f t="shared" si="0"/>
        <v>3661.9738933980334</v>
      </c>
      <c r="F31" s="32">
        <f t="shared" si="6"/>
        <v>3661.5</v>
      </c>
      <c r="G31">
        <f t="shared" si="2"/>
        <v>0.14725099999486702</v>
      </c>
      <c r="K31">
        <f t="shared" si="3"/>
        <v>0.14725099999486702</v>
      </c>
      <c r="O31">
        <f t="shared" ca="1" si="4"/>
        <v>0.15488106099155372</v>
      </c>
      <c r="Q31" s="2">
        <f t="shared" si="5"/>
        <v>39996.839899999999</v>
      </c>
    </row>
    <row r="32" spans="1:21" x14ac:dyDescent="0.2">
      <c r="A32" s="36" t="s">
        <v>45</v>
      </c>
      <c r="B32" s="37" t="s">
        <v>41</v>
      </c>
      <c r="C32" s="36">
        <v>55015.493699999999</v>
      </c>
      <c r="D32" s="36">
        <v>8.9999999999999998E-4</v>
      </c>
      <c r="E32">
        <f t="shared" si="0"/>
        <v>3662.4688632428483</v>
      </c>
      <c r="F32" s="32">
        <f t="shared" si="6"/>
        <v>3662</v>
      </c>
      <c r="G32">
        <f t="shared" si="2"/>
        <v>0.14568799999688054</v>
      </c>
      <c r="K32">
        <f t="shared" si="3"/>
        <v>0.14568799999688054</v>
      </c>
      <c r="O32">
        <f t="shared" ca="1" si="4"/>
        <v>0.1548974781138471</v>
      </c>
      <c r="Q32" s="2">
        <f t="shared" si="5"/>
        <v>39996.993699999999</v>
      </c>
    </row>
    <row r="33" spans="1:17" x14ac:dyDescent="0.2">
      <c r="A33" s="36" t="s">
        <v>45</v>
      </c>
      <c r="B33" s="37" t="s">
        <v>41</v>
      </c>
      <c r="C33" s="36">
        <v>55021.398699999998</v>
      </c>
      <c r="D33" s="36">
        <v>4.0000000000000002E-4</v>
      </c>
      <c r="E33">
        <f t="shared" si="0"/>
        <v>3681.4727444758282</v>
      </c>
      <c r="F33" s="32">
        <f t="shared" si="6"/>
        <v>3681</v>
      </c>
      <c r="G33">
        <f t="shared" si="2"/>
        <v>0.14689399999770103</v>
      </c>
      <c r="K33">
        <f t="shared" si="3"/>
        <v>0.14689399999770103</v>
      </c>
      <c r="O33">
        <f t="shared" ca="1" si="4"/>
        <v>0.15552132876099622</v>
      </c>
      <c r="Q33" s="2">
        <f t="shared" si="5"/>
        <v>40002.898699999998</v>
      </c>
    </row>
    <row r="34" spans="1:17" x14ac:dyDescent="0.2">
      <c r="A34" s="29" t="s">
        <v>44</v>
      </c>
      <c r="B34" s="33" t="s">
        <v>40</v>
      </c>
      <c r="C34" s="29">
        <v>55049.370199999998</v>
      </c>
      <c r="D34" s="29">
        <v>1.6000000000000001E-3</v>
      </c>
      <c r="E34">
        <f t="shared" si="0"/>
        <v>3771.4925690157752</v>
      </c>
      <c r="F34" s="32">
        <f t="shared" si="6"/>
        <v>3771</v>
      </c>
      <c r="G34">
        <f t="shared" si="2"/>
        <v>0.15305399999488145</v>
      </c>
      <c r="K34">
        <f t="shared" si="3"/>
        <v>0.15305399999488145</v>
      </c>
      <c r="O34">
        <f t="shared" ca="1" si="4"/>
        <v>0.15847641077380781</v>
      </c>
      <c r="Q34" s="2">
        <f t="shared" si="5"/>
        <v>40030.870199999998</v>
      </c>
    </row>
    <row r="35" spans="1:17" x14ac:dyDescent="0.2">
      <c r="A35" s="29" t="s">
        <v>44</v>
      </c>
      <c r="B35" s="33" t="s">
        <v>41</v>
      </c>
      <c r="C35" s="29">
        <v>55049.522299999997</v>
      </c>
      <c r="D35" s="29">
        <v>8.9999999999999998E-4</v>
      </c>
      <c r="E35">
        <f t="shared" si="0"/>
        <v>3771.9820678024857</v>
      </c>
      <c r="F35" s="32">
        <f t="shared" si="6"/>
        <v>3771.5</v>
      </c>
      <c r="G35">
        <f t="shared" si="2"/>
        <v>0.14979099999618484</v>
      </c>
      <c r="K35">
        <f t="shared" si="3"/>
        <v>0.14979099999618484</v>
      </c>
      <c r="O35">
        <f t="shared" ca="1" si="4"/>
        <v>0.1584928278961012</v>
      </c>
      <c r="Q35" s="2">
        <f t="shared" si="5"/>
        <v>40031.022299999997</v>
      </c>
    </row>
    <row r="36" spans="1:17" x14ac:dyDescent="0.2">
      <c r="A36" s="40" t="s">
        <v>50</v>
      </c>
      <c r="B36" s="41" t="s">
        <v>40</v>
      </c>
      <c r="C36" s="39">
        <v>55992.533109999997</v>
      </c>
      <c r="D36" s="39">
        <v>2E-3</v>
      </c>
      <c r="E36">
        <f t="shared" si="0"/>
        <v>6806.844969522972</v>
      </c>
      <c r="F36" s="35">
        <f>ROUND(2*E36,0)/2-1</f>
        <v>6806</v>
      </c>
      <c r="G36">
        <f t="shared" si="2"/>
        <v>0.26255399999354267</v>
      </c>
      <c r="K36">
        <f t="shared" si="3"/>
        <v>0.26255399999354267</v>
      </c>
      <c r="O36">
        <f t="shared" ca="1" si="4"/>
        <v>0.25812834309473187</v>
      </c>
      <c r="Q36" s="2">
        <f t="shared" si="5"/>
        <v>40974.033109999997</v>
      </c>
    </row>
    <row r="37" spans="1:17" x14ac:dyDescent="0.2">
      <c r="A37" s="40" t="s">
        <v>50</v>
      </c>
      <c r="B37" s="41" t="s">
        <v>40</v>
      </c>
      <c r="C37" s="39">
        <v>55992.534509999998</v>
      </c>
      <c r="D37" s="39">
        <v>8.0000000000000004E-4</v>
      </c>
      <c r="E37">
        <f t="shared" si="0"/>
        <v>6806.8494751002363</v>
      </c>
      <c r="F37" s="35">
        <f>ROUND(2*E37,0)/2-1</f>
        <v>6806</v>
      </c>
      <c r="G37">
        <f t="shared" si="2"/>
        <v>0.26395399999455549</v>
      </c>
      <c r="K37">
        <f t="shared" si="3"/>
        <v>0.26395399999455549</v>
      </c>
      <c r="O37">
        <f t="shared" ca="1" si="4"/>
        <v>0.25812834309473187</v>
      </c>
      <c r="Q37" s="2">
        <f t="shared" si="5"/>
        <v>40974.034509999998</v>
      </c>
    </row>
    <row r="38" spans="1:17" x14ac:dyDescent="0.2">
      <c r="A38" s="34" t="s">
        <v>49</v>
      </c>
      <c r="B38" s="38"/>
      <c r="C38" s="39">
        <v>56011.797299999998</v>
      </c>
      <c r="D38" s="39">
        <v>2.9999999999999997E-4</v>
      </c>
      <c r="E38">
        <f t="shared" si="0"/>
        <v>6868.8423241054707</v>
      </c>
      <c r="F38" s="35">
        <f>ROUND(2*E38,0)/2-1</f>
        <v>6868</v>
      </c>
      <c r="G38">
        <f t="shared" si="2"/>
        <v>0.26173199999902863</v>
      </c>
      <c r="K38">
        <f t="shared" si="3"/>
        <v>0.26173199999902863</v>
      </c>
      <c r="O38">
        <f t="shared" ca="1" si="4"/>
        <v>0.26016406625911315</v>
      </c>
      <c r="Q38" s="2">
        <f t="shared" si="5"/>
        <v>40993.297299999998</v>
      </c>
    </row>
    <row r="39" spans="1:17" x14ac:dyDescent="0.2">
      <c r="A39" s="34" t="s">
        <v>49</v>
      </c>
      <c r="B39" s="38"/>
      <c r="C39" s="39">
        <v>56011.953200000004</v>
      </c>
      <c r="D39" s="39">
        <v>2.9999999999999997E-4</v>
      </c>
      <c r="E39">
        <f t="shared" si="0"/>
        <v>6869.3440523161944</v>
      </c>
      <c r="F39" s="35">
        <f>ROUND(2*E39,0)/2-1</f>
        <v>6868.5</v>
      </c>
      <c r="G39">
        <f t="shared" si="2"/>
        <v>0.26226899999892339</v>
      </c>
      <c r="K39">
        <f t="shared" si="3"/>
        <v>0.26226899999892339</v>
      </c>
      <c r="O39">
        <f t="shared" ca="1" si="4"/>
        <v>0.26018048338140654</v>
      </c>
      <c r="Q39" s="2">
        <f t="shared" si="5"/>
        <v>40993.453200000004</v>
      </c>
    </row>
    <row r="40" spans="1:17" x14ac:dyDescent="0.2">
      <c r="A40" s="42" t="s">
        <v>52</v>
      </c>
      <c r="B40" s="43" t="s">
        <v>41</v>
      </c>
      <c r="C40" s="44">
        <v>57114.5481</v>
      </c>
      <c r="D40" s="44">
        <v>5.9999999999999995E-4</v>
      </c>
      <c r="E40">
        <f t="shared" si="0"/>
        <v>10417.791559122823</v>
      </c>
      <c r="F40" s="46">
        <f>ROUND(2*E40,0)/2-1.5</f>
        <v>10416.5</v>
      </c>
      <c r="G40">
        <f t="shared" si="2"/>
        <v>0.40132099999755155</v>
      </c>
      <c r="K40">
        <f t="shared" si="3"/>
        <v>0.40132099999755155</v>
      </c>
      <c r="O40">
        <f t="shared" ca="1" si="4"/>
        <v>0.37667638317535662</v>
      </c>
      <c r="Q40" s="2">
        <f t="shared" si="5"/>
        <v>42096.0481</v>
      </c>
    </row>
    <row r="41" spans="1:17" x14ac:dyDescent="0.2">
      <c r="A41" s="5" t="s">
        <v>53</v>
      </c>
      <c r="C41" s="8">
        <v>58563.956200000001</v>
      </c>
      <c r="D41" s="8">
        <v>2.9999999999999997E-4</v>
      </c>
      <c r="E41">
        <f t="shared" si="0"/>
        <v>15082.377400024454</v>
      </c>
      <c r="F41" s="47">
        <f>ROUND(2*E41,0)/2-2</f>
        <v>15080.5</v>
      </c>
      <c r="G41">
        <f t="shared" si="2"/>
        <v>0.58335699999588542</v>
      </c>
      <c r="K41">
        <f t="shared" si="3"/>
        <v>0.58335699999588542</v>
      </c>
      <c r="O41">
        <f t="shared" ca="1" si="4"/>
        <v>0.52981529992817034</v>
      </c>
      <c r="Q41" s="2">
        <f t="shared" si="5"/>
        <v>43545.456200000001</v>
      </c>
    </row>
    <row r="42" spans="1:17" x14ac:dyDescent="0.2">
      <c r="A42" s="16" t="s">
        <v>57</v>
      </c>
      <c r="C42" s="8">
        <v>58898.029000000002</v>
      </c>
      <c r="D42" s="8">
        <v>6.0000000000000001E-3</v>
      </c>
      <c r="E42">
        <f>+(C42-C$7)/C$8</f>
        <v>16157.513693736606</v>
      </c>
      <c r="F42" s="47">
        <f>ROUND(2*E42,0)/2-2</f>
        <v>16155.5</v>
      </c>
      <c r="G42">
        <f>+C42-(C$7+F42*C$8)</f>
        <v>0.62570699999923818</v>
      </c>
      <c r="K42">
        <f>+G42</f>
        <v>0.62570699999923818</v>
      </c>
      <c r="O42">
        <f ca="1">+C$11+C$12*$F42</f>
        <v>0.56511211285897534</v>
      </c>
      <c r="Q42" s="2">
        <f>+C42-15018.5</f>
        <v>43879.529000000002</v>
      </c>
    </row>
    <row r="43" spans="1:17" x14ac:dyDescent="0.2">
      <c r="A43" s="5" t="s">
        <v>55</v>
      </c>
      <c r="C43" s="8">
        <v>59366.813099999999</v>
      </c>
      <c r="D43" s="8">
        <v>5.9999999999999995E-4</v>
      </c>
      <c r="E43">
        <f>+(C43-C$7)/C$8</f>
        <v>17666.187251790958</v>
      </c>
      <c r="F43" s="47">
        <f>ROUND(2*E43,0)/2-2</f>
        <v>17664</v>
      </c>
      <c r="G43">
        <f>+C43-(C$7+F43*C$8)</f>
        <v>0.6796360000007553</v>
      </c>
      <c r="K43">
        <f>+G43</f>
        <v>0.6796360000007553</v>
      </c>
      <c r="O43">
        <f ca="1">+C$11+C$12*$F43</f>
        <v>0.61464257081815621</v>
      </c>
      <c r="Q43" s="2">
        <f>+C43-15018.5</f>
        <v>44348.313099999999</v>
      </c>
    </row>
    <row r="44" spans="1:17" x14ac:dyDescent="0.2">
      <c r="A44" s="48" t="s">
        <v>58</v>
      </c>
      <c r="B44" s="49" t="s">
        <v>41</v>
      </c>
      <c r="C44" s="50">
        <v>59622.575700000001</v>
      </c>
      <c r="D44" s="48">
        <v>8.9999999999999998E-4</v>
      </c>
      <c r="E44">
        <f t="shared" ref="E44:E45" si="7">+(C44-C$7)/C$8</f>
        <v>18489.300219485976</v>
      </c>
      <c r="F44" s="51">
        <f t="shared" ref="F44:F45" si="8">ROUND(2*E44,0)/2-2</f>
        <v>18487.5</v>
      </c>
      <c r="G44">
        <f t="shared" ref="G44:G45" si="9">+C44-(C$7+F44*C$8)</f>
        <v>0.55937499999708962</v>
      </c>
      <c r="K44">
        <f t="shared" ref="K44:K45" si="10">+G44</f>
        <v>0.55937499999708962</v>
      </c>
      <c r="O44">
        <f t="shared" ref="O44:O45" ca="1" si="11">+C$11+C$12*$F44</f>
        <v>0.64168157123538228</v>
      </c>
      <c r="Q44" s="2">
        <f t="shared" ref="Q44:Q45" si="12">+C44-15018.5</f>
        <v>44604.075700000001</v>
      </c>
    </row>
    <row r="45" spans="1:17" x14ac:dyDescent="0.2">
      <c r="A45" s="48" t="s">
        <v>58</v>
      </c>
      <c r="B45" s="49" t="s">
        <v>41</v>
      </c>
      <c r="C45" s="50">
        <v>59636.556799999998</v>
      </c>
      <c r="D45" s="48">
        <v>5.0000000000000001E-4</v>
      </c>
      <c r="E45">
        <f t="shared" si="7"/>
        <v>18534.295166802895</v>
      </c>
      <c r="F45" s="51">
        <f t="shared" si="8"/>
        <v>18532.5</v>
      </c>
      <c r="G45">
        <f t="shared" si="9"/>
        <v>0.55780499999673339</v>
      </c>
      <c r="K45">
        <f t="shared" si="10"/>
        <v>0.55780499999673339</v>
      </c>
      <c r="O45">
        <f t="shared" ca="1" si="11"/>
        <v>0.64315911224178812</v>
      </c>
      <c r="Q45" s="2">
        <f t="shared" si="12"/>
        <v>44618.056799999998</v>
      </c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2023-01-16T04:36:43Z</dcterms:modified>
</cp:coreProperties>
</file>