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D26C7F35-00EA-44C9-A311-4734AB00A123}" xr6:coauthVersionLast="47" xr6:coauthVersionMax="47" xr10:uidLastSave="{00000000-0000-0000-0000-000000000000}"/>
  <bookViews>
    <workbookView xWindow="14325" yWindow="765" windowWidth="12975" windowHeight="14640" xr2:uid="{00000000-000D-0000-FFFF-FFFF00000000}"/>
  </bookViews>
  <sheets>
    <sheet name="Active" sheetId="1" r:id="rId1"/>
    <sheet name="A (2)" sheetId="2" r:id="rId2"/>
  </sheets>
  <calcPr calcId="181029"/>
</workbook>
</file>

<file path=xl/calcChain.xml><?xml version="1.0" encoding="utf-8"?>
<calcChain xmlns="http://schemas.openxmlformats.org/spreadsheetml/2006/main">
  <c r="E44" i="1" l="1"/>
  <c r="F44" i="1" s="1"/>
  <c r="G44" i="1" s="1"/>
  <c r="K44" i="1" s="1"/>
  <c r="Q44" i="1"/>
  <c r="E42" i="1"/>
  <c r="F42" i="1" s="1"/>
  <c r="G42" i="1" s="1"/>
  <c r="K42" i="1" s="1"/>
  <c r="Q42" i="1"/>
  <c r="E43" i="1"/>
  <c r="F43" i="1"/>
  <c r="G43" i="1" s="1"/>
  <c r="K43" i="1" s="1"/>
  <c r="Q43" i="1"/>
  <c r="E40" i="1"/>
  <c r="F40" i="1"/>
  <c r="G40" i="1"/>
  <c r="K40" i="1"/>
  <c r="E26" i="1"/>
  <c r="F26" i="1"/>
  <c r="G26" i="1"/>
  <c r="J26" i="1"/>
  <c r="E27" i="1"/>
  <c r="F27" i="1"/>
  <c r="G27" i="1"/>
  <c r="J27" i="1"/>
  <c r="E28" i="1"/>
  <c r="F28" i="1"/>
  <c r="G28" i="1"/>
  <c r="J28" i="1"/>
  <c r="E29" i="1"/>
  <c r="F29" i="1"/>
  <c r="G29" i="1"/>
  <c r="J29" i="1"/>
  <c r="E30" i="1"/>
  <c r="F30" i="1"/>
  <c r="G30" i="1"/>
  <c r="J30" i="1"/>
  <c r="E31" i="1"/>
  <c r="F31" i="1"/>
  <c r="G31" i="1"/>
  <c r="J31" i="1"/>
  <c r="E32" i="1"/>
  <c r="F32" i="1"/>
  <c r="G32" i="1"/>
  <c r="J32" i="1"/>
  <c r="E33" i="1"/>
  <c r="F33" i="1"/>
  <c r="G33" i="1"/>
  <c r="J33" i="1"/>
  <c r="E34" i="1"/>
  <c r="F34" i="1"/>
  <c r="G34" i="1"/>
  <c r="J34" i="1"/>
  <c r="E35" i="1"/>
  <c r="F35" i="1"/>
  <c r="G35" i="1"/>
  <c r="J35" i="1"/>
  <c r="E36" i="1"/>
  <c r="F36" i="1"/>
  <c r="G36" i="1"/>
  <c r="J36" i="1"/>
  <c r="E37" i="1"/>
  <c r="F37" i="1"/>
  <c r="G37" i="1"/>
  <c r="J37" i="1"/>
  <c r="E38" i="1"/>
  <c r="F38" i="1"/>
  <c r="G38" i="1"/>
  <c r="K38" i="1"/>
  <c r="E39" i="1"/>
  <c r="F39" i="1"/>
  <c r="G39" i="1"/>
  <c r="K39" i="1"/>
  <c r="E41" i="1"/>
  <c r="F41" i="1"/>
  <c r="G41" i="1"/>
  <c r="K41" i="1"/>
  <c r="Q40" i="1"/>
  <c r="Q41" i="1"/>
  <c r="D9" i="1"/>
  <c r="C9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Q39" i="1"/>
  <c r="Q31" i="1"/>
  <c r="Q32" i="1"/>
  <c r="Q33" i="1"/>
  <c r="Q34" i="1"/>
  <c r="Q35" i="1"/>
  <c r="Q36" i="1"/>
  <c r="Q37" i="1"/>
  <c r="F23" i="2"/>
  <c r="G23" i="2"/>
  <c r="I23" i="2"/>
  <c r="F24" i="2"/>
  <c r="F31" i="2"/>
  <c r="G31" i="2"/>
  <c r="K31" i="2"/>
  <c r="F11" i="2"/>
  <c r="E22" i="2"/>
  <c r="F22" i="2"/>
  <c r="G22" i="2"/>
  <c r="I22" i="2"/>
  <c r="E23" i="2"/>
  <c r="E24" i="2"/>
  <c r="G24" i="2"/>
  <c r="I24" i="2"/>
  <c r="E25" i="2"/>
  <c r="F25" i="2"/>
  <c r="G25" i="2"/>
  <c r="I25" i="2"/>
  <c r="E26" i="2"/>
  <c r="F26" i="2"/>
  <c r="G26" i="2"/>
  <c r="J26" i="2"/>
  <c r="E27" i="2"/>
  <c r="F27" i="2"/>
  <c r="G27" i="2"/>
  <c r="J27" i="2"/>
  <c r="E28" i="2"/>
  <c r="F28" i="2"/>
  <c r="G28" i="2"/>
  <c r="J28" i="2"/>
  <c r="E29" i="2"/>
  <c r="F29" i="2"/>
  <c r="G29" i="2"/>
  <c r="J29" i="2"/>
  <c r="E30" i="2"/>
  <c r="F30" i="2"/>
  <c r="G30" i="2"/>
  <c r="J30" i="2"/>
  <c r="E31" i="2"/>
  <c r="G11" i="2"/>
  <c r="E14" i="2"/>
  <c r="E15" i="2" s="1"/>
  <c r="C21" i="2"/>
  <c r="C17" i="2"/>
  <c r="A21" i="2"/>
  <c r="H20" i="2"/>
  <c r="Q21" i="2"/>
  <c r="Q22" i="2"/>
  <c r="Q23" i="2"/>
  <c r="Q24" i="2"/>
  <c r="Q25" i="2"/>
  <c r="Q26" i="2"/>
  <c r="Q27" i="2"/>
  <c r="Q28" i="2"/>
  <c r="Q29" i="2"/>
  <c r="Q30" i="2"/>
  <c r="Q31" i="2"/>
  <c r="Q38" i="1"/>
  <c r="Q28" i="1"/>
  <c r="Q30" i="1"/>
  <c r="Q26" i="1"/>
  <c r="Q27" i="1"/>
  <c r="Q29" i="1"/>
  <c r="Q24" i="1"/>
  <c r="Q25" i="1"/>
  <c r="Q22" i="1"/>
  <c r="Q23" i="1"/>
  <c r="A21" i="1"/>
  <c r="C21" i="1"/>
  <c r="E21" i="1"/>
  <c r="F21" i="1"/>
  <c r="F16" i="1"/>
  <c r="F17" i="1" s="1"/>
  <c r="Q21" i="1"/>
  <c r="C17" i="1"/>
  <c r="G21" i="1"/>
  <c r="H21" i="1"/>
  <c r="E21" i="2"/>
  <c r="F21" i="2"/>
  <c r="G21" i="2"/>
  <c r="H21" i="2"/>
  <c r="C12" i="1"/>
  <c r="C12" i="2"/>
  <c r="C11" i="1"/>
  <c r="C11" i="2"/>
  <c r="O44" i="1" l="1"/>
  <c r="O43" i="1"/>
  <c r="O42" i="1"/>
  <c r="O25" i="1"/>
  <c r="O30" i="1"/>
  <c r="O32" i="1"/>
  <c r="O41" i="1"/>
  <c r="O26" i="1"/>
  <c r="C15" i="1"/>
  <c r="O37" i="1"/>
  <c r="O21" i="1"/>
  <c r="O36" i="1"/>
  <c r="O33" i="1"/>
  <c r="O38" i="1"/>
  <c r="O22" i="1"/>
  <c r="O40" i="1"/>
  <c r="O28" i="1"/>
  <c r="O27" i="1"/>
  <c r="O39" i="1"/>
  <c r="O29" i="1"/>
  <c r="O31" i="1"/>
  <c r="O35" i="1"/>
  <c r="O34" i="1"/>
  <c r="O23" i="1"/>
  <c r="O24" i="1"/>
  <c r="O26" i="2"/>
  <c r="O30" i="2"/>
  <c r="O22" i="2"/>
  <c r="O28" i="2"/>
  <c r="O23" i="2"/>
  <c r="O21" i="2"/>
  <c r="O24" i="2"/>
  <c r="O31" i="2"/>
  <c r="O25" i="2"/>
  <c r="O29" i="2"/>
  <c r="O27" i="2"/>
  <c r="C15" i="2"/>
  <c r="C16" i="2"/>
  <c r="D18" i="2" s="1"/>
  <c r="C16" i="1"/>
  <c r="D18" i="1" s="1"/>
  <c r="C18" i="1" l="1"/>
  <c r="F18" i="1"/>
  <c r="F19" i="1" s="1"/>
  <c r="C18" i="2"/>
  <c r="E16" i="2"/>
  <c r="E17" i="2" s="1"/>
</calcChain>
</file>

<file path=xl/sharedStrings.xml><?xml version="1.0" encoding="utf-8"?>
<sst xmlns="http://schemas.openxmlformats.org/spreadsheetml/2006/main" count="163" uniqueCount="64">
  <si>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</si>
  <si>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</si>
  <si>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</si>
  <si>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</si>
  <si>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</si>
  <si>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</si>
  <si>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</si>
  <si>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</si>
  <si>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</si>
  <si>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</si>
  <si>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</si>
  <si>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</si>
  <si>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</si>
  <si>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</si>
  <si>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</si>
  <si>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</si>
  <si>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</si>
  <si>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</si>
  <si>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</si>
  <si>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</si>
  <si>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</si>
  <si>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</si>
  <si>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</si>
  <si>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</si>
  <si>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</si>
  <si>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</si>
  <si>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</si>
  <si>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</si>
  <si>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</si>
  <si>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</si>
  <si>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</si>
  <si>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</si>
  <si>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</si>
  <si>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</si>
  <si>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</si>
  <si>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</si>
  <si>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</si>
  <si>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</si>
  <si>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</si>
  <si>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</si>
  <si>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V1198 Her</t>
  </si>
  <si>
    <t>V1198 Her / GSC 3069-1654</t>
  </si>
  <si>
    <t>EW</t>
  </si>
  <si>
    <t>VSX</t>
  </si>
  <si>
    <t>IBVS 6075</t>
  </si>
  <si>
    <t>II</t>
  </si>
  <si>
    <t>IBVS</t>
  </si>
  <si>
    <t>IBVS 5761</t>
  </si>
  <si>
    <t>I</t>
  </si>
  <si>
    <t>OEJV 0168</t>
  </si>
  <si>
    <t>OEJV</t>
  </si>
  <si>
    <t>RHN 2016</t>
  </si>
  <si>
    <t>Nelson</t>
  </si>
  <si>
    <t>G3069-1654</t>
  </si>
  <si>
    <t>IBVS 6195</t>
  </si>
  <si>
    <t>IBVS 6196</t>
  </si>
  <si>
    <t>pg</t>
  </si>
  <si>
    <t>vis</t>
  </si>
  <si>
    <t>PE</t>
  </si>
  <si>
    <t>CCD</t>
  </si>
  <si>
    <t>RHN 2018</t>
  </si>
  <si>
    <t>IBVS, 63, 6262</t>
  </si>
  <si>
    <t>JBAV, 60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</si>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</sst>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8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34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24" borderId="0" xfId="0" applyFont="1" applyFill="1" applyAlignment="1"/>
    <xf numFmtId="0" fontId="17" fillId="0" borderId="11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7" fillId="0" borderId="0" xfId="0" applyFont="1" applyAlignment="1"/>
    <xf numFmtId="0" fontId="12" fillId="0" borderId="0" xfId="41" applyFont="1" applyAlignment="1">
      <alignment wrapText="1"/>
    </xf>
    <xf numFmtId="0" fontId="12" fillId="0" borderId="0" xfId="41" applyFont="1" applyAlignment="1">
      <alignment horizontal="center" wrapText="1"/>
    </xf>
    <xf numFmtId="0" fontId="12" fillId="0" borderId="0" xfId="41" applyFont="1" applyAlignment="1">
      <alignment horizontal="left" wrapText="1"/>
    </xf>
    <xf numFmtId="0" fontId="12" fillId="0" borderId="11" xfId="41" applyFont="1" applyBorder="1" applyAlignment="1">
      <alignment horizontal="left" wrapText="1"/>
    </xf>
    <xf numFmtId="0" fontId="18" fillId="0" borderId="0" xfId="41" applyFont="1" applyAlignment="1">
      <alignment wrapText="1"/>
    </xf>
    <xf numFmtId="0" fontId="35" fillId="0" borderId="0" xfId="42" applyFont="1" applyAlignment="1">
      <alignment horizontal="left"/>
    </xf>
    <xf numFmtId="0" fontId="35" fillId="0" borderId="0" xfId="42" applyFont="1" applyAlignment="1">
      <alignment horizontal="left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V1198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12822.5</c:v>
                </c:pt>
                <c:pt idx="2">
                  <c:v>12913.5</c:v>
                </c:pt>
                <c:pt idx="3">
                  <c:v>12946.5</c:v>
                </c:pt>
                <c:pt idx="4">
                  <c:v>13037</c:v>
                </c:pt>
                <c:pt idx="5">
                  <c:v>14926.5</c:v>
                </c:pt>
                <c:pt idx="6">
                  <c:v>14937.5</c:v>
                </c:pt>
                <c:pt idx="7">
                  <c:v>14940</c:v>
                </c:pt>
                <c:pt idx="8">
                  <c:v>14940.5</c:v>
                </c:pt>
                <c:pt idx="9">
                  <c:v>14954</c:v>
                </c:pt>
                <c:pt idx="10">
                  <c:v>15781.5</c:v>
                </c:pt>
                <c:pt idx="11">
                  <c:v>15782</c:v>
                </c:pt>
                <c:pt idx="12">
                  <c:v>15803.5</c:v>
                </c:pt>
                <c:pt idx="13">
                  <c:v>15804</c:v>
                </c:pt>
                <c:pt idx="14">
                  <c:v>15806.5</c:v>
                </c:pt>
                <c:pt idx="15">
                  <c:v>16782.5</c:v>
                </c:pt>
                <c:pt idx="16">
                  <c:v>16783</c:v>
                </c:pt>
                <c:pt idx="17">
                  <c:v>16880</c:v>
                </c:pt>
                <c:pt idx="18">
                  <c:v>16880</c:v>
                </c:pt>
                <c:pt idx="19">
                  <c:v>17784</c:v>
                </c:pt>
                <c:pt idx="20">
                  <c:v>18983.5</c:v>
                </c:pt>
                <c:pt idx="21">
                  <c:v>18983.5</c:v>
                </c:pt>
                <c:pt idx="22">
                  <c:v>21840</c:v>
                </c:pt>
                <c:pt idx="23">
                  <c:v>22756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76-44D0-A08F-2D691FC2D5C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12822.5</c:v>
                </c:pt>
                <c:pt idx="2">
                  <c:v>12913.5</c:v>
                </c:pt>
                <c:pt idx="3">
                  <c:v>12946.5</c:v>
                </c:pt>
                <c:pt idx="4">
                  <c:v>13037</c:v>
                </c:pt>
                <c:pt idx="5">
                  <c:v>14926.5</c:v>
                </c:pt>
                <c:pt idx="6">
                  <c:v>14937.5</c:v>
                </c:pt>
                <c:pt idx="7">
                  <c:v>14940</c:v>
                </c:pt>
                <c:pt idx="8">
                  <c:v>14940.5</c:v>
                </c:pt>
                <c:pt idx="9">
                  <c:v>14954</c:v>
                </c:pt>
                <c:pt idx="10">
                  <c:v>15781.5</c:v>
                </c:pt>
                <c:pt idx="11">
                  <c:v>15782</c:v>
                </c:pt>
                <c:pt idx="12">
                  <c:v>15803.5</c:v>
                </c:pt>
                <c:pt idx="13">
                  <c:v>15804</c:v>
                </c:pt>
                <c:pt idx="14">
                  <c:v>15806.5</c:v>
                </c:pt>
                <c:pt idx="15">
                  <c:v>16782.5</c:v>
                </c:pt>
                <c:pt idx="16">
                  <c:v>16783</c:v>
                </c:pt>
                <c:pt idx="17">
                  <c:v>16880</c:v>
                </c:pt>
                <c:pt idx="18">
                  <c:v>16880</c:v>
                </c:pt>
                <c:pt idx="19">
                  <c:v>17784</c:v>
                </c:pt>
                <c:pt idx="20">
                  <c:v>18983.5</c:v>
                </c:pt>
                <c:pt idx="21">
                  <c:v>18983.5</c:v>
                </c:pt>
                <c:pt idx="22">
                  <c:v>21840</c:v>
                </c:pt>
                <c:pt idx="23">
                  <c:v>22756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7.204999999521533E-2</c:v>
                </c:pt>
                <c:pt idx="2">
                  <c:v>7.2130000000470318E-2</c:v>
                </c:pt>
                <c:pt idx="3">
                  <c:v>7.1869999992486555E-2</c:v>
                </c:pt>
                <c:pt idx="4">
                  <c:v>7.2959999997692648E-2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76-44D0-A08F-2D691FC2D5C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12822.5</c:v>
                </c:pt>
                <c:pt idx="2">
                  <c:v>12913.5</c:v>
                </c:pt>
                <c:pt idx="3">
                  <c:v>12946.5</c:v>
                </c:pt>
                <c:pt idx="4">
                  <c:v>13037</c:v>
                </c:pt>
                <c:pt idx="5">
                  <c:v>14926.5</c:v>
                </c:pt>
                <c:pt idx="6">
                  <c:v>14937.5</c:v>
                </c:pt>
                <c:pt idx="7">
                  <c:v>14940</c:v>
                </c:pt>
                <c:pt idx="8">
                  <c:v>14940.5</c:v>
                </c:pt>
                <c:pt idx="9">
                  <c:v>14954</c:v>
                </c:pt>
                <c:pt idx="10">
                  <c:v>15781.5</c:v>
                </c:pt>
                <c:pt idx="11">
                  <c:v>15782</c:v>
                </c:pt>
                <c:pt idx="12">
                  <c:v>15803.5</c:v>
                </c:pt>
                <c:pt idx="13">
                  <c:v>15804</c:v>
                </c:pt>
                <c:pt idx="14">
                  <c:v>15806.5</c:v>
                </c:pt>
                <c:pt idx="15">
                  <c:v>16782.5</c:v>
                </c:pt>
                <c:pt idx="16">
                  <c:v>16783</c:v>
                </c:pt>
                <c:pt idx="17">
                  <c:v>16880</c:v>
                </c:pt>
                <c:pt idx="18">
                  <c:v>16880</c:v>
                </c:pt>
                <c:pt idx="19">
                  <c:v>17784</c:v>
                </c:pt>
                <c:pt idx="20">
                  <c:v>18983.5</c:v>
                </c:pt>
                <c:pt idx="21">
                  <c:v>18983.5</c:v>
                </c:pt>
                <c:pt idx="22">
                  <c:v>21840</c:v>
                </c:pt>
                <c:pt idx="23">
                  <c:v>22756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5">
                  <c:v>9.1289999996661209E-2</c:v>
                </c:pt>
                <c:pt idx="6">
                  <c:v>9.1899999992165249E-2</c:v>
                </c:pt>
                <c:pt idx="7">
                  <c:v>9.0989999996963888E-2</c:v>
                </c:pt>
                <c:pt idx="8">
                  <c:v>8.5899999998218846E-2</c:v>
                </c:pt>
                <c:pt idx="9">
                  <c:v>8.9820000001054723E-2</c:v>
                </c:pt>
                <c:pt idx="10">
                  <c:v>9.8969999999098945E-2</c:v>
                </c:pt>
                <c:pt idx="11">
                  <c:v>9.9759999997331761E-2</c:v>
                </c:pt>
                <c:pt idx="12">
                  <c:v>9.6229999995557591E-2</c:v>
                </c:pt>
                <c:pt idx="13">
                  <c:v>0.10071999999490799</c:v>
                </c:pt>
                <c:pt idx="14">
                  <c:v>9.7869999997783452E-2</c:v>
                </c:pt>
                <c:pt idx="15">
                  <c:v>0.10934999999881256</c:v>
                </c:pt>
                <c:pt idx="16">
                  <c:v>0.11013999999704538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76-44D0-A08F-2D691FC2D5C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12822.5</c:v>
                </c:pt>
                <c:pt idx="2">
                  <c:v>12913.5</c:v>
                </c:pt>
                <c:pt idx="3">
                  <c:v>12946.5</c:v>
                </c:pt>
                <c:pt idx="4">
                  <c:v>13037</c:v>
                </c:pt>
                <c:pt idx="5">
                  <c:v>14926.5</c:v>
                </c:pt>
                <c:pt idx="6">
                  <c:v>14937.5</c:v>
                </c:pt>
                <c:pt idx="7">
                  <c:v>14940</c:v>
                </c:pt>
                <c:pt idx="8">
                  <c:v>14940.5</c:v>
                </c:pt>
                <c:pt idx="9">
                  <c:v>14954</c:v>
                </c:pt>
                <c:pt idx="10">
                  <c:v>15781.5</c:v>
                </c:pt>
                <c:pt idx="11">
                  <c:v>15782</c:v>
                </c:pt>
                <c:pt idx="12">
                  <c:v>15803.5</c:v>
                </c:pt>
                <c:pt idx="13">
                  <c:v>15804</c:v>
                </c:pt>
                <c:pt idx="14">
                  <c:v>15806.5</c:v>
                </c:pt>
                <c:pt idx="15">
                  <c:v>16782.5</c:v>
                </c:pt>
                <c:pt idx="16">
                  <c:v>16783</c:v>
                </c:pt>
                <c:pt idx="17">
                  <c:v>16880</c:v>
                </c:pt>
                <c:pt idx="18">
                  <c:v>16880</c:v>
                </c:pt>
                <c:pt idx="19">
                  <c:v>17784</c:v>
                </c:pt>
                <c:pt idx="20">
                  <c:v>18983.5</c:v>
                </c:pt>
                <c:pt idx="21">
                  <c:v>18983.5</c:v>
                </c:pt>
                <c:pt idx="22">
                  <c:v>21840</c:v>
                </c:pt>
                <c:pt idx="23">
                  <c:v>22756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7">
                  <c:v>0.11200000000098953</c:v>
                </c:pt>
                <c:pt idx="18">
                  <c:v>0.11209999999846332</c:v>
                </c:pt>
                <c:pt idx="19">
                  <c:v>0.12431999999535037</c:v>
                </c:pt>
                <c:pt idx="20">
                  <c:v>0.13862999999400927</c:v>
                </c:pt>
                <c:pt idx="21">
                  <c:v>0.13862999999400927</c:v>
                </c:pt>
                <c:pt idx="22">
                  <c:v>0.17540000000008149</c:v>
                </c:pt>
                <c:pt idx="23">
                  <c:v>0.19447999999829335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76-44D0-A08F-2D691FC2D5C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12822.5</c:v>
                </c:pt>
                <c:pt idx="2">
                  <c:v>12913.5</c:v>
                </c:pt>
                <c:pt idx="3">
                  <c:v>12946.5</c:v>
                </c:pt>
                <c:pt idx="4">
                  <c:v>13037</c:v>
                </c:pt>
                <c:pt idx="5">
                  <c:v>14926.5</c:v>
                </c:pt>
                <c:pt idx="6">
                  <c:v>14937.5</c:v>
                </c:pt>
                <c:pt idx="7">
                  <c:v>14940</c:v>
                </c:pt>
                <c:pt idx="8">
                  <c:v>14940.5</c:v>
                </c:pt>
                <c:pt idx="9">
                  <c:v>14954</c:v>
                </c:pt>
                <c:pt idx="10">
                  <c:v>15781.5</c:v>
                </c:pt>
                <c:pt idx="11">
                  <c:v>15782</c:v>
                </c:pt>
                <c:pt idx="12">
                  <c:v>15803.5</c:v>
                </c:pt>
                <c:pt idx="13">
                  <c:v>15804</c:v>
                </c:pt>
                <c:pt idx="14">
                  <c:v>15806.5</c:v>
                </c:pt>
                <c:pt idx="15">
                  <c:v>16782.5</c:v>
                </c:pt>
                <c:pt idx="16">
                  <c:v>16783</c:v>
                </c:pt>
                <c:pt idx="17">
                  <c:v>16880</c:v>
                </c:pt>
                <c:pt idx="18">
                  <c:v>16880</c:v>
                </c:pt>
                <c:pt idx="19">
                  <c:v>17784</c:v>
                </c:pt>
                <c:pt idx="20">
                  <c:v>18983.5</c:v>
                </c:pt>
                <c:pt idx="21">
                  <c:v>18983.5</c:v>
                </c:pt>
                <c:pt idx="22">
                  <c:v>21840</c:v>
                </c:pt>
                <c:pt idx="23">
                  <c:v>22756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76-44D0-A08F-2D691FC2D5C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12822.5</c:v>
                </c:pt>
                <c:pt idx="2">
                  <c:v>12913.5</c:v>
                </c:pt>
                <c:pt idx="3">
                  <c:v>12946.5</c:v>
                </c:pt>
                <c:pt idx="4">
                  <c:v>13037</c:v>
                </c:pt>
                <c:pt idx="5">
                  <c:v>14926.5</c:v>
                </c:pt>
                <c:pt idx="6">
                  <c:v>14937.5</c:v>
                </c:pt>
                <c:pt idx="7">
                  <c:v>14940</c:v>
                </c:pt>
                <c:pt idx="8">
                  <c:v>14940.5</c:v>
                </c:pt>
                <c:pt idx="9">
                  <c:v>14954</c:v>
                </c:pt>
                <c:pt idx="10">
                  <c:v>15781.5</c:v>
                </c:pt>
                <c:pt idx="11">
                  <c:v>15782</c:v>
                </c:pt>
                <c:pt idx="12">
                  <c:v>15803.5</c:v>
                </c:pt>
                <c:pt idx="13">
                  <c:v>15804</c:v>
                </c:pt>
                <c:pt idx="14">
                  <c:v>15806.5</c:v>
                </c:pt>
                <c:pt idx="15">
                  <c:v>16782.5</c:v>
                </c:pt>
                <c:pt idx="16">
                  <c:v>16783</c:v>
                </c:pt>
                <c:pt idx="17">
                  <c:v>16880</c:v>
                </c:pt>
                <c:pt idx="18">
                  <c:v>16880</c:v>
                </c:pt>
                <c:pt idx="19">
                  <c:v>17784</c:v>
                </c:pt>
                <c:pt idx="20">
                  <c:v>18983.5</c:v>
                </c:pt>
                <c:pt idx="21">
                  <c:v>18983.5</c:v>
                </c:pt>
                <c:pt idx="22">
                  <c:v>21840</c:v>
                </c:pt>
                <c:pt idx="23">
                  <c:v>22756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76-44D0-A08F-2D691FC2D5C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12822.5</c:v>
                </c:pt>
                <c:pt idx="2">
                  <c:v>12913.5</c:v>
                </c:pt>
                <c:pt idx="3">
                  <c:v>12946.5</c:v>
                </c:pt>
                <c:pt idx="4">
                  <c:v>13037</c:v>
                </c:pt>
                <c:pt idx="5">
                  <c:v>14926.5</c:v>
                </c:pt>
                <c:pt idx="6">
                  <c:v>14937.5</c:v>
                </c:pt>
                <c:pt idx="7">
                  <c:v>14940</c:v>
                </c:pt>
                <c:pt idx="8">
                  <c:v>14940.5</c:v>
                </c:pt>
                <c:pt idx="9">
                  <c:v>14954</c:v>
                </c:pt>
                <c:pt idx="10">
                  <c:v>15781.5</c:v>
                </c:pt>
                <c:pt idx="11">
                  <c:v>15782</c:v>
                </c:pt>
                <c:pt idx="12">
                  <c:v>15803.5</c:v>
                </c:pt>
                <c:pt idx="13">
                  <c:v>15804</c:v>
                </c:pt>
                <c:pt idx="14">
                  <c:v>15806.5</c:v>
                </c:pt>
                <c:pt idx="15">
                  <c:v>16782.5</c:v>
                </c:pt>
                <c:pt idx="16">
                  <c:v>16783</c:v>
                </c:pt>
                <c:pt idx="17">
                  <c:v>16880</c:v>
                </c:pt>
                <c:pt idx="18">
                  <c:v>16880</c:v>
                </c:pt>
                <c:pt idx="19">
                  <c:v>17784</c:v>
                </c:pt>
                <c:pt idx="20">
                  <c:v>18983.5</c:v>
                </c:pt>
                <c:pt idx="21">
                  <c:v>18983.5</c:v>
                </c:pt>
                <c:pt idx="22">
                  <c:v>21840</c:v>
                </c:pt>
                <c:pt idx="23">
                  <c:v>22756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76-44D0-A08F-2D691FC2D5C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12822.5</c:v>
                </c:pt>
                <c:pt idx="2">
                  <c:v>12913.5</c:v>
                </c:pt>
                <c:pt idx="3">
                  <c:v>12946.5</c:v>
                </c:pt>
                <c:pt idx="4">
                  <c:v>13037</c:v>
                </c:pt>
                <c:pt idx="5">
                  <c:v>14926.5</c:v>
                </c:pt>
                <c:pt idx="6">
                  <c:v>14937.5</c:v>
                </c:pt>
                <c:pt idx="7">
                  <c:v>14940</c:v>
                </c:pt>
                <c:pt idx="8">
                  <c:v>14940.5</c:v>
                </c:pt>
                <c:pt idx="9">
                  <c:v>14954</c:v>
                </c:pt>
                <c:pt idx="10">
                  <c:v>15781.5</c:v>
                </c:pt>
                <c:pt idx="11">
                  <c:v>15782</c:v>
                </c:pt>
                <c:pt idx="12">
                  <c:v>15803.5</c:v>
                </c:pt>
                <c:pt idx="13">
                  <c:v>15804</c:v>
                </c:pt>
                <c:pt idx="14">
                  <c:v>15806.5</c:v>
                </c:pt>
                <c:pt idx="15">
                  <c:v>16782.5</c:v>
                </c:pt>
                <c:pt idx="16">
                  <c:v>16783</c:v>
                </c:pt>
                <c:pt idx="17">
                  <c:v>16880</c:v>
                </c:pt>
                <c:pt idx="18">
                  <c:v>16880</c:v>
                </c:pt>
                <c:pt idx="19">
                  <c:v>17784</c:v>
                </c:pt>
                <c:pt idx="20">
                  <c:v>18983.5</c:v>
                </c:pt>
                <c:pt idx="21">
                  <c:v>18983.5</c:v>
                </c:pt>
                <c:pt idx="22">
                  <c:v>21840</c:v>
                </c:pt>
                <c:pt idx="23">
                  <c:v>22756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-8.8267740852782078E-2</c:v>
                </c:pt>
                <c:pt idx="1">
                  <c:v>6.5631544095503286E-2</c:v>
                </c:pt>
                <c:pt idx="2">
                  <c:v>6.672375192785221E-2</c:v>
                </c:pt>
                <c:pt idx="3">
                  <c:v>6.7119827295627099E-2</c:v>
                </c:pt>
                <c:pt idx="4">
                  <c:v>6.8206033986040027E-2</c:v>
                </c:pt>
                <c:pt idx="5">
                  <c:v>9.0884349362119976E-2</c:v>
                </c:pt>
                <c:pt idx="6">
                  <c:v>9.1016374484711615E-2</c:v>
                </c:pt>
                <c:pt idx="7">
                  <c:v>9.1046380194391513E-2</c:v>
                </c:pt>
                <c:pt idx="8">
                  <c:v>9.1052381336327509E-2</c:v>
                </c:pt>
                <c:pt idx="9">
                  <c:v>9.1214412168599046E-2</c:v>
                </c:pt>
                <c:pt idx="10">
                  <c:v>0.10114630207265099</c:v>
                </c:pt>
                <c:pt idx="11">
                  <c:v>0.10115230321458699</c:v>
                </c:pt>
                <c:pt idx="12">
                  <c:v>0.10141035231783424</c:v>
                </c:pt>
                <c:pt idx="13">
                  <c:v>0.10141635345977024</c:v>
                </c:pt>
                <c:pt idx="14">
                  <c:v>0.10144635916945016</c:v>
                </c:pt>
                <c:pt idx="15">
                  <c:v>0.11316058822848907</c:v>
                </c:pt>
                <c:pt idx="16">
                  <c:v>0.11316658937042506</c:v>
                </c:pt>
                <c:pt idx="17">
                  <c:v>0.11433081090600578</c:v>
                </c:pt>
                <c:pt idx="18">
                  <c:v>0.11433081090600578</c:v>
                </c:pt>
                <c:pt idx="19">
                  <c:v>0.12518087552626311</c:v>
                </c:pt>
                <c:pt idx="20">
                  <c:v>0.13957761503068647</c:v>
                </c:pt>
                <c:pt idx="21">
                  <c:v>0.13957761503068647</c:v>
                </c:pt>
                <c:pt idx="22">
                  <c:v>0.17386213891095767</c:v>
                </c:pt>
                <c:pt idx="23">
                  <c:v>0.18485623093767858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76-44D0-A08F-2D691FC2D5C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12822.5</c:v>
                </c:pt>
                <c:pt idx="2">
                  <c:v>12913.5</c:v>
                </c:pt>
                <c:pt idx="3">
                  <c:v>12946.5</c:v>
                </c:pt>
                <c:pt idx="4">
                  <c:v>13037</c:v>
                </c:pt>
                <c:pt idx="5">
                  <c:v>14926.5</c:v>
                </c:pt>
                <c:pt idx="6">
                  <c:v>14937.5</c:v>
                </c:pt>
                <c:pt idx="7">
                  <c:v>14940</c:v>
                </c:pt>
                <c:pt idx="8">
                  <c:v>14940.5</c:v>
                </c:pt>
                <c:pt idx="9">
                  <c:v>14954</c:v>
                </c:pt>
                <c:pt idx="10">
                  <c:v>15781.5</c:v>
                </c:pt>
                <c:pt idx="11">
                  <c:v>15782</c:v>
                </c:pt>
                <c:pt idx="12">
                  <c:v>15803.5</c:v>
                </c:pt>
                <c:pt idx="13">
                  <c:v>15804</c:v>
                </c:pt>
                <c:pt idx="14">
                  <c:v>15806.5</c:v>
                </c:pt>
                <c:pt idx="15">
                  <c:v>16782.5</c:v>
                </c:pt>
                <c:pt idx="16">
                  <c:v>16783</c:v>
                </c:pt>
                <c:pt idx="17">
                  <c:v>16880</c:v>
                </c:pt>
                <c:pt idx="18">
                  <c:v>16880</c:v>
                </c:pt>
                <c:pt idx="19">
                  <c:v>17784</c:v>
                </c:pt>
                <c:pt idx="20">
                  <c:v>18983.5</c:v>
                </c:pt>
                <c:pt idx="21">
                  <c:v>18983.5</c:v>
                </c:pt>
                <c:pt idx="22">
                  <c:v>21840</c:v>
                </c:pt>
                <c:pt idx="23">
                  <c:v>22756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C76-44D0-A08F-2D691FC2D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345880"/>
        <c:axId val="1"/>
      </c:scatterChart>
      <c:valAx>
        <c:axId val="942345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345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V1198 Her - O-C Diagr.</a:t>
            </a:r>
          </a:p>
        </c:rich>
      </c:tx>
      <c:layout>
        <c:manualLayout>
          <c:xMode val="edge"/>
          <c:yMode val="edge"/>
          <c:x val="0.36778147412424511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17942716700939"/>
          <c:y val="0.13994189017784567"/>
          <c:w val="0.82370881793551864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12822.5</c:v>
                </c:pt>
                <c:pt idx="2">
                  <c:v>12913.5</c:v>
                </c:pt>
                <c:pt idx="3">
                  <c:v>12946.5</c:v>
                </c:pt>
                <c:pt idx="4">
                  <c:v>13037</c:v>
                </c:pt>
                <c:pt idx="5">
                  <c:v>14926.5</c:v>
                </c:pt>
                <c:pt idx="6">
                  <c:v>14937.5</c:v>
                </c:pt>
                <c:pt idx="7">
                  <c:v>14940</c:v>
                </c:pt>
                <c:pt idx="8">
                  <c:v>14940.5</c:v>
                </c:pt>
                <c:pt idx="9">
                  <c:v>14954</c:v>
                </c:pt>
                <c:pt idx="10">
                  <c:v>15781.5</c:v>
                </c:pt>
                <c:pt idx="11">
                  <c:v>15782</c:v>
                </c:pt>
                <c:pt idx="12">
                  <c:v>15803.5</c:v>
                </c:pt>
                <c:pt idx="13">
                  <c:v>15804</c:v>
                </c:pt>
                <c:pt idx="14">
                  <c:v>15806.5</c:v>
                </c:pt>
                <c:pt idx="15">
                  <c:v>16782.5</c:v>
                </c:pt>
                <c:pt idx="16">
                  <c:v>16783</c:v>
                </c:pt>
                <c:pt idx="17">
                  <c:v>16880</c:v>
                </c:pt>
                <c:pt idx="18">
                  <c:v>16880</c:v>
                </c:pt>
                <c:pt idx="19">
                  <c:v>17784</c:v>
                </c:pt>
                <c:pt idx="20">
                  <c:v>18983.5</c:v>
                </c:pt>
                <c:pt idx="21">
                  <c:v>18983.5</c:v>
                </c:pt>
                <c:pt idx="22">
                  <c:v>21840</c:v>
                </c:pt>
                <c:pt idx="23">
                  <c:v>22756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2A-41FD-AAE6-0D5DF9364A4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12822.5</c:v>
                </c:pt>
                <c:pt idx="2">
                  <c:v>12913.5</c:v>
                </c:pt>
                <c:pt idx="3">
                  <c:v>12946.5</c:v>
                </c:pt>
                <c:pt idx="4">
                  <c:v>13037</c:v>
                </c:pt>
                <c:pt idx="5">
                  <c:v>14926.5</c:v>
                </c:pt>
                <c:pt idx="6">
                  <c:v>14937.5</c:v>
                </c:pt>
                <c:pt idx="7">
                  <c:v>14940</c:v>
                </c:pt>
                <c:pt idx="8">
                  <c:v>14940.5</c:v>
                </c:pt>
                <c:pt idx="9">
                  <c:v>14954</c:v>
                </c:pt>
                <c:pt idx="10">
                  <c:v>15781.5</c:v>
                </c:pt>
                <c:pt idx="11">
                  <c:v>15782</c:v>
                </c:pt>
                <c:pt idx="12">
                  <c:v>15803.5</c:v>
                </c:pt>
                <c:pt idx="13">
                  <c:v>15804</c:v>
                </c:pt>
                <c:pt idx="14">
                  <c:v>15806.5</c:v>
                </c:pt>
                <c:pt idx="15">
                  <c:v>16782.5</c:v>
                </c:pt>
                <c:pt idx="16">
                  <c:v>16783</c:v>
                </c:pt>
                <c:pt idx="17">
                  <c:v>16880</c:v>
                </c:pt>
                <c:pt idx="18">
                  <c:v>16880</c:v>
                </c:pt>
                <c:pt idx="19">
                  <c:v>17784</c:v>
                </c:pt>
                <c:pt idx="20">
                  <c:v>18983.5</c:v>
                </c:pt>
                <c:pt idx="21">
                  <c:v>18983.5</c:v>
                </c:pt>
                <c:pt idx="22">
                  <c:v>21840</c:v>
                </c:pt>
                <c:pt idx="23">
                  <c:v>22756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7.204999999521533E-2</c:v>
                </c:pt>
                <c:pt idx="2">
                  <c:v>7.2130000000470318E-2</c:v>
                </c:pt>
                <c:pt idx="3">
                  <c:v>7.1869999992486555E-2</c:v>
                </c:pt>
                <c:pt idx="4">
                  <c:v>7.2959999997692648E-2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2A-41FD-AAE6-0D5DF9364A4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12822.5</c:v>
                </c:pt>
                <c:pt idx="2">
                  <c:v>12913.5</c:v>
                </c:pt>
                <c:pt idx="3">
                  <c:v>12946.5</c:v>
                </c:pt>
                <c:pt idx="4">
                  <c:v>13037</c:v>
                </c:pt>
                <c:pt idx="5">
                  <c:v>14926.5</c:v>
                </c:pt>
                <c:pt idx="6">
                  <c:v>14937.5</c:v>
                </c:pt>
                <c:pt idx="7">
                  <c:v>14940</c:v>
                </c:pt>
                <c:pt idx="8">
                  <c:v>14940.5</c:v>
                </c:pt>
                <c:pt idx="9">
                  <c:v>14954</c:v>
                </c:pt>
                <c:pt idx="10">
                  <c:v>15781.5</c:v>
                </c:pt>
                <c:pt idx="11">
                  <c:v>15782</c:v>
                </c:pt>
                <c:pt idx="12">
                  <c:v>15803.5</c:v>
                </c:pt>
                <c:pt idx="13">
                  <c:v>15804</c:v>
                </c:pt>
                <c:pt idx="14">
                  <c:v>15806.5</c:v>
                </c:pt>
                <c:pt idx="15">
                  <c:v>16782.5</c:v>
                </c:pt>
                <c:pt idx="16">
                  <c:v>16783</c:v>
                </c:pt>
                <c:pt idx="17">
                  <c:v>16880</c:v>
                </c:pt>
                <c:pt idx="18">
                  <c:v>16880</c:v>
                </c:pt>
                <c:pt idx="19">
                  <c:v>17784</c:v>
                </c:pt>
                <c:pt idx="20">
                  <c:v>18983.5</c:v>
                </c:pt>
                <c:pt idx="21">
                  <c:v>18983.5</c:v>
                </c:pt>
                <c:pt idx="22">
                  <c:v>21840</c:v>
                </c:pt>
                <c:pt idx="23">
                  <c:v>22756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5">
                  <c:v>9.1289999996661209E-2</c:v>
                </c:pt>
                <c:pt idx="6">
                  <c:v>9.1899999992165249E-2</c:v>
                </c:pt>
                <c:pt idx="7">
                  <c:v>9.0989999996963888E-2</c:v>
                </c:pt>
                <c:pt idx="8">
                  <c:v>8.5899999998218846E-2</c:v>
                </c:pt>
                <c:pt idx="9">
                  <c:v>8.9820000001054723E-2</c:v>
                </c:pt>
                <c:pt idx="10">
                  <c:v>9.8969999999098945E-2</c:v>
                </c:pt>
                <c:pt idx="11">
                  <c:v>9.9759999997331761E-2</c:v>
                </c:pt>
                <c:pt idx="12">
                  <c:v>9.6229999995557591E-2</c:v>
                </c:pt>
                <c:pt idx="13">
                  <c:v>0.10071999999490799</c:v>
                </c:pt>
                <c:pt idx="14">
                  <c:v>9.7869999997783452E-2</c:v>
                </c:pt>
                <c:pt idx="15">
                  <c:v>0.10934999999881256</c:v>
                </c:pt>
                <c:pt idx="16">
                  <c:v>0.11013999999704538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2A-41FD-AAE6-0D5DF9364A4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12822.5</c:v>
                </c:pt>
                <c:pt idx="2">
                  <c:v>12913.5</c:v>
                </c:pt>
                <c:pt idx="3">
                  <c:v>12946.5</c:v>
                </c:pt>
                <c:pt idx="4">
                  <c:v>13037</c:v>
                </c:pt>
                <c:pt idx="5">
                  <c:v>14926.5</c:v>
                </c:pt>
                <c:pt idx="6">
                  <c:v>14937.5</c:v>
                </c:pt>
                <c:pt idx="7">
                  <c:v>14940</c:v>
                </c:pt>
                <c:pt idx="8">
                  <c:v>14940.5</c:v>
                </c:pt>
                <c:pt idx="9">
                  <c:v>14954</c:v>
                </c:pt>
                <c:pt idx="10">
                  <c:v>15781.5</c:v>
                </c:pt>
                <c:pt idx="11">
                  <c:v>15782</c:v>
                </c:pt>
                <c:pt idx="12">
                  <c:v>15803.5</c:v>
                </c:pt>
                <c:pt idx="13">
                  <c:v>15804</c:v>
                </c:pt>
                <c:pt idx="14">
                  <c:v>15806.5</c:v>
                </c:pt>
                <c:pt idx="15">
                  <c:v>16782.5</c:v>
                </c:pt>
                <c:pt idx="16">
                  <c:v>16783</c:v>
                </c:pt>
                <c:pt idx="17">
                  <c:v>16880</c:v>
                </c:pt>
                <c:pt idx="18">
                  <c:v>16880</c:v>
                </c:pt>
                <c:pt idx="19">
                  <c:v>17784</c:v>
                </c:pt>
                <c:pt idx="20">
                  <c:v>18983.5</c:v>
                </c:pt>
                <c:pt idx="21">
                  <c:v>18983.5</c:v>
                </c:pt>
                <c:pt idx="22">
                  <c:v>21840</c:v>
                </c:pt>
                <c:pt idx="23">
                  <c:v>22756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7">
                  <c:v>0.11200000000098953</c:v>
                </c:pt>
                <c:pt idx="18">
                  <c:v>0.11209999999846332</c:v>
                </c:pt>
                <c:pt idx="19">
                  <c:v>0.12431999999535037</c:v>
                </c:pt>
                <c:pt idx="20">
                  <c:v>0.13862999999400927</c:v>
                </c:pt>
                <c:pt idx="21">
                  <c:v>0.13862999999400927</c:v>
                </c:pt>
                <c:pt idx="22">
                  <c:v>0.17540000000008149</c:v>
                </c:pt>
                <c:pt idx="23">
                  <c:v>0.19447999999829335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2A-41FD-AAE6-0D5DF9364A4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12822.5</c:v>
                </c:pt>
                <c:pt idx="2">
                  <c:v>12913.5</c:v>
                </c:pt>
                <c:pt idx="3">
                  <c:v>12946.5</c:v>
                </c:pt>
                <c:pt idx="4">
                  <c:v>13037</c:v>
                </c:pt>
                <c:pt idx="5">
                  <c:v>14926.5</c:v>
                </c:pt>
                <c:pt idx="6">
                  <c:v>14937.5</c:v>
                </c:pt>
                <c:pt idx="7">
                  <c:v>14940</c:v>
                </c:pt>
                <c:pt idx="8">
                  <c:v>14940.5</c:v>
                </c:pt>
                <c:pt idx="9">
                  <c:v>14954</c:v>
                </c:pt>
                <c:pt idx="10">
                  <c:v>15781.5</c:v>
                </c:pt>
                <c:pt idx="11">
                  <c:v>15782</c:v>
                </c:pt>
                <c:pt idx="12">
                  <c:v>15803.5</c:v>
                </c:pt>
                <c:pt idx="13">
                  <c:v>15804</c:v>
                </c:pt>
                <c:pt idx="14">
                  <c:v>15806.5</c:v>
                </c:pt>
                <c:pt idx="15">
                  <c:v>16782.5</c:v>
                </c:pt>
                <c:pt idx="16">
                  <c:v>16783</c:v>
                </c:pt>
                <c:pt idx="17">
                  <c:v>16880</c:v>
                </c:pt>
                <c:pt idx="18">
                  <c:v>16880</c:v>
                </c:pt>
                <c:pt idx="19">
                  <c:v>17784</c:v>
                </c:pt>
                <c:pt idx="20">
                  <c:v>18983.5</c:v>
                </c:pt>
                <c:pt idx="21">
                  <c:v>18983.5</c:v>
                </c:pt>
                <c:pt idx="22">
                  <c:v>21840</c:v>
                </c:pt>
                <c:pt idx="23">
                  <c:v>22756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2A-41FD-AAE6-0D5DF9364A4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12822.5</c:v>
                </c:pt>
                <c:pt idx="2">
                  <c:v>12913.5</c:v>
                </c:pt>
                <c:pt idx="3">
                  <c:v>12946.5</c:v>
                </c:pt>
                <c:pt idx="4">
                  <c:v>13037</c:v>
                </c:pt>
                <c:pt idx="5">
                  <c:v>14926.5</c:v>
                </c:pt>
                <c:pt idx="6">
                  <c:v>14937.5</c:v>
                </c:pt>
                <c:pt idx="7">
                  <c:v>14940</c:v>
                </c:pt>
                <c:pt idx="8">
                  <c:v>14940.5</c:v>
                </c:pt>
                <c:pt idx="9">
                  <c:v>14954</c:v>
                </c:pt>
                <c:pt idx="10">
                  <c:v>15781.5</c:v>
                </c:pt>
                <c:pt idx="11">
                  <c:v>15782</c:v>
                </c:pt>
                <c:pt idx="12">
                  <c:v>15803.5</c:v>
                </c:pt>
                <c:pt idx="13">
                  <c:v>15804</c:v>
                </c:pt>
                <c:pt idx="14">
                  <c:v>15806.5</c:v>
                </c:pt>
                <c:pt idx="15">
                  <c:v>16782.5</c:v>
                </c:pt>
                <c:pt idx="16">
                  <c:v>16783</c:v>
                </c:pt>
                <c:pt idx="17">
                  <c:v>16880</c:v>
                </c:pt>
                <c:pt idx="18">
                  <c:v>16880</c:v>
                </c:pt>
                <c:pt idx="19">
                  <c:v>17784</c:v>
                </c:pt>
                <c:pt idx="20">
                  <c:v>18983.5</c:v>
                </c:pt>
                <c:pt idx="21">
                  <c:v>18983.5</c:v>
                </c:pt>
                <c:pt idx="22">
                  <c:v>21840</c:v>
                </c:pt>
                <c:pt idx="23">
                  <c:v>22756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2A-41FD-AAE6-0D5DF9364A4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3.2000000000000002E-3</c:v>
                  </c:pt>
                  <c:pt idx="12">
                    <c:v>4.1000000000000003E-3</c:v>
                  </c:pt>
                  <c:pt idx="13">
                    <c:v>2.5999999999999999E-3</c:v>
                  </c:pt>
                  <c:pt idx="14">
                    <c:v>3.8E-3</c:v>
                  </c:pt>
                  <c:pt idx="15">
                    <c:v>6.4000000000000003E-3</c:v>
                  </c:pt>
                  <c:pt idx="16">
                    <c:v>3.0000000000000001E-3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1.1999999999999999E-3</c:v>
                  </c:pt>
                  <c:pt idx="2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12822.5</c:v>
                </c:pt>
                <c:pt idx="2">
                  <c:v>12913.5</c:v>
                </c:pt>
                <c:pt idx="3">
                  <c:v>12946.5</c:v>
                </c:pt>
                <c:pt idx="4">
                  <c:v>13037</c:v>
                </c:pt>
                <c:pt idx="5">
                  <c:v>14926.5</c:v>
                </c:pt>
                <c:pt idx="6">
                  <c:v>14937.5</c:v>
                </c:pt>
                <c:pt idx="7">
                  <c:v>14940</c:v>
                </c:pt>
                <c:pt idx="8">
                  <c:v>14940.5</c:v>
                </c:pt>
                <c:pt idx="9">
                  <c:v>14954</c:v>
                </c:pt>
                <c:pt idx="10">
                  <c:v>15781.5</c:v>
                </c:pt>
                <c:pt idx="11">
                  <c:v>15782</c:v>
                </c:pt>
                <c:pt idx="12">
                  <c:v>15803.5</c:v>
                </c:pt>
                <c:pt idx="13">
                  <c:v>15804</c:v>
                </c:pt>
                <c:pt idx="14">
                  <c:v>15806.5</c:v>
                </c:pt>
                <c:pt idx="15">
                  <c:v>16782.5</c:v>
                </c:pt>
                <c:pt idx="16">
                  <c:v>16783</c:v>
                </c:pt>
                <c:pt idx="17">
                  <c:v>16880</c:v>
                </c:pt>
                <c:pt idx="18">
                  <c:v>16880</c:v>
                </c:pt>
                <c:pt idx="19">
                  <c:v>17784</c:v>
                </c:pt>
                <c:pt idx="20">
                  <c:v>18983.5</c:v>
                </c:pt>
                <c:pt idx="21">
                  <c:v>18983.5</c:v>
                </c:pt>
                <c:pt idx="22">
                  <c:v>21840</c:v>
                </c:pt>
                <c:pt idx="23">
                  <c:v>22756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12A-41FD-AAE6-0D5DF9364A4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12822.5</c:v>
                </c:pt>
                <c:pt idx="2">
                  <c:v>12913.5</c:v>
                </c:pt>
                <c:pt idx="3">
                  <c:v>12946.5</c:v>
                </c:pt>
                <c:pt idx="4">
                  <c:v>13037</c:v>
                </c:pt>
                <c:pt idx="5">
                  <c:v>14926.5</c:v>
                </c:pt>
                <c:pt idx="6">
                  <c:v>14937.5</c:v>
                </c:pt>
                <c:pt idx="7">
                  <c:v>14940</c:v>
                </c:pt>
                <c:pt idx="8">
                  <c:v>14940.5</c:v>
                </c:pt>
                <c:pt idx="9">
                  <c:v>14954</c:v>
                </c:pt>
                <c:pt idx="10">
                  <c:v>15781.5</c:v>
                </c:pt>
                <c:pt idx="11">
                  <c:v>15782</c:v>
                </c:pt>
                <c:pt idx="12">
                  <c:v>15803.5</c:v>
                </c:pt>
                <c:pt idx="13">
                  <c:v>15804</c:v>
                </c:pt>
                <c:pt idx="14">
                  <c:v>15806.5</c:v>
                </c:pt>
                <c:pt idx="15">
                  <c:v>16782.5</c:v>
                </c:pt>
                <c:pt idx="16">
                  <c:v>16783</c:v>
                </c:pt>
                <c:pt idx="17">
                  <c:v>16880</c:v>
                </c:pt>
                <c:pt idx="18">
                  <c:v>16880</c:v>
                </c:pt>
                <c:pt idx="19">
                  <c:v>17784</c:v>
                </c:pt>
                <c:pt idx="20">
                  <c:v>18983.5</c:v>
                </c:pt>
                <c:pt idx="21">
                  <c:v>18983.5</c:v>
                </c:pt>
                <c:pt idx="22">
                  <c:v>21840</c:v>
                </c:pt>
                <c:pt idx="23">
                  <c:v>22756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-8.8267740852782078E-2</c:v>
                </c:pt>
                <c:pt idx="1">
                  <c:v>6.5631544095503286E-2</c:v>
                </c:pt>
                <c:pt idx="2">
                  <c:v>6.672375192785221E-2</c:v>
                </c:pt>
                <c:pt idx="3">
                  <c:v>6.7119827295627099E-2</c:v>
                </c:pt>
                <c:pt idx="4">
                  <c:v>6.8206033986040027E-2</c:v>
                </c:pt>
                <c:pt idx="5">
                  <c:v>9.0884349362119976E-2</c:v>
                </c:pt>
                <c:pt idx="6">
                  <c:v>9.1016374484711615E-2</c:v>
                </c:pt>
                <c:pt idx="7">
                  <c:v>9.1046380194391513E-2</c:v>
                </c:pt>
                <c:pt idx="8">
                  <c:v>9.1052381336327509E-2</c:v>
                </c:pt>
                <c:pt idx="9">
                  <c:v>9.1214412168599046E-2</c:v>
                </c:pt>
                <c:pt idx="10">
                  <c:v>0.10114630207265099</c:v>
                </c:pt>
                <c:pt idx="11">
                  <c:v>0.10115230321458699</c:v>
                </c:pt>
                <c:pt idx="12">
                  <c:v>0.10141035231783424</c:v>
                </c:pt>
                <c:pt idx="13">
                  <c:v>0.10141635345977024</c:v>
                </c:pt>
                <c:pt idx="14">
                  <c:v>0.10144635916945016</c:v>
                </c:pt>
                <c:pt idx="15">
                  <c:v>0.11316058822848907</c:v>
                </c:pt>
                <c:pt idx="16">
                  <c:v>0.11316658937042506</c:v>
                </c:pt>
                <c:pt idx="17">
                  <c:v>0.11433081090600578</c:v>
                </c:pt>
                <c:pt idx="18">
                  <c:v>0.11433081090600578</c:v>
                </c:pt>
                <c:pt idx="19">
                  <c:v>0.12518087552626311</c:v>
                </c:pt>
                <c:pt idx="20">
                  <c:v>0.13957761503068647</c:v>
                </c:pt>
                <c:pt idx="21">
                  <c:v>0.13957761503068647</c:v>
                </c:pt>
                <c:pt idx="22">
                  <c:v>0.17386213891095767</c:v>
                </c:pt>
                <c:pt idx="23">
                  <c:v>0.18485623093767858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2A-41FD-AAE6-0D5DF9364A4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12822.5</c:v>
                </c:pt>
                <c:pt idx="2">
                  <c:v>12913.5</c:v>
                </c:pt>
                <c:pt idx="3">
                  <c:v>12946.5</c:v>
                </c:pt>
                <c:pt idx="4">
                  <c:v>13037</c:v>
                </c:pt>
                <c:pt idx="5">
                  <c:v>14926.5</c:v>
                </c:pt>
                <c:pt idx="6">
                  <c:v>14937.5</c:v>
                </c:pt>
                <c:pt idx="7">
                  <c:v>14940</c:v>
                </c:pt>
                <c:pt idx="8">
                  <c:v>14940.5</c:v>
                </c:pt>
                <c:pt idx="9">
                  <c:v>14954</c:v>
                </c:pt>
                <c:pt idx="10">
                  <c:v>15781.5</c:v>
                </c:pt>
                <c:pt idx="11">
                  <c:v>15782</c:v>
                </c:pt>
                <c:pt idx="12">
                  <c:v>15803.5</c:v>
                </c:pt>
                <c:pt idx="13">
                  <c:v>15804</c:v>
                </c:pt>
                <c:pt idx="14">
                  <c:v>15806.5</c:v>
                </c:pt>
                <c:pt idx="15">
                  <c:v>16782.5</c:v>
                </c:pt>
                <c:pt idx="16">
                  <c:v>16783</c:v>
                </c:pt>
                <c:pt idx="17">
                  <c:v>16880</c:v>
                </c:pt>
                <c:pt idx="18">
                  <c:v>16880</c:v>
                </c:pt>
                <c:pt idx="19">
                  <c:v>17784</c:v>
                </c:pt>
                <c:pt idx="20">
                  <c:v>18983.5</c:v>
                </c:pt>
                <c:pt idx="21">
                  <c:v>18983.5</c:v>
                </c:pt>
                <c:pt idx="22">
                  <c:v>21840</c:v>
                </c:pt>
                <c:pt idx="23">
                  <c:v>22756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12A-41FD-AAE6-0D5DF9364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354408"/>
        <c:axId val="1"/>
      </c:scatterChart>
      <c:valAx>
        <c:axId val="942354408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2769148537284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51975683890578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354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68708964570917"/>
          <c:y val="0.92419947506561673"/>
          <c:w val="0.7218849771438145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V1198 Her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-4057.5</c:v>
                </c:pt>
                <c:pt idx="2">
                  <c:v>-3966.5</c:v>
                </c:pt>
                <c:pt idx="3">
                  <c:v>-3933.5</c:v>
                </c:pt>
                <c:pt idx="4">
                  <c:v>-3843</c:v>
                </c:pt>
                <c:pt idx="5">
                  <c:v>-1953.5</c:v>
                </c:pt>
                <c:pt idx="6">
                  <c:v>-1942.5</c:v>
                </c:pt>
                <c:pt idx="7">
                  <c:v>-1940</c:v>
                </c:pt>
                <c:pt idx="8">
                  <c:v>-1939.5</c:v>
                </c:pt>
                <c:pt idx="9">
                  <c:v>-1926</c:v>
                </c:pt>
                <c:pt idx="10">
                  <c:v>0</c:v>
                </c:pt>
              </c:numCache>
            </c:numRef>
          </c:xVal>
          <c:yVal>
            <c:numRef>
              <c:f>'A (2)'!$H$21:$H$999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83-4ABE-89F4-765D3E493749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-4057.5</c:v>
                </c:pt>
                <c:pt idx="2">
                  <c:v>-3966.5</c:v>
                </c:pt>
                <c:pt idx="3">
                  <c:v>-3933.5</c:v>
                </c:pt>
                <c:pt idx="4">
                  <c:v>-3843</c:v>
                </c:pt>
                <c:pt idx="5">
                  <c:v>-1953.5</c:v>
                </c:pt>
                <c:pt idx="6">
                  <c:v>-1942.5</c:v>
                </c:pt>
                <c:pt idx="7">
                  <c:v>-1940</c:v>
                </c:pt>
                <c:pt idx="8">
                  <c:v>-1939.5</c:v>
                </c:pt>
                <c:pt idx="9">
                  <c:v>-1926</c:v>
                </c:pt>
                <c:pt idx="10">
                  <c:v>0</c:v>
                </c:pt>
              </c:numCache>
            </c:numRef>
          </c:xVal>
          <c:yVal>
            <c:numRef>
              <c:f>'A (2)'!$I$21:$I$999</c:f>
              <c:numCache>
                <c:formatCode>General</c:formatCode>
                <c:ptCount val="979"/>
                <c:pt idx="1">
                  <c:v>1.4027047072886489E-3</c:v>
                </c:pt>
                <c:pt idx="2">
                  <c:v>6.106970613473095E-4</c:v>
                </c:pt>
                <c:pt idx="3">
                  <c:v>3.4474505810067058E-5</c:v>
                </c:pt>
                <c:pt idx="4">
                  <c:v>2.5725810701260343E-4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83-4ABE-89F4-765D3E493749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-4057.5</c:v>
                </c:pt>
                <c:pt idx="2">
                  <c:v>-3966.5</c:v>
                </c:pt>
                <c:pt idx="3">
                  <c:v>-3933.5</c:v>
                </c:pt>
                <c:pt idx="4">
                  <c:v>-3843</c:v>
                </c:pt>
                <c:pt idx="5">
                  <c:v>-1953.5</c:v>
                </c:pt>
                <c:pt idx="6">
                  <c:v>-1942.5</c:v>
                </c:pt>
                <c:pt idx="7">
                  <c:v>-1940</c:v>
                </c:pt>
                <c:pt idx="8">
                  <c:v>-1939.5</c:v>
                </c:pt>
                <c:pt idx="9">
                  <c:v>-1926</c:v>
                </c:pt>
                <c:pt idx="10">
                  <c:v>0</c:v>
                </c:pt>
              </c:numCache>
            </c:numRef>
          </c:xVal>
          <c:yVal>
            <c:numRef>
              <c:f>'A (2)'!$J$21:$J$999</c:f>
              <c:numCache>
                <c:formatCode>General</c:formatCode>
                <c:ptCount val="979"/>
                <c:pt idx="5">
                  <c:v>4.8112127842614427E-4</c:v>
                </c:pt>
                <c:pt idx="6">
                  <c:v>9.8571375565370545E-4</c:v>
                </c:pt>
                <c:pt idx="7">
                  <c:v>5.1757502660620958E-5</c:v>
                </c:pt>
                <c:pt idx="8">
                  <c:v>-5.0430337432771921E-3</c:v>
                </c:pt>
                <c:pt idx="9">
                  <c:v>-1.252397516509518E-3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83-4ABE-89F4-765D3E493749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-4057.5</c:v>
                </c:pt>
                <c:pt idx="2">
                  <c:v>-3966.5</c:v>
                </c:pt>
                <c:pt idx="3">
                  <c:v>-3933.5</c:v>
                </c:pt>
                <c:pt idx="4">
                  <c:v>-3843</c:v>
                </c:pt>
                <c:pt idx="5">
                  <c:v>-1953.5</c:v>
                </c:pt>
                <c:pt idx="6">
                  <c:v>-1942.5</c:v>
                </c:pt>
                <c:pt idx="7">
                  <c:v>-1940</c:v>
                </c:pt>
                <c:pt idx="8">
                  <c:v>-1939.5</c:v>
                </c:pt>
                <c:pt idx="9">
                  <c:v>-1926</c:v>
                </c:pt>
                <c:pt idx="10">
                  <c:v>0</c:v>
                </c:pt>
              </c:numCache>
            </c:numRef>
          </c:xVal>
          <c:yVal>
            <c:numRef>
              <c:f>'A (2)'!$K$21:$K$999</c:f>
              <c:numCache>
                <c:formatCode>General</c:formatCode>
                <c:ptCount val="979"/>
                <c:pt idx="10">
                  <c:v>2.4717043415876105E-3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83-4ABE-89F4-765D3E493749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-4057.5</c:v>
                </c:pt>
                <c:pt idx="2">
                  <c:v>-3966.5</c:v>
                </c:pt>
                <c:pt idx="3">
                  <c:v>-3933.5</c:v>
                </c:pt>
                <c:pt idx="4">
                  <c:v>-3843</c:v>
                </c:pt>
                <c:pt idx="5">
                  <c:v>-1953.5</c:v>
                </c:pt>
                <c:pt idx="6">
                  <c:v>-1942.5</c:v>
                </c:pt>
                <c:pt idx="7">
                  <c:v>-1940</c:v>
                </c:pt>
                <c:pt idx="8">
                  <c:v>-1939.5</c:v>
                </c:pt>
                <c:pt idx="9">
                  <c:v>-1926</c:v>
                </c:pt>
                <c:pt idx="10">
                  <c:v>0</c:v>
                </c:pt>
              </c:numCache>
            </c:numRef>
          </c:xVal>
          <c:yVal>
            <c:numRef>
              <c:f>'A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83-4ABE-89F4-765D3E493749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-4057.5</c:v>
                </c:pt>
                <c:pt idx="2">
                  <c:v>-3966.5</c:v>
                </c:pt>
                <c:pt idx="3">
                  <c:v>-3933.5</c:v>
                </c:pt>
                <c:pt idx="4">
                  <c:v>-3843</c:v>
                </c:pt>
                <c:pt idx="5">
                  <c:v>-1953.5</c:v>
                </c:pt>
                <c:pt idx="6">
                  <c:v>-1942.5</c:v>
                </c:pt>
                <c:pt idx="7">
                  <c:v>-1940</c:v>
                </c:pt>
                <c:pt idx="8">
                  <c:v>-1939.5</c:v>
                </c:pt>
                <c:pt idx="9">
                  <c:v>-1926</c:v>
                </c:pt>
                <c:pt idx="10">
                  <c:v>0</c:v>
                </c:pt>
              </c:numCache>
            </c:numRef>
          </c:xVal>
          <c:yVal>
            <c:numRef>
              <c:f>'A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83-4ABE-89F4-765D3E493749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2.0000000000000001E-4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-4057.5</c:v>
                </c:pt>
                <c:pt idx="2">
                  <c:v>-3966.5</c:v>
                </c:pt>
                <c:pt idx="3">
                  <c:v>-3933.5</c:v>
                </c:pt>
                <c:pt idx="4">
                  <c:v>-3843</c:v>
                </c:pt>
                <c:pt idx="5">
                  <c:v>-1953.5</c:v>
                </c:pt>
                <c:pt idx="6">
                  <c:v>-1942.5</c:v>
                </c:pt>
                <c:pt idx="7">
                  <c:v>-1940</c:v>
                </c:pt>
                <c:pt idx="8">
                  <c:v>-1939.5</c:v>
                </c:pt>
                <c:pt idx="9">
                  <c:v>-1926</c:v>
                </c:pt>
                <c:pt idx="10">
                  <c:v>0</c:v>
                </c:pt>
              </c:numCache>
            </c:numRef>
          </c:xVal>
          <c:yVal>
            <c:numRef>
              <c:f>'A (2)'!$N$21:$N$999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83-4ABE-89F4-765D3E493749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-4057.5</c:v>
                </c:pt>
                <c:pt idx="2">
                  <c:v>-3966.5</c:v>
                </c:pt>
                <c:pt idx="3">
                  <c:v>-3933.5</c:v>
                </c:pt>
                <c:pt idx="4">
                  <c:v>-3843</c:v>
                </c:pt>
                <c:pt idx="5">
                  <c:v>-1953.5</c:v>
                </c:pt>
                <c:pt idx="6">
                  <c:v>-1942.5</c:v>
                </c:pt>
                <c:pt idx="7">
                  <c:v>-1940</c:v>
                </c:pt>
                <c:pt idx="8">
                  <c:v>-1939.5</c:v>
                </c:pt>
                <c:pt idx="9">
                  <c:v>-1926</c:v>
                </c:pt>
                <c:pt idx="10">
                  <c:v>0</c:v>
                </c:pt>
              </c:numCache>
            </c:numRef>
          </c:xVal>
          <c:yVal>
            <c:numRef>
              <c:f>'A (2)'!$O$21:$O$999</c:f>
              <c:numCache>
                <c:formatCode>General</c:formatCode>
                <c:ptCount val="979"/>
                <c:pt idx="0">
                  <c:v>2.2755835247735398E-13</c:v>
                </c:pt>
                <c:pt idx="1">
                  <c:v>-1.3449874703517993E-13</c:v>
                </c:pt>
                <c:pt idx="2">
                  <c:v>-1.2637867407014217E-13</c:v>
                </c:pt>
                <c:pt idx="3">
                  <c:v>-1.2343403222567798E-13</c:v>
                </c:pt>
                <c:pt idx="4">
                  <c:v>-1.1535857504616243E-13</c:v>
                </c:pt>
                <c:pt idx="5">
                  <c:v>5.3244478442175922E-14</c:v>
                </c:pt>
                <c:pt idx="6">
                  <c:v>5.4226025723664002E-14</c:v>
                </c:pt>
                <c:pt idx="7">
                  <c:v>5.4449104651274925E-14</c:v>
                </c:pt>
                <c:pt idx="8">
                  <c:v>5.449372043679712E-14</c:v>
                </c:pt>
                <c:pt idx="9">
                  <c:v>5.5698346645896123E-14</c:v>
                </c:pt>
                <c:pt idx="10">
                  <c:v>2.2755835247735398E-13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83-4ABE-89F4-765D3E493749}"/>
            </c:ext>
          </c:extLst>
        </c:ser>
        <c:ser>
          <c:idx val="8"/>
          <c:order val="8"/>
          <c:tx>
            <c:strRef>
              <c:f>'A (2)'!$R$20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-4057.5</c:v>
                </c:pt>
                <c:pt idx="2">
                  <c:v>-3966.5</c:v>
                </c:pt>
                <c:pt idx="3">
                  <c:v>-3933.5</c:v>
                </c:pt>
                <c:pt idx="4">
                  <c:v>-3843</c:v>
                </c:pt>
                <c:pt idx="5">
                  <c:v>-1953.5</c:v>
                </c:pt>
                <c:pt idx="6">
                  <c:v>-1942.5</c:v>
                </c:pt>
                <c:pt idx="7">
                  <c:v>-1940</c:v>
                </c:pt>
                <c:pt idx="8">
                  <c:v>-1939.5</c:v>
                </c:pt>
                <c:pt idx="9">
                  <c:v>-1926</c:v>
                </c:pt>
                <c:pt idx="10">
                  <c:v>0</c:v>
                </c:pt>
              </c:numCache>
            </c:numRef>
          </c:xVal>
          <c:yVal>
            <c:numRef>
              <c:f>'A (2)'!$R$21:$R$999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683-4ABE-89F4-765D3E493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344568"/>
        <c:axId val="1"/>
      </c:scatterChart>
      <c:valAx>
        <c:axId val="942344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344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195488721804512"/>
          <c:y val="0.92375366568914952"/>
          <c:w val="0.7849624060150376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17</xdr:col>
      <xdr:colOff>209550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94F3196A-8B36-7D09-56CE-858954B0D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561975</xdr:colOff>
      <xdr:row>0</xdr:row>
      <xdr:rowOff>0</xdr:rowOff>
    </xdr:from>
    <xdr:to>
      <xdr:col>27</xdr:col>
      <xdr:colOff>47625</xdr:colOff>
      <xdr:row>19</xdr:row>
      <xdr:rowOff>9525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9E660799-7750-928E-A305-E5BA16D38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B56DF789-7301-1C63-3F3B-95D6E6306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8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41</v>
      </c>
    </row>
    <row r="2" spans="1:6">
      <c r="A2" t="s">
        <v>24</v>
      </c>
      <c r="B2" t="s">
        <v>42</v>
      </c>
      <c r="C2" s="3"/>
      <c r="D2" s="3"/>
      <c r="E2" s="10" t="s">
        <v>40</v>
      </c>
      <c r="F2" t="s">
        <v>53</v>
      </c>
    </row>
    <row r="3" spans="1:6" ht="13.5" thickBot="1"/>
    <row r="4" spans="1:6" ht="14.25" thickTop="1" thickBot="1">
      <c r="A4" s="5" t="s">
        <v>1</v>
      </c>
      <c r="C4" s="28" t="s">
        <v>39</v>
      </c>
      <c r="D4" s="29" t="s">
        <v>39</v>
      </c>
    </row>
    <row r="5" spans="1:6" ht="13.5" thickTop="1">
      <c r="A5" s="9" t="s">
        <v>29</v>
      </c>
      <c r="B5" s="10"/>
      <c r="C5" s="11">
        <v>-9.5</v>
      </c>
      <c r="D5" s="10" t="s">
        <v>30</v>
      </c>
    </row>
    <row r="6" spans="1:6">
      <c r="A6" s="5" t="s">
        <v>2</v>
      </c>
    </row>
    <row r="7" spans="1:6">
      <c r="A7" t="s">
        <v>3</v>
      </c>
      <c r="C7" s="8">
        <v>51386.817000000003</v>
      </c>
      <c r="D7" s="30" t="s">
        <v>43</v>
      </c>
    </row>
    <row r="8" spans="1:6">
      <c r="A8" t="s">
        <v>4</v>
      </c>
      <c r="C8" s="8">
        <v>0.36362</v>
      </c>
      <c r="D8" s="30" t="s">
        <v>43</v>
      </c>
    </row>
    <row r="9" spans="1:6">
      <c r="A9" s="25" t="s">
        <v>34</v>
      </c>
      <c r="B9" s="26">
        <v>22</v>
      </c>
      <c r="C9" s="23" t="str">
        <f>"F"&amp;B9</f>
        <v>F22</v>
      </c>
      <c r="D9" s="24" t="str">
        <f>"G"&amp;B9</f>
        <v>G22</v>
      </c>
    </row>
    <row r="10" spans="1:6" ht="13.5" thickBot="1">
      <c r="A10" s="10"/>
      <c r="B10" s="10"/>
      <c r="C10" s="4" t="s">
        <v>20</v>
      </c>
      <c r="D10" s="4" t="s">
        <v>21</v>
      </c>
      <c r="E10" s="10"/>
    </row>
    <row r="11" spans="1:6">
      <c r="A11" s="10" t="s">
        <v>16</v>
      </c>
      <c r="B11" s="10"/>
      <c r="C11" s="22">
        <f ca="1">INTERCEPT(INDIRECT($D$9):G992,INDIRECT($C$9):F992)</f>
        <v>-8.8267740852782078E-2</v>
      </c>
      <c r="D11" s="3"/>
      <c r="E11" s="10"/>
    </row>
    <row r="12" spans="1:6">
      <c r="A12" s="10" t="s">
        <v>17</v>
      </c>
      <c r="B12" s="10"/>
      <c r="C12" s="22">
        <f ca="1">SLOPE(INDIRECT($D$9):G992,INDIRECT($C$9):F992)</f>
        <v>1.2002283871966104E-5</v>
      </c>
      <c r="D12" s="3"/>
      <c r="E12" s="10"/>
    </row>
    <row r="13" spans="1:6">
      <c r="A13" s="10" t="s">
        <v>19</v>
      </c>
      <c r="B13" s="10"/>
      <c r="C13" s="3" t="s">
        <v>14</v>
      </c>
    </row>
    <row r="14" spans="1:6">
      <c r="A14" s="10"/>
      <c r="B14" s="10"/>
      <c r="C14" s="10"/>
    </row>
    <row r="15" spans="1:6">
      <c r="A15" s="12" t="s">
        <v>18</v>
      </c>
      <c r="B15" s="10"/>
      <c r="C15" s="13">
        <f ca="1">(C7+C11)+(C8+C12)*INT(MAX(F21:F3533))</f>
        <v>59661.538576230945</v>
      </c>
      <c r="E15" s="14" t="s">
        <v>36</v>
      </c>
      <c r="F15" s="11">
        <v>1</v>
      </c>
    </row>
    <row r="16" spans="1:6">
      <c r="A16" s="16" t="s">
        <v>5</v>
      </c>
      <c r="B16" s="10"/>
      <c r="C16" s="17">
        <f ca="1">+C8+C12</f>
        <v>0.36363200228387199</v>
      </c>
      <c r="E16" s="14" t="s">
        <v>31</v>
      </c>
      <c r="F16" s="15">
        <f ca="1">NOW()+15018.5+$C$5/24</f>
        <v>59960.735904050925</v>
      </c>
    </row>
    <row r="17" spans="1:21" ht="13.5" thickBot="1">
      <c r="A17" s="14" t="s">
        <v>28</v>
      </c>
      <c r="B17" s="10"/>
      <c r="C17" s="10">
        <f>COUNT(C21:C2191)</f>
        <v>24</v>
      </c>
      <c r="E17" s="14" t="s">
        <v>37</v>
      </c>
      <c r="F17" s="15">
        <f ca="1">ROUND(2*(F16-$C$7)/$C$8,0)/2+F15</f>
        <v>23580.5</v>
      </c>
    </row>
    <row r="18" spans="1:21" ht="14.25" thickTop="1" thickBot="1">
      <c r="A18" s="16" t="s">
        <v>6</v>
      </c>
      <c r="B18" s="10"/>
      <c r="C18" s="19">
        <f ca="1">+C15</f>
        <v>59661.538576230945</v>
      </c>
      <c r="D18" s="20">
        <f ca="1">+C16</f>
        <v>0.36363200228387199</v>
      </c>
      <c r="E18" s="14" t="s">
        <v>38</v>
      </c>
      <c r="F18" s="24">
        <f ca="1">ROUND(2*(F16-$C$15)/$C$16,0)/2+F15</f>
        <v>824</v>
      </c>
    </row>
    <row r="19" spans="1:21" ht="13.5" thickTop="1">
      <c r="E19" s="14" t="s">
        <v>32</v>
      </c>
      <c r="F19" s="18">
        <f ca="1">+$C$15+$C$16*F18-15018.5-$C$5/24</f>
        <v>44943.067179446189</v>
      </c>
    </row>
    <row r="20" spans="1:21" ht="13.5" thickBot="1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56</v>
      </c>
      <c r="I20" s="7" t="s">
        <v>57</v>
      </c>
      <c r="J20" s="7" t="s">
        <v>58</v>
      </c>
      <c r="K20" s="7" t="s">
        <v>59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7" t="s">
        <v>35</v>
      </c>
    </row>
    <row r="21" spans="1:21">
      <c r="A21" t="str">
        <f>D7</f>
        <v>VSX</v>
      </c>
      <c r="C21" s="8">
        <f>C$7</f>
        <v>51386.817000000003</v>
      </c>
      <c r="D21" s="8" t="s">
        <v>14</v>
      </c>
      <c r="E21">
        <f t="shared" ref="E21:E41" si="0">+(C21-C$7)/C$8</f>
        <v>0</v>
      </c>
      <c r="F21">
        <f>ROUND(2*E21,0)/2</f>
        <v>0</v>
      </c>
      <c r="G21">
        <f t="shared" ref="G21:G41" si="1">+C21-(C$7+F21*C$8)</f>
        <v>0</v>
      </c>
      <c r="H21">
        <f>+G21</f>
        <v>0</v>
      </c>
      <c r="O21">
        <f t="shared" ref="O21:O41" ca="1" si="2">+C$11+C$12*$F21</f>
        <v>-8.8267740852782078E-2</v>
      </c>
      <c r="Q21" s="2">
        <f t="shared" ref="Q21:Q41" si="3">+C21-15018.5</f>
        <v>36368.317000000003</v>
      </c>
    </row>
    <row r="22" spans="1:21">
      <c r="A22" s="43" t="s">
        <v>44</v>
      </c>
      <c r="B22" s="44" t="s">
        <v>45</v>
      </c>
      <c r="C22" s="45">
        <v>56049.406499999997</v>
      </c>
      <c r="D22" s="45">
        <v>6.9999999999999999E-4</v>
      </c>
      <c r="E22">
        <f t="shared" si="0"/>
        <v>12822.698146416575</v>
      </c>
      <c r="F22">
        <f>ROUND(2*E22,0)/2</f>
        <v>12822.5</v>
      </c>
      <c r="G22">
        <f t="shared" si="1"/>
        <v>7.204999999521533E-2</v>
      </c>
      <c r="I22">
        <f>+G22</f>
        <v>7.204999999521533E-2</v>
      </c>
      <c r="O22">
        <f t="shared" ca="1" si="2"/>
        <v>6.5631544095503286E-2</v>
      </c>
      <c r="Q22" s="2">
        <f t="shared" si="3"/>
        <v>41030.906499999997</v>
      </c>
    </row>
    <row r="23" spans="1:21">
      <c r="A23" s="43" t="s">
        <v>44</v>
      </c>
      <c r="B23" s="44" t="s">
        <v>45</v>
      </c>
      <c r="C23" s="45">
        <v>56082.495999999999</v>
      </c>
      <c r="D23" s="45">
        <v>6.9999999999999999E-4</v>
      </c>
      <c r="E23">
        <f t="shared" si="0"/>
        <v>12913.698366426479</v>
      </c>
      <c r="F23">
        <f>ROUND(2*E23,0)/2</f>
        <v>12913.5</v>
      </c>
      <c r="G23">
        <f t="shared" si="1"/>
        <v>7.2130000000470318E-2</v>
      </c>
      <c r="I23">
        <f>+G23</f>
        <v>7.2130000000470318E-2</v>
      </c>
      <c r="O23">
        <f t="shared" ca="1" si="2"/>
        <v>6.672375192785221E-2</v>
      </c>
      <c r="Q23" s="2">
        <f t="shared" si="3"/>
        <v>41063.995999999999</v>
      </c>
    </row>
    <row r="24" spans="1:21">
      <c r="A24" s="46" t="s">
        <v>47</v>
      </c>
      <c r="B24" s="47" t="s">
        <v>45</v>
      </c>
      <c r="C24" s="48">
        <v>56094.495199999998</v>
      </c>
      <c r="D24" s="48">
        <v>4.0000000000000002E-4</v>
      </c>
      <c r="E24">
        <f t="shared" si="0"/>
        <v>12946.697651394299</v>
      </c>
      <c r="F24">
        <f>ROUND(2*E24,0)/2</f>
        <v>12946.5</v>
      </c>
      <c r="G24">
        <f t="shared" si="1"/>
        <v>7.1869999992486555E-2</v>
      </c>
      <c r="I24">
        <f>+G24</f>
        <v>7.1869999992486555E-2</v>
      </c>
      <c r="O24">
        <f t="shared" ca="1" si="2"/>
        <v>6.7119827295627099E-2</v>
      </c>
      <c r="Q24" s="2">
        <f t="shared" si="3"/>
        <v>41075.995199999998</v>
      </c>
    </row>
    <row r="25" spans="1:21">
      <c r="A25" s="46" t="s">
        <v>47</v>
      </c>
      <c r="B25" s="47" t="s">
        <v>48</v>
      </c>
      <c r="C25" s="48">
        <v>56127.403899999998</v>
      </c>
      <c r="D25" s="48">
        <v>5.0000000000000001E-4</v>
      </c>
      <c r="E25">
        <f t="shared" si="0"/>
        <v>13037.200649029191</v>
      </c>
      <c r="F25">
        <f>ROUND(2*E25,0)/2</f>
        <v>13037</v>
      </c>
      <c r="G25">
        <f t="shared" si="1"/>
        <v>7.2959999997692648E-2</v>
      </c>
      <c r="I25">
        <f>+G25</f>
        <v>7.2959999997692648E-2</v>
      </c>
      <c r="O25">
        <f t="shared" ca="1" si="2"/>
        <v>6.8206033986040027E-2</v>
      </c>
      <c r="Q25" s="2">
        <f t="shared" si="3"/>
        <v>41108.903899999998</v>
      </c>
    </row>
    <row r="26" spans="1:21">
      <c r="A26" s="49" t="s">
        <v>49</v>
      </c>
      <c r="B26" s="50" t="s">
        <v>45</v>
      </c>
      <c r="C26" s="51">
        <v>56814.482219999998</v>
      </c>
      <c r="D26" s="49">
        <v>2.9999999999999997E-4</v>
      </c>
      <c r="E26">
        <f t="shared" si="0"/>
        <v>14926.751058797634</v>
      </c>
      <c r="F26" s="40">
        <f>ROUND(2*E26,0)/2-0.5</f>
        <v>14926.5</v>
      </c>
      <c r="G26">
        <f t="shared" si="1"/>
        <v>9.1289999996661209E-2</v>
      </c>
      <c r="J26">
        <f t="shared" ref="J26:J37" si="4">+G26</f>
        <v>9.1289999996661209E-2</v>
      </c>
      <c r="O26">
        <f t="shared" ca="1" si="2"/>
        <v>9.0884349362119976E-2</v>
      </c>
      <c r="Q26" s="2">
        <f t="shared" si="3"/>
        <v>41795.982219999998</v>
      </c>
    </row>
    <row r="27" spans="1:21">
      <c r="A27" s="49" t="s">
        <v>49</v>
      </c>
      <c r="B27" s="50" t="s">
        <v>45</v>
      </c>
      <c r="C27" s="51">
        <v>56818.482649999998</v>
      </c>
      <c r="D27" s="49">
        <v>2.9999999999999997E-4</v>
      </c>
      <c r="E27">
        <f t="shared" si="0"/>
        <v>14937.752736373124</v>
      </c>
      <c r="F27" s="40">
        <f>ROUND(2*E27,0)/2-0.5</f>
        <v>14937.5</v>
      </c>
      <c r="G27">
        <f t="shared" si="1"/>
        <v>9.1899999992165249E-2</v>
      </c>
      <c r="J27">
        <f t="shared" si="4"/>
        <v>9.1899999992165249E-2</v>
      </c>
      <c r="O27">
        <f t="shared" ca="1" si="2"/>
        <v>9.1016374484711615E-2</v>
      </c>
      <c r="Q27" s="2">
        <f t="shared" si="3"/>
        <v>41799.982649999998</v>
      </c>
    </row>
    <row r="28" spans="1:21">
      <c r="A28" s="49" t="s">
        <v>49</v>
      </c>
      <c r="B28" s="50" t="s">
        <v>48</v>
      </c>
      <c r="C28" s="51">
        <v>56819.390789999998</v>
      </c>
      <c r="D28" s="49">
        <v>2.9999999999999997E-4</v>
      </c>
      <c r="E28">
        <f t="shared" si="0"/>
        <v>14940.250233760506</v>
      </c>
      <c r="F28" s="40">
        <f>ROUND(2*E28,0)/2-0.5</f>
        <v>14940</v>
      </c>
      <c r="G28">
        <f t="shared" si="1"/>
        <v>9.0989999996963888E-2</v>
      </c>
      <c r="J28">
        <f t="shared" si="4"/>
        <v>9.0989999996963888E-2</v>
      </c>
      <c r="O28">
        <f t="shared" ca="1" si="2"/>
        <v>9.1046380194391513E-2</v>
      </c>
      <c r="Q28" s="2">
        <f t="shared" si="3"/>
        <v>41800.890789999998</v>
      </c>
    </row>
    <row r="29" spans="1:21">
      <c r="A29" s="49" t="s">
        <v>49</v>
      </c>
      <c r="B29" s="50" t="s">
        <v>45</v>
      </c>
      <c r="C29" s="51">
        <v>56819.567510000001</v>
      </c>
      <c r="D29" s="49">
        <v>1.1000000000000001E-3</v>
      </c>
      <c r="E29">
        <f t="shared" si="0"/>
        <v>14940.736235630598</v>
      </c>
      <c r="F29">
        <f>ROUND(2*E29,0)/2</f>
        <v>14940.5</v>
      </c>
      <c r="G29">
        <f t="shared" si="1"/>
        <v>8.5899999998218846E-2</v>
      </c>
      <c r="J29">
        <f t="shared" si="4"/>
        <v>8.5899999998218846E-2</v>
      </c>
      <c r="O29">
        <f t="shared" ca="1" si="2"/>
        <v>9.1052381336327509E-2</v>
      </c>
      <c r="Q29" s="2">
        <f t="shared" si="3"/>
        <v>41801.067510000001</v>
      </c>
    </row>
    <row r="30" spans="1:21">
      <c r="A30" s="49" t="s">
        <v>49</v>
      </c>
      <c r="B30" s="50" t="s">
        <v>48</v>
      </c>
      <c r="C30" s="51">
        <v>56824.480300000003</v>
      </c>
      <c r="D30" s="49">
        <v>2.0000000000000001E-4</v>
      </c>
      <c r="E30">
        <f t="shared" si="0"/>
        <v>14954.247016115725</v>
      </c>
      <c r="F30">
        <f>ROUND(2*E30,0)/2</f>
        <v>14954</v>
      </c>
      <c r="G30">
        <f t="shared" si="1"/>
        <v>8.9820000001054723E-2</v>
      </c>
      <c r="J30">
        <f t="shared" si="4"/>
        <v>8.9820000001054723E-2</v>
      </c>
      <c r="O30">
        <f t="shared" ca="1" si="2"/>
        <v>9.1214412168599046E-2</v>
      </c>
      <c r="Q30" s="2">
        <f t="shared" si="3"/>
        <v>41805.980300000003</v>
      </c>
    </row>
    <row r="31" spans="1:21">
      <c r="A31" s="53" t="s">
        <v>55</v>
      </c>
      <c r="B31" s="54" t="s">
        <v>48</v>
      </c>
      <c r="C31" s="56">
        <v>57125.385000000002</v>
      </c>
      <c r="D31" s="56">
        <v>5.0000000000000001E-3</v>
      </c>
      <c r="E31">
        <f t="shared" si="0"/>
        <v>15781.772179748086</v>
      </c>
      <c r="F31" s="40">
        <f t="shared" ref="F31:F41" si="5">ROUND(2*E31,0)/2-0.5</f>
        <v>15781.5</v>
      </c>
      <c r="G31">
        <f t="shared" si="1"/>
        <v>9.8969999999098945E-2</v>
      </c>
      <c r="J31">
        <f t="shared" si="4"/>
        <v>9.8969999999098945E-2</v>
      </c>
      <c r="O31">
        <f t="shared" ca="1" si="2"/>
        <v>0.10114630207265099</v>
      </c>
      <c r="Q31" s="2">
        <f t="shared" si="3"/>
        <v>42106.885000000002</v>
      </c>
    </row>
    <row r="32" spans="1:21">
      <c r="A32" s="53" t="s">
        <v>55</v>
      </c>
      <c r="B32" s="54" t="s">
        <v>48</v>
      </c>
      <c r="C32" s="55">
        <v>57125.567600000002</v>
      </c>
      <c r="D32" s="55">
        <v>3.2000000000000002E-3</v>
      </c>
      <c r="E32">
        <f t="shared" si="0"/>
        <v>15782.274352345854</v>
      </c>
      <c r="F32" s="40">
        <f t="shared" si="5"/>
        <v>15782</v>
      </c>
      <c r="G32">
        <f t="shared" si="1"/>
        <v>9.9759999997331761E-2</v>
      </c>
      <c r="J32">
        <f t="shared" si="4"/>
        <v>9.9759999997331761E-2</v>
      </c>
      <c r="O32">
        <f t="shared" ca="1" si="2"/>
        <v>0.10115230321458699</v>
      </c>
      <c r="Q32" s="2">
        <f t="shared" si="3"/>
        <v>42107.067600000002</v>
      </c>
    </row>
    <row r="33" spans="1:17">
      <c r="A33" s="53" t="s">
        <v>55</v>
      </c>
      <c r="B33" s="54" t="s">
        <v>48</v>
      </c>
      <c r="C33" s="55">
        <v>57133.3819</v>
      </c>
      <c r="D33" s="55">
        <v>4.1000000000000003E-3</v>
      </c>
      <c r="E33">
        <f t="shared" si="0"/>
        <v>15803.764644408991</v>
      </c>
      <c r="F33" s="40">
        <f t="shared" si="5"/>
        <v>15803.5</v>
      </c>
      <c r="G33">
        <f t="shared" si="1"/>
        <v>9.6229999995557591E-2</v>
      </c>
      <c r="J33">
        <f t="shared" si="4"/>
        <v>9.6229999995557591E-2</v>
      </c>
      <c r="O33">
        <f t="shared" ca="1" si="2"/>
        <v>0.10141035231783424</v>
      </c>
      <c r="Q33" s="2">
        <f t="shared" si="3"/>
        <v>42114.8819</v>
      </c>
    </row>
    <row r="34" spans="1:17">
      <c r="A34" s="53" t="s">
        <v>55</v>
      </c>
      <c r="B34" s="54" t="s">
        <v>48</v>
      </c>
      <c r="C34" s="55">
        <v>57133.568200000002</v>
      </c>
      <c r="D34" s="55">
        <v>2.5999999999999999E-3</v>
      </c>
      <c r="E34">
        <f t="shared" si="0"/>
        <v>15804.276992464658</v>
      </c>
      <c r="F34" s="40">
        <f t="shared" si="5"/>
        <v>15804</v>
      </c>
      <c r="G34">
        <f t="shared" si="1"/>
        <v>0.10071999999490799</v>
      </c>
      <c r="J34">
        <f t="shared" si="4"/>
        <v>0.10071999999490799</v>
      </c>
      <c r="O34">
        <f t="shared" ca="1" si="2"/>
        <v>0.10141635345977024</v>
      </c>
      <c r="Q34" s="2">
        <f t="shared" si="3"/>
        <v>42115.068200000002</v>
      </c>
    </row>
    <row r="35" spans="1:17">
      <c r="A35" s="53" t="s">
        <v>55</v>
      </c>
      <c r="B35" s="54" t="s">
        <v>48</v>
      </c>
      <c r="C35" s="55">
        <v>57134.474399999999</v>
      </c>
      <c r="D35" s="55">
        <v>3.8E-3</v>
      </c>
      <c r="E35">
        <f t="shared" si="0"/>
        <v>15806.769154611948</v>
      </c>
      <c r="F35" s="40">
        <f t="shared" si="5"/>
        <v>15806.5</v>
      </c>
      <c r="G35">
        <f t="shared" si="1"/>
        <v>9.7869999997783452E-2</v>
      </c>
      <c r="J35">
        <f t="shared" si="4"/>
        <v>9.7869999997783452E-2</v>
      </c>
      <c r="O35">
        <f t="shared" ca="1" si="2"/>
        <v>0.10144635916945016</v>
      </c>
      <c r="Q35" s="2">
        <f t="shared" si="3"/>
        <v>42115.974399999999</v>
      </c>
    </row>
    <row r="36" spans="1:17">
      <c r="A36" s="53" t="s">
        <v>55</v>
      </c>
      <c r="B36" s="54" t="s">
        <v>48</v>
      </c>
      <c r="C36" s="55">
        <v>57489.379000000001</v>
      </c>
      <c r="D36" s="55">
        <v>6.4000000000000003E-3</v>
      </c>
      <c r="E36">
        <f t="shared" si="0"/>
        <v>16782.800726032667</v>
      </c>
      <c r="F36" s="40">
        <f t="shared" si="5"/>
        <v>16782.5</v>
      </c>
      <c r="G36">
        <f t="shared" si="1"/>
        <v>0.10934999999881256</v>
      </c>
      <c r="J36">
        <f t="shared" si="4"/>
        <v>0.10934999999881256</v>
      </c>
      <c r="O36">
        <f t="shared" ca="1" si="2"/>
        <v>0.11316058822848907</v>
      </c>
      <c r="Q36" s="2">
        <f t="shared" si="3"/>
        <v>42470.879000000001</v>
      </c>
    </row>
    <row r="37" spans="1:17">
      <c r="A37" s="53" t="s">
        <v>55</v>
      </c>
      <c r="B37" s="54" t="s">
        <v>48</v>
      </c>
      <c r="C37" s="55">
        <v>57489.561600000001</v>
      </c>
      <c r="D37" s="55">
        <v>3.0000000000000001E-3</v>
      </c>
      <c r="E37">
        <f t="shared" si="0"/>
        <v>16783.302898630434</v>
      </c>
      <c r="F37" s="40">
        <f t="shared" si="5"/>
        <v>16783</v>
      </c>
      <c r="G37">
        <f t="shared" si="1"/>
        <v>0.11013999999704538</v>
      </c>
      <c r="J37">
        <f t="shared" si="4"/>
        <v>0.11013999999704538</v>
      </c>
      <c r="O37">
        <f t="shared" ca="1" si="2"/>
        <v>0.11316658937042506</v>
      </c>
      <c r="Q37" s="2">
        <f t="shared" si="3"/>
        <v>42471.061600000001</v>
      </c>
    </row>
    <row r="38" spans="1:17">
      <c r="A38" s="42" t="s">
        <v>54</v>
      </c>
      <c r="B38" s="52"/>
      <c r="C38" s="49">
        <v>57524.834600000002</v>
      </c>
      <c r="D38" s="49">
        <v>2.9999999999999997E-4</v>
      </c>
      <c r="E38">
        <f t="shared" si="0"/>
        <v>16880.30801386062</v>
      </c>
      <c r="F38" s="40">
        <f t="shared" si="5"/>
        <v>16880</v>
      </c>
      <c r="G38">
        <f t="shared" si="1"/>
        <v>0.11200000000098953</v>
      </c>
      <c r="K38">
        <f>+G38</f>
        <v>0.11200000000098953</v>
      </c>
      <c r="O38">
        <f t="shared" ca="1" si="2"/>
        <v>0.11433081090600578</v>
      </c>
      <c r="Q38" s="2">
        <f t="shared" si="3"/>
        <v>42506.334600000002</v>
      </c>
    </row>
    <row r="39" spans="1:17">
      <c r="A39" s="53" t="s">
        <v>54</v>
      </c>
      <c r="B39" s="54" t="s">
        <v>48</v>
      </c>
      <c r="C39" s="55">
        <v>57524.834699999999</v>
      </c>
      <c r="D39" s="55">
        <v>2.9999999999999997E-4</v>
      </c>
      <c r="E39">
        <f t="shared" si="0"/>
        <v>16880.308288872991</v>
      </c>
      <c r="F39" s="40">
        <f t="shared" si="5"/>
        <v>16880</v>
      </c>
      <c r="G39">
        <f t="shared" si="1"/>
        <v>0.11209999999846332</v>
      </c>
      <c r="K39">
        <f>+G39</f>
        <v>0.11209999999846332</v>
      </c>
      <c r="O39">
        <f t="shared" ca="1" si="2"/>
        <v>0.11433081090600578</v>
      </c>
      <c r="Q39" s="2">
        <f t="shared" si="3"/>
        <v>42506.334699999999</v>
      </c>
    </row>
    <row r="40" spans="1:17">
      <c r="A40" s="58" t="s">
        <v>0</v>
      </c>
      <c r="B40" s="59" t="s">
        <v>48</v>
      </c>
      <c r="C40" s="59">
        <v>57853.559399999998</v>
      </c>
      <c r="D40" s="59">
        <v>1.1999999999999999E-3</v>
      </c>
      <c r="E40">
        <f t="shared" si="0"/>
        <v>17784.341895385282</v>
      </c>
      <c r="F40" s="40">
        <f t="shared" si="5"/>
        <v>17784</v>
      </c>
      <c r="G40">
        <f t="shared" si="1"/>
        <v>0.12431999999535037</v>
      </c>
      <c r="K40">
        <f>+G40</f>
        <v>0.12431999999535037</v>
      </c>
      <c r="O40">
        <f t="shared" ca="1" si="2"/>
        <v>0.12518087552626311</v>
      </c>
      <c r="Q40" s="2">
        <f t="shared" si="3"/>
        <v>42835.059399999998</v>
      </c>
    </row>
    <row r="41" spans="1:17">
      <c r="A41" s="57" t="s">
        <v>60</v>
      </c>
      <c r="C41" s="8">
        <v>58289.7359</v>
      </c>
      <c r="D41" s="8">
        <v>2.9999999999999997E-4</v>
      </c>
      <c r="E41">
        <f t="shared" si="0"/>
        <v>18983.881249656228</v>
      </c>
      <c r="F41" s="40">
        <f t="shared" si="5"/>
        <v>18983.5</v>
      </c>
      <c r="G41">
        <f t="shared" si="1"/>
        <v>0.13862999999400927</v>
      </c>
      <c r="K41">
        <f>+G41</f>
        <v>0.13862999999400927</v>
      </c>
      <c r="O41">
        <f t="shared" ca="1" si="2"/>
        <v>0.13957761503068647</v>
      </c>
      <c r="Q41" s="2">
        <f t="shared" si="3"/>
        <v>43271.2359</v>
      </c>
    </row>
    <row r="42" spans="1:17">
      <c r="A42" s="60" t="s">
        <v>61</v>
      </c>
      <c r="B42" s="61" t="s">
        <v>45</v>
      </c>
      <c r="C42" s="62">
        <v>58289.7359</v>
      </c>
      <c r="D42" s="60">
        <v>2.9999999999999997E-4</v>
      </c>
      <c r="E42">
        <f t="shared" ref="E42:E43" si="6">+(C42-C$7)/C$8</f>
        <v>18983.881249656228</v>
      </c>
      <c r="F42" s="52">
        <f t="shared" ref="F42:F43" si="7">ROUND(2*E42,0)/2-0.5</f>
        <v>18983.5</v>
      </c>
      <c r="G42">
        <f t="shared" ref="G42:G43" si="8">+C42-(C$7+F42*C$8)</f>
        <v>0.13862999999400927</v>
      </c>
      <c r="K42">
        <f t="shared" ref="K42:K43" si="9">+G42</f>
        <v>0.13862999999400927</v>
      </c>
      <c r="O42">
        <f t="shared" ref="O42:O43" ca="1" si="10">+C$11+C$12*$F42</f>
        <v>0.13957761503068647</v>
      </c>
      <c r="Q42" s="2">
        <f t="shared" ref="Q42:Q43" si="11">+C42-15018.5</f>
        <v>43271.2359</v>
      </c>
    </row>
    <row r="43" spans="1:17">
      <c r="A43" s="60" t="s">
        <v>62</v>
      </c>
      <c r="B43" s="61" t="s">
        <v>48</v>
      </c>
      <c r="C43" s="62">
        <v>59328.453200000004</v>
      </c>
      <c r="D43" s="60">
        <v>1.1999999999999999E-3</v>
      </c>
      <c r="E43">
        <f t="shared" si="6"/>
        <v>21840.48237170673</v>
      </c>
      <c r="F43" s="52">
        <f t="shared" si="7"/>
        <v>21840</v>
      </c>
      <c r="G43">
        <f t="shared" si="8"/>
        <v>0.17540000000008149</v>
      </c>
      <c r="K43">
        <f t="shared" si="9"/>
        <v>0.17540000000008149</v>
      </c>
      <c r="O43">
        <f t="shared" ca="1" si="10"/>
        <v>0.17386213891095767</v>
      </c>
      <c r="Q43" s="2">
        <f t="shared" si="11"/>
        <v>44309.953200000004</v>
      </c>
    </row>
    <row r="44" spans="1:17">
      <c r="A44" s="60" t="s">
        <v>63</v>
      </c>
      <c r="B44" s="61" t="s">
        <v>45</v>
      </c>
      <c r="C44" s="62">
        <v>59661.548199999997</v>
      </c>
      <c r="D44" s="60">
        <v>1.8E-3</v>
      </c>
      <c r="E44">
        <f t="shared" ref="E44" si="12">+(C44-C$7)/C$8</f>
        <v>22756.53484406797</v>
      </c>
      <c r="F44" s="52">
        <f t="shared" ref="F44" si="13">ROUND(2*E44,0)/2-0.5</f>
        <v>22756</v>
      </c>
      <c r="G44">
        <f t="shared" ref="G44" si="14">+C44-(C$7+F44*C$8)</f>
        <v>0.19447999999829335</v>
      </c>
      <c r="K44">
        <f t="shared" ref="K44" si="15">+G44</f>
        <v>0.19447999999829335</v>
      </c>
      <c r="O44">
        <f t="shared" ref="O44" ca="1" si="16">+C$11+C$12*$F44</f>
        <v>0.18485623093767858</v>
      </c>
      <c r="Q44" s="2">
        <f t="shared" ref="Q44" si="17">+C44-15018.5</f>
        <v>44643.048199999997</v>
      </c>
    </row>
    <row r="45" spans="1:17">
      <c r="C45" s="8"/>
      <c r="D45" s="8"/>
    </row>
    <row r="46" spans="1:17">
      <c r="C46" s="8"/>
      <c r="D46" s="8"/>
    </row>
    <row r="47" spans="1:17">
      <c r="C47" s="8"/>
      <c r="D47" s="8"/>
    </row>
    <row r="48" spans="1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6" type="noConversion"/>
  <hyperlinks>
    <hyperlink ref="H64344" r:id="rId1" display="http://vsolj.cetus-net.org/bulletin.html" xr:uid="{00000000-0004-0000-0000-000000000000}"/>
    <hyperlink ref="H64337" r:id="rId2" display="https://www.aavso.org/ejaavso" xr:uid="{00000000-0004-0000-0000-000001000000}"/>
    <hyperlink ref="AP488" r:id="rId3" display="http://cdsbib.u-strasbg.fr/cgi-bin/cdsbib?1990RMxAA..21..381G" xr:uid="{00000000-0004-0000-0000-000002000000}"/>
    <hyperlink ref="AP492" r:id="rId4" display="http://cdsbib.u-strasbg.fr/cgi-bin/cdsbib?1990RMxAA..21..381G" xr:uid="{00000000-0004-0000-0000-000003000000}"/>
    <hyperlink ref="AP491" r:id="rId5" display="http://cdsbib.u-strasbg.fr/cgi-bin/cdsbib?1990RMxAA..21..381G" xr:uid="{00000000-0004-0000-0000-000004000000}"/>
    <hyperlink ref="AP472" r:id="rId6" display="http://cdsbib.u-strasbg.fr/cgi-bin/cdsbib?1990RMxAA..21..381G" xr:uid="{00000000-0004-0000-0000-000005000000}"/>
    <hyperlink ref="I64344" r:id="rId7" display="http://vsolj.cetus-net.org/bulletin.html" xr:uid="{00000000-0004-0000-0000-000006000000}"/>
    <hyperlink ref="AQ628" r:id="rId8" display="http://cdsbib.u-strasbg.fr/cgi-bin/cdsbib?1990RMxAA..21..381G" xr:uid="{00000000-0004-0000-0000-000007000000}"/>
    <hyperlink ref="AQ55394" r:id="rId9" display="http://cdsbib.u-strasbg.fr/cgi-bin/cdsbib?1990RMxAA..21..381G" xr:uid="{00000000-0004-0000-0000-000008000000}"/>
    <hyperlink ref="AQ629" r:id="rId10" display="http://cdsbib.u-strasbg.fr/cgi-bin/cdsbib?1990RMxAA..21..381G" xr:uid="{00000000-0004-0000-0000-000009000000}"/>
    <hyperlink ref="H64341" r:id="rId11" display="https://www.aavso.org/ejaavso" xr:uid="{00000000-0004-0000-0000-00000A000000}"/>
    <hyperlink ref="H1514" r:id="rId12" display="http://vsolj.cetus-net.org/bulletin.html" xr:uid="{00000000-0004-0000-0000-00000B000000}"/>
    <hyperlink ref="AP2758" r:id="rId13" display="http://cdsbib.u-strasbg.fr/cgi-bin/cdsbib?1990RMxAA..21..381G" xr:uid="{00000000-0004-0000-0000-00000C000000}"/>
    <hyperlink ref="AP2761" r:id="rId14" display="http://cdsbib.u-strasbg.fr/cgi-bin/cdsbib?1990RMxAA..21..381G" xr:uid="{00000000-0004-0000-0000-00000D000000}"/>
    <hyperlink ref="AP2759" r:id="rId15" display="http://cdsbib.u-strasbg.fr/cgi-bin/cdsbib?1990RMxAA..21..381G" xr:uid="{00000000-0004-0000-0000-00000E000000}"/>
    <hyperlink ref="AP2743" r:id="rId16" display="http://cdsbib.u-strasbg.fr/cgi-bin/cdsbib?1990RMxAA..21..381G" xr:uid="{00000000-0004-0000-0000-00000F000000}"/>
    <hyperlink ref="I1514" r:id="rId17" display="http://vsolj.cetus-net.org/bulletin.html" xr:uid="{00000000-0004-0000-0000-000010000000}"/>
    <hyperlink ref="AQ2972" r:id="rId18" display="http://cdsbib.u-strasbg.fr/cgi-bin/cdsbib?1990RMxAA..21..381G" xr:uid="{00000000-0004-0000-0000-000011000000}"/>
    <hyperlink ref="AQ65209" r:id="rId19" display="http://cdsbib.u-strasbg.fr/cgi-bin/cdsbib?1990RMxAA..21..381G" xr:uid="{00000000-0004-0000-0000-000012000000}"/>
    <hyperlink ref="AQ2976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940"/>
  <sheetViews>
    <sheetView workbookViewId="0">
      <selection activeCell="K31" sqref="K31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41</v>
      </c>
    </row>
    <row r="2" spans="1:7">
      <c r="A2" t="s">
        <v>24</v>
      </c>
      <c r="B2" t="s">
        <v>42</v>
      </c>
      <c r="C2" s="3"/>
      <c r="D2" s="3"/>
      <c r="E2" s="10" t="s">
        <v>40</v>
      </c>
      <c r="F2" t="s">
        <v>53</v>
      </c>
    </row>
    <row r="3" spans="1:7" ht="13.5" thickBot="1"/>
    <row r="4" spans="1:7" ht="14.25" thickTop="1" thickBot="1">
      <c r="A4" s="5" t="s">
        <v>1</v>
      </c>
      <c r="C4" s="28" t="s">
        <v>39</v>
      </c>
      <c r="D4" s="29" t="s">
        <v>39</v>
      </c>
    </row>
    <row r="6" spans="1:7">
      <c r="A6" s="5" t="s">
        <v>2</v>
      </c>
    </row>
    <row r="7" spans="1:7">
      <c r="A7" t="s">
        <v>3</v>
      </c>
      <c r="C7" s="8">
        <v>57524.83212829566</v>
      </c>
      <c r="D7" s="30" t="s">
        <v>43</v>
      </c>
    </row>
    <row r="8" spans="1:7">
      <c r="A8" t="s">
        <v>4</v>
      </c>
      <c r="C8" s="8">
        <v>0.36362958250163158</v>
      </c>
      <c r="D8" s="30" t="s">
        <v>43</v>
      </c>
    </row>
    <row r="9" spans="1:7">
      <c r="A9" s="9" t="s">
        <v>29</v>
      </c>
      <c r="B9" s="10"/>
      <c r="C9" s="11">
        <v>8</v>
      </c>
      <c r="D9" s="10" t="s">
        <v>30</v>
      </c>
      <c r="E9" s="10"/>
    </row>
    <row r="10" spans="1:7" ht="13.5" thickBot="1">
      <c r="A10" s="10"/>
      <c r="B10" s="10"/>
      <c r="C10" s="4" t="s">
        <v>20</v>
      </c>
      <c r="D10" s="4" t="s">
        <v>21</v>
      </c>
      <c r="E10" s="10"/>
    </row>
    <row r="11" spans="1:7">
      <c r="A11" s="10" t="s">
        <v>16</v>
      </c>
      <c r="B11" s="10"/>
      <c r="C11" s="22">
        <f ca="1">INTERCEPT(INDIRECT($G$11):G992,INDIRECT($F$11):F992)</f>
        <v>2.2755835247735398E-13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>
      <c r="A12" s="10" t="s">
        <v>17</v>
      </c>
      <c r="B12" s="10"/>
      <c r="C12" s="22">
        <f ca="1">SLOPE(INDIRECT($G$11):G992,INDIRECT($F$11):F992)</f>
        <v>8.9231571044370646E-17</v>
      </c>
      <c r="D12" s="3"/>
      <c r="E12" s="10"/>
    </row>
    <row r="13" spans="1:7">
      <c r="A13" s="10" t="s">
        <v>19</v>
      </c>
      <c r="B13" s="10"/>
      <c r="C13" s="3" t="s">
        <v>14</v>
      </c>
      <c r="D13" s="14" t="s">
        <v>36</v>
      </c>
      <c r="E13" s="11">
        <v>1</v>
      </c>
    </row>
    <row r="14" spans="1:7">
      <c r="A14" s="10"/>
      <c r="B14" s="10"/>
      <c r="C14" s="10"/>
      <c r="D14" s="14" t="s">
        <v>31</v>
      </c>
      <c r="E14" s="15">
        <f ca="1">NOW()+15018.5+$C$9/24</f>
        <v>59961.465070717597</v>
      </c>
    </row>
    <row r="15" spans="1:7">
      <c r="A15" s="12" t="s">
        <v>18</v>
      </c>
      <c r="B15" s="10"/>
      <c r="C15" s="13">
        <f ca="1">(C7+C11)+(C8+C12)*INT(MAX(F21:F3533))</f>
        <v>57524.83212829566</v>
      </c>
      <c r="D15" s="14" t="s">
        <v>37</v>
      </c>
      <c r="E15" s="15">
        <f ca="1">ROUND(2*(E14-$C$7)/$C$8,0)/2+E13</f>
        <v>6702</v>
      </c>
    </row>
    <row r="16" spans="1:7">
      <c r="A16" s="16" t="s">
        <v>5</v>
      </c>
      <c r="B16" s="10"/>
      <c r="C16" s="17">
        <f ca="1">+C8+C12</f>
        <v>0.36362958250163169</v>
      </c>
      <c r="D16" s="14" t="s">
        <v>38</v>
      </c>
      <c r="E16" s="24">
        <f ca="1">ROUND(2*(E14-$C$15)/$C$16,0)/2+E13</f>
        <v>6702</v>
      </c>
    </row>
    <row r="17" spans="1:18" ht="13.5" thickBot="1">
      <c r="A17" s="14" t="s">
        <v>28</v>
      </c>
      <c r="B17" s="10"/>
      <c r="C17" s="10">
        <f>COUNT(C21:C2191)</f>
        <v>11</v>
      </c>
      <c r="D17" s="14" t="s">
        <v>32</v>
      </c>
      <c r="E17" s="18">
        <f ca="1">+$C$15+$C$16*E16-15018.5-$C$9/24</f>
        <v>44943.044256888257</v>
      </c>
    </row>
    <row r="18" spans="1:18" ht="14.25" thickTop="1" thickBot="1">
      <c r="A18" s="16" t="s">
        <v>6</v>
      </c>
      <c r="B18" s="10"/>
      <c r="C18" s="19">
        <f ca="1">+C15</f>
        <v>57524.83212829566</v>
      </c>
      <c r="D18" s="20">
        <f ca="1">+C16</f>
        <v>0.36362958250163169</v>
      </c>
      <c r="E18" s="21" t="s">
        <v>33</v>
      </c>
    </row>
    <row r="19" spans="1:18" ht="13.5" thickTop="1">
      <c r="A19" s="25" t="s">
        <v>34</v>
      </c>
      <c r="E19" s="26">
        <v>22</v>
      </c>
    </row>
    <row r="20" spans="1:18" ht="13.5" thickBot="1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tr">
        <f>A21</f>
        <v>VSX</v>
      </c>
      <c r="I20" s="7" t="s">
        <v>46</v>
      </c>
      <c r="J20" s="7" t="s">
        <v>50</v>
      </c>
      <c r="K20" s="7" t="s">
        <v>52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27" t="s">
        <v>35</v>
      </c>
    </row>
    <row r="21" spans="1:18">
      <c r="A21" t="str">
        <f>D7</f>
        <v>VSX</v>
      </c>
      <c r="C21" s="8">
        <f>C$7</f>
        <v>57524.83212829566</v>
      </c>
      <c r="D21" s="8" t="s">
        <v>14</v>
      </c>
      <c r="E21">
        <f t="shared" ref="E21:E31" si="0">+(C21-C$7)/C$8</f>
        <v>0</v>
      </c>
      <c r="F21">
        <f>ROUND(2*E21,0)/2</f>
        <v>0</v>
      </c>
      <c r="G21">
        <f t="shared" ref="G21:G31" si="1">+C21-(C$7+F21*C$8)</f>
        <v>0</v>
      </c>
      <c r="H21">
        <f>+G21</f>
        <v>0</v>
      </c>
      <c r="O21">
        <f t="shared" ref="O21:O31" ca="1" si="2">+C$11+C$12*$F21</f>
        <v>2.2755835247735398E-13</v>
      </c>
      <c r="Q21" s="2">
        <f t="shared" ref="Q21:Q31" si="3">+C21-15018.5</f>
        <v>42506.33212829566</v>
      </c>
    </row>
    <row r="22" spans="1:18">
      <c r="A22" s="31" t="s">
        <v>44</v>
      </c>
      <c r="B22" s="32" t="s">
        <v>45</v>
      </c>
      <c r="C22" s="33">
        <v>56049.406499999997</v>
      </c>
      <c r="D22" s="33">
        <v>6.9999999999999999E-4</v>
      </c>
      <c r="E22">
        <f t="shared" si="0"/>
        <v>-4057.4961424901203</v>
      </c>
      <c r="F22">
        <f>ROUND(2*E22,0)/2</f>
        <v>-4057.5</v>
      </c>
      <c r="G22">
        <f t="shared" si="1"/>
        <v>1.4027047072886489E-3</v>
      </c>
      <c r="I22">
        <f>+G22</f>
        <v>1.4027047072886489E-3</v>
      </c>
      <c r="O22">
        <f t="shared" ca="1" si="2"/>
        <v>-1.3449874703517993E-13</v>
      </c>
      <c r="Q22" s="2">
        <f t="shared" si="3"/>
        <v>41030.906499999997</v>
      </c>
    </row>
    <row r="23" spans="1:18">
      <c r="A23" s="31" t="s">
        <v>44</v>
      </c>
      <c r="B23" s="32" t="s">
        <v>45</v>
      </c>
      <c r="C23" s="33">
        <v>56082.495999999999</v>
      </c>
      <c r="D23" s="33">
        <v>6.9999999999999999E-4</v>
      </c>
      <c r="E23">
        <f t="shared" si="0"/>
        <v>-3966.4983205517651</v>
      </c>
      <c r="F23">
        <f t="shared" ref="F23:F31" si="4">ROUND(2*E23,0)/2</f>
        <v>-3966.5</v>
      </c>
      <c r="G23">
        <f t="shared" si="1"/>
        <v>6.106970613473095E-4</v>
      </c>
      <c r="I23">
        <f>+G23</f>
        <v>6.106970613473095E-4</v>
      </c>
      <c r="O23">
        <f t="shared" ca="1" si="2"/>
        <v>-1.2637867407014217E-13</v>
      </c>
      <c r="Q23" s="2">
        <f t="shared" si="3"/>
        <v>41063.995999999999</v>
      </c>
    </row>
    <row r="24" spans="1:18">
      <c r="A24" s="34" t="s">
        <v>47</v>
      </c>
      <c r="B24" s="35" t="s">
        <v>45</v>
      </c>
      <c r="C24" s="36">
        <v>56094.495199999998</v>
      </c>
      <c r="D24" s="36">
        <v>4.0000000000000002E-4</v>
      </c>
      <c r="E24">
        <f t="shared" si="0"/>
        <v>-3933.4999051933432</v>
      </c>
      <c r="F24">
        <f t="shared" si="4"/>
        <v>-3933.5</v>
      </c>
      <c r="G24">
        <f t="shared" si="1"/>
        <v>3.4474505810067058E-5</v>
      </c>
      <c r="I24">
        <f>+G24</f>
        <v>3.4474505810067058E-5</v>
      </c>
      <c r="O24">
        <f t="shared" ca="1" si="2"/>
        <v>-1.2343403222567798E-13</v>
      </c>
      <c r="Q24" s="2">
        <f t="shared" si="3"/>
        <v>41075.995199999998</v>
      </c>
    </row>
    <row r="25" spans="1:18">
      <c r="A25" s="34" t="s">
        <v>47</v>
      </c>
      <c r="B25" s="35" t="s">
        <v>48</v>
      </c>
      <c r="C25" s="36">
        <v>56127.403899999998</v>
      </c>
      <c r="D25" s="36">
        <v>5.0000000000000001E-4</v>
      </c>
      <c r="E25">
        <f t="shared" si="0"/>
        <v>-3842.9992925270117</v>
      </c>
      <c r="F25">
        <f t="shared" si="4"/>
        <v>-3843</v>
      </c>
      <c r="G25">
        <f t="shared" si="1"/>
        <v>2.5725810701260343E-4</v>
      </c>
      <c r="I25">
        <f>+G25</f>
        <v>2.5725810701260343E-4</v>
      </c>
      <c r="O25">
        <f t="shared" ca="1" si="2"/>
        <v>-1.1535857504616243E-13</v>
      </c>
      <c r="Q25" s="2">
        <f t="shared" si="3"/>
        <v>41108.903899999998</v>
      </c>
    </row>
    <row r="26" spans="1:18">
      <c r="A26" s="37" t="s">
        <v>49</v>
      </c>
      <c r="B26" s="38" t="s">
        <v>45</v>
      </c>
      <c r="C26" s="39">
        <v>56814.482219999998</v>
      </c>
      <c r="D26" s="37">
        <v>2.9999999999999997E-4</v>
      </c>
      <c r="E26">
        <f t="shared" si="0"/>
        <v>-1953.4986768918204</v>
      </c>
      <c r="F26">
        <f t="shared" si="4"/>
        <v>-1953.5</v>
      </c>
      <c r="G26">
        <f t="shared" si="1"/>
        <v>4.8112127842614427E-4</v>
      </c>
      <c r="J26">
        <f>+G26</f>
        <v>4.8112127842614427E-4</v>
      </c>
      <c r="O26">
        <f t="shared" ca="1" si="2"/>
        <v>5.3244478442175922E-14</v>
      </c>
      <c r="Q26" s="2">
        <f t="shared" si="3"/>
        <v>41795.982219999998</v>
      </c>
    </row>
    <row r="27" spans="1:18">
      <c r="A27" s="37" t="s">
        <v>49</v>
      </c>
      <c r="B27" s="38" t="s">
        <v>45</v>
      </c>
      <c r="C27" s="39">
        <v>56818.482649999998</v>
      </c>
      <c r="D27" s="37">
        <v>2.9999999999999997E-4</v>
      </c>
      <c r="E27">
        <f t="shared" si="0"/>
        <v>-1942.4972892366175</v>
      </c>
      <c r="F27">
        <f t="shared" si="4"/>
        <v>-1942.5</v>
      </c>
      <c r="G27">
        <f t="shared" si="1"/>
        <v>9.8571375565370545E-4</v>
      </c>
      <c r="J27">
        <f>+G27</f>
        <v>9.8571375565370545E-4</v>
      </c>
      <c r="O27">
        <f t="shared" ca="1" si="2"/>
        <v>5.4226025723664002E-14</v>
      </c>
      <c r="Q27" s="2">
        <f t="shared" si="3"/>
        <v>41799.982649999998</v>
      </c>
    </row>
    <row r="28" spans="1:18">
      <c r="A28" s="37" t="s">
        <v>49</v>
      </c>
      <c r="B28" s="38" t="s">
        <v>48</v>
      </c>
      <c r="C28" s="39">
        <v>56819.390789999998</v>
      </c>
      <c r="D28" s="37">
        <v>2.9999999999999997E-4</v>
      </c>
      <c r="E28">
        <f t="shared" si="0"/>
        <v>-1939.9998576642138</v>
      </c>
      <c r="F28">
        <f t="shared" si="4"/>
        <v>-1940</v>
      </c>
      <c r="G28">
        <f t="shared" si="1"/>
        <v>5.1757502660620958E-5</v>
      </c>
      <c r="J28">
        <f>+G28</f>
        <v>5.1757502660620958E-5</v>
      </c>
      <c r="O28">
        <f t="shared" ca="1" si="2"/>
        <v>5.4449104651274925E-14</v>
      </c>
      <c r="Q28" s="2">
        <f t="shared" si="3"/>
        <v>41800.890789999998</v>
      </c>
    </row>
    <row r="29" spans="1:18">
      <c r="A29" s="37" t="s">
        <v>49</v>
      </c>
      <c r="B29" s="38" t="s">
        <v>45</v>
      </c>
      <c r="C29" s="39">
        <v>56819.567510000001</v>
      </c>
      <c r="D29" s="37">
        <v>1.1000000000000001E-3</v>
      </c>
      <c r="E29">
        <f t="shared" si="0"/>
        <v>-1939.5138686014225</v>
      </c>
      <c r="F29">
        <f t="shared" si="4"/>
        <v>-1939.5</v>
      </c>
      <c r="G29">
        <f t="shared" si="1"/>
        <v>-5.0430337432771921E-3</v>
      </c>
      <c r="J29">
        <f>+G29</f>
        <v>-5.0430337432771921E-3</v>
      </c>
      <c r="O29">
        <f t="shared" ca="1" si="2"/>
        <v>5.449372043679712E-14</v>
      </c>
      <c r="Q29" s="2">
        <f t="shared" si="3"/>
        <v>41801.067510000001</v>
      </c>
    </row>
    <row r="30" spans="1:18">
      <c r="A30" s="37" t="s">
        <v>49</v>
      </c>
      <c r="B30" s="38" t="s">
        <v>48</v>
      </c>
      <c r="C30" s="39">
        <v>56824.480300000003</v>
      </c>
      <c r="D30" s="37">
        <v>2.0000000000000001E-4</v>
      </c>
      <c r="E30">
        <f t="shared" si="0"/>
        <v>-1926.0034441573935</v>
      </c>
      <c r="F30">
        <f t="shared" si="4"/>
        <v>-1926</v>
      </c>
      <c r="G30">
        <f t="shared" si="1"/>
        <v>-1.252397516509518E-3</v>
      </c>
      <c r="J30">
        <f>+G30</f>
        <v>-1.252397516509518E-3</v>
      </c>
      <c r="O30">
        <f t="shared" ca="1" si="2"/>
        <v>5.5698346645896123E-14</v>
      </c>
      <c r="Q30" s="2">
        <f t="shared" si="3"/>
        <v>41805.980300000003</v>
      </c>
    </row>
    <row r="31" spans="1:18">
      <c r="A31" s="42" t="s">
        <v>51</v>
      </c>
      <c r="C31" s="41">
        <v>57524.834600000002</v>
      </c>
      <c r="D31" s="41">
        <v>2.9999999999999997E-4</v>
      </c>
      <c r="E31">
        <f t="shared" si="0"/>
        <v>6.7973136964909068E-3</v>
      </c>
      <c r="F31">
        <f t="shared" si="4"/>
        <v>0</v>
      </c>
      <c r="G31">
        <f t="shared" si="1"/>
        <v>2.4717043415876105E-3</v>
      </c>
      <c r="K31">
        <f>+G31</f>
        <v>2.4717043415876105E-3</v>
      </c>
      <c r="O31">
        <f t="shared" ca="1" si="2"/>
        <v>2.2755835247735398E-13</v>
      </c>
      <c r="Q31" s="2">
        <f t="shared" si="3"/>
        <v>42506.334600000002</v>
      </c>
    </row>
    <row r="32" spans="1:18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sheetProtection sheet="1"/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2023-01-16T04:39:42Z</dcterms:modified>
</cp:coreProperties>
</file>