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D496EC4C-41BC-4948-B2D4-EA5A86471FDE}" xr6:coauthVersionLast="47" xr6:coauthVersionMax="47" xr10:uidLastSave="{00000000-0000-0000-0000-000000000000}"/>
  <bookViews>
    <workbookView xWindow="14235" yWindow="1215" windowWidth="12975" windowHeight="146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K25" i="1" s="1"/>
  <c r="Q25" i="1"/>
  <c r="Q24" i="1"/>
  <c r="E23" i="1"/>
  <c r="F23" i="1" s="1"/>
  <c r="G23" i="1" s="1"/>
  <c r="I23" i="1" s="1"/>
  <c r="E9" i="1"/>
  <c r="E21" i="1"/>
  <c r="F21" i="1"/>
  <c r="G21" i="1" s="1"/>
  <c r="I21" i="1" s="1"/>
  <c r="Q23" i="1"/>
  <c r="Q22" i="1"/>
  <c r="F16" i="1"/>
  <c r="C17" i="1"/>
  <c r="Q21" i="1"/>
  <c r="E24" i="1"/>
  <c r="F24" i="1" s="1"/>
  <c r="G24" i="1" s="1"/>
  <c r="K24" i="1" s="1"/>
  <c r="E22" i="1"/>
  <c r="F22" i="1" s="1"/>
  <c r="G22" i="1" s="1"/>
  <c r="I22" i="1" s="1"/>
  <c r="C12" i="1"/>
  <c r="C11" i="1"/>
  <c r="O25" i="1" l="1"/>
  <c r="O24" i="1"/>
  <c r="O21" i="1"/>
  <c r="O22" i="1"/>
  <c r="O23" i="1"/>
  <c r="C15" i="1"/>
  <c r="F18" i="1" s="1"/>
  <c r="C16" i="1"/>
  <c r="D18" i="1" s="1"/>
  <c r="F17" i="1"/>
  <c r="F19" i="1" l="1"/>
  <c r="C18" i="1"/>
</calcChain>
</file>

<file path=xl/sharedStrings.xml><?xml version="1.0" encoding="utf-8"?>
<sst xmlns="http://schemas.openxmlformats.org/spreadsheetml/2006/main" count="63" uniqueCount="55">
  <si>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</si>
  <si>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</si>
  <si>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</si>
  <si>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</si>
  <si>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</si>
  <si>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</si>
  <si>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</si>
  <si>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</si>
  <si>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</si>
  <si>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</si>
  <si>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</si>
  <si>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</si>
  <si>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</si>
  <si>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</si>
  <si>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</si>
  <si>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</si>
  <si>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</si>
  <si>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</si>
  <si>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</si>
  <si>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</si>
  <si>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</si>
  <si>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</si>
  <si>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</si>
  <si>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</si>
  <si>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</si>
  <si>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</si>
  <si>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</si>
  <si>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</si>
  <si>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</si>
  <si>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</si>
  <si>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</si>
  <si>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</si>
  <si>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</si>
  <si>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</si>
  <si>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</si>
  <si>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</si>
  <si>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</si>
  <si>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</si>
  <si>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</si>
  <si>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</si>
  <si>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</si>
  <si>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</si>
  <si>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 Hya</t>
  </si>
  <si>
    <t>G4853-2369</t>
  </si>
  <si>
    <t>EA/DM</t>
  </si>
  <si>
    <t>LO Hya / GSC 4853-2369</t>
  </si>
  <si>
    <t>IBVS 2547</t>
  </si>
  <si>
    <t>OEJV 0172</t>
  </si>
  <si>
    <t>I</t>
  </si>
  <si>
    <t>OEJV 0181</t>
  </si>
  <si>
    <t>VSB-64</t>
  </si>
  <si>
    <t>cG</t>
  </si>
  <si>
    <t>JBAV, 63</t>
  </si>
  <si>
    <t>II</t>
  </si>
  <si>
    <t>F21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</si>
</sst>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_);\(&quot;$&quot;#,##0\)"/>
    <numFmt numFmtId="172" formatCode="0.000"/>
    <numFmt numFmtId="173" formatCode="0.0000"/>
    <numFmt numFmtId="174" formatCode="0.00000"/>
  </numFmts>
  <fonts count="3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20" fillId="0" borderId="0"/>
    <xf numFmtId="0" fontId="20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24" borderId="5" xfId="0" applyFont="1" applyFill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8" fillId="0" borderId="5" xfId="0" applyNumberFormat="1" applyFont="1" applyBorder="1" applyAlignment="1">
      <alignment horizontal="left" vertical="center"/>
    </xf>
    <xf numFmtId="0" fontId="16" fillId="0" borderId="5" xfId="0" applyNumberFormat="1" applyFont="1" applyBorder="1" applyAlignment="1">
      <alignment horizontal="left" vertical="center"/>
    </xf>
    <xf numFmtId="0" fontId="16" fillId="25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6" fillId="24" borderId="5" xfId="0" applyFont="1" applyFill="1" applyBorder="1" applyAlignment="1">
      <alignment horizontal="left" vertical="center"/>
    </xf>
    <xf numFmtId="0" fontId="19" fillId="0" borderId="0" xfId="0" applyNumberFormat="1" applyFont="1" applyFill="1" applyBorder="1" applyAlignment="1" applyProtection="1">
      <alignment horizontal="left" vertical="top"/>
    </xf>
    <xf numFmtId="0" fontId="5" fillId="0" borderId="0" xfId="0" applyNumberFormat="1" applyFont="1" applyFill="1" applyBorder="1" applyAlignment="1" applyProtection="1">
      <alignment horizontal="center" vertical="top"/>
    </xf>
    <xf numFmtId="172" fontId="5" fillId="0" borderId="0" xfId="0" applyNumberFormat="1" applyFont="1" applyFill="1" applyBorder="1" applyAlignment="1" applyProtection="1">
      <alignment horizontal="left" vertical="top"/>
    </xf>
    <xf numFmtId="0" fontId="34" fillId="0" borderId="0" xfId="41" applyFont="1"/>
    <xf numFmtId="0" fontId="34" fillId="0" borderId="0" xfId="41" applyFont="1" applyAlignment="1">
      <alignment horizontal="center"/>
    </xf>
    <xf numFmtId="0" fontId="34" fillId="0" borderId="0" xfId="41" applyFont="1" applyAlignment="1">
      <alignment horizontal="left"/>
    </xf>
    <xf numFmtId="0" fontId="9" fillId="0" borderId="0" xfId="41" applyFont="1" applyAlignment="1">
      <alignment horizontal="left"/>
    </xf>
    <xf numFmtId="0" fontId="36" fillId="0" borderId="0" xfId="0" applyFont="1" applyAlignment="1"/>
    <xf numFmtId="0" fontId="36" fillId="0" borderId="0" xfId="0" applyFont="1" applyBorder="1" applyAlignment="1">
      <alignment horizontal="center"/>
    </xf>
    <xf numFmtId="173" fontId="36" fillId="0" borderId="0" xfId="0" applyNumberFormat="1" applyFont="1" applyFill="1" applyBorder="1" applyAlignment="1" applyProtection="1">
      <alignment horizontal="left" vertical="top"/>
    </xf>
    <xf numFmtId="0" fontId="36" fillId="0" borderId="0" xfId="0" applyNumberFormat="1" applyFont="1" applyFill="1" applyBorder="1" applyAlignment="1" applyProtection="1">
      <alignment horizontal="left" vertical="top"/>
    </xf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174" fontId="37" fillId="0" borderId="0" xfId="0" applyNumberFormat="1" applyFont="1" applyAlignment="1">
      <alignment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LO Hya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8.9999999999999993E-3</c:v>
                  </c:pt>
                  <c:pt idx="2">
                    <c:v>8.9999999999999993E-3</c:v>
                  </c:pt>
                  <c:pt idx="3">
                    <c:v>0</c:v>
                  </c:pt>
                  <c:pt idx="4">
                    <c:v>8.0000000000000002E-3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8.9999999999999993E-3</c:v>
                  </c:pt>
                  <c:pt idx="2">
                    <c:v>8.9999999999999993E-3</c:v>
                  </c:pt>
                  <c:pt idx="3">
                    <c:v>0</c:v>
                  </c:pt>
                  <c:pt idx="4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5650.5</c:v>
                </c:pt>
                <c:pt idx="2">
                  <c:v>5651</c:v>
                </c:pt>
                <c:pt idx="3">
                  <c:v>5966</c:v>
                </c:pt>
                <c:pt idx="4">
                  <c:v>6705.5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DD-4FEC-893D-214CA6035E5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8.9999999999999993E-3</c:v>
                  </c:pt>
                  <c:pt idx="3">
                    <c:v>0</c:v>
                  </c:pt>
                  <c:pt idx="4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8.9999999999999993E-3</c:v>
                  </c:pt>
                  <c:pt idx="3">
                    <c:v>0</c:v>
                  </c:pt>
                  <c:pt idx="4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5650.5</c:v>
                </c:pt>
                <c:pt idx="2">
                  <c:v>5651</c:v>
                </c:pt>
                <c:pt idx="3">
                  <c:v>5966</c:v>
                </c:pt>
                <c:pt idx="4">
                  <c:v>6705.5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4.1999999994004611E-2</c:v>
                </c:pt>
                <c:pt idx="2">
                  <c:v>-1.4000000002852175E-2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DD-4FEC-893D-214CA6035E5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8.9999999999999993E-3</c:v>
                  </c:pt>
                  <c:pt idx="3">
                    <c:v>0</c:v>
                  </c:pt>
                  <c:pt idx="4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8.9999999999999993E-3</c:v>
                  </c:pt>
                  <c:pt idx="3">
                    <c:v>0</c:v>
                  </c:pt>
                  <c:pt idx="4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5650.5</c:v>
                </c:pt>
                <c:pt idx="2">
                  <c:v>5651</c:v>
                </c:pt>
                <c:pt idx="3">
                  <c:v>5966</c:v>
                </c:pt>
                <c:pt idx="4">
                  <c:v>6705.5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DD-4FEC-893D-214CA6035E5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8.9999999999999993E-3</c:v>
                  </c:pt>
                  <c:pt idx="3">
                    <c:v>0</c:v>
                  </c:pt>
                  <c:pt idx="4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8.9999999999999993E-3</c:v>
                  </c:pt>
                  <c:pt idx="3">
                    <c:v>0</c:v>
                  </c:pt>
                  <c:pt idx="4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5650.5</c:v>
                </c:pt>
                <c:pt idx="2">
                  <c:v>5651</c:v>
                </c:pt>
                <c:pt idx="3">
                  <c:v>5966</c:v>
                </c:pt>
                <c:pt idx="4">
                  <c:v>6705.5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3">
                  <c:v>-0.13350000000355067</c:v>
                </c:pt>
                <c:pt idx="4">
                  <c:v>-0.40700000000651926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DD-4FEC-893D-214CA6035E5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8.9999999999999993E-3</c:v>
                  </c:pt>
                  <c:pt idx="3">
                    <c:v>0</c:v>
                  </c:pt>
                  <c:pt idx="4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8.9999999999999993E-3</c:v>
                  </c:pt>
                  <c:pt idx="3">
                    <c:v>0</c:v>
                  </c:pt>
                  <c:pt idx="4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5650.5</c:v>
                </c:pt>
                <c:pt idx="2">
                  <c:v>5651</c:v>
                </c:pt>
                <c:pt idx="3">
                  <c:v>5966</c:v>
                </c:pt>
                <c:pt idx="4">
                  <c:v>6705.5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1DD-4FEC-893D-214CA6035E5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8.9999999999999993E-3</c:v>
                  </c:pt>
                  <c:pt idx="3">
                    <c:v>0</c:v>
                  </c:pt>
                  <c:pt idx="4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8.9999999999999993E-3</c:v>
                  </c:pt>
                  <c:pt idx="3">
                    <c:v>0</c:v>
                  </c:pt>
                  <c:pt idx="4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5650.5</c:v>
                </c:pt>
                <c:pt idx="2">
                  <c:v>5651</c:v>
                </c:pt>
                <c:pt idx="3">
                  <c:v>5966</c:v>
                </c:pt>
                <c:pt idx="4">
                  <c:v>6705.5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1DD-4FEC-893D-214CA6035E5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8.9999999999999993E-3</c:v>
                  </c:pt>
                  <c:pt idx="3">
                    <c:v>0</c:v>
                  </c:pt>
                  <c:pt idx="4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8.9999999999999993E-3</c:v>
                  </c:pt>
                  <c:pt idx="2">
                    <c:v>8.9999999999999993E-3</c:v>
                  </c:pt>
                  <c:pt idx="3">
                    <c:v>0</c:v>
                  </c:pt>
                  <c:pt idx="4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5650.5</c:v>
                </c:pt>
                <c:pt idx="2">
                  <c:v>5651</c:v>
                </c:pt>
                <c:pt idx="3">
                  <c:v>5966</c:v>
                </c:pt>
                <c:pt idx="4">
                  <c:v>6705.5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1DD-4FEC-893D-214CA6035E5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5650.5</c:v>
                </c:pt>
                <c:pt idx="2">
                  <c:v>5651</c:v>
                </c:pt>
                <c:pt idx="3">
                  <c:v>5966</c:v>
                </c:pt>
                <c:pt idx="4">
                  <c:v>6705.5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4.5538169771973794E-2</c:v>
                </c:pt>
                <c:pt idx="1">
                  <c:v>-0.12892678628649124</c:v>
                </c:pt>
                <c:pt idx="2">
                  <c:v>-0.12894222429693797</c:v>
                </c:pt>
                <c:pt idx="3">
                  <c:v>-0.13866817087837618</c:v>
                </c:pt>
                <c:pt idx="4">
                  <c:v>-0.16150098832908583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1DD-4FEC-893D-214CA6035E5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5650.5</c:v>
                </c:pt>
                <c:pt idx="2">
                  <c:v>5651</c:v>
                </c:pt>
                <c:pt idx="3">
                  <c:v>5966</c:v>
                </c:pt>
                <c:pt idx="4">
                  <c:v>6705.5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1DD-4FEC-893D-214CA6035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7143512"/>
        <c:axId val="1"/>
      </c:scatterChart>
      <c:valAx>
        <c:axId val="847143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71435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800CE7D6-D098-F09F-4EA1-22D9C2B792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45</v>
      </c>
      <c r="F1" s="31" t="s">
        <v>42</v>
      </c>
      <c r="G1" s="32">
        <v>0</v>
      </c>
      <c r="H1" s="33"/>
      <c r="I1" s="34" t="s">
        <v>43</v>
      </c>
      <c r="J1" s="40" t="s">
        <v>42</v>
      </c>
      <c r="K1" s="35">
        <v>8.2829160000000002</v>
      </c>
      <c r="L1" s="36">
        <v>-2.32016</v>
      </c>
      <c r="M1" s="37">
        <v>42884.158000000003</v>
      </c>
      <c r="N1" s="37">
        <v>2.5</v>
      </c>
      <c r="O1" s="34" t="s">
        <v>44</v>
      </c>
    </row>
    <row r="2" spans="1:15" x14ac:dyDescent="0.2">
      <c r="A2" t="s">
        <v>23</v>
      </c>
      <c r="B2" t="s">
        <v>44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42884.158000000003</v>
      </c>
      <c r="D7" s="34" t="s">
        <v>46</v>
      </c>
    </row>
    <row r="8" spans="1:15" x14ac:dyDescent="0.2">
      <c r="A8" t="s">
        <v>3</v>
      </c>
      <c r="C8" s="8">
        <v>2.5</v>
      </c>
      <c r="D8" s="29" t="s">
        <v>46</v>
      </c>
    </row>
    <row r="9" spans="1:15" x14ac:dyDescent="0.2">
      <c r="A9" s="24" t="s">
        <v>32</v>
      </c>
      <c r="C9" s="25">
        <v>21</v>
      </c>
      <c r="D9" s="22" t="s">
        <v>54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4.5538169771973794E-2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-3.087602089345457E-5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59646.496514449682</v>
      </c>
      <c r="E15" s="14" t="s">
        <v>34</v>
      </c>
      <c r="F15" s="38">
        <v>1</v>
      </c>
    </row>
    <row r="16" spans="1:15" x14ac:dyDescent="0.2">
      <c r="A16" s="16" t="s">
        <v>4</v>
      </c>
      <c r="B16" s="10"/>
      <c r="C16" s="17">
        <f ca="1">+C8+C12</f>
        <v>2.4999691239791066</v>
      </c>
      <c r="E16" s="14" t="s">
        <v>30</v>
      </c>
      <c r="F16" s="39">
        <f ca="1">NOW()+15018.5+$C$5/24</f>
        <v>59960.791993865736</v>
      </c>
    </row>
    <row r="17" spans="1:21" ht="13.5" thickBot="1" x14ac:dyDescent="0.25">
      <c r="A17" s="14" t="s">
        <v>27</v>
      </c>
      <c r="B17" s="10"/>
      <c r="C17" s="10">
        <f>COUNT(C21:C2191)</f>
        <v>5</v>
      </c>
      <c r="E17" s="14" t="s">
        <v>35</v>
      </c>
      <c r="F17" s="15">
        <f ca="1">ROUND(2*(F16-$C$7)/$C$8,0)/2+F15</f>
        <v>6831.5</v>
      </c>
    </row>
    <row r="18" spans="1:21" ht="14.25" thickTop="1" thickBot="1" x14ac:dyDescent="0.25">
      <c r="A18" s="16" t="s">
        <v>5</v>
      </c>
      <c r="B18" s="10"/>
      <c r="C18" s="19">
        <f ca="1">+C15</f>
        <v>59646.496514449682</v>
      </c>
      <c r="D18" s="20">
        <f ca="1">+C16</f>
        <v>2.4999691239791066</v>
      </c>
      <c r="E18" s="14" t="s">
        <v>36</v>
      </c>
      <c r="F18" s="23">
        <f ca="1">ROUND(2*(F16-$C$15)/$C$16,0)/2+F15</f>
        <v>126.5</v>
      </c>
    </row>
    <row r="19" spans="1:21" ht="13.5" thickTop="1" x14ac:dyDescent="0.2">
      <c r="E19" s="14" t="s">
        <v>31</v>
      </c>
      <c r="F19" s="18">
        <f ca="1">+$C$15+$C$16*F18-15018.5-$C$5/24</f>
        <v>44944.638441966374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>
        <v>42884.158000000003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4.5538169771973794E-2</v>
      </c>
      <c r="Q21" s="2">
        <f>+C21-15018.5</f>
        <v>27865.658000000003</v>
      </c>
    </row>
    <row r="22" spans="1:21" x14ac:dyDescent="0.2">
      <c r="A22" s="41" t="s">
        <v>47</v>
      </c>
      <c r="B22" s="42" t="s">
        <v>48</v>
      </c>
      <c r="C22" s="43">
        <v>57010.45</v>
      </c>
      <c r="D22" s="43">
        <v>8.9999999999999993E-3</v>
      </c>
      <c r="E22">
        <f>+(C22-C$7)/C$8</f>
        <v>5650.5167999999976</v>
      </c>
      <c r="F22">
        <f>ROUND(2*E22,0)/2</f>
        <v>5650.5</v>
      </c>
      <c r="G22">
        <f>+C22-(C$7+F22*C$8)</f>
        <v>4.1999999994004611E-2</v>
      </c>
      <c r="I22">
        <f>+G22</f>
        <v>4.1999999994004611E-2</v>
      </c>
      <c r="O22">
        <f ca="1">+C$11+C$12*$F22</f>
        <v>-0.12892678628649124</v>
      </c>
      <c r="Q22" s="2">
        <f>+C22-15018.5</f>
        <v>41991.95</v>
      </c>
    </row>
    <row r="23" spans="1:21" x14ac:dyDescent="0.2">
      <c r="A23" s="44" t="s">
        <v>49</v>
      </c>
      <c r="B23" s="45" t="s">
        <v>48</v>
      </c>
      <c r="C23" s="46">
        <v>57011.644</v>
      </c>
      <c r="D23" s="47">
        <v>8.9999999999999993E-3</v>
      </c>
      <c r="E23">
        <f>+(C23-C$7)/C$8</f>
        <v>5650.9943999999987</v>
      </c>
      <c r="F23">
        <f>ROUND(2*E23,0)/2</f>
        <v>5651</v>
      </c>
      <c r="G23">
        <f>+C23-(C$7+F23*C$8)</f>
        <v>-1.4000000002852175E-2</v>
      </c>
      <c r="I23">
        <f>+G23</f>
        <v>-1.4000000002852175E-2</v>
      </c>
      <c r="O23">
        <f ca="1">+C$11+C$12*$F23</f>
        <v>-0.12894222429693797</v>
      </c>
      <c r="Q23" s="2">
        <f>+C23-15018.5</f>
        <v>41993.144</v>
      </c>
    </row>
    <row r="24" spans="1:21" x14ac:dyDescent="0.2">
      <c r="A24" s="48" t="s">
        <v>50</v>
      </c>
      <c r="B24" s="49" t="s">
        <v>48</v>
      </c>
      <c r="C24" s="50">
        <v>57799.0245</v>
      </c>
      <c r="D24" s="51" t="s">
        <v>51</v>
      </c>
      <c r="E24">
        <f>+(C24-C$7)/C$8</f>
        <v>5965.9465999999984</v>
      </c>
      <c r="F24">
        <f>ROUND(2*E24,0)/2</f>
        <v>5966</v>
      </c>
      <c r="G24">
        <f>+C24-(C$7+F24*C$8)</f>
        <v>-0.13350000000355067</v>
      </c>
      <c r="K24">
        <f>+G24</f>
        <v>-0.13350000000355067</v>
      </c>
      <c r="O24">
        <f ca="1">+C$11+C$12*$F24</f>
        <v>-0.13866817087837618</v>
      </c>
      <c r="Q24" s="2">
        <f>+C24-15018.5</f>
        <v>42780.5245</v>
      </c>
    </row>
    <row r="25" spans="1:21" x14ac:dyDescent="0.2">
      <c r="A25" s="52" t="s">
        <v>52</v>
      </c>
      <c r="B25" s="53" t="s">
        <v>53</v>
      </c>
      <c r="C25" s="54">
        <v>59647.500999999997</v>
      </c>
      <c r="D25" s="52">
        <v>8.0000000000000002E-3</v>
      </c>
      <c r="E25">
        <f>+(C25-C$7)/C$8</f>
        <v>6705.3371999999972</v>
      </c>
      <c r="F25">
        <f>ROUND(2*E25,0)/2</f>
        <v>6705.5</v>
      </c>
      <c r="G25">
        <f>+C25-(C$7+F25*C$8)</f>
        <v>-0.40700000000651926</v>
      </c>
      <c r="K25">
        <f>+G25</f>
        <v>-0.40700000000651926</v>
      </c>
      <c r="O25">
        <f ca="1">+C$11+C$12*$F25</f>
        <v>-0.16150098832908583</v>
      </c>
      <c r="Q25" s="2">
        <f>+C25-15018.5</f>
        <v>44629.000999999997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2023-01-16T06:00:28Z</dcterms:modified>
</cp:coreProperties>
</file>