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090CAB0-069F-4F33-BEA0-0660B213582E}" xr6:coauthVersionLast="47" xr6:coauthVersionMax="47" xr10:uidLastSave="{00000000-0000-0000-0000-000000000000}"/>
  <bookViews>
    <workbookView xWindow="13575" yWindow="51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I33" i="1" s="1"/>
  <c r="Q33" i="1"/>
  <c r="E34" i="1"/>
  <c r="F34" i="1" s="1"/>
  <c r="G34" i="1" s="1"/>
  <c r="I34" i="1" s="1"/>
  <c r="Q34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 l="1"/>
  <c r="O34" i="1" l="1"/>
  <c r="S34" i="1" s="1"/>
  <c r="O33" i="1"/>
  <c r="S33" i="1" s="1"/>
  <c r="C16" i="1"/>
  <c r="D18" i="1" s="1"/>
  <c r="O31" i="1"/>
  <c r="S31" i="1" s="1"/>
  <c r="O29" i="1"/>
  <c r="S29" i="1" s="1"/>
  <c r="O32" i="1"/>
  <c r="S32" i="1" s="1"/>
  <c r="O30" i="1"/>
  <c r="S30" i="1" s="1"/>
  <c r="O26" i="1"/>
  <c r="S26" i="1" s="1"/>
  <c r="O27" i="1"/>
  <c r="S27" i="1" s="1"/>
  <c r="O23" i="1"/>
  <c r="S23" i="1" s="1"/>
  <c r="O25" i="1"/>
  <c r="S25" i="1" s="1"/>
  <c r="C15" i="1"/>
  <c r="O24" i="1"/>
  <c r="S24" i="1" s="1"/>
  <c r="O22" i="1"/>
  <c r="S22" i="1" s="1"/>
  <c r="O21" i="1"/>
  <c r="S21" i="1" s="1"/>
  <c r="O28" i="1"/>
  <c r="S28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<sst xmlns="http://schemas.openxmlformats.org/spreadsheetml/2006/main" count="87" uniqueCount="60">
  <si>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</si>
  <si>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</si>
  <si>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</si>
  <si>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</si>
  <si>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</si>
  <si>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</si>
  <si>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</si>
  <si>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</si>
  <si>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</si>
  <si>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</si>
  <si>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</si>
  <si>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</si>
  <si>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</si>
  <si>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</si>
  <si>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</si>
  <si>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</si>
  <si>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</si>
  <si>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</si>
  <si>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</si>
  <si>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</si>
  <si>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</si>
  <si>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</si>
  <si>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</si>
  <si>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</si>
  <si>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</si>
  <si>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</si>
  <si>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</si>
  <si>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</si>
  <si>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</si>
  <si>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</si>
  <si>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</si>
  <si>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</si>
  <si>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</si>
  <si>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</si>
  <si>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</si>
  <si>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</si>
  <si>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</si>
  <si>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</si>
  <si>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</si>
  <si>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</si>
  <si>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</si>
  <si>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</si>
  <si>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</si>
  <si>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G5489-0963</t>
  </si>
  <si>
    <t>EC</t>
  </si>
  <si>
    <t>VSX</t>
  </si>
  <si>
    <t>IBVS 5992</t>
  </si>
  <si>
    <t>II</t>
  </si>
  <si>
    <t>IBVS 6029</t>
  </si>
  <si>
    <t>Hya</t>
  </si>
  <si>
    <t>G5489-0963_Hya.xls</t>
  </si>
  <si>
    <t>VSB 067</t>
  </si>
  <si>
    <t>I</t>
  </si>
  <si>
    <t>Ic</t>
  </si>
  <si>
    <t>V</t>
  </si>
  <si>
    <t>B</t>
  </si>
  <si>
    <t>VSB 069</t>
  </si>
  <si>
    <t>Ha</t>
  </si>
  <si>
    <t>V0657 Hya / GSC 5489-0963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</si>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</sst>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7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5489-0963 -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FE-431F-95C8-ACF1D6D599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9.4879998141550459E-3</c:v>
                </c:pt>
                <c:pt idx="2">
                  <c:v>8.1859998099389486E-3</c:v>
                </c:pt>
                <c:pt idx="3">
                  <c:v>8.8799998120521195E-3</c:v>
                </c:pt>
                <c:pt idx="4">
                  <c:v>8.4839998089591973E-3</c:v>
                </c:pt>
                <c:pt idx="5">
                  <c:v>-1.957100018626079E-2</c:v>
                </c:pt>
                <c:pt idx="6">
                  <c:v>-1.9471000188787002E-2</c:v>
                </c:pt>
                <c:pt idx="7">
                  <c:v>-1.9575000187614933E-2</c:v>
                </c:pt>
                <c:pt idx="8">
                  <c:v>-1.1575000185985118E-2</c:v>
                </c:pt>
                <c:pt idx="9">
                  <c:v>-2.2483000182546675E-2</c:v>
                </c:pt>
                <c:pt idx="10">
                  <c:v>-2.108300018880982E-2</c:v>
                </c:pt>
                <c:pt idx="11">
                  <c:v>-2.2083000185375568E-2</c:v>
                </c:pt>
                <c:pt idx="12">
                  <c:v>-2.3340000334428623E-2</c:v>
                </c:pt>
                <c:pt idx="13">
                  <c:v>-2.0040000352310017E-2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FE-431F-95C8-ACF1D6D599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FE-431F-95C8-ACF1D6D599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FE-431F-95C8-ACF1D6D599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FE-431F-95C8-ACF1D6D599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FE-431F-95C8-ACF1D6D599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FE-431F-95C8-ACF1D6D599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1.8350231866308332E-2</c:v>
                </c:pt>
                <c:pt idx="1">
                  <c:v>-1.8488322240658647E-4</c:v>
                </c:pt>
                <c:pt idx="2">
                  <c:v>-5.624272051949486E-4</c:v>
                </c:pt>
                <c:pt idx="3">
                  <c:v>-2.0079409072520545E-3</c:v>
                </c:pt>
                <c:pt idx="4">
                  <c:v>-2.2957921206487077E-3</c:v>
                </c:pt>
                <c:pt idx="5">
                  <c:v>-1.6380685732684211E-2</c:v>
                </c:pt>
                <c:pt idx="6">
                  <c:v>-1.6380685732684211E-2</c:v>
                </c:pt>
                <c:pt idx="7">
                  <c:v>-1.640571627297957E-2</c:v>
                </c:pt>
                <c:pt idx="8">
                  <c:v>-1.640571627297957E-2</c:v>
                </c:pt>
                <c:pt idx="9">
                  <c:v>-1.8228773957825038E-2</c:v>
                </c:pt>
                <c:pt idx="10">
                  <c:v>-1.8228773957825038E-2</c:v>
                </c:pt>
                <c:pt idx="11">
                  <c:v>-1.8228773957825038E-2</c:v>
                </c:pt>
                <c:pt idx="12">
                  <c:v>-1.861153263650827E-2</c:v>
                </c:pt>
                <c:pt idx="13">
                  <c:v>-1.861153263650827E-2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FE-431F-95C8-ACF1D6D5998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FE-431F-95C8-ACF1D6D5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104768"/>
        <c:axId val="1"/>
      </c:scatterChart>
      <c:valAx>
        <c:axId val="475104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104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AA6129D-491A-C990-1037-45AD755FE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58</v>
      </c>
      <c r="E1" t="s">
        <v>50</v>
      </c>
    </row>
    <row r="2" spans="1:7" x14ac:dyDescent="0.2">
      <c r="A2" t="s">
        <v>24</v>
      </c>
      <c r="B2" t="s">
        <v>44</v>
      </c>
      <c r="C2" s="31" t="s">
        <v>42</v>
      </c>
      <c r="D2" s="3" t="s">
        <v>49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51868.950000000186</v>
      </c>
      <c r="D7" s="30" t="s">
        <v>45</v>
      </c>
    </row>
    <row r="8" spans="1:7" x14ac:dyDescent="0.2">
      <c r="A8" t="s">
        <v>3</v>
      </c>
      <c r="C8" s="8">
        <v>0.418742</v>
      </c>
      <c r="D8" s="30" t="s">
        <v>45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1.8350231866308332E-2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-2.0858783579467609E-6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59960.799604976848</v>
      </c>
    </row>
    <row r="15" spans="1:7" x14ac:dyDescent="0.2">
      <c r="A15" s="12" t="s">
        <v>17</v>
      </c>
      <c r="B15" s="10"/>
      <c r="C15" s="13">
        <f ca="1">(C7+C11)+(C8+C12)*INT(MAX(F21:F3533))</f>
        <v>59289.039628467552</v>
      </c>
      <c r="D15" s="14" t="s">
        <v>39</v>
      </c>
      <c r="E15" s="15">
        <f ca="1">ROUND(2*(E14-$C$7)/$C$8,0)/2+E13</f>
        <v>19325</v>
      </c>
    </row>
    <row r="16" spans="1:7" x14ac:dyDescent="0.2">
      <c r="A16" s="16" t="s">
        <v>4</v>
      </c>
      <c r="B16" s="10"/>
      <c r="C16" s="17">
        <f ca="1">+C8+C12</f>
        <v>0.41873991412164208</v>
      </c>
      <c r="D16" s="14" t="s">
        <v>40</v>
      </c>
      <c r="E16" s="24">
        <f ca="1">ROUND(2*(E14-$C$15)/$C$16,0)/2+E13</f>
        <v>1605</v>
      </c>
    </row>
    <row r="17" spans="1:19" ht="13.5" thickBot="1" x14ac:dyDescent="0.25">
      <c r="A17" s="14" t="s">
        <v>30</v>
      </c>
      <c r="B17" s="10"/>
      <c r="C17" s="10">
        <f>COUNT(C21:C2191)</f>
        <v>14</v>
      </c>
      <c r="D17" s="14" t="s">
        <v>34</v>
      </c>
      <c r="E17" s="18">
        <f ca="1">+$C$15+$C$16*E16-15018.5-$C$9/24</f>
        <v>44943.013023966123</v>
      </c>
    </row>
    <row r="18" spans="1:19" ht="14.25" thickTop="1" thickBot="1" x14ac:dyDescent="0.25">
      <c r="A18" s="16" t="s">
        <v>5</v>
      </c>
      <c r="B18" s="10"/>
      <c r="C18" s="19">
        <f ca="1">+C15</f>
        <v>59289.039628467552</v>
      </c>
      <c r="D18" s="20">
        <f ca="1">+C16</f>
        <v>0.41873991412164208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8.1343960161601621E-3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51868.950000000186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1.8350231866308332E-2</v>
      </c>
      <c r="Q21" s="2">
        <f>+C21-15018.5</f>
        <v>36850.450000000186</v>
      </c>
      <c r="S21">
        <f ca="1">+(O21-G21)^2</f>
        <v>3.3673100954727779E-4</v>
      </c>
    </row>
    <row r="22" spans="1:19" x14ac:dyDescent="0.2">
      <c r="A22" s="33" t="s">
        <v>46</v>
      </c>
      <c r="B22" s="34" t="s">
        <v>47</v>
      </c>
      <c r="C22" s="33">
        <v>55589.900900000001</v>
      </c>
      <c r="D22" s="33">
        <v>4.0000000000000002E-4</v>
      </c>
      <c r="E22">
        <f>+(C22-C$7)/C$8</f>
        <v>8886.0226583428794</v>
      </c>
      <c r="F22">
        <f>ROUND(2*E22,0)/2</f>
        <v>8886</v>
      </c>
      <c r="G22">
        <f>+C22-(C$7+F22*C$8)</f>
        <v>9.4879998141550459E-3</v>
      </c>
      <c r="I22">
        <f>+G22</f>
        <v>9.4879998141550459E-3</v>
      </c>
      <c r="O22">
        <f ca="1">+C$11+C$12*$F22</f>
        <v>-1.8488322240658647E-4</v>
      </c>
      <c r="Q22" s="2">
        <f>+C22-15018.5</f>
        <v>40571.400900000001</v>
      </c>
      <c r="S22">
        <f ca="1">+(O22-G22)^2</f>
        <v>9.356466623900178E-5</v>
      </c>
    </row>
    <row r="23" spans="1:19" x14ac:dyDescent="0.2">
      <c r="A23" s="33" t="s">
        <v>46</v>
      </c>
      <c r="B23" s="34" t="s">
        <v>47</v>
      </c>
      <c r="C23" s="33">
        <v>55665.691899999998</v>
      </c>
      <c r="D23" s="33">
        <v>4.0000000000000002E-4</v>
      </c>
      <c r="E23">
        <f>+(C23-C$7)/C$8</f>
        <v>9067.019549029741</v>
      </c>
      <c r="F23">
        <f>ROUND(2*E23,0)/2</f>
        <v>9067</v>
      </c>
      <c r="G23">
        <f>+C23-(C$7+F23*C$8)</f>
        <v>8.1859998099389486E-3</v>
      </c>
      <c r="I23">
        <f>+G23</f>
        <v>8.1859998099389486E-3</v>
      </c>
      <c r="O23">
        <f ca="1">+C$11+C$12*$F23</f>
        <v>-5.624272051949486E-4</v>
      </c>
      <c r="Q23" s="2">
        <f>+C23-15018.5</f>
        <v>40647.191899999998</v>
      </c>
      <c r="S23">
        <f ca="1">+(O23-G23)^2</f>
        <v>7.6534975239124587E-5</v>
      </c>
    </row>
    <row r="24" spans="1:19" x14ac:dyDescent="0.2">
      <c r="A24" s="35" t="s">
        <v>48</v>
      </c>
      <c r="B24" s="36" t="s">
        <v>47</v>
      </c>
      <c r="C24" s="35">
        <v>55955.880799999999</v>
      </c>
      <c r="D24" s="35">
        <v>2.9999999999999997E-4</v>
      </c>
      <c r="E24">
        <f>+(C24-C$7)/C$8</f>
        <v>9760.0212063748386</v>
      </c>
      <c r="F24">
        <f>ROUND(2*E24,0)/2</f>
        <v>9760</v>
      </c>
      <c r="G24">
        <f>+C24-(C$7+F24*C$8)</f>
        <v>8.8799998120521195E-3</v>
      </c>
      <c r="I24">
        <f>+G24</f>
        <v>8.8799998120521195E-3</v>
      </c>
      <c r="O24">
        <f ca="1">+C$11+C$12*$F24</f>
        <v>-2.0079409072520545E-3</v>
      </c>
      <c r="Q24" s="2">
        <f>+C24-15018.5</f>
        <v>40937.380799999999</v>
      </c>
      <c r="S24">
        <f ca="1">+(O24-G24)^2</f>
        <v>1.185472531070819E-4</v>
      </c>
    </row>
    <row r="25" spans="1:19" x14ac:dyDescent="0.2">
      <c r="A25" s="35" t="s">
        <v>48</v>
      </c>
      <c r="B25" s="36" t="s">
        <v>47</v>
      </c>
      <c r="C25" s="35">
        <v>56013.666799999999</v>
      </c>
      <c r="D25" s="35">
        <v>5.0000000000000001E-4</v>
      </c>
      <c r="E25">
        <f>+(C25-C$7)/C$8</f>
        <v>9898.0202606851308</v>
      </c>
      <c r="F25">
        <f>ROUND(2*E25,0)/2</f>
        <v>9898</v>
      </c>
      <c r="G25">
        <f>+C25-(C$7+F25*C$8)</f>
        <v>8.4839998089591973E-3</v>
      </c>
      <c r="I25">
        <f>+G25</f>
        <v>8.4839998089591973E-3</v>
      </c>
      <c r="O25">
        <f ca="1">+C$11+C$12*$F25</f>
        <v>-2.2957921206487077E-3</v>
      </c>
      <c r="Q25" s="2">
        <f>+C25-15018.5</f>
        <v>40995.166799999999</v>
      </c>
      <c r="S25">
        <f ca="1">+(O25-G25)^2</f>
        <v>1.1620391404563971E-4</v>
      </c>
    </row>
    <row r="26" spans="1:19" x14ac:dyDescent="0.2">
      <c r="A26" s="37" t="s">
        <v>51</v>
      </c>
      <c r="B26" s="36" t="s">
        <v>52</v>
      </c>
      <c r="C26" s="35">
        <v>58841.194100000001</v>
      </c>
      <c r="D26" s="35" t="s">
        <v>53</v>
      </c>
      <c r="E26">
        <f t="shared" ref="E26:E32" si="0">+(C26-C$7)/C$8</f>
        <v>16650.453262390241</v>
      </c>
      <c r="F26">
        <f t="shared" ref="F26:F32" si="1">ROUND(2*E26,0)/2</f>
        <v>16650.5</v>
      </c>
      <c r="G26">
        <f t="shared" ref="G26:G32" si="2">+C26-(C$7+F26*C$8)</f>
        <v>-1.957100018626079E-2</v>
      </c>
      <c r="I26">
        <f t="shared" ref="I26:I32" si="3">+G26</f>
        <v>-1.957100018626079E-2</v>
      </c>
      <c r="O26">
        <f t="shared" ref="O26:O32" ca="1" si="4">+C$11+C$12*$F26</f>
        <v>-1.6380685732684211E-2</v>
      </c>
      <c r="Q26" s="2">
        <f t="shared" ref="Q26:Q32" si="5">+C26-15018.5</f>
        <v>43822.694100000001</v>
      </c>
      <c r="S26">
        <f t="shared" ref="S26:S32" ca="1" si="6">+(O26-G26)^2</f>
        <v>1.0178106312699624E-5</v>
      </c>
    </row>
    <row r="27" spans="1:19" x14ac:dyDescent="0.2">
      <c r="A27" s="37" t="s">
        <v>51</v>
      </c>
      <c r="B27" s="36" t="s">
        <v>52</v>
      </c>
      <c r="C27" s="35">
        <v>58841.194199999998</v>
      </c>
      <c r="D27" s="35" t="s">
        <v>54</v>
      </c>
      <c r="E27">
        <f t="shared" si="0"/>
        <v>16650.453501200769</v>
      </c>
      <c r="F27">
        <f t="shared" si="1"/>
        <v>16650.5</v>
      </c>
      <c r="G27">
        <f t="shared" si="2"/>
        <v>-1.9471000188787002E-2</v>
      </c>
      <c r="I27">
        <f t="shared" si="3"/>
        <v>-1.9471000188787002E-2</v>
      </c>
      <c r="O27">
        <f t="shared" ca="1" si="4"/>
        <v>-1.6380685732684211E-2</v>
      </c>
      <c r="Q27" s="2">
        <f t="shared" si="5"/>
        <v>43822.694199999998</v>
      </c>
      <c r="S27">
        <f t="shared" ca="1" si="6"/>
        <v>9.5500434375978909E-6</v>
      </c>
    </row>
    <row r="28" spans="1:19" x14ac:dyDescent="0.2">
      <c r="A28" s="37" t="s">
        <v>51</v>
      </c>
      <c r="B28" s="36" t="s">
        <v>52</v>
      </c>
      <c r="C28" s="35">
        <v>58846.218999999997</v>
      </c>
      <c r="D28" s="35" t="s">
        <v>53</v>
      </c>
      <c r="E28">
        <f t="shared" si="0"/>
        <v>16662.453252837811</v>
      </c>
      <c r="F28">
        <f t="shared" si="1"/>
        <v>16662.5</v>
      </c>
      <c r="G28">
        <f t="shared" si="2"/>
        <v>-1.9575000187614933E-2</v>
      </c>
      <c r="I28">
        <f t="shared" si="3"/>
        <v>-1.9575000187614933E-2</v>
      </c>
      <c r="O28">
        <f t="shared" ca="1" si="4"/>
        <v>-1.640571627297957E-2</v>
      </c>
      <c r="Q28" s="2">
        <f t="shared" si="5"/>
        <v>43827.718999999997</v>
      </c>
      <c r="S28">
        <f t="shared" ca="1" si="6"/>
        <v>1.0044360531566447E-5</v>
      </c>
    </row>
    <row r="29" spans="1:19" x14ac:dyDescent="0.2">
      <c r="A29" s="37" t="s">
        <v>51</v>
      </c>
      <c r="B29" s="36" t="s">
        <v>52</v>
      </c>
      <c r="C29" s="35">
        <v>58846.226999999999</v>
      </c>
      <c r="D29" s="35" t="s">
        <v>55</v>
      </c>
      <c r="E29">
        <f t="shared" si="0"/>
        <v>16662.472357680417</v>
      </c>
      <c r="F29">
        <f t="shared" si="1"/>
        <v>16662.5</v>
      </c>
      <c r="G29">
        <f t="shared" si="2"/>
        <v>-1.1575000185985118E-2</v>
      </c>
      <c r="I29">
        <f t="shared" si="3"/>
        <v>-1.1575000185985118E-2</v>
      </c>
      <c r="O29">
        <f t="shared" ca="1" si="4"/>
        <v>-1.640571627297957E-2</v>
      </c>
      <c r="Q29" s="2">
        <f t="shared" si="5"/>
        <v>43827.726999999999</v>
      </c>
      <c r="S29">
        <f t="shared" ca="1" si="6"/>
        <v>2.333581791314699E-5</v>
      </c>
    </row>
    <row r="30" spans="1:19" x14ac:dyDescent="0.2">
      <c r="A30" s="38" t="s">
        <v>56</v>
      </c>
      <c r="B30" s="39" t="s">
        <v>52</v>
      </c>
      <c r="C30" s="40">
        <v>59212.196600000003</v>
      </c>
      <c r="D30" s="40" t="s">
        <v>54</v>
      </c>
      <c r="E30">
        <f t="shared" si="0"/>
        <v>17536.44630822754</v>
      </c>
      <c r="F30">
        <f t="shared" si="1"/>
        <v>17536.5</v>
      </c>
      <c r="G30">
        <f t="shared" si="2"/>
        <v>-2.2483000182546675E-2</v>
      </c>
      <c r="I30">
        <f t="shared" si="3"/>
        <v>-2.2483000182546675E-2</v>
      </c>
      <c r="O30">
        <f t="shared" ca="1" si="4"/>
        <v>-1.8228773957825038E-2</v>
      </c>
      <c r="Q30" s="2">
        <f t="shared" si="5"/>
        <v>44193.696600000003</v>
      </c>
      <c r="S30">
        <f t="shared" ca="1" si="6"/>
        <v>1.809844077110931E-5</v>
      </c>
    </row>
    <row r="31" spans="1:19" x14ac:dyDescent="0.2">
      <c r="A31" s="38" t="s">
        <v>56</v>
      </c>
      <c r="B31" s="39" t="s">
        <v>52</v>
      </c>
      <c r="C31" s="40">
        <v>59212.197999999997</v>
      </c>
      <c r="D31" s="40" t="s">
        <v>53</v>
      </c>
      <c r="E31">
        <f t="shared" si="0"/>
        <v>17536.449651574982</v>
      </c>
      <c r="F31">
        <f t="shared" si="1"/>
        <v>17536.5</v>
      </c>
      <c r="G31">
        <f t="shared" si="2"/>
        <v>-2.108300018880982E-2</v>
      </c>
      <c r="I31">
        <f t="shared" si="3"/>
        <v>-2.108300018880982E-2</v>
      </c>
      <c r="O31">
        <f t="shared" ca="1" si="4"/>
        <v>-1.8228773957825038E-2</v>
      </c>
      <c r="Q31" s="2">
        <f t="shared" si="5"/>
        <v>44193.697999999997</v>
      </c>
      <c r="S31">
        <f t="shared" ca="1" si="6"/>
        <v>8.1466073776415894E-6</v>
      </c>
    </row>
    <row r="32" spans="1:19" x14ac:dyDescent="0.2">
      <c r="A32" s="38" t="s">
        <v>56</v>
      </c>
      <c r="B32" s="39" t="s">
        <v>52</v>
      </c>
      <c r="C32" s="40">
        <v>59212.197</v>
      </c>
      <c r="D32" s="40" t="s">
        <v>57</v>
      </c>
      <c r="E32">
        <f t="shared" si="0"/>
        <v>17536.447263469665</v>
      </c>
      <c r="F32">
        <f t="shared" si="1"/>
        <v>17536.5</v>
      </c>
      <c r="G32">
        <f t="shared" si="2"/>
        <v>-2.2083000185375568E-2</v>
      </c>
      <c r="I32">
        <f t="shared" si="3"/>
        <v>-2.2083000185375568E-2</v>
      </c>
      <c r="O32">
        <f t="shared" ca="1" si="4"/>
        <v>-1.8228773957825038E-2</v>
      </c>
      <c r="Q32" s="2">
        <f t="shared" si="5"/>
        <v>44193.697</v>
      </c>
      <c r="S32">
        <f t="shared" ca="1" si="6"/>
        <v>1.4855059813138384E-5</v>
      </c>
    </row>
    <row r="33" spans="1:19" x14ac:dyDescent="0.2">
      <c r="A33" s="41" t="s">
        <v>59</v>
      </c>
      <c r="B33" s="42" t="s">
        <v>52</v>
      </c>
      <c r="C33" s="43">
        <v>59289.034899999853</v>
      </c>
      <c r="D33" s="41" t="s">
        <v>53</v>
      </c>
      <c r="E33">
        <f t="shared" ref="E33:E34" si="7">+(C33-C$7)/C$8</f>
        <v>17719.94426162092</v>
      </c>
      <c r="F33">
        <f t="shared" ref="F33:F34" si="8">ROUND(2*E33,0)/2</f>
        <v>17720</v>
      </c>
      <c r="G33">
        <f t="shared" ref="G33:G34" si="9">+C33-(C$7+F33*C$8)</f>
        <v>-2.3340000334428623E-2</v>
      </c>
      <c r="I33">
        <f t="shared" ref="I33:I34" si="10">+G33</f>
        <v>-2.3340000334428623E-2</v>
      </c>
      <c r="O33">
        <f t="shared" ref="O33:O34" ca="1" si="11">+C$11+C$12*$F33</f>
        <v>-1.861153263650827E-2</v>
      </c>
      <c r="Q33" s="2">
        <f t="shared" ref="Q33:Q34" si="12">+C33-15018.5</f>
        <v>44270.534899999853</v>
      </c>
      <c r="S33">
        <f t="shared" ref="S33:S34" ca="1" si="13">+(O33-G33)^2</f>
        <v>2.2358406770276206E-5</v>
      </c>
    </row>
    <row r="34" spans="1:19" x14ac:dyDescent="0.2">
      <c r="A34" s="41" t="s">
        <v>59</v>
      </c>
      <c r="B34" s="42" t="s">
        <v>52</v>
      </c>
      <c r="C34" s="43">
        <v>59289.038199999835</v>
      </c>
      <c r="D34" s="41" t="s">
        <v>53</v>
      </c>
      <c r="E34">
        <f t="shared" si="7"/>
        <v>17719.952142368449</v>
      </c>
      <c r="F34">
        <f t="shared" si="8"/>
        <v>17720</v>
      </c>
      <c r="G34">
        <f t="shared" si="9"/>
        <v>-2.0040000352310017E-2</v>
      </c>
      <c r="I34">
        <f t="shared" si="10"/>
        <v>-2.0040000352310017E-2</v>
      </c>
      <c r="O34">
        <f t="shared" ca="1" si="11"/>
        <v>-1.861153263650827E-2</v>
      </c>
      <c r="Q34" s="2">
        <f t="shared" si="12"/>
        <v>44270.538199999835</v>
      </c>
      <c r="S34">
        <f t="shared" ca="1" si="13"/>
        <v>2.0405200150878607E-6</v>
      </c>
    </row>
    <row r="35" spans="1:19" x14ac:dyDescent="0.2">
      <c r="C35" s="8"/>
      <c r="D35" s="8"/>
    </row>
    <row r="36" spans="1:19" x14ac:dyDescent="0.2">
      <c r="C36" s="8"/>
      <c r="D36" s="8"/>
    </row>
    <row r="37" spans="1:19" x14ac:dyDescent="0.2">
      <c r="C37" s="8"/>
      <c r="D37" s="8"/>
    </row>
    <row r="38" spans="1:19" x14ac:dyDescent="0.2">
      <c r="C38" s="8"/>
      <c r="D38" s="8"/>
    </row>
    <row r="39" spans="1:19" x14ac:dyDescent="0.2"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9" name="Range1"/>
    <protectedRange sqref="A30:D32" name="Range1_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2023-01-16T06:11:25Z</dcterms:modified>
</cp:coreProperties>
</file>