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6CD62623-A88A-4BDA-B586-DEE30D02DD90}" xr6:coauthVersionLast="47" xr6:coauthVersionMax="47" xr10:uidLastSave="{00000000-0000-0000-0000-000000000000}"/>
  <bookViews>
    <workbookView xWindow="14445" yWindow="300" windowWidth="12975" windowHeight="146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H22" i="1" s="1"/>
  <c r="Q22" i="1"/>
  <c r="E23" i="1"/>
  <c r="F23" i="1"/>
  <c r="G23" i="1" s="1"/>
  <c r="H23" i="1" s="1"/>
  <c r="Q23" i="1"/>
  <c r="E24" i="1"/>
  <c r="F24" i="1"/>
  <c r="G24" i="1" s="1"/>
  <c r="H24" i="1" s="1"/>
  <c r="Q24" i="1"/>
  <c r="E25" i="1"/>
  <c r="F25" i="1" s="1"/>
  <c r="G25" i="1" s="1"/>
  <c r="H25" i="1" s="1"/>
  <c r="Q25" i="1"/>
  <c r="E26" i="1"/>
  <c r="F26" i="1" s="1"/>
  <c r="G26" i="1" s="1"/>
  <c r="H26" i="1" s="1"/>
  <c r="Q26" i="1"/>
  <c r="C21" i="1"/>
  <c r="R22" i="1"/>
  <c r="G11" i="1"/>
  <c r="F11" i="1"/>
  <c r="C7" i="1"/>
  <c r="C8" i="1"/>
  <c r="E21" i="1"/>
  <c r="F21" i="1"/>
  <c r="E15" i="1"/>
  <c r="C17" i="1"/>
  <c r="Q21" i="1"/>
  <c r="G21" i="1"/>
  <c r="H21" i="1"/>
  <c r="C11" i="1"/>
  <c r="C12" i="1" l="1"/>
  <c r="O24" i="1" l="1"/>
  <c r="O23" i="1"/>
  <c r="O22" i="1"/>
  <c r="O26" i="1"/>
  <c r="O25" i="1"/>
  <c r="C16" i="1"/>
  <c r="D18" i="1" s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<sst xmlns="http://schemas.openxmlformats.org/spreadsheetml/2006/main" count="54" uniqueCount="46">
  <si>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</si>
  <si>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</si>
  <si>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</si>
  <si>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</si>
  <si>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</si>
  <si>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</si>
  <si>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</si>
  <si>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</si>
  <si>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</si>
  <si>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</si>
  <si>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</si>
  <si>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</si>
  <si>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</si>
  <si>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</si>
  <si>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</si>
  <si>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</si>
  <si>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</si>
  <si>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</si>
  <si>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</si>
  <si>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</si>
  <si>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</si>
  <si>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</si>
  <si>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</si>
  <si>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</si>
  <si>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</si>
  <si>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</si>
  <si>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</si>
  <si>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</si>
  <si>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</si>
  <si>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</si>
  <si>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</si>
  <si>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</si>
  <si>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</si>
  <si>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</si>
  <si>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</si>
  <si>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</si>
  <si>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</si>
  <si>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S2</t>
  </si>
  <si>
    <t>EW</t>
  </si>
  <si>
    <t>IBVS 5600 Eph.</t>
  </si>
  <si>
    <t>IBVS 5600</t>
  </si>
  <si>
    <t>Ind</t>
  </si>
  <si>
    <t>JAVSO, 48, 250</t>
  </si>
  <si>
    <t>II</t>
  </si>
  <si>
    <t>I</t>
  </si>
  <si>
    <t xml:space="preserve">DD Ind 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</si>
</sst>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1" applyNumberFormat="0" applyFont="0" applyFill="0" applyAlignment="0" applyProtection="0"/>
  </cellStyleXfs>
  <cellXfs count="33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 applyAlignment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>
      <alignment vertical="top"/>
    </xf>
    <xf numFmtId="0" fontId="0" fillId="0" borderId="0" xfId="0">
      <alignment vertical="top"/>
    </xf>
    <xf numFmtId="0" fontId="10" fillId="0" borderId="0" xfId="0" applyFont="1">
      <alignment vertical="top"/>
    </xf>
    <xf numFmtId="0" fontId="3" fillId="0" borderId="0" xfId="0" applyFont="1">
      <alignment vertical="top"/>
    </xf>
    <xf numFmtId="0" fontId="6" fillId="0" borderId="0" xfId="0" applyFont="1" applyAlignment="1">
      <alignment horizontal="center"/>
    </xf>
    <xf numFmtId="0" fontId="8" fillId="0" borderId="0" xfId="0" applyFont="1">
      <alignment vertical="top"/>
    </xf>
    <xf numFmtId="0" fontId="7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22" fontId="6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6" fillId="0" borderId="0" xfId="0" applyFont="1" applyAlignment="1">
      <alignment horizontal="right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11" fillId="0" borderId="0" xfId="0" applyFont="1" applyAlignment="1">
      <alignment vertical="top"/>
    </xf>
    <xf numFmtId="0" fontId="10" fillId="0" borderId="0" xfId="0" applyFont="1" applyAlignment="1">
      <alignment horizontal="left"/>
    </xf>
    <xf numFmtId="0" fontId="9" fillId="0" borderId="0" xfId="0" applyFont="1" applyAlignment="1"/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172" fontId="13" fillId="0" borderId="0" xfId="0" applyNumberFormat="1" applyFont="1" applyAlignment="1">
      <alignment vertical="center" wrapText="1"/>
    </xf>
    <xf numFmtId="0" fontId="14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8427-0556 -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6.8999999999999997E-4</c:v>
                  </c:pt>
                  <c:pt idx="2">
                    <c:v>7.2000000000000005E-4</c:v>
                  </c:pt>
                  <c:pt idx="3">
                    <c:v>7.2000000000000005E-4</c:v>
                  </c:pt>
                  <c:pt idx="4">
                    <c:v>1.33E-3</c:v>
                  </c:pt>
                  <c:pt idx="5">
                    <c:v>1.2600000000000001E-3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6.8999999999999997E-4</c:v>
                  </c:pt>
                  <c:pt idx="2">
                    <c:v>7.2000000000000005E-4</c:v>
                  </c:pt>
                  <c:pt idx="3">
                    <c:v>7.2000000000000005E-4</c:v>
                  </c:pt>
                  <c:pt idx="4">
                    <c:v>1.33E-3</c:v>
                  </c:pt>
                  <c:pt idx="5">
                    <c:v>1.2600000000000001E-3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16141.5</c:v>
                </c:pt>
                <c:pt idx="2">
                  <c:v>16146.5</c:v>
                </c:pt>
                <c:pt idx="3">
                  <c:v>16147</c:v>
                </c:pt>
                <c:pt idx="4">
                  <c:v>16152</c:v>
                </c:pt>
                <c:pt idx="5">
                  <c:v>16152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-1.7348999826936051E-2</c:v>
                </c:pt>
                <c:pt idx="2">
                  <c:v>-1.7728999868268147E-2</c:v>
                </c:pt>
                <c:pt idx="3">
                  <c:v>-1.7312000039964914E-2</c:v>
                </c:pt>
                <c:pt idx="4">
                  <c:v>-1.7421999895304907E-2</c:v>
                </c:pt>
                <c:pt idx="5">
                  <c:v>-1.7031999719620217E-2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6C-4B36-A2A0-876BA9B70D6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6.8999999999999997E-4</c:v>
                  </c:pt>
                  <c:pt idx="2">
                    <c:v>7.2000000000000005E-4</c:v>
                  </c:pt>
                  <c:pt idx="3">
                    <c:v>7.2000000000000005E-4</c:v>
                  </c:pt>
                  <c:pt idx="4">
                    <c:v>1.33E-3</c:v>
                  </c:pt>
                  <c:pt idx="5">
                    <c:v>1.2600000000000001E-3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6.8999999999999997E-4</c:v>
                  </c:pt>
                  <c:pt idx="2">
                    <c:v>7.2000000000000005E-4</c:v>
                  </c:pt>
                  <c:pt idx="3">
                    <c:v>7.2000000000000005E-4</c:v>
                  </c:pt>
                  <c:pt idx="4">
                    <c:v>1.33E-3</c:v>
                  </c:pt>
                  <c:pt idx="5">
                    <c:v>1.2600000000000001E-3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16141.5</c:v>
                </c:pt>
                <c:pt idx="2">
                  <c:v>16146.5</c:v>
                </c:pt>
                <c:pt idx="3">
                  <c:v>16147</c:v>
                </c:pt>
                <c:pt idx="4">
                  <c:v>16152</c:v>
                </c:pt>
                <c:pt idx="5">
                  <c:v>16152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6C-4B36-A2A0-876BA9B70D6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6.8999999999999997E-4</c:v>
                  </c:pt>
                  <c:pt idx="2">
                    <c:v>7.2000000000000005E-4</c:v>
                  </c:pt>
                  <c:pt idx="3">
                    <c:v>7.2000000000000005E-4</c:v>
                  </c:pt>
                  <c:pt idx="4">
                    <c:v>1.33E-3</c:v>
                  </c:pt>
                  <c:pt idx="5">
                    <c:v>1.2600000000000001E-3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6.8999999999999997E-4</c:v>
                  </c:pt>
                  <c:pt idx="2">
                    <c:v>7.2000000000000005E-4</c:v>
                  </c:pt>
                  <c:pt idx="3">
                    <c:v>7.2000000000000005E-4</c:v>
                  </c:pt>
                  <c:pt idx="4">
                    <c:v>1.33E-3</c:v>
                  </c:pt>
                  <c:pt idx="5">
                    <c:v>1.2600000000000001E-3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16141.5</c:v>
                </c:pt>
                <c:pt idx="2">
                  <c:v>16146.5</c:v>
                </c:pt>
                <c:pt idx="3">
                  <c:v>16147</c:v>
                </c:pt>
                <c:pt idx="4">
                  <c:v>16152</c:v>
                </c:pt>
                <c:pt idx="5">
                  <c:v>16152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86C-4B36-A2A0-876BA9B70D6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6.8999999999999997E-4</c:v>
                  </c:pt>
                  <c:pt idx="2">
                    <c:v>7.2000000000000005E-4</c:v>
                  </c:pt>
                  <c:pt idx="3">
                    <c:v>7.2000000000000005E-4</c:v>
                  </c:pt>
                  <c:pt idx="4">
                    <c:v>1.33E-3</c:v>
                  </c:pt>
                  <c:pt idx="5">
                    <c:v>1.2600000000000001E-3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6.8999999999999997E-4</c:v>
                  </c:pt>
                  <c:pt idx="2">
                    <c:v>7.2000000000000005E-4</c:v>
                  </c:pt>
                  <c:pt idx="3">
                    <c:v>7.2000000000000005E-4</c:v>
                  </c:pt>
                  <c:pt idx="4">
                    <c:v>1.33E-3</c:v>
                  </c:pt>
                  <c:pt idx="5">
                    <c:v>1.2600000000000001E-3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16141.5</c:v>
                </c:pt>
                <c:pt idx="2">
                  <c:v>16146.5</c:v>
                </c:pt>
                <c:pt idx="3">
                  <c:v>16147</c:v>
                </c:pt>
                <c:pt idx="4">
                  <c:v>16152</c:v>
                </c:pt>
                <c:pt idx="5">
                  <c:v>16152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86C-4B36-A2A0-876BA9B70D6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6.8999999999999997E-4</c:v>
                  </c:pt>
                  <c:pt idx="2">
                    <c:v>7.2000000000000005E-4</c:v>
                  </c:pt>
                  <c:pt idx="3">
                    <c:v>7.2000000000000005E-4</c:v>
                  </c:pt>
                  <c:pt idx="4">
                    <c:v>1.33E-3</c:v>
                  </c:pt>
                  <c:pt idx="5">
                    <c:v>1.2600000000000001E-3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6.8999999999999997E-4</c:v>
                  </c:pt>
                  <c:pt idx="2">
                    <c:v>7.2000000000000005E-4</c:v>
                  </c:pt>
                  <c:pt idx="3">
                    <c:v>7.2000000000000005E-4</c:v>
                  </c:pt>
                  <c:pt idx="4">
                    <c:v>1.33E-3</c:v>
                  </c:pt>
                  <c:pt idx="5">
                    <c:v>1.2600000000000001E-3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16141.5</c:v>
                </c:pt>
                <c:pt idx="2">
                  <c:v>16146.5</c:v>
                </c:pt>
                <c:pt idx="3">
                  <c:v>16147</c:v>
                </c:pt>
                <c:pt idx="4">
                  <c:v>16152</c:v>
                </c:pt>
                <c:pt idx="5">
                  <c:v>16152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86C-4B36-A2A0-876BA9B70D6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6.8999999999999997E-4</c:v>
                  </c:pt>
                  <c:pt idx="2">
                    <c:v>7.2000000000000005E-4</c:v>
                  </c:pt>
                  <c:pt idx="3">
                    <c:v>7.2000000000000005E-4</c:v>
                  </c:pt>
                  <c:pt idx="4">
                    <c:v>1.33E-3</c:v>
                  </c:pt>
                  <c:pt idx="5">
                    <c:v>1.2600000000000001E-3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6.8999999999999997E-4</c:v>
                  </c:pt>
                  <c:pt idx="2">
                    <c:v>7.2000000000000005E-4</c:v>
                  </c:pt>
                  <c:pt idx="3">
                    <c:v>7.2000000000000005E-4</c:v>
                  </c:pt>
                  <c:pt idx="4">
                    <c:v>1.33E-3</c:v>
                  </c:pt>
                  <c:pt idx="5">
                    <c:v>1.2600000000000001E-3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16141.5</c:v>
                </c:pt>
                <c:pt idx="2">
                  <c:v>16146.5</c:v>
                </c:pt>
                <c:pt idx="3">
                  <c:v>16147</c:v>
                </c:pt>
                <c:pt idx="4">
                  <c:v>16152</c:v>
                </c:pt>
                <c:pt idx="5">
                  <c:v>16152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86C-4B36-A2A0-876BA9B70D6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6.8999999999999997E-4</c:v>
                  </c:pt>
                  <c:pt idx="2">
                    <c:v>7.2000000000000005E-4</c:v>
                  </c:pt>
                  <c:pt idx="3">
                    <c:v>7.2000000000000005E-4</c:v>
                  </c:pt>
                  <c:pt idx="4">
                    <c:v>1.33E-3</c:v>
                  </c:pt>
                  <c:pt idx="5">
                    <c:v>1.2600000000000001E-3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6.8999999999999997E-4</c:v>
                  </c:pt>
                  <c:pt idx="2">
                    <c:v>7.2000000000000005E-4</c:v>
                  </c:pt>
                  <c:pt idx="3">
                    <c:v>7.2000000000000005E-4</c:v>
                  </c:pt>
                  <c:pt idx="4">
                    <c:v>1.33E-3</c:v>
                  </c:pt>
                  <c:pt idx="5">
                    <c:v>1.2600000000000001E-3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16141.5</c:v>
                </c:pt>
                <c:pt idx="2">
                  <c:v>16146.5</c:v>
                </c:pt>
                <c:pt idx="3">
                  <c:v>16147</c:v>
                </c:pt>
                <c:pt idx="4">
                  <c:v>16152</c:v>
                </c:pt>
                <c:pt idx="5">
                  <c:v>16152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86C-4B36-A2A0-876BA9B70D6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16141.5</c:v>
                </c:pt>
                <c:pt idx="2">
                  <c:v>16146.5</c:v>
                </c:pt>
                <c:pt idx="3">
                  <c:v>16147</c:v>
                </c:pt>
                <c:pt idx="4">
                  <c:v>16152</c:v>
                </c:pt>
                <c:pt idx="5">
                  <c:v>16152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-9.7372074906593165E-8</c:v>
                </c:pt>
                <c:pt idx="1">
                  <c:v>-1.7362004072943922E-2</c:v>
                </c:pt>
                <c:pt idx="2">
                  <c:v>-1.736738210680102E-2</c:v>
                </c:pt>
                <c:pt idx="3">
                  <c:v>-1.7367919910186731E-2</c:v>
                </c:pt>
                <c:pt idx="4">
                  <c:v>-1.7373297944043829E-2</c:v>
                </c:pt>
                <c:pt idx="5">
                  <c:v>-1.7373297944043829E-2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86C-4B36-A2A0-876BA9B70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606024"/>
        <c:axId val="1"/>
      </c:scatterChart>
      <c:valAx>
        <c:axId val="472606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26060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462A557-8E9D-D243-3766-F5008C0E58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12" sqref="E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855468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2">
      <c r="A1" s="32" t="s">
        <v>45</v>
      </c>
      <c r="D1" t="s">
        <v>41</v>
      </c>
    </row>
    <row r="2" spans="1:7" x14ac:dyDescent="0.2">
      <c r="A2" t="s">
        <v>23</v>
      </c>
      <c r="B2" t="s">
        <v>38</v>
      </c>
      <c r="C2" s="2"/>
      <c r="D2" s="2"/>
    </row>
    <row r="3" spans="1:7" ht="13.5" thickBot="1" x14ac:dyDescent="0.25"/>
    <row r="4" spans="1:7" ht="14.25" thickTop="1" thickBot="1" x14ac:dyDescent="0.25">
      <c r="A4" s="28" t="s">
        <v>39</v>
      </c>
      <c r="C4" s="7">
        <v>52872.913999999873</v>
      </c>
      <c r="D4" s="8">
        <v>0.36274600000000001</v>
      </c>
    </row>
    <row r="6" spans="1:7" x14ac:dyDescent="0.2">
      <c r="A6" s="4" t="s">
        <v>0</v>
      </c>
    </row>
    <row r="7" spans="1:7" x14ac:dyDescent="0.2">
      <c r="A7" t="s">
        <v>1</v>
      </c>
      <c r="C7">
        <f>+C4</f>
        <v>52872.913999999873</v>
      </c>
    </row>
    <row r="8" spans="1:7" x14ac:dyDescent="0.2">
      <c r="A8" t="s">
        <v>2</v>
      </c>
      <c r="C8">
        <f>+D4</f>
        <v>0.36274600000000001</v>
      </c>
    </row>
    <row r="9" spans="1:7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7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7" x14ac:dyDescent="0.2">
      <c r="A11" s="11" t="s">
        <v>14</v>
      </c>
      <c r="B11" s="11"/>
      <c r="C11" s="23">
        <f ca="1">INTERCEPT(INDIRECT($G$11):G992,INDIRECT($F$11):F992)</f>
        <v>-9.7372074906593165E-8</v>
      </c>
      <c r="D11" s="2"/>
      <c r="E11" s="11"/>
      <c r="F11" s="24" t="str">
        <f>"F"&amp;E19</f>
        <v>F21</v>
      </c>
      <c r="G11" s="25" t="str">
        <f>"G"&amp;E19</f>
        <v>G21</v>
      </c>
    </row>
    <row r="12" spans="1:7" x14ac:dyDescent="0.2">
      <c r="A12" s="11" t="s">
        <v>15</v>
      </c>
      <c r="B12" s="11"/>
      <c r="C12" s="23">
        <f ca="1">SLOPE(INDIRECT($G$11):G992,INDIRECT($F$11):F992)</f>
        <v>-1.0756067714195717E-6</v>
      </c>
      <c r="D12" s="2"/>
      <c r="E12" s="11"/>
    </row>
    <row r="13" spans="1:7" x14ac:dyDescent="0.2">
      <c r="A13" s="11" t="s">
        <v>18</v>
      </c>
      <c r="B13" s="11"/>
      <c r="C13" s="2" t="s">
        <v>12</v>
      </c>
      <c r="D13" s="2"/>
      <c r="E13" s="11"/>
    </row>
    <row r="14" spans="1:7" x14ac:dyDescent="0.2">
      <c r="A14" s="11"/>
      <c r="B14" s="11"/>
      <c r="C14" s="11"/>
      <c r="D14" s="11"/>
      <c r="E14" s="11"/>
    </row>
    <row r="15" spans="1:7" x14ac:dyDescent="0.2">
      <c r="A15" s="13" t="s">
        <v>16</v>
      </c>
      <c r="B15" s="11"/>
      <c r="C15" s="14">
        <f ca="1">(C7+C11)+(C8+C12)*INT(MAX(F21:F3533))</f>
        <v>58731.970018701926</v>
      </c>
      <c r="D15" s="15" t="s">
        <v>32</v>
      </c>
      <c r="E15" s="16">
        <f ca="1">TODAY()+15018.5-B9/24</f>
        <v>59960.5</v>
      </c>
    </row>
    <row r="16" spans="1:7" x14ac:dyDescent="0.2">
      <c r="A16" s="17" t="s">
        <v>3</v>
      </c>
      <c r="B16" s="11"/>
      <c r="C16" s="18">
        <f ca="1">+C8+C12</f>
        <v>0.36274492439322858</v>
      </c>
      <c r="D16" s="15" t="s">
        <v>33</v>
      </c>
      <c r="E16" s="16">
        <f ca="1">ROUND(2*(E15-C15)/C16,0)/2+1</f>
        <v>3388</v>
      </c>
    </row>
    <row r="17" spans="1:18" ht="13.5" thickBot="1" x14ac:dyDescent="0.25">
      <c r="A17" s="15" t="s">
        <v>29</v>
      </c>
      <c r="B17" s="11"/>
      <c r="C17" s="11">
        <f>COUNT(C21:C2191)</f>
        <v>6</v>
      </c>
      <c r="D17" s="15" t="s">
        <v>34</v>
      </c>
      <c r="E17" s="19">
        <f ca="1">+C15+C16*E16-15018.5-C9/24</f>
        <v>44942.845655879522</v>
      </c>
    </row>
    <row r="18" spans="1:18" ht="14.25" thickTop="1" thickBot="1" x14ac:dyDescent="0.25">
      <c r="A18" s="17" t="s">
        <v>4</v>
      </c>
      <c r="B18" s="11"/>
      <c r="C18" s="20">
        <f ca="1">+C15</f>
        <v>58731.970018701926</v>
      </c>
      <c r="D18" s="21">
        <f ca="1">+C16</f>
        <v>0.36274492439322858</v>
      </c>
      <c r="E18" s="22" t="s">
        <v>35</v>
      </c>
    </row>
    <row r="19" spans="1:18" ht="13.5" thickTop="1" x14ac:dyDescent="0.2">
      <c r="A19" s="26" t="s">
        <v>36</v>
      </c>
      <c r="E19" s="27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37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ht="12" customHeight="1" x14ac:dyDescent="0.2">
      <c r="A21" t="s">
        <v>40</v>
      </c>
      <c r="C21" s="9">
        <f>+C4</f>
        <v>52872.913999999873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-9.7372074906593165E-8</v>
      </c>
      <c r="Q21" s="1">
        <f>+C21-15018.5</f>
        <v>37854.413999999873</v>
      </c>
    </row>
    <row r="22" spans="1:18" ht="12" customHeight="1" x14ac:dyDescent="0.2">
      <c r="A22" s="29" t="s">
        <v>42</v>
      </c>
      <c r="B22" s="30" t="s">
        <v>43</v>
      </c>
      <c r="C22" s="31">
        <v>58728.161210000049</v>
      </c>
      <c r="D22" s="29">
        <v>6.8999999999999997E-4</v>
      </c>
      <c r="E22">
        <f t="shared" ref="E22:E26" si="0">+(C22-C$7)/C$8</f>
        <v>16141.452173146432</v>
      </c>
      <c r="F22">
        <f t="shared" ref="F22:F26" si="1">ROUND(2*E22,0)/2</f>
        <v>16141.5</v>
      </c>
      <c r="G22">
        <f t="shared" ref="G22:G26" si="2">+C22-(C$7+F22*C$8)</f>
        <v>-1.7348999826936051E-2</v>
      </c>
      <c r="H22">
        <f t="shared" ref="H22:H26" si="3">+G22</f>
        <v>-1.7348999826936051E-2</v>
      </c>
      <c r="O22">
        <f t="shared" ref="O22:O26" ca="1" si="4">+C$11+C$12*$F22</f>
        <v>-1.7362004072943922E-2</v>
      </c>
      <c r="Q22" s="1">
        <f t="shared" ref="Q22:Q26" si="5">+C22-15018.5</f>
        <v>43709.661210000049</v>
      </c>
      <c r="R22" t="e">
        <f>IF(ABS(#REF!-C21)&lt;0.00001,1,"")</f>
        <v>#REF!</v>
      </c>
    </row>
    <row r="23" spans="1:18" ht="12" customHeight="1" x14ac:dyDescent="0.2">
      <c r="A23" s="29" t="s">
        <v>42</v>
      </c>
      <c r="B23" s="30" t="s">
        <v>43</v>
      </c>
      <c r="C23" s="31">
        <v>58729.974560000002</v>
      </c>
      <c r="D23" s="29">
        <v>7.2000000000000005E-4</v>
      </c>
      <c r="E23">
        <f t="shared" si="0"/>
        <v>16146.45112558134</v>
      </c>
      <c r="F23">
        <f t="shared" si="1"/>
        <v>16146.5</v>
      </c>
      <c r="G23">
        <f t="shared" si="2"/>
        <v>-1.7728999868268147E-2</v>
      </c>
      <c r="H23">
        <f t="shared" si="3"/>
        <v>-1.7728999868268147E-2</v>
      </c>
      <c r="O23">
        <f t="shared" ca="1" si="4"/>
        <v>-1.736738210680102E-2</v>
      </c>
      <c r="Q23" s="1">
        <f t="shared" si="5"/>
        <v>43711.474560000002</v>
      </c>
    </row>
    <row r="24" spans="1:18" ht="12" customHeight="1" x14ac:dyDescent="0.2">
      <c r="A24" s="29" t="s">
        <v>42</v>
      </c>
      <c r="B24" s="30" t="s">
        <v>44</v>
      </c>
      <c r="C24" s="31">
        <v>58730.15634999983</v>
      </c>
      <c r="D24" s="29">
        <v>7.2000000000000005E-4</v>
      </c>
      <c r="E24">
        <f t="shared" si="0"/>
        <v>16146.952275145575</v>
      </c>
      <c r="F24">
        <f t="shared" si="1"/>
        <v>16147</v>
      </c>
      <c r="G24">
        <f t="shared" si="2"/>
        <v>-1.7312000039964914E-2</v>
      </c>
      <c r="H24">
        <f t="shared" si="3"/>
        <v>-1.7312000039964914E-2</v>
      </c>
      <c r="O24">
        <f t="shared" ca="1" si="4"/>
        <v>-1.7367919910186731E-2</v>
      </c>
      <c r="Q24" s="1">
        <f t="shared" si="5"/>
        <v>43711.65634999983</v>
      </c>
    </row>
    <row r="25" spans="1:18" ht="12" customHeight="1" x14ac:dyDescent="0.2">
      <c r="A25" s="29" t="s">
        <v>42</v>
      </c>
      <c r="B25" s="30" t="s">
        <v>44</v>
      </c>
      <c r="C25" s="31">
        <v>58731.969969999976</v>
      </c>
      <c r="D25" s="29">
        <v>1.33E-3</v>
      </c>
      <c r="E25">
        <f t="shared" si="0"/>
        <v>16151.951971903489</v>
      </c>
      <c r="F25">
        <f t="shared" si="1"/>
        <v>16152</v>
      </c>
      <c r="G25">
        <f t="shared" si="2"/>
        <v>-1.7421999895304907E-2</v>
      </c>
      <c r="H25">
        <f t="shared" si="3"/>
        <v>-1.7421999895304907E-2</v>
      </c>
      <c r="O25">
        <f t="shared" ca="1" si="4"/>
        <v>-1.7373297944043829E-2</v>
      </c>
      <c r="Q25" s="1">
        <f t="shared" si="5"/>
        <v>43713.469969999976</v>
      </c>
    </row>
    <row r="26" spans="1:18" ht="12" customHeight="1" x14ac:dyDescent="0.2">
      <c r="A26" s="29" t="s">
        <v>42</v>
      </c>
      <c r="B26" s="30" t="s">
        <v>44</v>
      </c>
      <c r="C26" s="31">
        <v>58731.970360000152</v>
      </c>
      <c r="D26" s="29">
        <v>1.2600000000000001E-3</v>
      </c>
      <c r="E26">
        <f t="shared" si="0"/>
        <v>16151.953047036435</v>
      </c>
      <c r="F26">
        <f t="shared" si="1"/>
        <v>16152</v>
      </c>
      <c r="G26">
        <f t="shared" si="2"/>
        <v>-1.7031999719620217E-2</v>
      </c>
      <c r="H26">
        <f t="shared" si="3"/>
        <v>-1.7031999719620217E-2</v>
      </c>
      <c r="O26">
        <f t="shared" ca="1" si="4"/>
        <v>-1.7373297944043829E-2</v>
      </c>
      <c r="Q26" s="1">
        <f t="shared" si="5"/>
        <v>43713.470360000152</v>
      </c>
    </row>
    <row r="27" spans="1:18" ht="12" customHeight="1" x14ac:dyDescent="0.2">
      <c r="C27" s="9"/>
      <c r="D27" s="9"/>
      <c r="Q27" s="1"/>
    </row>
    <row r="28" spans="1:18" ht="12" customHeight="1" x14ac:dyDescent="0.2">
      <c r="C28" s="9"/>
      <c r="D28" s="9"/>
      <c r="Q28" s="1"/>
    </row>
    <row r="29" spans="1:18" ht="12" customHeight="1" x14ac:dyDescent="0.2">
      <c r="C29" s="9"/>
      <c r="D29" s="9"/>
      <c r="Q29" s="1"/>
    </row>
    <row r="30" spans="1:18" x14ac:dyDescent="0.2">
      <c r="C30" s="9"/>
      <c r="D30" s="9"/>
      <c r="Q30" s="1"/>
    </row>
    <row r="31" spans="1:18" x14ac:dyDescent="0.2">
      <c r="C31" s="9"/>
      <c r="D31" s="9"/>
      <c r="Q31" s="1"/>
    </row>
    <row r="32" spans="1:18" x14ac:dyDescent="0.2">
      <c r="C32" s="9"/>
      <c r="D32" s="9"/>
      <c r="Q32" s="1"/>
    </row>
    <row r="33" spans="3:17" x14ac:dyDescent="0.2">
      <c r="C33" s="9"/>
      <c r="D33" s="9"/>
      <c r="Q33" s="1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5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2023-01-16T06:34:35Z</dcterms:modified>
</cp:coreProperties>
</file>