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61AD6A7-18D7-45D9-89DF-B1FA0287B6BE}" xr6:coauthVersionLast="47" xr6:coauthVersionMax="47" xr10:uidLastSave="{00000000-0000-0000-0000-000000000000}"/>
  <bookViews>
    <workbookView xWindow="13545" yWindow="108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Q25" i="1"/>
  <c r="Q26" i="1"/>
  <c r="C7" i="1"/>
  <c r="E25" i="1"/>
  <c r="F25" i="1"/>
  <c r="C8" i="1"/>
  <c r="D9" i="1"/>
  <c r="C9" i="1"/>
  <c r="Q24" i="1"/>
  <c r="Q21" i="1"/>
  <c r="Q23" i="1"/>
  <c r="D8" i="1"/>
  <c r="F16" i="1"/>
  <c r="F17" i="1" s="1"/>
  <c r="E23" i="1"/>
  <c r="F23" i="1"/>
  <c r="G26" i="1"/>
  <c r="K26" i="1"/>
  <c r="E21" i="1"/>
  <c r="F21" i="1"/>
  <c r="G21" i="1"/>
  <c r="C22" i="1"/>
  <c r="E26" i="1"/>
  <c r="F26" i="1"/>
  <c r="E24" i="1"/>
  <c r="F24" i="1"/>
  <c r="G24" i="1"/>
  <c r="K24" i="1"/>
  <c r="G25" i="1"/>
  <c r="K25" i="1"/>
  <c r="G23" i="1"/>
  <c r="K23" i="1"/>
  <c r="J21" i="1"/>
  <c r="C17" i="1"/>
  <c r="Q22" i="1"/>
  <c r="E22" i="1"/>
  <c r="F22" i="1"/>
  <c r="U22" i="1"/>
  <c r="C11" i="1"/>
  <c r="C12" i="1"/>
  <c r="O29" i="1" l="1"/>
  <c r="O28" i="1"/>
  <c r="O27" i="1"/>
  <c r="C16" i="1"/>
  <c r="D18" i="1" s="1"/>
  <c r="O22" i="1"/>
  <c r="O25" i="1"/>
  <c r="O26" i="1"/>
  <c r="O23" i="1"/>
  <c r="O21" i="1"/>
  <c r="C15" i="1"/>
  <c r="O24" i="1"/>
  <c r="C18" i="1" l="1"/>
  <c r="F18" i="1"/>
  <c r="F19" i="1" s="1"/>
</calcChain>
</file>

<file path=xl/sharedStrings.xml><?xml version="1.0" encoding="utf-8"?>
<sst xmlns="http://schemas.openxmlformats.org/spreadsheetml/2006/main" count="65" uniqueCount="53">
  <si>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</si>
  <si>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</si>
  <si>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</si>
  <si>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</si>
  <si>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</si>
  <si>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</si>
  <si>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</si>
  <si>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</si>
  <si>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</si>
  <si>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</si>
  <si>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</si>
  <si>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</si>
  <si>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</si>
  <si>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</si>
  <si>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</si>
  <si>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</si>
  <si>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</si>
  <si>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</si>
  <si>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</si>
  <si>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</si>
  <si>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</si>
  <si>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</si>
  <si>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</si>
  <si>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</si>
  <si>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</si>
  <si>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</si>
  <si>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</si>
  <si>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</si>
  <si>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</si>
  <si>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</si>
  <si>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</si>
  <si>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</si>
  <si>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</si>
  <si>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</si>
  <si>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</si>
  <si>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</si>
  <si>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</si>
  <si>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</si>
  <si>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</si>
  <si>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ST Ind</t>
  </si>
  <si>
    <t>G8410-1555</t>
  </si>
  <si>
    <t>EW/KW</t>
  </si>
  <si>
    <t>ST Ind / GSC 8410-1555</t>
  </si>
  <si>
    <t>GCVS 4</t>
  </si>
  <si>
    <t>Kreiner</t>
  </si>
  <si>
    <t>Pavlov 2015, pc</t>
  </si>
  <si>
    <t>I</t>
  </si>
  <si>
    <t>pg</t>
  </si>
  <si>
    <t>vis</t>
  </si>
  <si>
    <t>PE</t>
  </si>
  <si>
    <t>CCD</t>
  </si>
  <si>
    <t>OEJV 0179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</si>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</sst>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8" fillId="26" borderId="0" xfId="0" applyFont="1" applyFill="1" applyAlignment="1"/>
    <xf numFmtId="0" fontId="18" fillId="0" borderId="0" xfId="0" applyFont="1" applyAlignment="1">
      <alignment vertical="center"/>
    </xf>
    <xf numFmtId="0" fontId="34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41" applyFont="1" applyBorder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2" fontId="36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Ind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2556390977443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B5-4D60-8D1D-A259FF9DD8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B5-4D60-8D1D-A259FF9DD8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0.20095764500001678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B5-4D60-8D1D-A259FF9DD8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5.5889969997224398E-2</c:v>
                </c:pt>
                <c:pt idx="3">
                  <c:v>4.8691345000406727E-2</c:v>
                </c:pt>
                <c:pt idx="4">
                  <c:v>3.3528945001307875E-2</c:v>
                </c:pt>
                <c:pt idx="5">
                  <c:v>3.5540700002457015E-2</c:v>
                </c:pt>
                <c:pt idx="6">
                  <c:v>2.6945129800878931E-2</c:v>
                </c:pt>
                <c:pt idx="7">
                  <c:v>2.6606224913848564E-2</c:v>
                </c:pt>
                <c:pt idx="8">
                  <c:v>2.6697980174503755E-2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B5-4D60-8D1D-A259FF9DD8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B5-4D60-8D1D-A259FF9DD8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B5-4D60-8D1D-A259FF9DD8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B5-4D60-8D1D-A259FF9DD8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0.20206268417032452</c:v>
                </c:pt>
                <c:pt idx="1">
                  <c:v>0.10718867475323232</c:v>
                </c:pt>
                <c:pt idx="2">
                  <c:v>4.971325770020834E-2</c:v>
                </c:pt>
                <c:pt idx="3">
                  <c:v>4.3429139398533212E-2</c:v>
                </c:pt>
                <c:pt idx="4">
                  <c:v>3.4668705172039557E-2</c:v>
                </c:pt>
                <c:pt idx="5">
                  <c:v>3.4666216412316125E-2</c:v>
                </c:pt>
                <c:pt idx="6">
                  <c:v>3.0221291546259965E-2</c:v>
                </c:pt>
                <c:pt idx="7">
                  <c:v>3.0049567125342902E-2</c:v>
                </c:pt>
                <c:pt idx="8">
                  <c:v>3.004707836561947E-2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B5-4D60-8D1D-A259FF9DD8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B5-4D60-8D1D-A259FF9DD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159464"/>
        <c:axId val="1"/>
      </c:scatterChart>
      <c:valAx>
        <c:axId val="943159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159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9B00F8-ABC6-6BED-4755-15651A114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42</v>
      </c>
      <c r="F1" s="31" t="s">
        <v>39</v>
      </c>
      <c r="G1" s="32">
        <v>0</v>
      </c>
      <c r="H1" s="33"/>
      <c r="I1" s="34" t="s">
        <v>40</v>
      </c>
      <c r="J1" s="35" t="s">
        <v>39</v>
      </c>
      <c r="K1" s="36">
        <v>20.35238</v>
      </c>
      <c r="L1" s="37">
        <v>-48.192</v>
      </c>
      <c r="M1" s="38">
        <v>52500.224999999999</v>
      </c>
      <c r="N1" s="38">
        <v>0.40191649000000002</v>
      </c>
      <c r="O1" s="34" t="s">
        <v>41</v>
      </c>
    </row>
    <row r="2" spans="1:15" x14ac:dyDescent="0.2">
      <c r="A2" t="s">
        <v>25</v>
      </c>
      <c r="B2" t="s">
        <v>41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44839.6967</v>
      </c>
      <c r="D4" s="28">
        <v>0.40188233000000001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f>M1</f>
        <v>52500.224999999999</v>
      </c>
      <c r="D7" s="34" t="s">
        <v>44</v>
      </c>
    </row>
    <row r="8" spans="1:15" x14ac:dyDescent="0.2">
      <c r="A8" t="s">
        <v>5</v>
      </c>
      <c r="C8" s="8">
        <f>N1</f>
        <v>0.40191649000000002</v>
      </c>
      <c r="D8" s="29" t="str">
        <f>D7</f>
        <v>Kreiner</v>
      </c>
    </row>
    <row r="9" spans="1:15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INTERCEPT(INDIRECT($D$9):G992,INDIRECT($C$9):F992)</f>
        <v>0.10718867475323232</v>
      </c>
      <c r="D11" s="3"/>
      <c r="E11" s="10"/>
    </row>
    <row r="12" spans="1:15" x14ac:dyDescent="0.2">
      <c r="A12" s="10" t="s">
        <v>18</v>
      </c>
      <c r="B12" s="10"/>
      <c r="C12" s="21">
        <f ca="1">SLOPE(INDIRECT($D$9):G992,INDIRECT($C$9):F992)</f>
        <v>-4.9775194468713934E-6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58729.156809098364</v>
      </c>
      <c r="E15" s="14" t="s">
        <v>36</v>
      </c>
      <c r="F15" s="39">
        <v>1</v>
      </c>
    </row>
    <row r="16" spans="1:15" x14ac:dyDescent="0.2">
      <c r="A16" s="16" t="s">
        <v>6</v>
      </c>
      <c r="B16" s="10"/>
      <c r="C16" s="17">
        <f ca="1">+C8+C12</f>
        <v>0.40191151248055312</v>
      </c>
      <c r="E16" s="14" t="s">
        <v>32</v>
      </c>
      <c r="F16" s="40">
        <f ca="1">NOW()+15018.5+$C$5/24</f>
        <v>59960.816674768517</v>
      </c>
    </row>
    <row r="17" spans="1:21" ht="13.5" thickBot="1" x14ac:dyDescent="0.25">
      <c r="A17" s="14" t="s">
        <v>29</v>
      </c>
      <c r="B17" s="10"/>
      <c r="C17" s="10">
        <f>COUNT(C21:C2191)</f>
        <v>9</v>
      </c>
      <c r="E17" s="14" t="s">
        <v>37</v>
      </c>
      <c r="F17" s="15">
        <f ca="1">ROUND(2*(F16-$C$7)/$C$8,0)/2+F15</f>
        <v>18563.5</v>
      </c>
    </row>
    <row r="18" spans="1:21" ht="14.25" thickTop="1" thickBot="1" x14ac:dyDescent="0.25">
      <c r="A18" s="16" t="s">
        <v>7</v>
      </c>
      <c r="B18" s="10"/>
      <c r="C18" s="19">
        <f ca="1">+C15</f>
        <v>58729.156809098364</v>
      </c>
      <c r="D18" s="20">
        <f ca="1">+C16</f>
        <v>0.40191151248055312</v>
      </c>
      <c r="E18" s="14" t="s">
        <v>38</v>
      </c>
      <c r="F18" s="23">
        <f ca="1">ROUND(2*(F16-$C$15)/$C$16,0)/2+F15</f>
        <v>3065.5</v>
      </c>
    </row>
    <row r="19" spans="1:21" ht="13.5" thickTop="1" x14ac:dyDescent="0.2">
      <c r="E19" s="14" t="s">
        <v>33</v>
      </c>
      <c r="F19" s="18">
        <f ca="1">+$C$15+$C$16*F18-15018.5-$C$5/24</f>
        <v>44943.112383940832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43</v>
      </c>
      <c r="C21" s="8">
        <v>44839.6967</v>
      </c>
      <c r="D21" s="8"/>
      <c r="E21" s="43">
        <f>+(C21-C$7)/C$8-0.5</f>
        <v>-19060.500001492841</v>
      </c>
      <c r="F21">
        <f t="shared" ref="F21:F26" si="0">ROUND(2*E21,0)/2</f>
        <v>-19060.5</v>
      </c>
      <c r="G21">
        <f>+C21-(C$7+F21*C$8)</f>
        <v>0.20095764500001678</v>
      </c>
      <c r="J21">
        <f>+G21</f>
        <v>0.20095764500001678</v>
      </c>
      <c r="O21">
        <f t="shared" ref="O21:O26" ca="1" si="1">+C$11+C$12*$F21</f>
        <v>0.20206268417032452</v>
      </c>
      <c r="Q21" s="2">
        <f t="shared" ref="Q21:Q26" si="2">+C21-15018.5</f>
        <v>29821.1967</v>
      </c>
    </row>
    <row r="22" spans="1:21" x14ac:dyDescent="0.2">
      <c r="A22" t="s">
        <v>44</v>
      </c>
      <c r="C22" s="8">
        <f>C$7</f>
        <v>52500.224999999999</v>
      </c>
      <c r="D22" s="8" t="s">
        <v>15</v>
      </c>
      <c r="E22">
        <f>+(C22-C$7)/C$8</f>
        <v>0</v>
      </c>
      <c r="F22">
        <f t="shared" si="0"/>
        <v>0</v>
      </c>
      <c r="O22">
        <f t="shared" ca="1" si="1"/>
        <v>0.10718867475323232</v>
      </c>
      <c r="Q22" s="2">
        <f t="shared" si="2"/>
        <v>37481.724999999999</v>
      </c>
      <c r="U22">
        <f>+C22-(C$7+F22*C$8)</f>
        <v>0</v>
      </c>
    </row>
    <row r="23" spans="1:21" ht="15" x14ac:dyDescent="0.2">
      <c r="A23" s="44" t="s">
        <v>45</v>
      </c>
      <c r="B23" s="45" t="s">
        <v>46</v>
      </c>
      <c r="C23" s="46">
        <v>57141.210599999999</v>
      </c>
      <c r="D23" s="47">
        <v>5.9999999999999995E-4</v>
      </c>
      <c r="E23">
        <f>+(C23-C$7)/C$8</f>
        <v>11547.139058663653</v>
      </c>
      <c r="F23">
        <f t="shared" si="0"/>
        <v>11547</v>
      </c>
      <c r="G23">
        <f>+C23-(C$7+F23*C$8)</f>
        <v>5.5889969997224398E-2</v>
      </c>
      <c r="K23">
        <f>+G23</f>
        <v>5.5889969997224398E-2</v>
      </c>
      <c r="O23">
        <f t="shared" ca="1" si="1"/>
        <v>4.971325770020834E-2</v>
      </c>
      <c r="Q23" s="2">
        <f t="shared" si="2"/>
        <v>42122.710599999999</v>
      </c>
    </row>
    <row r="24" spans="1:21" x14ac:dyDescent="0.2">
      <c r="A24" s="48" t="s">
        <v>51</v>
      </c>
      <c r="B24" s="49" t="s">
        <v>46</v>
      </c>
      <c r="C24" s="50">
        <v>57648.622969999997</v>
      </c>
      <c r="D24" s="50">
        <v>1E-4</v>
      </c>
      <c r="E24">
        <f>+(C24-C$7)/C$8</f>
        <v>12809.621147915574</v>
      </c>
      <c r="F24">
        <f t="shared" si="0"/>
        <v>12809.5</v>
      </c>
      <c r="G24">
        <f>+C24-(C$7+F24*C$8)</f>
        <v>4.8691345000406727E-2</v>
      </c>
      <c r="K24">
        <f>+G24</f>
        <v>4.8691345000406727E-2</v>
      </c>
      <c r="O24">
        <f t="shared" ca="1" si="1"/>
        <v>4.3429139398533212E-2</v>
      </c>
      <c r="Q24" s="2">
        <f t="shared" si="2"/>
        <v>42630.122969999997</v>
      </c>
    </row>
    <row r="25" spans="1:21" ht="12" customHeight="1" x14ac:dyDescent="0.2">
      <c r="A25" s="42" t="s">
        <v>0</v>
      </c>
      <c r="B25" s="41" t="s">
        <v>1</v>
      </c>
      <c r="C25" s="42">
        <v>58355.98083</v>
      </c>
      <c r="D25" s="42">
        <v>8.9999999999999998E-4</v>
      </c>
      <c r="E25">
        <f>+(C25-C$7)/C$8</f>
        <v>14569.583422665743</v>
      </c>
      <c r="F25">
        <f t="shared" si="0"/>
        <v>14569.5</v>
      </c>
      <c r="G25">
        <f>+C25-(C$7+F25*C$8)</f>
        <v>3.3528945001307875E-2</v>
      </c>
      <c r="K25">
        <f>+G25</f>
        <v>3.3528945001307875E-2</v>
      </c>
      <c r="O25">
        <f t="shared" ca="1" si="1"/>
        <v>3.4668705172039557E-2</v>
      </c>
      <c r="Q25" s="2">
        <f t="shared" si="2"/>
        <v>43337.48083</v>
      </c>
    </row>
    <row r="26" spans="1:21" ht="12" customHeight="1" x14ac:dyDescent="0.2">
      <c r="A26" s="51" t="s">
        <v>0</v>
      </c>
      <c r="B26" s="41" t="s">
        <v>46</v>
      </c>
      <c r="C26" s="42">
        <v>58356.183799999999</v>
      </c>
      <c r="D26" s="42">
        <v>1.5E-3</v>
      </c>
      <c r="E26">
        <f>+(C26-C$7)/C$8</f>
        <v>14570.088428071214</v>
      </c>
      <c r="F26">
        <f t="shared" si="0"/>
        <v>14570</v>
      </c>
      <c r="G26">
        <f>+C26-(C$7+F26*C$8)</f>
        <v>3.5540700002457015E-2</v>
      </c>
      <c r="K26">
        <f>+G26</f>
        <v>3.5540700002457015E-2</v>
      </c>
      <c r="O26">
        <f t="shared" ca="1" si="1"/>
        <v>3.4666216412316125E-2</v>
      </c>
      <c r="Q26" s="2">
        <f t="shared" si="2"/>
        <v>43337.683799999999</v>
      </c>
    </row>
    <row r="27" spans="1:21" ht="12" customHeight="1" x14ac:dyDescent="0.2">
      <c r="A27" s="52" t="s">
        <v>52</v>
      </c>
      <c r="B27" s="53" t="s">
        <v>46</v>
      </c>
      <c r="C27" s="54">
        <v>58715.086629999802</v>
      </c>
      <c r="D27" s="52">
        <v>8.0999999999999996E-4</v>
      </c>
      <c r="E27">
        <f t="shared" ref="E27:E29" si="3">+(C27-C$7)/C$8</f>
        <v>15463.067041613054</v>
      </c>
      <c r="F27">
        <f t="shared" ref="F27:F29" si="4">ROUND(2*E27,0)/2</f>
        <v>15463</v>
      </c>
      <c r="G27">
        <f t="shared" ref="G27:G29" si="5">+C27-(C$7+F27*C$8)</f>
        <v>2.6945129800878931E-2</v>
      </c>
      <c r="K27">
        <f t="shared" ref="K27:K29" si="6">+G27</f>
        <v>2.6945129800878931E-2</v>
      </c>
      <c r="O27">
        <f t="shared" ref="O27:O29" ca="1" si="7">+C$11+C$12*$F27</f>
        <v>3.0221291546259965E-2</v>
      </c>
      <c r="Q27" s="2">
        <f t="shared" ref="Q27:Q29" si="8">+C27-15018.5</f>
        <v>43696.586629999802</v>
      </c>
    </row>
    <row r="28" spans="1:21" ht="12" customHeight="1" x14ac:dyDescent="0.2">
      <c r="A28" s="52" t="s">
        <v>52</v>
      </c>
      <c r="B28" s="53" t="s">
        <v>1</v>
      </c>
      <c r="C28" s="54">
        <v>58728.952409999911</v>
      </c>
      <c r="D28" s="52">
        <v>7.6999999999999996E-4</v>
      </c>
      <c r="E28">
        <f t="shared" si="3"/>
        <v>15497.566198390894</v>
      </c>
      <c r="F28">
        <f t="shared" si="4"/>
        <v>15497.5</v>
      </c>
      <c r="G28">
        <f t="shared" si="5"/>
        <v>2.6606224913848564E-2</v>
      </c>
      <c r="K28">
        <f t="shared" si="6"/>
        <v>2.6606224913848564E-2</v>
      </c>
      <c r="O28">
        <f t="shared" ca="1" si="7"/>
        <v>3.0049567125342902E-2</v>
      </c>
      <c r="Q28" s="2">
        <f t="shared" si="8"/>
        <v>43710.452409999911</v>
      </c>
    </row>
    <row r="29" spans="1:21" ht="12" customHeight="1" x14ac:dyDescent="0.2">
      <c r="A29" s="52" t="s">
        <v>52</v>
      </c>
      <c r="B29" s="53" t="s">
        <v>46</v>
      </c>
      <c r="C29" s="54">
        <v>58729.153460000176</v>
      </c>
      <c r="D29" s="52">
        <v>8.7000000000000001E-4</v>
      </c>
      <c r="E29">
        <f t="shared" si="3"/>
        <v>15498.066426685247</v>
      </c>
      <c r="F29">
        <f t="shared" si="4"/>
        <v>15498</v>
      </c>
      <c r="G29">
        <f t="shared" si="5"/>
        <v>2.6697980174503755E-2</v>
      </c>
      <c r="K29">
        <f t="shared" si="6"/>
        <v>2.6697980174503755E-2</v>
      </c>
      <c r="O29">
        <f t="shared" ca="1" si="7"/>
        <v>3.004707836561947E-2</v>
      </c>
      <c r="Q29" s="2">
        <f t="shared" si="8"/>
        <v>43710.653460000176</v>
      </c>
    </row>
    <row r="30" spans="1:21" ht="12" customHeight="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046" r:id="rId1" display="http://vsolj.cetus-net.org/bulletin.html"/>
    <hyperlink ref="H64039" r:id="rId2" display="https://www.aavso.org/ejaavso"/>
    <hyperlink ref="I64046" r:id="rId3" display="http://vsolj.cetus-net.org/bulletin.html"/>
    <hyperlink ref="AQ57697" r:id="rId4" display="http://cdsbib.u-strasbg.fr/cgi-bin/cdsbib?1990RMxAA..21..381G"/>
    <hyperlink ref="H64043" r:id="rId5" display="https://www.aavso.org/ejaavso"/>
    <hyperlink ref="AP5061" r:id="rId6" display="http://cdsbib.u-strasbg.fr/cgi-bin/cdsbib?1990RMxAA..21..381G"/>
    <hyperlink ref="AP5064" r:id="rId7" display="http://cdsbib.u-strasbg.fr/cgi-bin/cdsbib?1990RMxAA..21..381G"/>
    <hyperlink ref="AP5062" r:id="rId8" display="http://cdsbib.u-strasbg.fr/cgi-bin/cdsbib?1990RMxAA..21..381G"/>
    <hyperlink ref="AP5046" r:id="rId9" display="http://cdsbib.u-strasbg.fr/cgi-bin/cdsbib?1990RMxAA..21..381G"/>
    <hyperlink ref="AQ5275" r:id="rId10" display="http://cdsbib.u-strasbg.fr/cgi-bin/cdsbib?1990RMxAA..21..381G"/>
    <hyperlink ref="AQ5279" r:id="rId11" display="http://cdsbib.u-strasbg.fr/cgi-bin/cdsbib?1990RMxAA..21..381G"/>
    <hyperlink ref="AQ64959" r:id="rId12" display="http://cdsbib.u-strasbg.fr/cgi-bin/cdsbib?1990RMxAA..21..381G"/>
    <hyperlink ref="I2167" r:id="rId13" display="http://vsolj.cetus-net.org/bulletin.html"/>
    <hyperlink ref="H2167" r:id="rId14" display="http://vsolj.cetus-net.org/bulletin.html"/>
    <hyperlink ref="AQ84" r:id="rId15" display="http://cdsbib.u-strasbg.fr/cgi-bin/cdsbib?1990RMxAA..21..381G"/>
    <hyperlink ref="AQ83" r:id="rId16" display="http://cdsbib.u-strasbg.fr/cgi-bin/cdsbib?1990RMxAA..21..381G"/>
    <hyperlink ref="AP3337" r:id="rId17" display="http://cdsbib.u-strasbg.fr/cgi-bin/cdsbib?1990RMxAA..21..381G"/>
    <hyperlink ref="AP3355" r:id="rId18" display="http://cdsbib.u-strasbg.fr/cgi-bin/cdsbib?1990RMxAA..21..381G"/>
    <hyperlink ref="AP3356" r:id="rId19" display="http://cdsbib.u-strasbg.fr/cgi-bin/cdsbib?1990RMxAA..21..381G"/>
    <hyperlink ref="AP335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2023-01-16T06:36:00Z</dcterms:modified>
</cp:coreProperties>
</file>