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88FE333C-B3AA-4D06-834B-BCCEB2A2F643}" xr6:coauthVersionLast="47" xr6:coauthVersionMax="47" xr10:uidLastSave="{00000000-0000-0000-0000-000000000000}"/>
  <bookViews>
    <workbookView xWindow="13575" yWindow="600" windowWidth="12975" windowHeight="146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E53" i="2" l="1"/>
  <c r="F53" i="2" s="1"/>
  <c r="G53" i="2" s="1"/>
  <c r="K53" i="2" s="1"/>
  <c r="Q53" i="2"/>
  <c r="E54" i="2"/>
  <c r="F54" i="2" s="1"/>
  <c r="G54" i="2" s="1"/>
  <c r="K54" i="2" s="1"/>
  <c r="Q54" i="2"/>
  <c r="E55" i="2"/>
  <c r="F55" i="2" s="1"/>
  <c r="G55" i="2" s="1"/>
  <c r="K55" i="2" s="1"/>
  <c r="Q55" i="2"/>
  <c r="E56" i="2"/>
  <c r="F56" i="2" s="1"/>
  <c r="G56" i="2" s="1"/>
  <c r="K56" i="2" s="1"/>
  <c r="Q56" i="2"/>
  <c r="E44" i="2"/>
  <c r="F44" i="2" s="1"/>
  <c r="G44" i="2" s="1"/>
  <c r="K44" i="2" s="1"/>
  <c r="Q44" i="2"/>
  <c r="E45" i="2"/>
  <c r="F45" i="2" s="1"/>
  <c r="G45" i="2" s="1"/>
  <c r="K45" i="2" s="1"/>
  <c r="Q45" i="2"/>
  <c r="E47" i="2"/>
  <c r="F47" i="2" s="1"/>
  <c r="G47" i="2" s="1"/>
  <c r="K47" i="2" s="1"/>
  <c r="Q47" i="2"/>
  <c r="E32" i="2"/>
  <c r="F32" i="2" s="1"/>
  <c r="G32" i="2" s="1"/>
  <c r="K32" i="2" s="1"/>
  <c r="Q32" i="2"/>
  <c r="E35" i="2"/>
  <c r="F35" i="2" s="1"/>
  <c r="G35" i="2" s="1"/>
  <c r="K35" i="2" s="1"/>
  <c r="Q35" i="2"/>
  <c r="E38" i="2"/>
  <c r="F38" i="2" s="1"/>
  <c r="G38" i="2" s="1"/>
  <c r="K38" i="2" s="1"/>
  <c r="Q38" i="2"/>
  <c r="E43" i="2"/>
  <c r="F43" i="2"/>
  <c r="G43" i="2" s="1"/>
  <c r="K43" i="2" s="1"/>
  <c r="Q43" i="2"/>
  <c r="E50" i="2"/>
  <c r="F50" i="2"/>
  <c r="G50" i="2" s="1"/>
  <c r="K50" i="2" s="1"/>
  <c r="Q50" i="2"/>
  <c r="E41" i="2"/>
  <c r="F41" i="2" s="1"/>
  <c r="G41" i="2" s="1"/>
  <c r="K41" i="2" s="1"/>
  <c r="Q41" i="2"/>
  <c r="E40" i="2"/>
  <c r="F40" i="2" s="1"/>
  <c r="G40" i="2" s="1"/>
  <c r="K40" i="2" s="1"/>
  <c r="Q40" i="2"/>
  <c r="E39" i="2"/>
  <c r="F39" i="2" s="1"/>
  <c r="G39" i="2" s="1"/>
  <c r="K39" i="2" s="1"/>
  <c r="Q39" i="2"/>
  <c r="E31" i="2"/>
  <c r="F31" i="2"/>
  <c r="G31" i="2" s="1"/>
  <c r="K31" i="2" s="1"/>
  <c r="E37" i="2"/>
  <c r="F37" i="2"/>
  <c r="G37" i="2" s="1"/>
  <c r="K37" i="2" s="1"/>
  <c r="E22" i="2"/>
  <c r="F22" i="2" s="1"/>
  <c r="G22" i="2" s="1"/>
  <c r="K22" i="2" s="1"/>
  <c r="E23" i="2"/>
  <c r="F23" i="2" s="1"/>
  <c r="G23" i="2" s="1"/>
  <c r="K23" i="2" s="1"/>
  <c r="E24" i="2"/>
  <c r="F24" i="2"/>
  <c r="G24" i="2" s="1"/>
  <c r="K24" i="2" s="1"/>
  <c r="E25" i="2"/>
  <c r="F25" i="2"/>
  <c r="G25" i="2" s="1"/>
  <c r="K25" i="2" s="1"/>
  <c r="E27" i="2"/>
  <c r="F27" i="2" s="1"/>
  <c r="G27" i="2" s="1"/>
  <c r="K27" i="2" s="1"/>
  <c r="E28" i="2"/>
  <c r="F28" i="2" s="1"/>
  <c r="G28" i="2" s="1"/>
  <c r="J28" i="2" s="1"/>
  <c r="E29" i="2"/>
  <c r="F29" i="2"/>
  <c r="G29" i="2" s="1"/>
  <c r="K29" i="2" s="1"/>
  <c r="E33" i="2"/>
  <c r="F33" i="2"/>
  <c r="G33" i="2" s="1"/>
  <c r="K33" i="2" s="1"/>
  <c r="E34" i="2"/>
  <c r="F34" i="2" s="1"/>
  <c r="G34" i="2" s="1"/>
  <c r="K34" i="2" s="1"/>
  <c r="E36" i="2"/>
  <c r="F36" i="2" s="1"/>
  <c r="G36" i="2" s="1"/>
  <c r="K36" i="2" s="1"/>
  <c r="E42" i="2"/>
  <c r="F42" i="2"/>
  <c r="G42" i="2" s="1"/>
  <c r="K42" i="2" s="1"/>
  <c r="E46" i="2"/>
  <c r="F46" i="2"/>
  <c r="G46" i="2" s="1"/>
  <c r="K46" i="2" s="1"/>
  <c r="E48" i="2"/>
  <c r="F48" i="2" s="1"/>
  <c r="G48" i="2" s="1"/>
  <c r="K48" i="2" s="1"/>
  <c r="E49" i="2"/>
  <c r="F49" i="2" s="1"/>
  <c r="G49" i="2" s="1"/>
  <c r="K49" i="2" s="1"/>
  <c r="E51" i="2"/>
  <c r="F51" i="2"/>
  <c r="G51" i="2" s="1"/>
  <c r="K51" i="2" s="1"/>
  <c r="E52" i="2"/>
  <c r="F52" i="2"/>
  <c r="G52" i="2" s="1"/>
  <c r="K52" i="2" s="1"/>
  <c r="E26" i="2"/>
  <c r="F26" i="2" s="1"/>
  <c r="U26" i="2" s="1"/>
  <c r="E30" i="2"/>
  <c r="F30" i="2" s="1"/>
  <c r="U30" i="2" s="1"/>
  <c r="Q31" i="2"/>
  <c r="Q37" i="2"/>
  <c r="Q52" i="2"/>
  <c r="Q51" i="2"/>
  <c r="Q36" i="2"/>
  <c r="Q49" i="2"/>
  <c r="Q48" i="2"/>
  <c r="Q46" i="2"/>
  <c r="C9" i="2"/>
  <c r="D9" i="2"/>
  <c r="E21" i="2"/>
  <c r="F21" i="2" s="1"/>
  <c r="G21" i="2" s="1"/>
  <c r="I21" i="2" s="1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3" i="2"/>
  <c r="Q34" i="2"/>
  <c r="Q42" i="2"/>
  <c r="E33" i="1"/>
  <c r="F33" i="1"/>
  <c r="G33" i="1"/>
  <c r="K33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7" i="1"/>
  <c r="F27" i="1"/>
  <c r="G27" i="1"/>
  <c r="K27" i="1"/>
  <c r="E28" i="1"/>
  <c r="F28" i="1"/>
  <c r="G28" i="1"/>
  <c r="J28" i="1"/>
  <c r="E29" i="1"/>
  <c r="F29" i="1"/>
  <c r="G29" i="1"/>
  <c r="K29" i="1"/>
  <c r="E31" i="1"/>
  <c r="F31" i="1"/>
  <c r="G31" i="1"/>
  <c r="K31" i="1"/>
  <c r="E32" i="1"/>
  <c r="F32" i="1"/>
  <c r="G32" i="1"/>
  <c r="K32" i="1"/>
  <c r="E26" i="1"/>
  <c r="F26" i="1"/>
  <c r="U26" i="1"/>
  <c r="E30" i="1"/>
  <c r="F30" i="1"/>
  <c r="U30" i="1"/>
  <c r="D9" i="1"/>
  <c r="C9" i="1"/>
  <c r="Q33" i="1"/>
  <c r="Q29" i="1"/>
  <c r="Q32" i="1"/>
  <c r="Q30" i="1"/>
  <c r="Q28" i="1"/>
  <c r="Q31" i="1"/>
  <c r="Q27" i="1"/>
  <c r="Q26" i="1"/>
  <c r="Q25" i="1"/>
  <c r="Q22" i="1"/>
  <c r="Q24" i="1"/>
  <c r="Q23" i="1"/>
  <c r="F16" i="1"/>
  <c r="C17" i="1"/>
  <c r="Q21" i="1"/>
  <c r="C12" i="2"/>
  <c r="C12" i="1"/>
  <c r="C11" i="2"/>
  <c r="C11" i="1"/>
  <c r="O55" i="2" l="1"/>
  <c r="O54" i="2"/>
  <c r="O53" i="2"/>
  <c r="O56" i="2"/>
  <c r="O26" i="1"/>
  <c r="C15" i="1"/>
  <c r="O23" i="1"/>
  <c r="O28" i="1"/>
  <c r="O29" i="1"/>
  <c r="O21" i="1"/>
  <c r="O27" i="1"/>
  <c r="O33" i="1"/>
  <c r="O22" i="1"/>
  <c r="O30" i="1"/>
  <c r="O25" i="1"/>
  <c r="O24" i="1"/>
  <c r="O31" i="1"/>
  <c r="O32" i="1"/>
  <c r="O28" i="2"/>
  <c r="O26" i="2"/>
  <c r="O34" i="2"/>
  <c r="O29" i="2"/>
  <c r="O36" i="2"/>
  <c r="O44" i="2"/>
  <c r="O45" i="2"/>
  <c r="O23" i="2"/>
  <c r="O30" i="2"/>
  <c r="O35" i="2"/>
  <c r="O49" i="2"/>
  <c r="O47" i="2"/>
  <c r="O46" i="2"/>
  <c r="O31" i="2"/>
  <c r="O42" i="2"/>
  <c r="O48" i="2"/>
  <c r="O43" i="2"/>
  <c r="O27" i="2"/>
  <c r="O32" i="2"/>
  <c r="O52" i="2"/>
  <c r="O39" i="2"/>
  <c r="C15" i="2"/>
  <c r="O38" i="2"/>
  <c r="O51" i="2"/>
  <c r="O37" i="2"/>
  <c r="O25" i="2"/>
  <c r="O40" i="2"/>
  <c r="O33" i="2"/>
  <c r="O50" i="2"/>
  <c r="O41" i="2"/>
  <c r="O24" i="2"/>
  <c r="O21" i="2"/>
  <c r="O22" i="2"/>
  <c r="C16" i="1"/>
  <c r="D18" i="1" s="1"/>
  <c r="C16" i="2"/>
  <c r="D18" i="2" s="1"/>
  <c r="F17" i="1"/>
  <c r="F18" i="1" l="1"/>
  <c r="F19" i="1" s="1"/>
  <c r="C18" i="2"/>
  <c r="F18" i="2"/>
  <c r="F19" i="2" s="1"/>
  <c r="C18" i="1"/>
</calcChain>
</file>

<file path=xl/sharedStrings.xml><?xml version="1.0" encoding="utf-8"?>
<sst xmlns="http://schemas.openxmlformats.org/spreadsheetml/2006/main" count="212" uniqueCount="100">
  <si>
    <t>IBVS 6244</t>
  </si>
  <si>
    <t>VSB-063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</si>
  <si>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</si>
  <si>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</si>
  <si>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</si>
  <si>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</si>
  <si>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</si>
  <si>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</si>
  <si>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</si>
  <si>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</si>
  <si>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</si>
  <si>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</si>
  <si>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</si>
  <si>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</si>
  <si>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</si>
  <si>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</si>
  <si>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</si>
  <si>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</si>
  <si>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</si>
  <si>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</si>
  <si>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</si>
  <si>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</si>
  <si>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</si>
  <si>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</si>
  <si>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</si>
  <si>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</si>
  <si>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</si>
  <si>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</si>
  <si>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</si>
  <si>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</si>
  <si>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</si>
  <si>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</si>
  <si>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</si>
  <si>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</si>
  <si>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</si>
  <si>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</si>
  <si>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</si>
  <si>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</si>
  <si>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</si>
  <si>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</si>
  <si>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</si>
  <si>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EA</t>
  </si>
  <si>
    <t>LMi</t>
  </si>
  <si>
    <t>IBVS 6018</t>
  </si>
  <si>
    <t>AG LMi / GSC 2515-0839</t>
  </si>
  <si>
    <t>IBVS 5992</t>
  </si>
  <si>
    <t>I</t>
  </si>
  <si>
    <t>IBVS 6029</t>
  </si>
  <si>
    <t>IBVS 5060</t>
  </si>
  <si>
    <t>BAD?</t>
  </si>
  <si>
    <t>IBVS 6092</t>
  </si>
  <si>
    <t>IBVS 6157</t>
  </si>
  <si>
    <t>IBVS 6195</t>
  </si>
  <si>
    <t>IBVS 6196</t>
  </si>
  <si>
    <t>OEJV 0179</t>
  </si>
  <si>
    <t>II</t>
  </si>
  <si>
    <t>pg</t>
  </si>
  <si>
    <t>vis</t>
  </si>
  <si>
    <t>PE</t>
  </si>
  <si>
    <t>CCD</t>
  </si>
  <si>
    <t>RHN 2018</t>
  </si>
  <si>
    <t>Invert phases</t>
  </si>
  <si>
    <t>NOW CORRECT (by light curve)</t>
  </si>
  <si>
    <t>VSB-64</t>
  </si>
  <si>
    <t>Rc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</si>
  <si>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</si>
  <si>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</si>
  <si>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</si>
  <si>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</si>
  <si>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</si>
  <si>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</si>
  <si>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</si>
  <si>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</si>
  <si>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</si>
  <si>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</si>
  <si>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</si>
  <si>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</si>
  <si>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</si>
  <si>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</si>
  <si>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</si>
  <si>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</si>
  <si>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</si>
  <si>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</si>
  <si>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</si>
  <si>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</si>
  <si>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</si>
  <si>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</si>
  <si>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</si>
  <si>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</si>
  <si>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</si>
  <si>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IBVS 6262</t>
  </si>
  <si>
    <t>2020JAVSO..48….1</t>
  </si>
  <si>
    <t>Mousavi-Sadr &amp; Ebadi 2021</t>
  </si>
  <si>
    <t>OEJV 0211</t>
  </si>
  <si>
    <t>VSB 067</t>
  </si>
  <si>
    <t>JAVSO 49, 106</t>
  </si>
  <si>
    <t>JBAV, 55</t>
  </si>
  <si>
    <t>VSB, 91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</si>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</sst>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4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1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41" applyFont="1" applyAlignment="1">
      <alignment wrapText="1"/>
    </xf>
    <xf numFmtId="0" fontId="34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3" fillId="0" borderId="0" xfId="41" applyFont="1"/>
    <xf numFmtId="0" fontId="34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/>
    <xf numFmtId="0" fontId="35" fillId="0" borderId="0" xfId="0" applyFont="1" applyBorder="1" applyAlignment="1">
      <alignment horizontal="center"/>
    </xf>
    <xf numFmtId="176" fontId="35" fillId="0" borderId="0" xfId="0" applyNumberFormat="1" applyFont="1" applyFill="1" applyBorder="1" applyAlignment="1" applyProtection="1">
      <alignment horizontal="left" vertical="top"/>
    </xf>
    <xf numFmtId="0" fontId="35" fillId="0" borderId="0" xfId="0" applyNumberFormat="1" applyFont="1" applyFill="1" applyBorder="1" applyAlignment="1" applyProtection="1">
      <alignment horizontal="left" vertical="top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center" wrapText="1"/>
    </xf>
    <xf numFmtId="0" fontId="31" fillId="0" borderId="0" xfId="42" applyFont="1" applyAlignment="1">
      <alignment horizontal="left" wrapText="1"/>
    </xf>
    <xf numFmtId="0" fontId="0" fillId="0" borderId="0" xfId="0" applyFill="1" applyBorder="1" applyAlignment="1"/>
    <xf numFmtId="0" fontId="0" fillId="0" borderId="8" xfId="0" applyFill="1" applyBorder="1" applyAlignment="1"/>
    <xf numFmtId="0" fontId="36" fillId="0" borderId="1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Continuous"/>
    </xf>
    <xf numFmtId="0" fontId="37" fillId="0" borderId="0" xfId="0" applyFont="1" applyAlignment="1"/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7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2-42C8-9ACB-4AC3F50DC0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-6.6654400143306702E-4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2-42C8-9ACB-4AC3F50DC0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-1.1678725713863969E-3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2-42C8-9ACB-4AC3F50DC0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-6.8442866904661059E-4</c:v>
                </c:pt>
                <c:pt idx="2">
                  <c:v>-5.0307354831602424E-4</c:v>
                </c:pt>
                <c:pt idx="3">
                  <c:v>-7.9155592538882047E-4</c:v>
                </c:pt>
                <c:pt idx="4">
                  <c:v>-1.174279474071227E-3</c:v>
                </c:pt>
                <c:pt idx="6">
                  <c:v>-3.4082133788615465E-4</c:v>
                </c:pt>
                <c:pt idx="8">
                  <c:v>-8.7316439021378756E-6</c:v>
                </c:pt>
                <c:pt idx="10">
                  <c:v>1.3478066102834418E-4</c:v>
                </c:pt>
                <c:pt idx="11">
                  <c:v>-1.4507283049169928E-4</c:v>
                </c:pt>
                <c:pt idx="12">
                  <c:v>-8.0909465032164007E-4</c:v>
                </c:pt>
                <c:pt idx="13">
                  <c:v>4.1997309745056555E-4</c:v>
                </c:pt>
                <c:pt idx="14">
                  <c:v>-1.1202626119484194E-3</c:v>
                </c:pt>
                <c:pt idx="15">
                  <c:v>-8.7262026499956846E-4</c:v>
                </c:pt>
                <c:pt idx="16">
                  <c:v>-1.2881595612270758E-3</c:v>
                </c:pt>
                <c:pt idx="17">
                  <c:v>-2.4909182684496045E-4</c:v>
                </c:pt>
                <c:pt idx="18">
                  <c:v>4.0471318061463535E-4</c:v>
                </c:pt>
                <c:pt idx="19">
                  <c:v>-6.8852258118567988E-4</c:v>
                </c:pt>
                <c:pt idx="20">
                  <c:v>-1.9629222515504807E-4</c:v>
                </c:pt>
                <c:pt idx="21">
                  <c:v>1.5507905482081696E-4</c:v>
                </c:pt>
                <c:pt idx="22">
                  <c:v>-3.6225165968062356E-4</c:v>
                </c:pt>
                <c:pt idx="23">
                  <c:v>-1.8323409822187386E-3</c:v>
                </c:pt>
                <c:pt idx="24">
                  <c:v>-8.5734098684042692E-4</c:v>
                </c:pt>
                <c:pt idx="25">
                  <c:v>-4.0534098661737517E-4</c:v>
                </c:pt>
                <c:pt idx="26">
                  <c:v>-3.2134098728420213E-4</c:v>
                </c:pt>
                <c:pt idx="27">
                  <c:v>-1.28649924590718E-4</c:v>
                </c:pt>
                <c:pt idx="28">
                  <c:v>-1.9382335449336097E-4</c:v>
                </c:pt>
                <c:pt idx="29">
                  <c:v>-2.851376193575561E-4</c:v>
                </c:pt>
                <c:pt idx="30">
                  <c:v>-7.4153597961412743E-4</c:v>
                </c:pt>
                <c:pt idx="31">
                  <c:v>-4.4680257269646972E-4</c:v>
                </c:pt>
                <c:pt idx="32">
                  <c:v>-7.0695924368919805E-3</c:v>
                </c:pt>
                <c:pt idx="33">
                  <c:v>-7.059809286147356E-5</c:v>
                </c:pt>
                <c:pt idx="34">
                  <c:v>-1.9560641667339951E-3</c:v>
                </c:pt>
                <c:pt idx="35">
                  <c:v>1.7364598897984251E-4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2-42C8-9ACB-4AC3F50DC0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2-42C8-9ACB-4AC3F50DC0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2-42C8-9ACB-4AC3F50DC0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2-42C8-9ACB-4AC3F50DC0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8.3763414660568275E-4</c:v>
                </c:pt>
                <c:pt idx="1">
                  <c:v>-1.6517937220893923E-4</c:v>
                </c:pt>
                <c:pt idx="2">
                  <c:v>-2.3871903025534486E-4</c:v>
                </c:pt>
                <c:pt idx="3">
                  <c:v>-2.4707580957880008E-4</c:v>
                </c:pt>
                <c:pt idx="4">
                  <c:v>-2.5961097856398285E-4</c:v>
                </c:pt>
                <c:pt idx="5">
                  <c:v>-2.6646353760921614E-4</c:v>
                </c:pt>
                <c:pt idx="6">
                  <c:v>-3.5354117815961913E-4</c:v>
                </c:pt>
                <c:pt idx="7">
                  <c:v>-5.283650016063015E-4</c:v>
                </c:pt>
                <c:pt idx="8">
                  <c:v>-5.3354620478684382E-4</c:v>
                </c:pt>
                <c:pt idx="9">
                  <c:v>-5.3538469623800396E-4</c:v>
                </c:pt>
                <c:pt idx="10">
                  <c:v>-6.0574877814149658E-4</c:v>
                </c:pt>
                <c:pt idx="11">
                  <c:v>-6.0875721869794043E-4</c:v>
                </c:pt>
                <c:pt idx="12">
                  <c:v>-6.1744826919433386E-4</c:v>
                </c:pt>
                <c:pt idx="13">
                  <c:v>-6.2112525209665414E-4</c:v>
                </c:pt>
                <c:pt idx="14">
                  <c:v>-6.8480391054138263E-4</c:v>
                </c:pt>
                <c:pt idx="15">
                  <c:v>-7.0486018091767502E-4</c:v>
                </c:pt>
                <c:pt idx="16">
                  <c:v>-7.0519445209061323E-4</c:v>
                </c:pt>
                <c:pt idx="17">
                  <c:v>-7.0887143499293352E-4</c:v>
                </c:pt>
                <c:pt idx="18">
                  <c:v>-7.8709088946047408E-4</c:v>
                </c:pt>
                <c:pt idx="19">
                  <c:v>-7.8909651649810327E-4</c:v>
                </c:pt>
                <c:pt idx="20">
                  <c:v>-7.8926365208457244E-4</c:v>
                </c:pt>
                <c:pt idx="21">
                  <c:v>-7.946119908515837E-4</c:v>
                </c:pt>
                <c:pt idx="22">
                  <c:v>-8.038044481073844E-4</c:v>
                </c:pt>
                <c:pt idx="23">
                  <c:v>-8.0881851570145755E-4</c:v>
                </c:pt>
                <c:pt idx="24">
                  <c:v>-8.0881851570145755E-4</c:v>
                </c:pt>
                <c:pt idx="25">
                  <c:v>-8.0881851570145755E-4</c:v>
                </c:pt>
                <c:pt idx="26">
                  <c:v>-8.0881851570145755E-4</c:v>
                </c:pt>
                <c:pt idx="27">
                  <c:v>-8.0931992246086482E-4</c:v>
                </c:pt>
                <c:pt idx="28">
                  <c:v>-8.1717529502491277E-4</c:v>
                </c:pt>
                <c:pt idx="29">
                  <c:v>-8.8152249581551769E-4</c:v>
                </c:pt>
                <c:pt idx="30">
                  <c:v>-8.8703797016899811E-4</c:v>
                </c:pt>
                <c:pt idx="31">
                  <c:v>-8.9372339362776224E-4</c:v>
                </c:pt>
                <c:pt idx="32">
                  <c:v>-1.0640345562397788E-3</c:v>
                </c:pt>
                <c:pt idx="33">
                  <c:v>-1.0662073188638771E-3</c:v>
                </c:pt>
                <c:pt idx="34">
                  <c:v>-1.0680458103150374E-3</c:v>
                </c:pt>
                <c:pt idx="35">
                  <c:v>-1.1534520950007494E-3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2-42C8-9ACB-4AC3F50DC0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1.8071649828925729E-3</c:v>
                </c:pt>
                <c:pt idx="9">
                  <c:v>0.32567580223258119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72-42C8-9ACB-4AC3F50DC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7272"/>
        <c:axId val="1"/>
      </c:scatterChart>
      <c:valAx>
        <c:axId val="9523572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8-4B4D-B850-8FD5C914CC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-6.6654400143306702E-4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8-4B4D-B850-8FD5C914CC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-1.1678725713863969E-3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08-4B4D-B850-8FD5C914CC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-6.8442866904661059E-4</c:v>
                </c:pt>
                <c:pt idx="2">
                  <c:v>-5.0307354831602424E-4</c:v>
                </c:pt>
                <c:pt idx="3">
                  <c:v>-7.9155592538882047E-4</c:v>
                </c:pt>
                <c:pt idx="4">
                  <c:v>-1.174279474071227E-3</c:v>
                </c:pt>
                <c:pt idx="6">
                  <c:v>-3.4082133788615465E-4</c:v>
                </c:pt>
                <c:pt idx="8">
                  <c:v>-8.7316439021378756E-6</c:v>
                </c:pt>
                <c:pt idx="10">
                  <c:v>1.3478066102834418E-4</c:v>
                </c:pt>
                <c:pt idx="11">
                  <c:v>-1.4507283049169928E-4</c:v>
                </c:pt>
                <c:pt idx="12">
                  <c:v>-8.0909465032164007E-4</c:v>
                </c:pt>
                <c:pt idx="13">
                  <c:v>4.1997309745056555E-4</c:v>
                </c:pt>
                <c:pt idx="14">
                  <c:v>-1.1202626119484194E-3</c:v>
                </c:pt>
                <c:pt idx="15">
                  <c:v>-8.7262026499956846E-4</c:v>
                </c:pt>
                <c:pt idx="16">
                  <c:v>-1.2881595612270758E-3</c:v>
                </c:pt>
                <c:pt idx="17">
                  <c:v>-2.4909182684496045E-4</c:v>
                </c:pt>
                <c:pt idx="18">
                  <c:v>4.0471318061463535E-4</c:v>
                </c:pt>
                <c:pt idx="19">
                  <c:v>-6.8852258118567988E-4</c:v>
                </c:pt>
                <c:pt idx="20">
                  <c:v>-1.9629222515504807E-4</c:v>
                </c:pt>
                <c:pt idx="21">
                  <c:v>1.5507905482081696E-4</c:v>
                </c:pt>
                <c:pt idx="22">
                  <c:v>-3.6225165968062356E-4</c:v>
                </c:pt>
                <c:pt idx="23">
                  <c:v>-1.8323409822187386E-3</c:v>
                </c:pt>
                <c:pt idx="24">
                  <c:v>-8.5734098684042692E-4</c:v>
                </c:pt>
                <c:pt idx="25">
                  <c:v>-4.0534098661737517E-4</c:v>
                </c:pt>
                <c:pt idx="26">
                  <c:v>-3.2134098728420213E-4</c:v>
                </c:pt>
                <c:pt idx="27">
                  <c:v>-1.28649924590718E-4</c:v>
                </c:pt>
                <c:pt idx="28">
                  <c:v>-1.9382335449336097E-4</c:v>
                </c:pt>
                <c:pt idx="29">
                  <c:v>-2.851376193575561E-4</c:v>
                </c:pt>
                <c:pt idx="30">
                  <c:v>-7.4153597961412743E-4</c:v>
                </c:pt>
                <c:pt idx="31">
                  <c:v>-4.4680257269646972E-4</c:v>
                </c:pt>
                <c:pt idx="32">
                  <c:v>-7.0695924368919805E-3</c:v>
                </c:pt>
                <c:pt idx="33">
                  <c:v>-7.059809286147356E-5</c:v>
                </c:pt>
                <c:pt idx="34">
                  <c:v>-1.9560641667339951E-3</c:v>
                </c:pt>
                <c:pt idx="35">
                  <c:v>1.7364598897984251E-4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08-4B4D-B850-8FD5C914CC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08-4B4D-B850-8FD5C914CC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08-4B4D-B850-8FD5C914CC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08-4B4D-B850-8FD5C914CC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8.3763414660568275E-4</c:v>
                </c:pt>
                <c:pt idx="1">
                  <c:v>-1.6517937220893923E-4</c:v>
                </c:pt>
                <c:pt idx="2">
                  <c:v>-2.3871903025534486E-4</c:v>
                </c:pt>
                <c:pt idx="3">
                  <c:v>-2.4707580957880008E-4</c:v>
                </c:pt>
                <c:pt idx="4">
                  <c:v>-2.5961097856398285E-4</c:v>
                </c:pt>
                <c:pt idx="5">
                  <c:v>-2.6646353760921614E-4</c:v>
                </c:pt>
                <c:pt idx="6">
                  <c:v>-3.5354117815961913E-4</c:v>
                </c:pt>
                <c:pt idx="7">
                  <c:v>-5.283650016063015E-4</c:v>
                </c:pt>
                <c:pt idx="8">
                  <c:v>-5.3354620478684382E-4</c:v>
                </c:pt>
                <c:pt idx="9">
                  <c:v>-5.3538469623800396E-4</c:v>
                </c:pt>
                <c:pt idx="10">
                  <c:v>-6.0574877814149658E-4</c:v>
                </c:pt>
                <c:pt idx="11">
                  <c:v>-6.0875721869794043E-4</c:v>
                </c:pt>
                <c:pt idx="12">
                  <c:v>-6.1744826919433386E-4</c:v>
                </c:pt>
                <c:pt idx="13">
                  <c:v>-6.2112525209665414E-4</c:v>
                </c:pt>
                <c:pt idx="14">
                  <c:v>-6.8480391054138263E-4</c:v>
                </c:pt>
                <c:pt idx="15">
                  <c:v>-7.0486018091767502E-4</c:v>
                </c:pt>
                <c:pt idx="16">
                  <c:v>-7.0519445209061323E-4</c:v>
                </c:pt>
                <c:pt idx="17">
                  <c:v>-7.0887143499293352E-4</c:v>
                </c:pt>
                <c:pt idx="18">
                  <c:v>-7.8709088946047408E-4</c:v>
                </c:pt>
                <c:pt idx="19">
                  <c:v>-7.8909651649810327E-4</c:v>
                </c:pt>
                <c:pt idx="20">
                  <c:v>-7.8926365208457244E-4</c:v>
                </c:pt>
                <c:pt idx="21">
                  <c:v>-7.946119908515837E-4</c:v>
                </c:pt>
                <c:pt idx="22">
                  <c:v>-8.038044481073844E-4</c:v>
                </c:pt>
                <c:pt idx="23">
                  <c:v>-8.0881851570145755E-4</c:v>
                </c:pt>
                <c:pt idx="24">
                  <c:v>-8.0881851570145755E-4</c:v>
                </c:pt>
                <c:pt idx="25">
                  <c:v>-8.0881851570145755E-4</c:v>
                </c:pt>
                <c:pt idx="26">
                  <c:v>-8.0881851570145755E-4</c:v>
                </c:pt>
                <c:pt idx="27">
                  <c:v>-8.0931992246086482E-4</c:v>
                </c:pt>
                <c:pt idx="28">
                  <c:v>-8.1717529502491277E-4</c:v>
                </c:pt>
                <c:pt idx="29">
                  <c:v>-8.8152249581551769E-4</c:v>
                </c:pt>
                <c:pt idx="30">
                  <c:v>-8.8703797016899811E-4</c:v>
                </c:pt>
                <c:pt idx="31">
                  <c:v>-8.9372339362776224E-4</c:v>
                </c:pt>
                <c:pt idx="32">
                  <c:v>-1.0640345562397788E-3</c:v>
                </c:pt>
                <c:pt idx="33">
                  <c:v>-1.0662073188638771E-3</c:v>
                </c:pt>
                <c:pt idx="34">
                  <c:v>-1.0680458103150374E-3</c:v>
                </c:pt>
                <c:pt idx="35">
                  <c:v>-1.1534520950007494E-3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08-4B4D-B850-8FD5C914CC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1.8071649828925729E-3</c:v>
                </c:pt>
                <c:pt idx="9">
                  <c:v>0.32567580223258119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08-4B4D-B850-8FD5C914C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0056"/>
        <c:axId val="1"/>
      </c:scatterChart>
      <c:valAx>
        <c:axId val="952350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0977033151853"/>
          <c:y val="5.5393664862063909E-2"/>
          <c:w val="0.8558571108077474"/>
          <c:h val="0.79008858829575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68-4284-B034-31B1EB3BF5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-6.6654400143306702E-4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68-4284-B034-31B1EB3BF5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-1.1678725713863969E-3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68-4284-B034-31B1EB3BF5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-6.8442866904661059E-4</c:v>
                </c:pt>
                <c:pt idx="2">
                  <c:v>-5.0307354831602424E-4</c:v>
                </c:pt>
                <c:pt idx="3">
                  <c:v>-7.9155592538882047E-4</c:v>
                </c:pt>
                <c:pt idx="4">
                  <c:v>-1.174279474071227E-3</c:v>
                </c:pt>
                <c:pt idx="6">
                  <c:v>-3.4082133788615465E-4</c:v>
                </c:pt>
                <c:pt idx="8">
                  <c:v>-8.7316439021378756E-6</c:v>
                </c:pt>
                <c:pt idx="10">
                  <c:v>1.3478066102834418E-4</c:v>
                </c:pt>
                <c:pt idx="11">
                  <c:v>-1.4507283049169928E-4</c:v>
                </c:pt>
                <c:pt idx="12">
                  <c:v>-8.0909465032164007E-4</c:v>
                </c:pt>
                <c:pt idx="13">
                  <c:v>4.1997309745056555E-4</c:v>
                </c:pt>
                <c:pt idx="14">
                  <c:v>-1.1202626119484194E-3</c:v>
                </c:pt>
                <c:pt idx="15">
                  <c:v>-8.7262026499956846E-4</c:v>
                </c:pt>
                <c:pt idx="16">
                  <c:v>-1.2881595612270758E-3</c:v>
                </c:pt>
                <c:pt idx="17">
                  <c:v>-2.4909182684496045E-4</c:v>
                </c:pt>
                <c:pt idx="18">
                  <c:v>4.0471318061463535E-4</c:v>
                </c:pt>
                <c:pt idx="19">
                  <c:v>-6.8852258118567988E-4</c:v>
                </c:pt>
                <c:pt idx="20">
                  <c:v>-1.9629222515504807E-4</c:v>
                </c:pt>
                <c:pt idx="21">
                  <c:v>1.5507905482081696E-4</c:v>
                </c:pt>
                <c:pt idx="22">
                  <c:v>-3.6225165968062356E-4</c:v>
                </c:pt>
                <c:pt idx="23">
                  <c:v>-1.8323409822187386E-3</c:v>
                </c:pt>
                <c:pt idx="24">
                  <c:v>-8.5734098684042692E-4</c:v>
                </c:pt>
                <c:pt idx="25">
                  <c:v>-4.0534098661737517E-4</c:v>
                </c:pt>
                <c:pt idx="26">
                  <c:v>-3.2134098728420213E-4</c:v>
                </c:pt>
                <c:pt idx="27">
                  <c:v>-1.28649924590718E-4</c:v>
                </c:pt>
                <c:pt idx="28">
                  <c:v>-1.9382335449336097E-4</c:v>
                </c:pt>
                <c:pt idx="29">
                  <c:v>-2.851376193575561E-4</c:v>
                </c:pt>
                <c:pt idx="30">
                  <c:v>-7.4153597961412743E-4</c:v>
                </c:pt>
                <c:pt idx="31">
                  <c:v>-4.4680257269646972E-4</c:v>
                </c:pt>
                <c:pt idx="32">
                  <c:v>-7.0695924368919805E-3</c:v>
                </c:pt>
                <c:pt idx="33">
                  <c:v>-7.059809286147356E-5</c:v>
                </c:pt>
                <c:pt idx="34">
                  <c:v>-1.9560641667339951E-3</c:v>
                </c:pt>
                <c:pt idx="35">
                  <c:v>1.7364598897984251E-4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68-4284-B034-31B1EB3BF5BA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8.3763414660568275E-4</c:v>
                </c:pt>
                <c:pt idx="1">
                  <c:v>-1.6517937220893923E-4</c:v>
                </c:pt>
                <c:pt idx="2">
                  <c:v>-2.3871903025534486E-4</c:v>
                </c:pt>
                <c:pt idx="3">
                  <c:v>-2.4707580957880008E-4</c:v>
                </c:pt>
                <c:pt idx="4">
                  <c:v>-2.5961097856398285E-4</c:v>
                </c:pt>
                <c:pt idx="5">
                  <c:v>-2.6646353760921614E-4</c:v>
                </c:pt>
                <c:pt idx="6">
                  <c:v>-3.5354117815961913E-4</c:v>
                </c:pt>
                <c:pt idx="7">
                  <c:v>-5.283650016063015E-4</c:v>
                </c:pt>
                <c:pt idx="8">
                  <c:v>-5.3354620478684382E-4</c:v>
                </c:pt>
                <c:pt idx="9">
                  <c:v>-5.3538469623800396E-4</c:v>
                </c:pt>
                <c:pt idx="10">
                  <c:v>-6.0574877814149658E-4</c:v>
                </c:pt>
                <c:pt idx="11">
                  <c:v>-6.0875721869794043E-4</c:v>
                </c:pt>
                <c:pt idx="12">
                  <c:v>-6.1744826919433386E-4</c:v>
                </c:pt>
                <c:pt idx="13">
                  <c:v>-6.2112525209665414E-4</c:v>
                </c:pt>
                <c:pt idx="14">
                  <c:v>-6.8480391054138263E-4</c:v>
                </c:pt>
                <c:pt idx="15">
                  <c:v>-7.0486018091767502E-4</c:v>
                </c:pt>
                <c:pt idx="16">
                  <c:v>-7.0519445209061323E-4</c:v>
                </c:pt>
                <c:pt idx="17">
                  <c:v>-7.0887143499293352E-4</c:v>
                </c:pt>
                <c:pt idx="18">
                  <c:v>-7.8709088946047408E-4</c:v>
                </c:pt>
                <c:pt idx="19">
                  <c:v>-7.8909651649810327E-4</c:v>
                </c:pt>
                <c:pt idx="20">
                  <c:v>-7.8926365208457244E-4</c:v>
                </c:pt>
                <c:pt idx="21">
                  <c:v>-7.946119908515837E-4</c:v>
                </c:pt>
                <c:pt idx="22">
                  <c:v>-8.038044481073844E-4</c:v>
                </c:pt>
                <c:pt idx="23">
                  <c:v>-8.0881851570145755E-4</c:v>
                </c:pt>
                <c:pt idx="24">
                  <c:v>-8.0881851570145755E-4</c:v>
                </c:pt>
                <c:pt idx="25">
                  <c:v>-8.0881851570145755E-4</c:v>
                </c:pt>
                <c:pt idx="26">
                  <c:v>-8.0881851570145755E-4</c:v>
                </c:pt>
                <c:pt idx="27">
                  <c:v>-8.0931992246086482E-4</c:v>
                </c:pt>
                <c:pt idx="28">
                  <c:v>-8.1717529502491277E-4</c:v>
                </c:pt>
                <c:pt idx="29">
                  <c:v>-8.8152249581551769E-4</c:v>
                </c:pt>
                <c:pt idx="30">
                  <c:v>-8.8703797016899811E-4</c:v>
                </c:pt>
                <c:pt idx="31">
                  <c:v>-8.9372339362776224E-4</c:v>
                </c:pt>
                <c:pt idx="32">
                  <c:v>-1.0640345562397788E-3</c:v>
                </c:pt>
                <c:pt idx="33">
                  <c:v>-1.0662073188638771E-3</c:v>
                </c:pt>
                <c:pt idx="34">
                  <c:v>-1.0680458103150374E-3</c:v>
                </c:pt>
                <c:pt idx="35">
                  <c:v>-1.1534520950007494E-3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68-4284-B034-31B1EB3BF5BA}"/>
            </c:ext>
          </c:extLst>
        </c:ser>
        <c:ser>
          <c:idx val="8"/>
          <c:order val="5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1.8071649828925729E-3</c:v>
                </c:pt>
                <c:pt idx="9">
                  <c:v>0.32567580223258119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68-4284-B034-31B1EB3BF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5304"/>
        <c:axId val="1"/>
      </c:scatterChart>
      <c:valAx>
        <c:axId val="95235530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988114098350312"/>
              <c:y val="0.90670676369535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112301277654E-2"/>
              <c:y val="0.37426995095000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5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7B-45CE-9F9B-6BDECCDCAEA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2.6906483981292695E-5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7B-45CE-9F9B-6BDECCDCAEA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7">
                  <c:v>-4.7442207142012194E-4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7B-45CE-9F9B-6BDECCDCAEA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9.0218309196643531E-6</c:v>
                </c:pt>
                <c:pt idx="2">
                  <c:v>1.903769516502507E-4</c:v>
                </c:pt>
                <c:pt idx="3">
                  <c:v>-9.8105425422545522E-5</c:v>
                </c:pt>
                <c:pt idx="4">
                  <c:v>-4.8082898138090968E-4</c:v>
                </c:pt>
                <c:pt idx="6">
                  <c:v>3.526291620801203E-4</c:v>
                </c:pt>
                <c:pt idx="8">
                  <c:v>6.8471885606413707E-4</c:v>
                </c:pt>
                <c:pt idx="10">
                  <c:v>-1.1564415035536513E-4</c:v>
                </c:pt>
                <c:pt idx="11">
                  <c:v>1.1134235974168405E-3</c:v>
                </c:pt>
                <c:pt idx="12">
                  <c:v>8.4852955478709191E-4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7B-45CE-9F9B-6BDECCDCAEA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7B-45CE-9F9B-6BDECCDCAEA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7B-45CE-9F9B-6BDECCDCAEA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7B-45CE-9F9B-6BDECCDCAEA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-1.5393322923938082E-3</c:v>
                </c:pt>
                <c:pt idx="1">
                  <c:v>-1.6742277271948868E-4</c:v>
                </c:pt>
                <c:pt idx="2">
                  <c:v>-6.6816074610038625E-5</c:v>
                </c:pt>
                <c:pt idx="3">
                  <c:v>-5.5383495279419292E-5</c:v>
                </c:pt>
                <c:pt idx="4">
                  <c:v>-3.8234626283490305E-5</c:v>
                </c:pt>
                <c:pt idx="5">
                  <c:v>-2.8859911232382454E-5</c:v>
                </c:pt>
                <c:pt idx="6">
                  <c:v>9.0267565392670936E-5</c:v>
                </c:pt>
                <c:pt idx="7">
                  <c:v>3.2943712498922727E-4</c:v>
                </c:pt>
                <c:pt idx="8">
                  <c:v>3.365253241742113E-4</c:v>
                </c:pt>
                <c:pt idx="9">
                  <c:v>3.3904049162694752E-4</c:v>
                </c:pt>
                <c:pt idx="10">
                  <c:v>4.5130842065362932E-4</c:v>
                </c:pt>
                <c:pt idx="11">
                  <c:v>4.5633875555910186E-4</c:v>
                </c:pt>
                <c:pt idx="12">
                  <c:v>6.9367910246275909E-4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7B-45CE-9F9B-6BDECCDCAEA8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(old)'!$U$21:$U$997</c:f>
              <c:numCache>
                <c:formatCode>General</c:formatCode>
                <c:ptCount val="977"/>
                <c:pt idx="5">
                  <c:v>2.5006154755828902E-3</c:v>
                </c:pt>
                <c:pt idx="9">
                  <c:v>0.32636925273982342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7B-45CE-9F9B-6BDECCDC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48416"/>
        <c:axId val="1"/>
      </c:scatterChart>
      <c:valAx>
        <c:axId val="95234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48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353383458646616"/>
          <c:y val="0.92397660818713445"/>
          <c:w val="0.93684210526315781"/>
          <c:h val="0.98245614035087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FF-4D78-ADE3-A5AB61F1A8A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2.6906483981292695E-5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FF-4D78-ADE3-A5AB61F1A8A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7">
                  <c:v>-4.7442207142012194E-4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FF-4D78-ADE3-A5AB61F1A8A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9.0218309196643531E-6</c:v>
                </c:pt>
                <c:pt idx="2">
                  <c:v>1.903769516502507E-4</c:v>
                </c:pt>
                <c:pt idx="3">
                  <c:v>-9.8105425422545522E-5</c:v>
                </c:pt>
                <c:pt idx="4">
                  <c:v>-4.8082898138090968E-4</c:v>
                </c:pt>
                <c:pt idx="6">
                  <c:v>3.526291620801203E-4</c:v>
                </c:pt>
                <c:pt idx="8">
                  <c:v>6.8471885606413707E-4</c:v>
                </c:pt>
                <c:pt idx="10">
                  <c:v>-1.1564415035536513E-4</c:v>
                </c:pt>
                <c:pt idx="11">
                  <c:v>1.1134235974168405E-3</c:v>
                </c:pt>
                <c:pt idx="12">
                  <c:v>8.4852955478709191E-4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FF-4D78-ADE3-A5AB61F1A8A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FF-4D78-ADE3-A5AB61F1A8A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FF-4D78-ADE3-A5AB61F1A8A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FF-4D78-ADE3-A5AB61F1A8A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-1.5393322923938082E-3</c:v>
                </c:pt>
                <c:pt idx="1">
                  <c:v>-1.6742277271948868E-4</c:v>
                </c:pt>
                <c:pt idx="2">
                  <c:v>-6.6816074610038625E-5</c:v>
                </c:pt>
                <c:pt idx="3">
                  <c:v>-5.5383495279419292E-5</c:v>
                </c:pt>
                <c:pt idx="4">
                  <c:v>-3.8234626283490305E-5</c:v>
                </c:pt>
                <c:pt idx="5">
                  <c:v>-2.8859911232382454E-5</c:v>
                </c:pt>
                <c:pt idx="6">
                  <c:v>9.0267565392670936E-5</c:v>
                </c:pt>
                <c:pt idx="7">
                  <c:v>3.2943712498922727E-4</c:v>
                </c:pt>
                <c:pt idx="8">
                  <c:v>3.365253241742113E-4</c:v>
                </c:pt>
                <c:pt idx="9">
                  <c:v>3.3904049162694752E-4</c:v>
                </c:pt>
                <c:pt idx="10">
                  <c:v>4.5130842065362932E-4</c:v>
                </c:pt>
                <c:pt idx="11">
                  <c:v>4.5633875555910186E-4</c:v>
                </c:pt>
                <c:pt idx="12">
                  <c:v>6.9367910246275909E-4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FF-4D78-ADE3-A5AB61F1A8AF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(old)'!$U$21:$U$997</c:f>
              <c:numCache>
                <c:formatCode>General</c:formatCode>
                <c:ptCount val="977"/>
                <c:pt idx="5">
                  <c:v>2.5006154755828902E-3</c:v>
                </c:pt>
                <c:pt idx="9">
                  <c:v>0.32636925273982342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FF-4D78-ADE3-A5AB61F1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0712"/>
        <c:axId val="1"/>
      </c:scatterChart>
      <c:valAx>
        <c:axId val="95235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87087087087087"/>
          <c:y val="0.92419825072886297"/>
          <c:w val="0.93093093093093093"/>
          <c:h val="0.982507288629737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19</xdr:row>
      <xdr:rowOff>9525</xdr:rowOff>
    </xdr:to>
    <xdr:graphicFrame macro="">
      <xdr:nvGraphicFramePr>
        <xdr:cNvPr id="52236" name="Chart 1">
          <a:extLst>
            <a:ext uri="{FF2B5EF4-FFF2-40B4-BE49-F238E27FC236}">
              <a16:creationId xmlns:a16="http://schemas.microsoft.com/office/drawing/2014/main" id="{83B04CA0-E17F-FDFE-B2B3-E3DD82522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9525</xdr:rowOff>
    </xdr:from>
    <xdr:to>
      <xdr:col>26</xdr:col>
      <xdr:colOff>666750</xdr:colOff>
      <xdr:row>19</xdr:row>
      <xdr:rowOff>19050</xdr:rowOff>
    </xdr:to>
    <xdr:graphicFrame macro="">
      <xdr:nvGraphicFramePr>
        <xdr:cNvPr id="52237" name="Chart 2">
          <a:extLst>
            <a:ext uri="{FF2B5EF4-FFF2-40B4-BE49-F238E27FC236}">
              <a16:creationId xmlns:a16="http://schemas.microsoft.com/office/drawing/2014/main" id="{AE69C6C3-2209-8F29-25B7-8CCCB57D0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238125</xdr:colOff>
      <xdr:row>21</xdr:row>
      <xdr:rowOff>38100</xdr:rowOff>
    </xdr:from>
    <xdr:to>
      <xdr:col>20</xdr:col>
      <xdr:colOff>38100</xdr:colOff>
      <xdr:row>41</xdr:row>
      <xdr:rowOff>9525</xdr:rowOff>
    </xdr:to>
    <xdr:graphicFrame macro="">
      <xdr:nvGraphicFramePr>
        <xdr:cNvPr id="52238" name="Chart 5">
          <a:extLst>
            <a:ext uri="{FF2B5EF4-FFF2-40B4-BE49-F238E27FC236}">
              <a16:creationId xmlns:a16="http://schemas.microsoft.com/office/drawing/2014/main" id="{574A7FEF-A3C5-2EF4-EE08-13FE3B239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19</xdr:row>
      <xdr:rowOff>9525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1DD5B269-DB54-57F0-D6EF-F60538724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9525</xdr:rowOff>
    </xdr:from>
    <xdr:to>
      <xdr:col>26</xdr:col>
      <xdr:colOff>666750</xdr:colOff>
      <xdr:row>19</xdr:row>
      <xdr:rowOff>19050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24A49CB5-A0C8-C90E-807E-8B3D1BCC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N6934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2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t="s">
        <v>61</v>
      </c>
    </row>
    <row r="2" spans="1:6" x14ac:dyDescent="0.2">
      <c r="A2" t="s">
        <v>26</v>
      </c>
      <c r="B2" s="28" t="s">
        <v>41</v>
      </c>
      <c r="D2" s="28" t="s">
        <v>42</v>
      </c>
      <c r="E2" s="43" t="s">
        <v>62</v>
      </c>
    </row>
    <row r="3" spans="1:6" ht="13.5" thickBot="1" x14ac:dyDescent="0.25"/>
    <row r="4" spans="1:6" ht="14.25" thickTop="1" thickBot="1" x14ac:dyDescent="0.25">
      <c r="A4" s="4" t="s">
        <v>3</v>
      </c>
      <c r="C4" s="7" t="s">
        <v>40</v>
      </c>
      <c r="D4" s="8" t="s">
        <v>40</v>
      </c>
    </row>
    <row r="5" spans="1:6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 s="11">
        <v>58162.269037151302</v>
      </c>
      <c r="D7" s="29"/>
      <c r="F7">
        <v>1.3590155392948862</v>
      </c>
    </row>
    <row r="8" spans="1:6" x14ac:dyDescent="0.2">
      <c r="A8" t="s">
        <v>6</v>
      </c>
      <c r="C8">
        <v>1.3590155392948899</v>
      </c>
      <c r="D8" s="29"/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3">
        <f ca="1">INTERCEPT(INDIRECT($D$9):G986,INDIRECT($C$9):F986)</f>
        <v>-7.9444485526511464E-4</v>
      </c>
      <c r="D11" s="13"/>
      <c r="E11" s="11"/>
    </row>
    <row r="12" spans="1:6" x14ac:dyDescent="0.2">
      <c r="A12" s="11" t="s">
        <v>19</v>
      </c>
      <c r="B12" s="11"/>
      <c r="C12" s="23">
        <f ca="1">SLOPE(INDIRECT($D$9):G986,INDIRECT($C$9):F986)</f>
        <v>-3.3427117293820737E-7</v>
      </c>
      <c r="D12" s="13"/>
      <c r="E12" s="11"/>
    </row>
    <row r="13" spans="1:6" x14ac:dyDescent="0.2">
      <c r="A13" s="11" t="s">
        <v>21</v>
      </c>
      <c r="B13" s="11"/>
      <c r="C13" s="13" t="s">
        <v>16</v>
      </c>
    </row>
    <row r="14" spans="1:6" x14ac:dyDescent="0.2">
      <c r="A14" s="11"/>
      <c r="B14" s="11"/>
      <c r="C14" s="11"/>
    </row>
    <row r="15" spans="1:6" x14ac:dyDescent="0.2">
      <c r="A15" s="14" t="s">
        <v>20</v>
      </c>
      <c r="B15" s="11"/>
      <c r="C15" s="15">
        <f ca="1">(C7+C11)+(C8+C12)*INT(MAX(F21:F3527))</f>
        <v>59621.850572901923</v>
      </c>
      <c r="E15" s="16" t="s">
        <v>36</v>
      </c>
      <c r="F15" s="12">
        <v>1</v>
      </c>
    </row>
    <row r="16" spans="1:6" x14ac:dyDescent="0.2">
      <c r="A16" s="18" t="s">
        <v>7</v>
      </c>
      <c r="B16" s="11"/>
      <c r="C16" s="19">
        <f ca="1">+C8+C12</f>
        <v>1.359015205023717</v>
      </c>
      <c r="E16" s="16" t="s">
        <v>33</v>
      </c>
      <c r="F16" s="17">
        <f ca="1">NOW()+15018.5+$C$5/24</f>
        <v>59961.777981018517</v>
      </c>
    </row>
    <row r="17" spans="1:37" ht="13.5" thickBot="1" x14ac:dyDescent="0.25">
      <c r="A17" s="16" t="s">
        <v>30</v>
      </c>
      <c r="B17" s="11"/>
      <c r="C17" s="11">
        <f>COUNT(C21:C2185)</f>
        <v>36</v>
      </c>
      <c r="E17" s="16" t="s">
        <v>37</v>
      </c>
      <c r="F17" s="17">
        <f ca="1">ROUND(2*(F16-$C$7)/$C$8,0)/2+F15</f>
        <v>1325</v>
      </c>
    </row>
    <row r="18" spans="1:37" ht="14.25" thickTop="1" thickBot="1" x14ac:dyDescent="0.25">
      <c r="A18" s="18" t="s">
        <v>8</v>
      </c>
      <c r="B18" s="11"/>
      <c r="C18" s="21">
        <f ca="1">+C15</f>
        <v>59621.850572901923</v>
      </c>
      <c r="D18" s="22">
        <f ca="1">+C16</f>
        <v>1.359015205023717</v>
      </c>
      <c r="E18" s="16" t="s">
        <v>38</v>
      </c>
      <c r="F18" s="25">
        <f ca="1">ROUND(2*(F16-$C$15)/$C$16,0)/2+F15</f>
        <v>251</v>
      </c>
    </row>
    <row r="19" spans="1:37" ht="13.5" thickTop="1" x14ac:dyDescent="0.2">
      <c r="E19" s="16" t="s">
        <v>34</v>
      </c>
      <c r="F19" s="20">
        <f ca="1">+$C$15+$C$16*F18-15018.5-$C$5/24</f>
        <v>44944.859222696214</v>
      </c>
    </row>
    <row r="20" spans="1:37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56</v>
      </c>
      <c r="I20" s="6" t="s">
        <v>57</v>
      </c>
      <c r="J20" s="6" t="s">
        <v>58</v>
      </c>
      <c r="K20" s="6" t="s">
        <v>59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32" t="s">
        <v>49</v>
      </c>
    </row>
    <row r="21" spans="1:37" x14ac:dyDescent="0.2">
      <c r="A21" s="28" t="s">
        <v>39</v>
      </c>
      <c r="C21" s="9">
        <v>51526.875</v>
      </c>
      <c r="D21" s="9" t="s">
        <v>16</v>
      </c>
      <c r="E21">
        <f>+(C21-C$7)/C$8</f>
        <v>-4882.5004904609123</v>
      </c>
      <c r="F21">
        <f>ROUND(2*E21,0)/2</f>
        <v>-4882.5</v>
      </c>
      <c r="G21">
        <f>+C21-(C$7+F21*C$8)</f>
        <v>-6.6654400143306702E-4</v>
      </c>
      <c r="I21">
        <f>+G21</f>
        <v>-6.6654400143306702E-4</v>
      </c>
      <c r="O21">
        <f ca="1">+C$11+C$12*$F21</f>
        <v>8.3763414660568275E-4</v>
      </c>
      <c r="Q21" s="2">
        <f>+C21-15018.5</f>
        <v>36508.375</v>
      </c>
    </row>
    <row r="22" spans="1:37" x14ac:dyDescent="0.2">
      <c r="A22" s="30" t="s">
        <v>45</v>
      </c>
      <c r="B22" s="44" t="s">
        <v>46</v>
      </c>
      <c r="C22" s="30">
        <v>55603.921600000001</v>
      </c>
      <c r="D22" s="30">
        <v>2.9999999999999997E-4</v>
      </c>
      <c r="E22">
        <f>+(C22-C$7)/C$8</f>
        <v>-1882.5005036209302</v>
      </c>
      <c r="F22">
        <f>ROUND(2*E22,0)/2</f>
        <v>-1882.5</v>
      </c>
      <c r="G22">
        <f>+C22-(C$7+F22*C$8)</f>
        <v>-6.8442866904661059E-4</v>
      </c>
      <c r="K22">
        <f>+G22</f>
        <v>-6.8442866904661059E-4</v>
      </c>
      <c r="O22">
        <f ca="1">+C$11+C$12*$F22</f>
        <v>-1.6517937220893923E-4</v>
      </c>
      <c r="Q22" s="2">
        <f>+C22-15018.5</f>
        <v>40585.421600000001</v>
      </c>
      <c r="AC22">
        <v>-1882.5</v>
      </c>
      <c r="AD22">
        <v>-6.8442867632256821E-4</v>
      </c>
      <c r="AF22" t="s">
        <v>65</v>
      </c>
    </row>
    <row r="23" spans="1:37" ht="13.5" thickBot="1" x14ac:dyDescent="0.25">
      <c r="A23" s="33" t="s">
        <v>43</v>
      </c>
      <c r="B23" s="34"/>
      <c r="C23" s="35">
        <v>55902.905200000001</v>
      </c>
      <c r="D23" s="35">
        <v>1E-4</v>
      </c>
      <c r="E23">
        <f>+(C23-C$7)/C$8</f>
        <v>-1662.5003701749772</v>
      </c>
      <c r="F23">
        <f>ROUND(2*E23,0)/2</f>
        <v>-1662.5</v>
      </c>
      <c r="G23">
        <f>+C23-(C$7+F23*C$8)</f>
        <v>-5.0307354831602424E-4</v>
      </c>
      <c r="K23">
        <f>+G23</f>
        <v>-5.0307354831602424E-4</v>
      </c>
      <c r="O23">
        <f ca="1">+C$11+C$12*$F23</f>
        <v>-2.3871903025534486E-4</v>
      </c>
      <c r="Q23" s="2">
        <f>+C23-15018.5</f>
        <v>40884.405200000001</v>
      </c>
      <c r="AC23">
        <v>-1662.5</v>
      </c>
      <c r="AD23">
        <v>-5.0307355559198186E-4</v>
      </c>
    </row>
    <row r="24" spans="1:37" x14ac:dyDescent="0.2">
      <c r="A24" s="33" t="s">
        <v>48</v>
      </c>
      <c r="B24" s="34"/>
      <c r="C24" s="35">
        <v>55936.880299999997</v>
      </c>
      <c r="D24" s="35">
        <v>2.0000000000000001E-4</v>
      </c>
      <c r="E24">
        <f>+(C24-C$7)/C$8</f>
        <v>-1637.500582448029</v>
      </c>
      <c r="F24">
        <f>ROUND(2*E24,0)/2</f>
        <v>-1637.5</v>
      </c>
      <c r="G24">
        <f>+C24-(C$7+F24*C$8)</f>
        <v>-7.9155592538882047E-4</v>
      </c>
      <c r="K24">
        <f>+G24</f>
        <v>-7.9155592538882047E-4</v>
      </c>
      <c r="O24">
        <f ca="1">+C$11+C$12*$F24</f>
        <v>-2.4707580957880008E-4</v>
      </c>
      <c r="Q24" s="2">
        <f>+C24-15018.5</f>
        <v>40918.380299999997</v>
      </c>
      <c r="AC24">
        <v>-1637.5</v>
      </c>
      <c r="AD24">
        <v>-7.9155592538882047E-4</v>
      </c>
      <c r="AF24" s="67" t="s">
        <v>66</v>
      </c>
      <c r="AG24" s="67"/>
    </row>
    <row r="25" spans="1:37" x14ac:dyDescent="0.2">
      <c r="A25" s="35" t="s">
        <v>47</v>
      </c>
      <c r="B25" s="36" t="s">
        <v>46</v>
      </c>
      <c r="C25" s="35">
        <v>55987.843000000001</v>
      </c>
      <c r="D25" s="35">
        <v>4.0000000000000002E-4</v>
      </c>
      <c r="E25">
        <f>+(C25-C$7)/C$8</f>
        <v>-1600.000864066262</v>
      </c>
      <c r="F25">
        <f>ROUND(2*E25,0)/2</f>
        <v>-1600</v>
      </c>
      <c r="G25">
        <f>+C25-(C$7+F25*C$8)</f>
        <v>-1.174279474071227E-3</v>
      </c>
      <c r="K25">
        <f>+G25</f>
        <v>-1.174279474071227E-3</v>
      </c>
      <c r="O25">
        <f ca="1">+C$11+C$12*$F25</f>
        <v>-2.5961097856398285E-4</v>
      </c>
      <c r="Q25" s="2">
        <f>+C25-15018.5</f>
        <v>40969.343000000001</v>
      </c>
      <c r="AC25">
        <v>-1600</v>
      </c>
      <c r="AD25">
        <v>-1.1742794813471846E-3</v>
      </c>
      <c r="AF25" s="64" t="s">
        <v>67</v>
      </c>
      <c r="AG25" s="64">
        <v>0.25965216940245361</v>
      </c>
    </row>
    <row r="26" spans="1:37" x14ac:dyDescent="0.2">
      <c r="A26" s="45" t="s">
        <v>47</v>
      </c>
      <c r="B26" s="46" t="s">
        <v>46</v>
      </c>
      <c r="C26" s="45">
        <v>56015.705800000003</v>
      </c>
      <c r="D26" s="45">
        <v>4.0000000000000002E-4</v>
      </c>
      <c r="E26">
        <f>+(C26-C$7)/C$8</f>
        <v>-1579.4986702396493</v>
      </c>
      <c r="F26">
        <f>ROUND(2*E26,0)/2</f>
        <v>-1579.5</v>
      </c>
      <c r="O26">
        <f ca="1">+C$11+C$12*$F26</f>
        <v>-2.6646353760921614E-4</v>
      </c>
      <c r="Q26" s="2">
        <f>+C26-15018.5</f>
        <v>40997.205800000003</v>
      </c>
      <c r="U26">
        <f>+C26-(C$7+F26*C$8)</f>
        <v>1.8071649828925729E-3</v>
      </c>
      <c r="AC26">
        <v>-1319</v>
      </c>
      <c r="AD26">
        <v>-3.4082134516211227E-4</v>
      </c>
      <c r="AF26" s="64" t="s">
        <v>68</v>
      </c>
      <c r="AG26" s="64">
        <v>6.7419249075400464E-2</v>
      </c>
    </row>
    <row r="27" spans="1:37" x14ac:dyDescent="0.2">
      <c r="A27" s="47" t="s">
        <v>50</v>
      </c>
      <c r="B27" s="48"/>
      <c r="C27" s="45">
        <v>56369.727200000001</v>
      </c>
      <c r="D27" s="45">
        <v>2.0000000000000001E-4</v>
      </c>
      <c r="E27">
        <f>+(C27-C$7)/C$8</f>
        <v>-1319.0002507854626</v>
      </c>
      <c r="F27">
        <f>ROUND(2*E27,0)/2</f>
        <v>-1319</v>
      </c>
      <c r="G27">
        <f>+C27-(C$7+F27*C$8)</f>
        <v>-3.4082133788615465E-4</v>
      </c>
      <c r="K27">
        <f>+G27</f>
        <v>-3.4082133788615465E-4</v>
      </c>
      <c r="O27">
        <f ca="1">+C$11+C$12*$F27</f>
        <v>-3.5354117815961913E-4</v>
      </c>
      <c r="Q27" s="2">
        <f>+C27-15018.5</f>
        <v>41351.227200000001</v>
      </c>
      <c r="AC27">
        <v>-796</v>
      </c>
      <c r="AD27">
        <v>-1.1678725786623545E-3</v>
      </c>
      <c r="AF27" s="64" t="s">
        <v>69</v>
      </c>
      <c r="AG27" s="64">
        <v>9.1329521426129906E-3</v>
      </c>
    </row>
    <row r="28" spans="1:37" x14ac:dyDescent="0.2">
      <c r="A28" s="45" t="s">
        <v>51</v>
      </c>
      <c r="B28" s="49"/>
      <c r="C28" s="45">
        <v>57080.491499999996</v>
      </c>
      <c r="D28" s="45">
        <v>1.1000000000000001E-3</v>
      </c>
      <c r="E28">
        <f>+(C28-C$7)/C$8</f>
        <v>-796.00085935189054</v>
      </c>
      <c r="F28">
        <f>ROUND(2*E28,0)/2</f>
        <v>-796</v>
      </c>
      <c r="G28">
        <f>+C28-(C$7+F28*C$8)</f>
        <v>-1.1678725713863969E-3</v>
      </c>
      <c r="J28">
        <f>+G28</f>
        <v>-1.1678725713863969E-3</v>
      </c>
      <c r="O28">
        <f ca="1">+C$11+C$12*$F28</f>
        <v>-5.283650016063015E-4</v>
      </c>
      <c r="Q28" s="2">
        <f>+C28-15018.5</f>
        <v>42061.991499999996</v>
      </c>
      <c r="AC28">
        <v>-780.5</v>
      </c>
      <c r="AD28">
        <v>-8.7316439021378756E-6</v>
      </c>
      <c r="AF28" s="64" t="s">
        <v>70</v>
      </c>
      <c r="AG28" s="64">
        <v>4.90093717023803E-4</v>
      </c>
    </row>
    <row r="29" spans="1:37" ht="13.5" thickBot="1" x14ac:dyDescent="0.25">
      <c r="A29" s="50" t="s">
        <v>53</v>
      </c>
      <c r="B29" s="51" t="s">
        <v>46</v>
      </c>
      <c r="C29" s="52">
        <v>57101.557399999998</v>
      </c>
      <c r="D29" s="52">
        <v>1E-4</v>
      </c>
      <c r="E29">
        <f>+(C29-C$7)/C$8</f>
        <v>-780.50000642497605</v>
      </c>
      <c r="F29">
        <f>ROUND(2*E29,0)/2</f>
        <v>-780.5</v>
      </c>
      <c r="G29">
        <f>+C29-(C$7+F29*C$8)</f>
        <v>-8.7316439021378756E-6</v>
      </c>
      <c r="K29">
        <f>+G29</f>
        <v>-8.7316439021378756E-6</v>
      </c>
      <c r="O29">
        <f ca="1">+C$11+C$12*$F29</f>
        <v>-5.3354620478684382E-4</v>
      </c>
      <c r="Q29" s="2">
        <f>+C29-15018.5</f>
        <v>42083.057399999998</v>
      </c>
      <c r="AC29">
        <v>-564.5</v>
      </c>
      <c r="AD29">
        <v>1.3478066102834418E-4</v>
      </c>
      <c r="AF29" s="65" t="s">
        <v>71</v>
      </c>
      <c r="AG29" s="65">
        <v>18</v>
      </c>
    </row>
    <row r="30" spans="1:37" x14ac:dyDescent="0.2">
      <c r="A30" s="53" t="s">
        <v>54</v>
      </c>
      <c r="B30" s="54" t="s">
        <v>55</v>
      </c>
      <c r="C30" s="55">
        <v>57109.357669999998</v>
      </c>
      <c r="D30" s="55">
        <v>5.9999999999999995E-4</v>
      </c>
      <c r="E30">
        <f>+(C30-C$7)/C$8</f>
        <v>-774.76035902988679</v>
      </c>
      <c r="F30">
        <f>ROUND(2*E30,0)/2</f>
        <v>-775</v>
      </c>
      <c r="O30">
        <f ca="1">+C$11+C$12*$F30</f>
        <v>-5.3538469623800396E-4</v>
      </c>
      <c r="Q30" s="2">
        <f>+C30-15018.5</f>
        <v>42090.857669999998</v>
      </c>
      <c r="U30">
        <f>+C30-(C$7+F30*C$8)</f>
        <v>0.32567580223258119</v>
      </c>
      <c r="AC30">
        <v>-529.5</v>
      </c>
      <c r="AD30">
        <v>-8.0909465759759769E-4</v>
      </c>
    </row>
    <row r="31" spans="1:37" ht="13.5" thickBot="1" x14ac:dyDescent="0.25">
      <c r="A31" s="60" t="s">
        <v>1</v>
      </c>
      <c r="B31" s="61" t="s">
        <v>46</v>
      </c>
      <c r="C31" s="60">
        <v>57395.104899999998</v>
      </c>
      <c r="D31" s="60" t="s">
        <v>2</v>
      </c>
      <c r="E31">
        <f>+(C31-C$7)/C$8</f>
        <v>-564.49990082478223</v>
      </c>
      <c r="F31">
        <f>ROUND(2*E31,0)/2</f>
        <v>-564.5</v>
      </c>
      <c r="G31">
        <f>+C31-(C$7+F31*C$8)</f>
        <v>1.3478066102834418E-4</v>
      </c>
      <c r="K31">
        <f>+G31</f>
        <v>1.3478066102834418E-4</v>
      </c>
      <c r="O31">
        <f ca="1">+C$11+C$12*$F31</f>
        <v>-6.0574877814149658E-4</v>
      </c>
      <c r="Q31" s="2">
        <f>+C31-15018.5</f>
        <v>42376.604899999998</v>
      </c>
      <c r="AC31">
        <v>-518.5</v>
      </c>
      <c r="AD31">
        <v>4.1997309745056555E-4</v>
      </c>
      <c r="AF31" t="s">
        <v>72</v>
      </c>
    </row>
    <row r="32" spans="1:37" x14ac:dyDescent="0.2">
      <c r="A32" s="40" t="s">
        <v>93</v>
      </c>
      <c r="B32" s="41" t="s">
        <v>46</v>
      </c>
      <c r="C32" s="42">
        <v>57407.335760000162</v>
      </c>
      <c r="D32" s="42">
        <v>2.0000000000000001E-4</v>
      </c>
      <c r="E32">
        <f>+(C32-C$7)/C$8</f>
        <v>-555.50010674846931</v>
      </c>
      <c r="F32">
        <f>ROUND(2*E32,0)/2</f>
        <v>-555.5</v>
      </c>
      <c r="G32">
        <f>+C32-(C$7+F32*C$8)</f>
        <v>-1.4507283049169928E-4</v>
      </c>
      <c r="K32">
        <f>+G32</f>
        <v>-1.4507283049169928E-4</v>
      </c>
      <c r="O32">
        <f ca="1">+C$11+C$12*$F32</f>
        <v>-6.0875721869794043E-4</v>
      </c>
      <c r="Q32" s="2">
        <f>+C32-15018.5</f>
        <v>42388.835760000162</v>
      </c>
      <c r="AC32">
        <v>-268</v>
      </c>
      <c r="AD32">
        <v>-8.7262027227552608E-4</v>
      </c>
      <c r="AF32" s="66"/>
      <c r="AG32" s="66" t="s">
        <v>77</v>
      </c>
      <c r="AH32" s="66" t="s">
        <v>78</v>
      </c>
      <c r="AI32" s="66" t="s">
        <v>79</v>
      </c>
      <c r="AJ32" s="66" t="s">
        <v>80</v>
      </c>
      <c r="AK32" s="66" t="s">
        <v>81</v>
      </c>
    </row>
    <row r="33" spans="1:40" x14ac:dyDescent="0.2">
      <c r="A33" s="47" t="s">
        <v>52</v>
      </c>
      <c r="B33" s="48"/>
      <c r="C33" s="45">
        <v>57442.669500000004</v>
      </c>
      <c r="D33" s="45">
        <v>2.0000000000000001E-4</v>
      </c>
      <c r="E33">
        <f>+(C33-C$7)/C$8</f>
        <v>-529.50059535349703</v>
      </c>
      <c r="F33">
        <f>ROUND(2*E33,0)/2</f>
        <v>-529.5</v>
      </c>
      <c r="G33">
        <f>+C33-(C$7+F33*C$8)</f>
        <v>-8.0909465032164007E-4</v>
      </c>
      <c r="K33">
        <f>+G33</f>
        <v>-8.0909465032164007E-4</v>
      </c>
      <c r="O33">
        <f ca="1">+C$11+C$12*$F33</f>
        <v>-6.1744826919433386E-4</v>
      </c>
      <c r="Q33" s="2">
        <f>+C33-15018.5</f>
        <v>42424.169500000004</v>
      </c>
      <c r="AC33">
        <v>-267</v>
      </c>
      <c r="AD33">
        <v>-1.2881595612270758E-3</v>
      </c>
      <c r="AF33" s="64" t="s">
        <v>73</v>
      </c>
      <c r="AG33" s="64">
        <v>1</v>
      </c>
      <c r="AH33" s="64">
        <v>2.7782781051531451E-7</v>
      </c>
      <c r="AI33" s="64">
        <v>2.7782781051531451E-7</v>
      </c>
      <c r="AJ33" s="64">
        <v>1.1566912400206966</v>
      </c>
      <c r="AK33" s="64">
        <v>0.29810393584986961</v>
      </c>
    </row>
    <row r="34" spans="1:40" x14ac:dyDescent="0.2">
      <c r="A34" s="50" t="s">
        <v>53</v>
      </c>
      <c r="B34" s="51" t="s">
        <v>46</v>
      </c>
      <c r="C34" s="52">
        <v>57457.619899999998</v>
      </c>
      <c r="D34" s="52">
        <v>3.3999999999999998E-3</v>
      </c>
      <c r="E34">
        <f>+(C34-C$7)/C$8</f>
        <v>-518.49969097255735</v>
      </c>
      <c r="F34">
        <f>ROUND(2*E34,0)/2</f>
        <v>-518.5</v>
      </c>
      <c r="G34">
        <f>+C34-(C$7+F34*C$8)</f>
        <v>4.1997309745056555E-4</v>
      </c>
      <c r="K34">
        <f>+G34</f>
        <v>4.1997309745056555E-4</v>
      </c>
      <c r="O34">
        <f ca="1">+C$11+C$12*$F34</f>
        <v>-6.2112525209665414E-4</v>
      </c>
      <c r="Q34" s="2">
        <f>+C34-15018.5</f>
        <v>42439.119899999998</v>
      </c>
      <c r="AC34">
        <v>0.5</v>
      </c>
      <c r="AD34">
        <v>1.5507905482081696E-4</v>
      </c>
      <c r="AF34" s="64" t="s">
        <v>74</v>
      </c>
      <c r="AG34" s="64">
        <v>16</v>
      </c>
      <c r="AH34" s="64">
        <v>3.8430696234593198E-6</v>
      </c>
      <c r="AI34" s="64">
        <v>2.4019185146620749E-7</v>
      </c>
      <c r="AJ34" s="64"/>
      <c r="AK34" s="64"/>
    </row>
    <row r="35" spans="1:40" ht="13.5" thickBot="1" x14ac:dyDescent="0.25">
      <c r="A35" s="40" t="s">
        <v>93</v>
      </c>
      <c r="B35" s="41" t="s">
        <v>46</v>
      </c>
      <c r="C35" s="42">
        <v>57716.510819999967</v>
      </c>
      <c r="D35" s="42">
        <v>1E-4</v>
      </c>
      <c r="E35">
        <f>+(C35-C$7)/C$8</f>
        <v>-328.00082431920657</v>
      </c>
      <c r="F35">
        <f>ROUND(2*E35,0)/2</f>
        <v>-328</v>
      </c>
      <c r="G35">
        <f>+C35-(C$7+F35*C$8)</f>
        <v>-1.1202626119484194E-3</v>
      </c>
      <c r="K35">
        <f>+G35</f>
        <v>-1.1202626119484194E-3</v>
      </c>
      <c r="O35">
        <f ca="1">+C$11+C$12*$F35</f>
        <v>-6.8480391054138263E-4</v>
      </c>
      <c r="Q35" s="2">
        <f>+C35-15018.5</f>
        <v>42698.010819999967</v>
      </c>
      <c r="AC35">
        <v>43</v>
      </c>
      <c r="AD35">
        <v>-4.0534098661737517E-4</v>
      </c>
      <c r="AF35" s="65" t="s">
        <v>75</v>
      </c>
      <c r="AG35" s="65">
        <v>17</v>
      </c>
      <c r="AH35" s="65">
        <v>4.1208974339746343E-6</v>
      </c>
      <c r="AI35" s="65"/>
      <c r="AJ35" s="65"/>
      <c r="AK35" s="65"/>
    </row>
    <row r="36" spans="1:40" ht="13.5" thickBot="1" x14ac:dyDescent="0.25">
      <c r="A36" s="56" t="s">
        <v>63</v>
      </c>
      <c r="B36" s="57" t="s">
        <v>46</v>
      </c>
      <c r="C36" s="58">
        <v>57798.052000000003</v>
      </c>
      <c r="D36" s="59" t="s">
        <v>64</v>
      </c>
      <c r="E36">
        <f>+(C36-C$7)/C$8</f>
        <v>-268.00064209734376</v>
      </c>
      <c r="F36">
        <f>ROUND(2*E36,0)/2</f>
        <v>-268</v>
      </c>
      <c r="G36">
        <f>+C36-(C$7+F36*C$8)</f>
        <v>-8.7262026499956846E-4</v>
      </c>
      <c r="K36">
        <f>+G36</f>
        <v>-8.7262026499956846E-4</v>
      </c>
      <c r="O36">
        <f ca="1">+C$11+C$12*$F36</f>
        <v>-7.0486018091767502E-4</v>
      </c>
      <c r="Q36" s="2">
        <f>+C36-15018.5</f>
        <v>42779.552000000003</v>
      </c>
      <c r="AC36">
        <v>44.5</v>
      </c>
      <c r="AD36">
        <v>-1.28649924590718E-4</v>
      </c>
    </row>
    <row r="37" spans="1:40" x14ac:dyDescent="0.2">
      <c r="A37" s="60" t="s">
        <v>0</v>
      </c>
      <c r="B37" s="62" t="s">
        <v>46</v>
      </c>
      <c r="C37" s="63">
        <v>57799.410600000003</v>
      </c>
      <c r="D37" s="63">
        <v>6.9999999999999999E-4</v>
      </c>
      <c r="E37">
        <f>+(C37-C$7)/C$8</f>
        <v>-267.00094786227675</v>
      </c>
      <c r="F37">
        <f>ROUND(2*E37,0)/2</f>
        <v>-267</v>
      </c>
      <c r="G37">
        <f>+C37-(C$7+F37*C$8)</f>
        <v>-1.2881595612270758E-3</v>
      </c>
      <c r="K37">
        <f>+G37</f>
        <v>-1.2881595612270758E-3</v>
      </c>
      <c r="O37">
        <f ca="1">+C$11+C$12*$F37</f>
        <v>-7.0519445209061323E-4</v>
      </c>
      <c r="Q37" s="2">
        <f>+C37-15018.5</f>
        <v>42780.910600000003</v>
      </c>
      <c r="AC37">
        <v>68</v>
      </c>
      <c r="AD37">
        <v>-1.9382334721740335E-4</v>
      </c>
      <c r="AF37" s="66"/>
      <c r="AG37" s="66" t="s">
        <v>82</v>
      </c>
      <c r="AH37" s="66" t="s">
        <v>70</v>
      </c>
      <c r="AI37" s="66" t="s">
        <v>83</v>
      </c>
      <c r="AJ37" s="66" t="s">
        <v>84</v>
      </c>
      <c r="AK37" s="66" t="s">
        <v>85</v>
      </c>
      <c r="AL37" s="66" t="s">
        <v>86</v>
      </c>
      <c r="AM37" s="66" t="s">
        <v>87</v>
      </c>
      <c r="AN37" s="66" t="s">
        <v>88</v>
      </c>
    </row>
    <row r="38" spans="1:40" x14ac:dyDescent="0.2">
      <c r="A38" s="40" t="s">
        <v>93</v>
      </c>
      <c r="B38" s="41" t="s">
        <v>46</v>
      </c>
      <c r="C38" s="42">
        <v>57814.360809999984</v>
      </c>
      <c r="D38" s="42">
        <v>1E-4</v>
      </c>
      <c r="E38">
        <f>+(C38-C$7)/C$8</f>
        <v>-256.00018328843117</v>
      </c>
      <c r="F38">
        <f>ROUND(2*E38,0)/2</f>
        <v>-256</v>
      </c>
      <c r="G38">
        <f>+C38-(C$7+F38*C$8)</f>
        <v>-2.4909182684496045E-4</v>
      </c>
      <c r="K38">
        <f>+G38</f>
        <v>-2.4909182684496045E-4</v>
      </c>
      <c r="O38">
        <f ca="1">+C$11+C$12*$F38</f>
        <v>-7.0887143499293352E-4</v>
      </c>
      <c r="Q38" s="2">
        <f>+C38-15018.5</f>
        <v>42795.860809999984</v>
      </c>
      <c r="AC38">
        <v>277</v>
      </c>
      <c r="AD38">
        <v>-7.4153597961412743E-4</v>
      </c>
      <c r="AF38" s="64" t="s">
        <v>76</v>
      </c>
      <c r="AG38" s="64">
        <v>-3.8244433922095521E-4</v>
      </c>
      <c r="AH38" s="64">
        <v>1.5370615234020472E-4</v>
      </c>
      <c r="AI38" s="64">
        <v>-2.488152448019608</v>
      </c>
      <c r="AJ38" s="64">
        <v>2.4244943267159293E-2</v>
      </c>
      <c r="AK38" s="64">
        <v>-7.0828675251890562E-4</v>
      </c>
      <c r="AL38" s="64">
        <v>-5.6601925923004809E-5</v>
      </c>
      <c r="AM38" s="64">
        <v>-7.0828675251890562E-4</v>
      </c>
      <c r="AN38" s="64">
        <v>-5.6601925923004809E-5</v>
      </c>
    </row>
    <row r="39" spans="1:40" ht="13.5" thickBot="1" x14ac:dyDescent="0.25">
      <c r="A39" s="68" t="s">
        <v>92</v>
      </c>
      <c r="B39" s="49" t="s">
        <v>55</v>
      </c>
      <c r="C39" s="9">
        <v>58132.371099999997</v>
      </c>
      <c r="D39" s="9">
        <v>2.0000000000000001E-4</v>
      </c>
      <c r="E39">
        <f>+(C39-C$7)/C$8</f>
        <v>-21.999702201210514</v>
      </c>
      <c r="F39">
        <f>ROUND(2*E39,0)/2</f>
        <v>-22</v>
      </c>
      <c r="G39">
        <f>+C39-(C$7+F39*C$8)</f>
        <v>4.0471318061463535E-4</v>
      </c>
      <c r="K39">
        <f>+G39</f>
        <v>4.0471318061463535E-4</v>
      </c>
      <c r="O39">
        <f ca="1">+C$11+C$12*$F39</f>
        <v>-7.8709088946047408E-4</v>
      </c>
      <c r="Q39" s="2">
        <f>+C39-15018.5</f>
        <v>43113.871099999997</v>
      </c>
      <c r="AC39">
        <v>297</v>
      </c>
      <c r="AD39">
        <v>-4.4680257269646972E-4</v>
      </c>
      <c r="AF39" s="65" t="s">
        <v>89</v>
      </c>
      <c r="AG39" s="65">
        <v>1.7691492847880062E-7</v>
      </c>
      <c r="AH39" s="65">
        <v>1.6449615761203542E-7</v>
      </c>
      <c r="AI39" s="65">
        <v>1.075495811252047</v>
      </c>
      <c r="AJ39" s="65">
        <v>0.29810393584986905</v>
      </c>
      <c r="AK39" s="65">
        <v>-1.7180126900892734E-7</v>
      </c>
      <c r="AL39" s="65">
        <v>5.2563112596652858E-7</v>
      </c>
      <c r="AM39" s="65">
        <v>-1.7180126900892734E-7</v>
      </c>
      <c r="AN39" s="65">
        <v>5.2563112596652858E-7</v>
      </c>
    </row>
    <row r="40" spans="1:40" x14ac:dyDescent="0.2">
      <c r="A40" s="68" t="s">
        <v>92</v>
      </c>
      <c r="B40" s="49" t="s">
        <v>55</v>
      </c>
      <c r="C40" s="9">
        <v>58140.524100000002</v>
      </c>
      <c r="D40" s="9">
        <v>1E-4</v>
      </c>
      <c r="E40">
        <f>+(C40-C$7)/C$8</f>
        <v>-16.000506633339526</v>
      </c>
      <c r="F40">
        <f>ROUND(2*E40,0)/2</f>
        <v>-16</v>
      </c>
      <c r="G40">
        <f>+C40-(C$7+F40*C$8)</f>
        <v>-6.8852258118567988E-4</v>
      </c>
      <c r="K40">
        <f>+G40</f>
        <v>-6.8852258118567988E-4</v>
      </c>
      <c r="O40">
        <f ca="1">+C$11+C$12*$F40</f>
        <v>-7.8909651649810327E-4</v>
      </c>
      <c r="Q40" s="2">
        <f>+C40-15018.5</f>
        <v>43122.024100000002</v>
      </c>
    </row>
    <row r="41" spans="1:40" x14ac:dyDescent="0.2">
      <c r="A41" s="68" t="s">
        <v>92</v>
      </c>
      <c r="B41" s="49" t="s">
        <v>46</v>
      </c>
      <c r="C41" s="9">
        <v>58141.204100000003</v>
      </c>
      <c r="D41" s="9">
        <v>2.0000000000000001E-4</v>
      </c>
      <c r="E41">
        <f>+(C41-C$7)/C$8</f>
        <v>-15.500144437074207</v>
      </c>
      <c r="F41">
        <f>ROUND(2*E41,0)/2</f>
        <v>-15.5</v>
      </c>
      <c r="G41">
        <f>+C41-(C$7+F41*C$8)</f>
        <v>-1.9629222515504807E-4</v>
      </c>
      <c r="K41">
        <f>+G41</f>
        <v>-1.9629222515504807E-4</v>
      </c>
      <c r="O41">
        <f ca="1">+C$11+C$12*$F41</f>
        <v>-7.8926365208457244E-4</v>
      </c>
      <c r="Q41" s="2">
        <f>+C41-15018.5</f>
        <v>43122.704100000003</v>
      </c>
    </row>
    <row r="42" spans="1:40" x14ac:dyDescent="0.2">
      <c r="A42" s="47" t="s">
        <v>90</v>
      </c>
      <c r="B42" s="49" t="s">
        <v>55</v>
      </c>
      <c r="C42" s="45">
        <v>58162.948700000001</v>
      </c>
      <c r="D42" s="45">
        <v>2.0000000000000001E-4</v>
      </c>
      <c r="E42">
        <f>+(C42-C$7)/C$8</f>
        <v>0.50011411131598738</v>
      </c>
      <c r="F42">
        <f>ROUND(2*E42,0)/2</f>
        <v>0.5</v>
      </c>
      <c r="G42">
        <f>+C42-(C$7+F42*C$8)</f>
        <v>1.5507905482081696E-4</v>
      </c>
      <c r="K42">
        <f>+G42</f>
        <v>1.5507905482081696E-4</v>
      </c>
      <c r="O42">
        <f ca="1">+C$11+C$12*$F42</f>
        <v>-7.946119908515837E-4</v>
      </c>
      <c r="Q42" s="2">
        <f>+C42-15018.5</f>
        <v>43144.448700000001</v>
      </c>
    </row>
    <row r="43" spans="1:40" x14ac:dyDescent="0.2">
      <c r="A43" s="40" t="s">
        <v>93</v>
      </c>
      <c r="B43" s="41" t="s">
        <v>46</v>
      </c>
      <c r="C43" s="42">
        <v>58200.321109999903</v>
      </c>
      <c r="D43" s="42">
        <v>1E-4</v>
      </c>
      <c r="E43">
        <f>+(C43-C$7)/C$8</f>
        <v>27.99973344553786</v>
      </c>
      <c r="F43">
        <f>ROUND(2*E43,0)/2</f>
        <v>28</v>
      </c>
      <c r="G43">
        <f>+C43-(C$7+F43*C$8)</f>
        <v>-3.6225165968062356E-4</v>
      </c>
      <c r="K43">
        <f>+G43</f>
        <v>-3.6225165968062356E-4</v>
      </c>
      <c r="O43">
        <f ca="1">+C$11+C$12*$F43</f>
        <v>-8.038044481073844E-4</v>
      </c>
      <c r="Q43" s="2">
        <f>+C43-15018.5</f>
        <v>43181.821109999903</v>
      </c>
    </row>
    <row r="44" spans="1:40" x14ac:dyDescent="0.2">
      <c r="A44" s="69" t="s">
        <v>95</v>
      </c>
      <c r="B44" s="70" t="s">
        <v>46</v>
      </c>
      <c r="C44" s="71">
        <v>58220.704873000002</v>
      </c>
      <c r="D44" s="71">
        <v>2.3699999999999999E-4</v>
      </c>
      <c r="E44">
        <f>+(C44-C$7)/C$8</f>
        <v>42.998651714475201</v>
      </c>
      <c r="F44">
        <f>ROUND(2*E44,0)/2</f>
        <v>43</v>
      </c>
      <c r="G44">
        <f>+C44-(C$7+F44*C$8)</f>
        <v>-1.8323409822187386E-3</v>
      </c>
      <c r="K44">
        <f>+G44</f>
        <v>-1.8323409822187386E-3</v>
      </c>
      <c r="O44">
        <f ca="1">+C$11+C$12*$F44</f>
        <v>-8.0881851570145755E-4</v>
      </c>
      <c r="Q44" s="2">
        <f>+C44-15018.5</f>
        <v>43202.204873000002</v>
      </c>
    </row>
    <row r="45" spans="1:40" x14ac:dyDescent="0.2">
      <c r="A45" s="69" t="s">
        <v>95</v>
      </c>
      <c r="B45" s="70" t="s">
        <v>46</v>
      </c>
      <c r="C45" s="71">
        <v>58220.705847999998</v>
      </c>
      <c r="D45" s="71">
        <v>1.6200000000000001E-4</v>
      </c>
      <c r="E45">
        <f>+(C45-C$7)/C$8</f>
        <v>42.999369145562035</v>
      </c>
      <c r="F45">
        <f>ROUND(2*E45,0)/2</f>
        <v>43</v>
      </c>
      <c r="G45">
        <f>+C45-(C$7+F45*C$8)</f>
        <v>-8.5734098684042692E-4</v>
      </c>
      <c r="K45">
        <f>+G45</f>
        <v>-8.5734098684042692E-4</v>
      </c>
      <c r="O45">
        <f ca="1">+C$11+C$12*$F45</f>
        <v>-8.0881851570145755E-4</v>
      </c>
      <c r="Q45" s="2">
        <f>+C45-15018.5</f>
        <v>43202.205847999998</v>
      </c>
    </row>
    <row r="46" spans="1:40" x14ac:dyDescent="0.2">
      <c r="A46" s="47" t="s">
        <v>90</v>
      </c>
      <c r="B46" s="49" t="s">
        <v>46</v>
      </c>
      <c r="C46" s="45">
        <v>58220.706299999998</v>
      </c>
      <c r="D46" s="45">
        <v>2.0000000000000001E-4</v>
      </c>
      <c r="E46">
        <f>+(C46-C$7)/C$8</f>
        <v>42.999701739257361</v>
      </c>
      <c r="F46">
        <f>ROUND(2*E46,0)/2</f>
        <v>43</v>
      </c>
      <c r="G46">
        <f>+C46-(C$7+F46*C$8)</f>
        <v>-4.0534098661737517E-4</v>
      </c>
      <c r="K46">
        <f>+G46</f>
        <v>-4.0534098661737517E-4</v>
      </c>
      <c r="O46">
        <f ca="1">+C$11+C$12*$F46</f>
        <v>-8.0881851570145755E-4</v>
      </c>
      <c r="Q46" s="2">
        <f>+C46-15018.5</f>
        <v>43202.206299999998</v>
      </c>
    </row>
    <row r="47" spans="1:40" x14ac:dyDescent="0.2">
      <c r="A47" s="69" t="s">
        <v>95</v>
      </c>
      <c r="B47" s="70" t="s">
        <v>46</v>
      </c>
      <c r="C47" s="71">
        <v>58220.706383999997</v>
      </c>
      <c r="D47" s="71">
        <v>1.6899999999999999E-4</v>
      </c>
      <c r="E47">
        <f>+(C47-C$7)/C$8</f>
        <v>42.999763548704649</v>
      </c>
      <c r="F47">
        <f>ROUND(2*E47,0)/2</f>
        <v>43</v>
      </c>
      <c r="G47">
        <f>+C47-(C$7+F47*C$8)</f>
        <v>-3.2134098728420213E-4</v>
      </c>
      <c r="K47">
        <f>+G47</f>
        <v>-3.2134098728420213E-4</v>
      </c>
      <c r="O47">
        <f ca="1">+C$11+C$12*$F47</f>
        <v>-8.0881851570145755E-4</v>
      </c>
      <c r="Q47" s="2">
        <f>+C47-15018.5</f>
        <v>43202.206383999997</v>
      </c>
    </row>
    <row r="48" spans="1:40" ht="12" customHeight="1" x14ac:dyDescent="0.2">
      <c r="A48" s="47" t="s">
        <v>90</v>
      </c>
      <c r="B48" s="49" t="s">
        <v>55</v>
      </c>
      <c r="C48" s="45">
        <v>58222.7451</v>
      </c>
      <c r="D48" s="45">
        <v>2.0000000000000001E-4</v>
      </c>
      <c r="E48">
        <f>+(C48-C$7)/C$8</f>
        <v>44.499905335943161</v>
      </c>
      <c r="F48">
        <f>ROUND(2*E48,0)/2</f>
        <v>44.5</v>
      </c>
      <c r="G48">
        <f>+C48-(C$7+F48*C$8)</f>
        <v>-1.28649924590718E-4</v>
      </c>
      <c r="K48">
        <f>+G48</f>
        <v>-1.28649924590718E-4</v>
      </c>
      <c r="O48">
        <f ca="1">+C$11+C$12*$F48</f>
        <v>-8.0931992246086482E-4</v>
      </c>
      <c r="Q48" s="2">
        <f>+C48-15018.5</f>
        <v>43204.2451</v>
      </c>
    </row>
    <row r="49" spans="1:17" ht="12" customHeight="1" x14ac:dyDescent="0.2">
      <c r="A49" s="47" t="s">
        <v>90</v>
      </c>
      <c r="B49" s="49" t="s">
        <v>46</v>
      </c>
      <c r="C49" s="45">
        <v>58254.681900000003</v>
      </c>
      <c r="D49" s="45">
        <v>2.0000000000000001E-4</v>
      </c>
      <c r="E49">
        <f>+(C49-C$7)/C$8</f>
        <v>67.999857379591745</v>
      </c>
      <c r="F49">
        <f>ROUND(2*E49,0)/2</f>
        <v>68</v>
      </c>
      <c r="G49">
        <f>+C49-(C$7+F49*C$8)</f>
        <v>-1.9382335449336097E-4</v>
      </c>
      <c r="K49">
        <f>+G49</f>
        <v>-1.9382335449336097E-4</v>
      </c>
      <c r="O49">
        <f ca="1">+C$11+C$12*$F49</f>
        <v>-8.1717529502491277E-4</v>
      </c>
      <c r="Q49" s="2">
        <f>+C49-15018.5</f>
        <v>43236.181900000003</v>
      </c>
    </row>
    <row r="50" spans="1:17" ht="12" customHeight="1" x14ac:dyDescent="0.2">
      <c r="A50" s="69" t="s">
        <v>94</v>
      </c>
      <c r="B50" s="70" t="s">
        <v>46</v>
      </c>
      <c r="C50" s="71">
        <v>58516.292300000001</v>
      </c>
      <c r="D50" s="71" t="s">
        <v>64</v>
      </c>
      <c r="E50">
        <f>+(C50-C$7)/C$8</f>
        <v>260.49979018810944</v>
      </c>
      <c r="F50">
        <f>ROUND(2*E50,0)/2</f>
        <v>260.5</v>
      </c>
      <c r="G50">
        <f>+C50-(C$7+F50*C$8)</f>
        <v>-2.851376193575561E-4</v>
      </c>
      <c r="K50">
        <f>+G50</f>
        <v>-2.851376193575561E-4</v>
      </c>
      <c r="O50">
        <f ca="1">+C$11+C$12*$F50</f>
        <v>-8.8152249581551769E-4</v>
      </c>
      <c r="Q50" s="2">
        <f>+C50-15018.5</f>
        <v>43497.792300000001</v>
      </c>
    </row>
    <row r="51" spans="1:17" ht="12" customHeight="1" x14ac:dyDescent="0.2">
      <c r="A51" s="47" t="s">
        <v>91</v>
      </c>
      <c r="B51" s="49" t="s">
        <v>46</v>
      </c>
      <c r="C51" s="9">
        <v>58538.715600000003</v>
      </c>
      <c r="D51" s="9">
        <v>5.0000000000000001E-4</v>
      </c>
      <c r="E51">
        <f>+(C51-C$7)/C$8</f>
        <v>276.99945435798071</v>
      </c>
      <c r="F51">
        <f>ROUND(2*E51,0)/2</f>
        <v>277</v>
      </c>
      <c r="G51">
        <f>+C51-(C$7+F51*C$8)</f>
        <v>-7.4153597961412743E-4</v>
      </c>
      <c r="K51">
        <f>+G51</f>
        <v>-7.4153597961412743E-4</v>
      </c>
      <c r="O51">
        <f ca="1">+C$11+C$12*$F51</f>
        <v>-8.8703797016899811E-4</v>
      </c>
      <c r="Q51" s="2">
        <f>+C51-15018.5</f>
        <v>43520.215600000003</v>
      </c>
    </row>
    <row r="52" spans="1:17" ht="12" customHeight="1" x14ac:dyDescent="0.2">
      <c r="A52" s="47" t="s">
        <v>91</v>
      </c>
      <c r="B52" s="49" t="s">
        <v>46</v>
      </c>
      <c r="C52" s="9">
        <v>58565.896205519311</v>
      </c>
      <c r="D52" s="9">
        <v>2.9999999999999997E-4</v>
      </c>
      <c r="E52">
        <f>+(C52-C$7)/C$8</f>
        <v>296.99967123071099</v>
      </c>
      <c r="F52">
        <f>ROUND(2*E52,0)/2</f>
        <v>297</v>
      </c>
      <c r="G52">
        <f>+C52-(C$7+F52*C$8)</f>
        <v>-4.4680257269646972E-4</v>
      </c>
      <c r="K52">
        <f>+G52</f>
        <v>-4.4680257269646972E-4</v>
      </c>
      <c r="O52">
        <f ca="1">+C$11+C$12*$F52</f>
        <v>-8.9372339362776224E-4</v>
      </c>
      <c r="Q52" s="2">
        <f>+C52-15018.5</f>
        <v>43547.396205519311</v>
      </c>
    </row>
    <row r="53" spans="1:17" ht="12" customHeight="1" x14ac:dyDescent="0.2">
      <c r="A53" s="72" t="s">
        <v>96</v>
      </c>
      <c r="B53" s="73" t="s">
        <v>46</v>
      </c>
      <c r="C53" s="74">
        <v>59258.308000000194</v>
      </c>
      <c r="D53" s="72">
        <v>5.0000000000000001E-4</v>
      </c>
      <c r="E53">
        <f>+(C53-C$7)/C$8</f>
        <v>806.49479800470829</v>
      </c>
      <c r="F53">
        <f>ROUND(2*E53,0)/2</f>
        <v>806.5</v>
      </c>
      <c r="G53">
        <f>+C53-(C$7+F53*C$8)</f>
        <v>-7.0695924368919805E-3</v>
      </c>
      <c r="K53">
        <f>+G53</f>
        <v>-7.0695924368919805E-3</v>
      </c>
      <c r="O53">
        <f ca="1">+C$11+C$12*$F53</f>
        <v>-1.0640345562397788E-3</v>
      </c>
      <c r="Q53" s="2">
        <f>+C53-15018.5</f>
        <v>44239.808000000194</v>
      </c>
    </row>
    <row r="54" spans="1:17" ht="12" customHeight="1" x14ac:dyDescent="0.2">
      <c r="A54" s="72" t="s">
        <v>97</v>
      </c>
      <c r="B54" s="73" t="s">
        <v>46</v>
      </c>
      <c r="C54" s="74">
        <v>59267.148599999957</v>
      </c>
      <c r="D54" s="72"/>
      <c r="E54">
        <f>+(C54-C$7)/C$8</f>
        <v>812.99994805203585</v>
      </c>
      <c r="F54">
        <f>ROUND(2*E54,0)/2</f>
        <v>813</v>
      </c>
      <c r="G54">
        <f>+C54-(C$7+F54*C$8)</f>
        <v>-7.059809286147356E-5</v>
      </c>
      <c r="K54">
        <f>+G54</f>
        <v>-7.059809286147356E-5</v>
      </c>
      <c r="O54">
        <f ca="1">+C$11+C$12*$F54</f>
        <v>-1.0662073188638771E-3</v>
      </c>
      <c r="Q54" s="2">
        <f>+C54-15018.5</f>
        <v>44248.648599999957</v>
      </c>
    </row>
    <row r="55" spans="1:17" ht="12" customHeight="1" x14ac:dyDescent="0.2">
      <c r="A55" s="72" t="s">
        <v>98</v>
      </c>
      <c r="B55" s="73" t="s">
        <v>46</v>
      </c>
      <c r="C55" s="74">
        <v>59274.621299999999</v>
      </c>
      <c r="D55" s="72">
        <v>8.9999999999999998E-4</v>
      </c>
      <c r="E55">
        <f>+(C55-C$7)/C$8</f>
        <v>818.49856067564076</v>
      </c>
      <c r="F55">
        <f>ROUND(2*E55,0)/2</f>
        <v>818.5</v>
      </c>
      <c r="G55">
        <f>+C55-(C$7+F55*C$8)</f>
        <v>-1.9560641667339951E-3</v>
      </c>
      <c r="K55">
        <f>+G55</f>
        <v>-1.9560641667339951E-3</v>
      </c>
      <c r="O55">
        <f ca="1">+C$11+C$12*$F55</f>
        <v>-1.0680458103150374E-3</v>
      </c>
      <c r="Q55" s="2">
        <f>+C55-15018.5</f>
        <v>44256.121299999999</v>
      </c>
    </row>
    <row r="56" spans="1:17" ht="12" customHeight="1" x14ac:dyDescent="0.2">
      <c r="A56" s="72" t="s">
        <v>99</v>
      </c>
      <c r="B56" s="73" t="s">
        <v>46</v>
      </c>
      <c r="C56" s="74">
        <v>59621.851900000001</v>
      </c>
      <c r="D56" s="72">
        <v>1E-4</v>
      </c>
      <c r="E56">
        <f>+(C56-C$7)/C$8</f>
        <v>1074.0001277733645</v>
      </c>
      <c r="F56">
        <f>ROUND(2*E56,0)/2</f>
        <v>1074</v>
      </c>
      <c r="G56">
        <f>+C56-(C$7+F56*C$8)</f>
        <v>1.7364598897984251E-4</v>
      </c>
      <c r="K56">
        <f>+G56</f>
        <v>1.7364598897984251E-4</v>
      </c>
      <c r="O56">
        <f ca="1">+C$11+C$12*$F56</f>
        <v>-1.1534520950007494E-3</v>
      </c>
      <c r="Q56" s="2">
        <f>+C56-15018.5</f>
        <v>44603.351900000001</v>
      </c>
    </row>
    <row r="57" spans="1:17" ht="12" customHeight="1" x14ac:dyDescent="0.2">
      <c r="C57" s="9"/>
      <c r="D57" s="9"/>
    </row>
    <row r="58" spans="1:17" ht="12" customHeight="1" x14ac:dyDescent="0.2">
      <c r="C58" s="9"/>
      <c r="D58" s="9"/>
    </row>
    <row r="59" spans="1:17" ht="12" customHeight="1" x14ac:dyDescent="0.2">
      <c r="C59" s="9"/>
      <c r="D59" s="9"/>
    </row>
    <row r="60" spans="1:17" ht="12" customHeight="1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</sheetData>
  <protectedRanges>
    <protectedRange sqref="A44:D47" name="Range1"/>
  </protectedRanges>
  <sortState xmlns:xlrd2="http://schemas.microsoft.com/office/spreadsheetml/2017/richdata2" ref="A21:V56">
    <sortCondition ref="C21:C56"/>
  </sortState>
  <phoneticPr fontId="7" type="noConversion"/>
  <hyperlinks>
    <hyperlink ref="H63883" r:id="rId1" display="http://vsolj.cetus-net.org/bulletin.html"/>
    <hyperlink ref="H63876" r:id="rId2" display="https://www.aavso.org/ejaavso"/>
    <hyperlink ref="I63883" r:id="rId3" display="http://vsolj.cetus-net.org/bulletin.html"/>
    <hyperlink ref="AQ57534" r:id="rId4" display="http://cdsbib.u-strasbg.fr/cgi-bin/cdsbib?1990RMxAA..21..381G"/>
    <hyperlink ref="H63880" r:id="rId5" display="https://www.aavso.org/ejaavso"/>
    <hyperlink ref="AP4898" r:id="rId6" display="http://cdsbib.u-strasbg.fr/cgi-bin/cdsbib?1990RMxAA..21..381G"/>
    <hyperlink ref="AP4901" r:id="rId7" display="http://cdsbib.u-strasbg.fr/cgi-bin/cdsbib?1990RMxAA..21..381G"/>
    <hyperlink ref="AP4899" r:id="rId8" display="http://cdsbib.u-strasbg.fr/cgi-bin/cdsbib?1990RMxAA..21..381G"/>
    <hyperlink ref="AP4883" r:id="rId9" display="http://cdsbib.u-strasbg.fr/cgi-bin/cdsbib?1990RMxAA..21..381G"/>
    <hyperlink ref="AQ5112" r:id="rId10" display="http://cdsbib.u-strasbg.fr/cgi-bin/cdsbib?1990RMxAA..21..381G"/>
    <hyperlink ref="AQ5116" r:id="rId11" display="http://cdsbib.u-strasbg.fr/cgi-bin/cdsbib?1990RMxAA..21..381G"/>
    <hyperlink ref="AQ64796" r:id="rId12" display="http://cdsbib.u-strasbg.fr/cgi-bin/cdsbib?1990RMxAA..21..381G"/>
    <hyperlink ref="I2004" r:id="rId13" display="http://vsolj.cetus-net.org/bulletin.html"/>
    <hyperlink ref="H2004" r:id="rId14" display="http://vsolj.cetus-net.org/bulletin.html"/>
    <hyperlink ref="AQ65457" r:id="rId15" display="http://cdsbib.u-strasbg.fr/cgi-bin/cdsbib?1990RMxAA..21..381G"/>
    <hyperlink ref="AQ65456" r:id="rId16" display="http://cdsbib.u-strasbg.fr/cgi-bin/cdsbib?1990RMxAA..21..381G"/>
    <hyperlink ref="AP3174" r:id="rId17" display="http://cdsbib.u-strasbg.fr/cgi-bin/cdsbib?1990RMxAA..21..381G"/>
    <hyperlink ref="AP3192" r:id="rId18" display="http://cdsbib.u-strasbg.fr/cgi-bin/cdsbib?1990RMxAA..21..381G"/>
    <hyperlink ref="AP3193" r:id="rId19" display="http://cdsbib.u-strasbg.fr/cgi-bin/cdsbib?1990RMxAA..21..381G"/>
    <hyperlink ref="AP318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26</v>
      </c>
      <c r="B2" s="28" t="s">
        <v>41</v>
      </c>
      <c r="D2" s="28" t="s">
        <v>42</v>
      </c>
    </row>
    <row r="3" spans="1:6" ht="13.5" thickBot="1" x14ac:dyDescent="0.25"/>
    <row r="4" spans="1:6" ht="14.25" thickTop="1" thickBot="1" x14ac:dyDescent="0.25">
      <c r="A4" s="4" t="s">
        <v>3</v>
      </c>
      <c r="C4" s="7" t="s">
        <v>40</v>
      </c>
      <c r="D4" s="8" t="s">
        <v>40</v>
      </c>
    </row>
    <row r="5" spans="1:6" ht="13.5" thickTop="1" x14ac:dyDescent="0.2">
      <c r="A5" s="10" t="s">
        <v>31</v>
      </c>
      <c r="B5" s="11"/>
      <c r="C5" s="12">
        <v>8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>
        <v>56369.047339601195</v>
      </c>
      <c r="D7" s="29" t="s">
        <v>39</v>
      </c>
      <c r="E7">
        <v>56369.047339601195</v>
      </c>
      <c r="F7">
        <v>1.3590155392948862</v>
      </c>
    </row>
    <row r="8" spans="1:6" x14ac:dyDescent="0.2">
      <c r="A8" t="s">
        <v>6</v>
      </c>
      <c r="C8">
        <v>1.3590155392948862</v>
      </c>
      <c r="D8" s="29" t="s">
        <v>39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3">
        <f ca="1">INTERCEPT(INDIRECT($D$9):G990,INDIRECT($C$9):F990)</f>
        <v>9.0038913806058553E-5</v>
      </c>
      <c r="D11" s="13"/>
      <c r="E11" s="11"/>
    </row>
    <row r="12" spans="1:6" x14ac:dyDescent="0.2">
      <c r="A12" s="11" t="s">
        <v>19</v>
      </c>
      <c r="B12" s="11"/>
      <c r="C12" s="23">
        <f ca="1">SLOPE(INDIRECT($D$9):G990,INDIRECT($C$9):F990)</f>
        <v>4.5730317322477313E-7</v>
      </c>
      <c r="D12" s="13"/>
      <c r="E12" s="11"/>
    </row>
    <row r="13" spans="1:6" x14ac:dyDescent="0.2">
      <c r="A13" s="11" t="s">
        <v>21</v>
      </c>
      <c r="B13" s="11"/>
      <c r="C13" s="13" t="s">
        <v>16</v>
      </c>
    </row>
    <row r="14" spans="1:6" x14ac:dyDescent="0.2">
      <c r="A14" s="11"/>
      <c r="B14" s="11"/>
      <c r="C14" s="11"/>
    </row>
    <row r="15" spans="1:6" x14ac:dyDescent="0.2">
      <c r="A15" s="14" t="s">
        <v>20</v>
      </c>
      <c r="B15" s="11"/>
      <c r="C15" s="15">
        <f ca="1">(C7+C11)+(C8+C12)*INT(MAX(F21:F3531))</f>
        <v>58162.948545149549</v>
      </c>
      <c r="E15" s="16" t="s">
        <v>36</v>
      </c>
      <c r="F15" s="12">
        <v>1</v>
      </c>
    </row>
    <row r="16" spans="1:6" x14ac:dyDescent="0.2">
      <c r="A16" s="18" t="s">
        <v>7</v>
      </c>
      <c r="B16" s="11"/>
      <c r="C16" s="19">
        <f ca="1">+C8+C12</f>
        <v>1.3590159965980595</v>
      </c>
      <c r="E16" s="16" t="s">
        <v>33</v>
      </c>
      <c r="F16" s="17">
        <f ca="1">NOW()+15018.5+$C$5/24</f>
        <v>59962.507147685188</v>
      </c>
    </row>
    <row r="17" spans="1:21" ht="13.5" thickBot="1" x14ac:dyDescent="0.25">
      <c r="A17" s="16" t="s">
        <v>30</v>
      </c>
      <c r="B17" s="11"/>
      <c r="C17" s="11">
        <f>COUNT(C21:C2189)</f>
        <v>13</v>
      </c>
      <c r="E17" s="16" t="s">
        <v>37</v>
      </c>
      <c r="F17" s="17">
        <f ca="1">ROUND(2*(F16-$C$7)/$C$8,0)/2+F15</f>
        <v>2645</v>
      </c>
    </row>
    <row r="18" spans="1:21" ht="14.25" thickTop="1" thickBot="1" x14ac:dyDescent="0.25">
      <c r="A18" s="18" t="s">
        <v>8</v>
      </c>
      <c r="B18" s="11"/>
      <c r="C18" s="21">
        <f ca="1">+C15</f>
        <v>58162.948545149549</v>
      </c>
      <c r="D18" s="22">
        <f ca="1">+C16</f>
        <v>1.3590159965980595</v>
      </c>
      <c r="E18" s="16" t="s">
        <v>38</v>
      </c>
      <c r="F18" s="25">
        <f ca="1">ROUND(2*(F16-$C$15)/$C$16,0)/2+F15</f>
        <v>1325</v>
      </c>
    </row>
    <row r="19" spans="1:21" ht="13.5" thickTop="1" x14ac:dyDescent="0.2">
      <c r="E19" s="16" t="s">
        <v>34</v>
      </c>
      <c r="F19" s="20">
        <f ca="1">+$C$15+$C$16*F18-15018.5-$C$5/24</f>
        <v>44944.81140730864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56</v>
      </c>
      <c r="I20" s="6" t="s">
        <v>57</v>
      </c>
      <c r="J20" s="6" t="s">
        <v>58</v>
      </c>
      <c r="K20" s="6" t="s">
        <v>59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32" t="s">
        <v>49</v>
      </c>
    </row>
    <row r="21" spans="1:21" x14ac:dyDescent="0.2">
      <c r="A21" s="28" t="s">
        <v>39</v>
      </c>
      <c r="C21" s="9">
        <v>51526.875</v>
      </c>
      <c r="D21" s="9" t="s">
        <v>16</v>
      </c>
      <c r="E21">
        <f t="shared" ref="E21:E32" si="0">+(C21-C$7)/C$8</f>
        <v>-3562.9999802014886</v>
      </c>
      <c r="F21">
        <f t="shared" ref="F21:F33" si="1">ROUND(2*E21,0)/2</f>
        <v>-3563</v>
      </c>
      <c r="G21">
        <f>+C21-(C$7+F21*C$8)</f>
        <v>2.6906483981292695E-5</v>
      </c>
      <c r="I21">
        <f>+G21</f>
        <v>2.6906483981292695E-5</v>
      </c>
      <c r="O21">
        <f t="shared" ref="O21:O32" ca="1" si="2">+C$11+C$12*$F21</f>
        <v>-1.5393322923938082E-3</v>
      </c>
      <c r="Q21" s="2">
        <f t="shared" ref="Q21:Q32" si="3">+C21-15018.5</f>
        <v>36508.375</v>
      </c>
    </row>
    <row r="22" spans="1:21" x14ac:dyDescent="0.2">
      <c r="A22" s="30" t="s">
        <v>45</v>
      </c>
      <c r="B22" s="31" t="s">
        <v>46</v>
      </c>
      <c r="C22" s="30">
        <v>55603.921600000001</v>
      </c>
      <c r="D22" s="30">
        <v>2.9999999999999997E-4</v>
      </c>
      <c r="E22">
        <f t="shared" si="0"/>
        <v>-562.9999933614979</v>
      </c>
      <c r="F22">
        <f t="shared" si="1"/>
        <v>-563</v>
      </c>
      <c r="G22">
        <f>+C22-(C$7+F22*C$8)</f>
        <v>9.0218309196643531E-6</v>
      </c>
      <c r="K22">
        <f>+G22</f>
        <v>9.0218309196643531E-6</v>
      </c>
      <c r="O22">
        <f t="shared" ca="1" si="2"/>
        <v>-1.6742277271948868E-4</v>
      </c>
      <c r="Q22" s="2">
        <f t="shared" si="3"/>
        <v>40585.421600000001</v>
      </c>
    </row>
    <row r="23" spans="1:21" x14ac:dyDescent="0.2">
      <c r="A23" s="33" t="s">
        <v>43</v>
      </c>
      <c r="B23" s="34"/>
      <c r="C23" s="35">
        <v>55902.905200000001</v>
      </c>
      <c r="D23" s="35">
        <v>1E-4</v>
      </c>
      <c r="E23">
        <f t="shared" si="0"/>
        <v>-342.99985991554428</v>
      </c>
      <c r="F23">
        <f t="shared" si="1"/>
        <v>-343</v>
      </c>
      <c r="G23">
        <f>+C23-(C$7+F23*C$8)</f>
        <v>1.903769516502507E-4</v>
      </c>
      <c r="K23">
        <f>+G23</f>
        <v>1.903769516502507E-4</v>
      </c>
      <c r="O23">
        <f t="shared" ca="1" si="2"/>
        <v>-6.6816074610038625E-5</v>
      </c>
      <c r="Q23" s="2">
        <f t="shared" si="3"/>
        <v>40884.405200000001</v>
      </c>
    </row>
    <row r="24" spans="1:21" x14ac:dyDescent="0.2">
      <c r="A24" s="33" t="s">
        <v>48</v>
      </c>
      <c r="B24" s="34"/>
      <c r="C24" s="35">
        <v>55936.880299999997</v>
      </c>
      <c r="D24" s="35">
        <v>2.0000000000000001E-4</v>
      </c>
      <c r="E24">
        <f t="shared" si="0"/>
        <v>-318.00007218859616</v>
      </c>
      <c r="F24">
        <f t="shared" si="1"/>
        <v>-318</v>
      </c>
      <c r="G24">
        <f>+C24-(C$7+F24*C$8)</f>
        <v>-9.8105425422545522E-5</v>
      </c>
      <c r="K24">
        <f>+G24</f>
        <v>-9.8105425422545522E-5</v>
      </c>
      <c r="O24">
        <f t="shared" ca="1" si="2"/>
        <v>-5.5383495279419292E-5</v>
      </c>
      <c r="Q24" s="2">
        <f t="shared" si="3"/>
        <v>40918.380299999997</v>
      </c>
    </row>
    <row r="25" spans="1:21" x14ac:dyDescent="0.2">
      <c r="A25" s="35" t="s">
        <v>47</v>
      </c>
      <c r="B25" s="36" t="s">
        <v>46</v>
      </c>
      <c r="C25" s="35">
        <v>55987.843000000001</v>
      </c>
      <c r="D25" s="35">
        <v>4.0000000000000002E-4</v>
      </c>
      <c r="E25">
        <f t="shared" si="0"/>
        <v>-280.50035380682897</v>
      </c>
      <c r="F25">
        <f t="shared" si="1"/>
        <v>-280.5</v>
      </c>
      <c r="G25">
        <f>+C25-(C$7+F25*C$8)</f>
        <v>-4.8082898138090968E-4</v>
      </c>
      <c r="K25">
        <f>+G25</f>
        <v>-4.8082898138090968E-4</v>
      </c>
      <c r="O25">
        <f t="shared" ca="1" si="2"/>
        <v>-3.8234626283490305E-5</v>
      </c>
      <c r="Q25" s="2">
        <f t="shared" si="3"/>
        <v>40969.343000000001</v>
      </c>
    </row>
    <row r="26" spans="1:21" x14ac:dyDescent="0.2">
      <c r="A26" s="35" t="s">
        <v>47</v>
      </c>
      <c r="B26" s="36" t="s">
        <v>46</v>
      </c>
      <c r="C26" s="35">
        <v>56015.705800000003</v>
      </c>
      <c r="D26" s="35">
        <v>4.0000000000000002E-4</v>
      </c>
      <c r="E26">
        <f t="shared" si="0"/>
        <v>-259.99815998021609</v>
      </c>
      <c r="F26">
        <f t="shared" si="1"/>
        <v>-260</v>
      </c>
      <c r="O26">
        <f t="shared" ca="1" si="2"/>
        <v>-2.8859911232382454E-5</v>
      </c>
      <c r="Q26" s="2">
        <f t="shared" si="3"/>
        <v>40997.205800000003</v>
      </c>
      <c r="U26">
        <f>+C26-(C$7+F26*C$8)</f>
        <v>2.5006154755828902E-3</v>
      </c>
    </row>
    <row r="27" spans="1:21" x14ac:dyDescent="0.2">
      <c r="A27" s="33" t="s">
        <v>50</v>
      </c>
      <c r="B27" s="34"/>
      <c r="C27" s="35">
        <v>56369.727200000001</v>
      </c>
      <c r="D27" s="35">
        <v>2.0000000000000001E-4</v>
      </c>
      <c r="E27">
        <f t="shared" si="0"/>
        <v>0.50025947397119563</v>
      </c>
      <c r="F27">
        <f t="shared" si="1"/>
        <v>0.5</v>
      </c>
      <c r="G27">
        <f>+C27-(C$7+F27*C$8)</f>
        <v>3.526291620801203E-4</v>
      </c>
      <c r="K27">
        <f>+G27</f>
        <v>3.526291620801203E-4</v>
      </c>
      <c r="O27">
        <f t="shared" ca="1" si="2"/>
        <v>9.0267565392670936E-5</v>
      </c>
      <c r="Q27" s="2">
        <f t="shared" si="3"/>
        <v>41351.227200000001</v>
      </c>
    </row>
    <row r="28" spans="1:21" x14ac:dyDescent="0.2">
      <c r="A28" s="35" t="s">
        <v>51</v>
      </c>
      <c r="B28" s="36"/>
      <c r="C28" s="35">
        <v>57080.491499999996</v>
      </c>
      <c r="D28" s="35">
        <v>1.1000000000000001E-3</v>
      </c>
      <c r="E28">
        <f t="shared" si="0"/>
        <v>523.49965090754483</v>
      </c>
      <c r="F28">
        <f t="shared" si="1"/>
        <v>523.5</v>
      </c>
      <c r="G28">
        <f>+C28-(C$7+F28*C$8)</f>
        <v>-4.7442207142012194E-4</v>
      </c>
      <c r="J28">
        <f>+G28</f>
        <v>-4.7442207142012194E-4</v>
      </c>
      <c r="O28">
        <f t="shared" ca="1" si="2"/>
        <v>3.2943712498922727E-4</v>
      </c>
      <c r="Q28" s="2">
        <f t="shared" si="3"/>
        <v>42061.991499999996</v>
      </c>
    </row>
    <row r="29" spans="1:21" x14ac:dyDescent="0.2">
      <c r="A29" s="37" t="s">
        <v>53</v>
      </c>
      <c r="B29" s="38" t="s">
        <v>46</v>
      </c>
      <c r="C29" s="39">
        <v>57101.557399999998</v>
      </c>
      <c r="D29" s="39">
        <v>1E-4</v>
      </c>
      <c r="E29">
        <f t="shared" si="0"/>
        <v>539.00050383445932</v>
      </c>
      <c r="F29">
        <f t="shared" si="1"/>
        <v>539</v>
      </c>
      <c r="G29">
        <f>+C29-(C$7+F29*C$8)</f>
        <v>6.8471885606413707E-4</v>
      </c>
      <c r="K29">
        <f>+G29</f>
        <v>6.8471885606413707E-4</v>
      </c>
      <c r="O29">
        <f t="shared" ca="1" si="2"/>
        <v>3.365253241742113E-4</v>
      </c>
      <c r="Q29" s="2">
        <f t="shared" si="3"/>
        <v>42083.057399999998</v>
      </c>
    </row>
    <row r="30" spans="1:21" x14ac:dyDescent="0.2">
      <c r="A30" s="40" t="s">
        <v>54</v>
      </c>
      <c r="B30" s="41" t="s">
        <v>55</v>
      </c>
      <c r="C30" s="42">
        <v>57109.357669999998</v>
      </c>
      <c r="D30" s="42">
        <v>5.9999999999999995E-4</v>
      </c>
      <c r="E30">
        <f t="shared" si="0"/>
        <v>544.74015122954859</v>
      </c>
      <c r="F30">
        <f t="shared" si="1"/>
        <v>544.5</v>
      </c>
      <c r="O30">
        <f t="shared" ca="1" si="2"/>
        <v>3.3904049162694752E-4</v>
      </c>
      <c r="Q30" s="2">
        <f t="shared" si="3"/>
        <v>42090.857669999998</v>
      </c>
      <c r="U30">
        <f>+C30-(C$7+F30*C$8)</f>
        <v>0.32636925273982342</v>
      </c>
    </row>
    <row r="31" spans="1:21" x14ac:dyDescent="0.2">
      <c r="A31" s="33" t="s">
        <v>52</v>
      </c>
      <c r="C31" s="9">
        <v>57442.669500000004</v>
      </c>
      <c r="D31" s="9">
        <v>2.0000000000000001E-4</v>
      </c>
      <c r="E31">
        <f t="shared" si="0"/>
        <v>789.99991490593891</v>
      </c>
      <c r="F31">
        <f t="shared" si="1"/>
        <v>790</v>
      </c>
      <c r="G31">
        <f>+C31-(C$7+F31*C$8)</f>
        <v>-1.1564415035536513E-4</v>
      </c>
      <c r="K31">
        <f>+G31</f>
        <v>-1.1564415035536513E-4</v>
      </c>
      <c r="O31">
        <f t="shared" ca="1" si="2"/>
        <v>4.5130842065362932E-4</v>
      </c>
      <c r="Q31" s="2">
        <f t="shared" si="3"/>
        <v>42424.169500000004</v>
      </c>
    </row>
    <row r="32" spans="1:21" x14ac:dyDescent="0.2">
      <c r="A32" s="37" t="s">
        <v>53</v>
      </c>
      <c r="B32" s="38" t="s">
        <v>46</v>
      </c>
      <c r="C32" s="39">
        <v>57457.619899999998</v>
      </c>
      <c r="D32" s="39">
        <v>3.3999999999999998E-3</v>
      </c>
      <c r="E32">
        <f t="shared" si="0"/>
        <v>801.0008192868786</v>
      </c>
      <c r="F32">
        <f t="shared" si="1"/>
        <v>801</v>
      </c>
      <c r="G32">
        <f>+C32-(C$7+F32*C$8)</f>
        <v>1.1134235974168405E-3</v>
      </c>
      <c r="K32">
        <f>+G32</f>
        <v>1.1134235974168405E-3</v>
      </c>
      <c r="O32">
        <f t="shared" ca="1" si="2"/>
        <v>4.5633875555910186E-4</v>
      </c>
      <c r="Q32" s="2">
        <f t="shared" si="3"/>
        <v>42439.119899999998</v>
      </c>
    </row>
    <row r="33" spans="1:17" x14ac:dyDescent="0.2">
      <c r="A33" s="4" t="s">
        <v>60</v>
      </c>
      <c r="C33" s="9">
        <v>58162.948700000001</v>
      </c>
      <c r="D33" s="9">
        <v>2.0000000000000001E-4</v>
      </c>
      <c r="E33">
        <f>+(C33-C$7)/C$8</f>
        <v>1320.0006243707535</v>
      </c>
      <c r="F33">
        <f t="shared" si="1"/>
        <v>1320</v>
      </c>
      <c r="G33">
        <f>+C33-(C$7+F33*C$8)</f>
        <v>8.4852955478709191E-4</v>
      </c>
      <c r="K33">
        <f>+G33</f>
        <v>8.4852955478709191E-4</v>
      </c>
      <c r="O33">
        <f ca="1">+C$11+C$12*$F33</f>
        <v>6.9367910246275909E-4</v>
      </c>
      <c r="Q33" s="2">
        <f>+C33-15018.5</f>
        <v>43144.448700000001</v>
      </c>
    </row>
    <row r="34" spans="1:17" x14ac:dyDescent="0.2">
      <c r="C34" s="9"/>
      <c r="D34" s="9"/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sheetProtection sheet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2023-01-17T05:40:17Z</dcterms:modified>
</cp:coreProperties>
</file>