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4022289-3E9E-4257-BB27-68C44513EFA8}" xr6:coauthVersionLast="47" xr6:coauthVersionMax="47" xr10:uidLastSave="{00000000-0000-0000-0000-000000000000}"/>
  <bookViews>
    <workbookView xWindow="13620" yWindow="6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Q119" i="1"/>
  <c r="E120" i="1"/>
  <c r="F120" i="1" s="1"/>
  <c r="G120" i="1" s="1"/>
  <c r="Q120" i="1"/>
  <c r="Q114" i="1"/>
  <c r="Q115" i="1"/>
  <c r="Q116" i="1"/>
  <c r="Q117" i="1"/>
  <c r="Q118" i="1"/>
  <c r="C13" i="1"/>
  <c r="Q113" i="1"/>
  <c r="Q112" i="1"/>
  <c r="C7" i="1"/>
  <c r="E114" i="1"/>
  <c r="F114" i="1" s="1"/>
  <c r="G114" i="1" s="1"/>
  <c r="C8" i="1"/>
  <c r="E37" i="1"/>
  <c r="F37" i="1" s="1"/>
  <c r="G37" i="1" s="1"/>
  <c r="E41" i="1"/>
  <c r="F41" i="1"/>
  <c r="E63" i="1"/>
  <c r="F63" i="1"/>
  <c r="E65" i="1"/>
  <c r="F65" i="1"/>
  <c r="G65" i="1" s="1"/>
  <c r="E76" i="1"/>
  <c r="F76" i="1" s="1"/>
  <c r="G76" i="1" s="1"/>
  <c r="E79" i="1"/>
  <c r="F79" i="1"/>
  <c r="E22" i="1"/>
  <c r="F22" i="1"/>
  <c r="E44" i="1"/>
  <c r="F44" i="1"/>
  <c r="G44" i="1" s="1"/>
  <c r="U44" i="1" s="1"/>
  <c r="E100" i="1"/>
  <c r="F100" i="1"/>
  <c r="E104" i="1"/>
  <c r="F104" i="1" s="1"/>
  <c r="G104" i="1" s="1"/>
  <c r="E109" i="1"/>
  <c r="E27" i="2" s="1"/>
  <c r="C14" i="1"/>
  <c r="D14" i="1"/>
  <c r="D13" i="1"/>
  <c r="Q1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90" i="1"/>
  <c r="Q91" i="1"/>
  <c r="Q95" i="1"/>
  <c r="Q96" i="1"/>
  <c r="Q97" i="1"/>
  <c r="Q98" i="1"/>
  <c r="Q102" i="1"/>
  <c r="Q103" i="1"/>
  <c r="G11" i="2"/>
  <c r="C11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100" i="2"/>
  <c r="C100" i="2"/>
  <c r="G99" i="2"/>
  <c r="C99" i="2"/>
  <c r="G21" i="2"/>
  <c r="C21" i="2"/>
  <c r="G20" i="2"/>
  <c r="C20" i="2"/>
  <c r="E20" i="2"/>
  <c r="G19" i="2"/>
  <c r="C19" i="2"/>
  <c r="G98" i="2"/>
  <c r="C98" i="2"/>
  <c r="G97" i="2"/>
  <c r="C97" i="2"/>
  <c r="G96" i="2"/>
  <c r="C96" i="2"/>
  <c r="G95" i="2"/>
  <c r="C95" i="2"/>
  <c r="G18" i="2"/>
  <c r="C18" i="2"/>
  <c r="G17" i="2"/>
  <c r="C17" i="2"/>
  <c r="G16" i="2"/>
  <c r="C16" i="2"/>
  <c r="G94" i="2"/>
  <c r="C94" i="2"/>
  <c r="G93" i="2"/>
  <c r="C93" i="2"/>
  <c r="G15" i="2"/>
  <c r="C15" i="2"/>
  <c r="G14" i="2"/>
  <c r="C14" i="2"/>
  <c r="G13" i="2"/>
  <c r="C13" i="2"/>
  <c r="G92" i="2"/>
  <c r="C92" i="2"/>
  <c r="G91" i="2"/>
  <c r="C91" i="2"/>
  <c r="G12" i="2"/>
  <c r="C12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E72" i="2"/>
  <c r="G71" i="2"/>
  <c r="C71" i="2"/>
  <c r="G70" i="2"/>
  <c r="C70" i="2"/>
  <c r="E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H11" i="2"/>
  <c r="D11" i="2"/>
  <c r="B11" i="2"/>
  <c r="A1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100" i="2"/>
  <c r="D100" i="2"/>
  <c r="B100" i="2"/>
  <c r="A100" i="2"/>
  <c r="H99" i="2"/>
  <c r="B99" i="2"/>
  <c r="D99" i="2"/>
  <c r="A99" i="2"/>
  <c r="H21" i="2"/>
  <c r="D21" i="2"/>
  <c r="B21" i="2"/>
  <c r="A21" i="2"/>
  <c r="H20" i="2"/>
  <c r="B20" i="2"/>
  <c r="D20" i="2"/>
  <c r="A20" i="2"/>
  <c r="H19" i="2"/>
  <c r="D19" i="2"/>
  <c r="B19" i="2"/>
  <c r="A1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18" i="2"/>
  <c r="B18" i="2"/>
  <c r="D18" i="2"/>
  <c r="A18" i="2"/>
  <c r="H17" i="2"/>
  <c r="F17" i="2"/>
  <c r="D17" i="2"/>
  <c r="B17" i="2"/>
  <c r="A17" i="2"/>
  <c r="H16" i="2"/>
  <c r="B16" i="2"/>
  <c r="F16" i="2"/>
  <c r="D16" i="2"/>
  <c r="A16" i="2"/>
  <c r="H94" i="2"/>
  <c r="B94" i="2"/>
  <c r="F94" i="2"/>
  <c r="D94" i="2"/>
  <c r="A94" i="2"/>
  <c r="H93" i="2"/>
  <c r="B93" i="2"/>
  <c r="F93" i="2"/>
  <c r="D93" i="2"/>
  <c r="A93" i="2"/>
  <c r="H15" i="2"/>
  <c r="B15" i="2"/>
  <c r="F15" i="2"/>
  <c r="D15" i="2"/>
  <c r="A15" i="2"/>
  <c r="H14" i="2"/>
  <c r="B14" i="2"/>
  <c r="D14" i="2"/>
  <c r="A14" i="2"/>
  <c r="H13" i="2"/>
  <c r="D13" i="2"/>
  <c r="B13" i="2"/>
  <c r="A13" i="2"/>
  <c r="H92" i="2"/>
  <c r="B92" i="2"/>
  <c r="D92" i="2"/>
  <c r="A92" i="2"/>
  <c r="H91" i="2"/>
  <c r="D91" i="2"/>
  <c r="B91" i="2"/>
  <c r="A91" i="2"/>
  <c r="H12" i="2"/>
  <c r="B12" i="2"/>
  <c r="D12" i="2"/>
  <c r="A12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Q84" i="1"/>
  <c r="Q87" i="1"/>
  <c r="Q88" i="1"/>
  <c r="Q89" i="1"/>
  <c r="Q92" i="1"/>
  <c r="Q93" i="1"/>
  <c r="Q94" i="1"/>
  <c r="Q99" i="1"/>
  <c r="Q104" i="1"/>
  <c r="Q106" i="1"/>
  <c r="Q105" i="1"/>
  <c r="Q107" i="1"/>
  <c r="Q100" i="1"/>
  <c r="Q101" i="1"/>
  <c r="Q108" i="1"/>
  <c r="Q109" i="1"/>
  <c r="Q110" i="1"/>
  <c r="F12" i="1"/>
  <c r="F13" i="1" s="1"/>
  <c r="C17" i="1"/>
  <c r="Q44" i="1"/>
  <c r="E113" i="1"/>
  <c r="F113" i="1"/>
  <c r="G113" i="1" s="1"/>
  <c r="E55" i="1"/>
  <c r="E50" i="1"/>
  <c r="F50" i="1" s="1"/>
  <c r="G50" i="1" s="1"/>
  <c r="E45" i="1"/>
  <c r="E52" i="2" s="1"/>
  <c r="E40" i="1"/>
  <c r="F40" i="1" s="1"/>
  <c r="G40" i="1" s="1"/>
  <c r="E36" i="1"/>
  <c r="F36" i="1" s="1"/>
  <c r="G36" i="1" s="1"/>
  <c r="E33" i="1"/>
  <c r="F33" i="1" s="1"/>
  <c r="G33" i="1" s="1"/>
  <c r="E31" i="1"/>
  <c r="F31" i="1"/>
  <c r="G31" i="1" s="1"/>
  <c r="E27" i="1"/>
  <c r="F27" i="1" s="1"/>
  <c r="G27" i="1" s="1"/>
  <c r="E21" i="1"/>
  <c r="E86" i="1"/>
  <c r="E78" i="1"/>
  <c r="E71" i="1"/>
  <c r="E117" i="1"/>
  <c r="F117" i="1" s="1"/>
  <c r="G117" i="1" s="1"/>
  <c r="E68" i="1"/>
  <c r="F68" i="1" s="1"/>
  <c r="U68" i="1" s="1"/>
  <c r="E102" i="1"/>
  <c r="F102" i="1" s="1"/>
  <c r="G102" i="1" s="1"/>
  <c r="E96" i="1"/>
  <c r="E91" i="1"/>
  <c r="F91" i="1" s="1"/>
  <c r="G91" i="1" s="1"/>
  <c r="E60" i="1"/>
  <c r="F60" i="1"/>
  <c r="U60" i="1" s="1"/>
  <c r="E54" i="1"/>
  <c r="E51" i="1"/>
  <c r="E58" i="2"/>
  <c r="E47" i="1"/>
  <c r="F47" i="1"/>
  <c r="E42" i="1"/>
  <c r="F42" i="1"/>
  <c r="G42" i="1" s="1"/>
  <c r="E39" i="1"/>
  <c r="F39" i="1" s="1"/>
  <c r="G39" i="1" s="1"/>
  <c r="E34" i="1"/>
  <c r="F34" i="1"/>
  <c r="G34" i="1" s="1"/>
  <c r="E28" i="1"/>
  <c r="F28" i="1" s="1"/>
  <c r="G28" i="1" s="1"/>
  <c r="E25" i="1"/>
  <c r="F25" i="1" s="1"/>
  <c r="G25" i="1" s="1"/>
  <c r="E69" i="1"/>
  <c r="F69" i="1" s="1"/>
  <c r="G69" i="1" s="1"/>
  <c r="E66" i="1"/>
  <c r="F66" i="1"/>
  <c r="G66" i="1" s="1"/>
  <c r="E64" i="1"/>
  <c r="F64" i="1"/>
  <c r="G64" i="1" s="1"/>
  <c r="E62" i="1"/>
  <c r="E59" i="1"/>
  <c r="F59" i="1" s="1"/>
  <c r="G59" i="1" s="1"/>
  <c r="E56" i="1"/>
  <c r="F56" i="1" s="1"/>
  <c r="G56" i="1" s="1"/>
  <c r="E53" i="1"/>
  <c r="E60" i="2"/>
  <c r="E48" i="1"/>
  <c r="F48" i="1"/>
  <c r="G48" i="1" s="1"/>
  <c r="E43" i="1"/>
  <c r="F43" i="1" s="1"/>
  <c r="G43" i="1" s="1"/>
  <c r="E38" i="1"/>
  <c r="E35" i="1"/>
  <c r="E43" i="2" s="1"/>
  <c r="E32" i="1"/>
  <c r="F32" i="1"/>
  <c r="G32" i="1"/>
  <c r="R32" i="1" s="1"/>
  <c r="E29" i="1"/>
  <c r="F29" i="1" s="1"/>
  <c r="G29" i="1" s="1"/>
  <c r="E23" i="1"/>
  <c r="F23" i="1"/>
  <c r="G23" i="1"/>
  <c r="E85" i="1"/>
  <c r="F85" i="1"/>
  <c r="G85" i="1" s="1"/>
  <c r="E72" i="1"/>
  <c r="F72" i="1" s="1"/>
  <c r="G72" i="1" s="1"/>
  <c r="E118" i="1"/>
  <c r="F118" i="1" s="1"/>
  <c r="G118" i="1" s="1"/>
  <c r="E82" i="1"/>
  <c r="F82" i="1"/>
  <c r="G82" i="1" s="1"/>
  <c r="E80" i="1"/>
  <c r="F80" i="1"/>
  <c r="G80" i="1"/>
  <c r="J80" i="1" s="1"/>
  <c r="E112" i="1"/>
  <c r="F112" i="1" s="1"/>
  <c r="G112" i="1" s="1"/>
  <c r="E103" i="1"/>
  <c r="F103" i="1"/>
  <c r="G103" i="1"/>
  <c r="E97" i="1"/>
  <c r="F97" i="1"/>
  <c r="G97" i="1" s="1"/>
  <c r="E95" i="1"/>
  <c r="F95" i="1" s="1"/>
  <c r="G95" i="1" s="1"/>
  <c r="E90" i="1"/>
  <c r="F90" i="1" s="1"/>
  <c r="G90" i="1" s="1"/>
  <c r="F21" i="1"/>
  <c r="E29" i="2"/>
  <c r="F55" i="1"/>
  <c r="G55" i="1" s="1"/>
  <c r="E62" i="2"/>
  <c r="E50" i="2"/>
  <c r="E71" i="2"/>
  <c r="E42" i="2"/>
  <c r="E40" i="2"/>
  <c r="E33" i="2"/>
  <c r="F86" i="1"/>
  <c r="G86" i="1" s="1"/>
  <c r="E92" i="2"/>
  <c r="E48" i="2"/>
  <c r="E57" i="2"/>
  <c r="F62" i="1"/>
  <c r="G62" i="1" s="1"/>
  <c r="E69" i="2"/>
  <c r="E96" i="2"/>
  <c r="F96" i="1"/>
  <c r="G96" i="1" s="1"/>
  <c r="F38" i="1"/>
  <c r="G38" i="1"/>
  <c r="H38" i="1" s="1"/>
  <c r="E46" i="2"/>
  <c r="G47" i="1"/>
  <c r="E99" i="2"/>
  <c r="E44" i="2"/>
  <c r="E47" i="2"/>
  <c r="E97" i="2"/>
  <c r="E75" i="2"/>
  <c r="E93" i="2"/>
  <c r="H32" i="1"/>
  <c r="F54" i="1"/>
  <c r="G54" i="1"/>
  <c r="H54" i="1" s="1"/>
  <c r="E61" i="2"/>
  <c r="F71" i="1"/>
  <c r="G71" i="1" s="1"/>
  <c r="E78" i="2"/>
  <c r="E55" i="2"/>
  <c r="E66" i="2"/>
  <c r="E89" i="2"/>
  <c r="E87" i="2"/>
  <c r="E41" i="2"/>
  <c r="F78" i="1"/>
  <c r="G78" i="1" s="1"/>
  <c r="E85" i="2"/>
  <c r="E73" i="2"/>
  <c r="E79" i="2"/>
  <c r="E31" i="2"/>
  <c r="G21" i="1"/>
  <c r="H21" i="1" s="1"/>
  <c r="R21" i="1"/>
  <c r="S47" i="1"/>
  <c r="H47" i="1"/>
  <c r="I103" i="1"/>
  <c r="R103" i="1"/>
  <c r="R23" i="1"/>
  <c r="H23" i="1"/>
  <c r="R80" i="1"/>
  <c r="E67" i="2"/>
  <c r="E51" i="2"/>
  <c r="E100" i="2"/>
  <c r="E91" i="2"/>
  <c r="E54" i="2"/>
  <c r="F53" i="1"/>
  <c r="G53" i="1"/>
  <c r="F51" i="1"/>
  <c r="G51" i="1" s="1"/>
  <c r="E64" i="2"/>
  <c r="E37" i="2"/>
  <c r="E39" i="2"/>
  <c r="E14" i="2"/>
  <c r="G63" i="1"/>
  <c r="E57" i="1"/>
  <c r="F57" i="1"/>
  <c r="G57" i="1" s="1"/>
  <c r="E24" i="1"/>
  <c r="F24" i="1"/>
  <c r="G24" i="1" s="1"/>
  <c r="G100" i="1"/>
  <c r="E110" i="1"/>
  <c r="F110" i="1" s="1"/>
  <c r="G110" i="1" s="1"/>
  <c r="E107" i="1"/>
  <c r="F107" i="1" s="1"/>
  <c r="G107" i="1" s="1"/>
  <c r="E101" i="1"/>
  <c r="F101" i="1" s="1"/>
  <c r="G101" i="1" s="1"/>
  <c r="E94" i="1"/>
  <c r="F94" i="1"/>
  <c r="G94" i="1" s="1"/>
  <c r="E92" i="1"/>
  <c r="E16" i="2" s="1"/>
  <c r="F92" i="1"/>
  <c r="G92" i="1" s="1"/>
  <c r="E88" i="1"/>
  <c r="F88" i="1"/>
  <c r="G88" i="1" s="1"/>
  <c r="E111" i="1"/>
  <c r="F111" i="1" s="1"/>
  <c r="G111" i="1" s="1"/>
  <c r="E83" i="1"/>
  <c r="F83" i="1" s="1"/>
  <c r="G83" i="1" s="1"/>
  <c r="E74" i="1"/>
  <c r="E81" i="2" s="1"/>
  <c r="E70" i="1"/>
  <c r="F70" i="1" s="1"/>
  <c r="G70" i="1" s="1"/>
  <c r="E49" i="1"/>
  <c r="F49" i="1" s="1"/>
  <c r="G49" i="1" s="1"/>
  <c r="E115" i="1"/>
  <c r="F115" i="1"/>
  <c r="G115" i="1" s="1"/>
  <c r="E58" i="1"/>
  <c r="F58" i="1" s="1"/>
  <c r="G58" i="1" s="1"/>
  <c r="E77" i="1"/>
  <c r="F77" i="1" s="1"/>
  <c r="G77" i="1" s="1"/>
  <c r="E105" i="1"/>
  <c r="F105" i="1" s="1"/>
  <c r="G105" i="1" s="1"/>
  <c r="E81" i="1"/>
  <c r="F81" i="1" s="1"/>
  <c r="G81" i="1" s="1"/>
  <c r="E67" i="1"/>
  <c r="F67" i="1"/>
  <c r="G67" i="1" s="1"/>
  <c r="E46" i="1"/>
  <c r="F46" i="1" s="1"/>
  <c r="G46" i="1" s="1"/>
  <c r="E30" i="1"/>
  <c r="F30" i="1" s="1"/>
  <c r="G30" i="1" s="1"/>
  <c r="E84" i="1"/>
  <c r="F84" i="1"/>
  <c r="G84" i="1" s="1"/>
  <c r="U84" i="1" s="1"/>
  <c r="E108" i="1"/>
  <c r="F108" i="1" s="1"/>
  <c r="G108" i="1" s="1"/>
  <c r="E106" i="1"/>
  <c r="F106" i="1" s="1"/>
  <c r="G106" i="1" s="1"/>
  <c r="E99" i="1"/>
  <c r="F99" i="1" s="1"/>
  <c r="G99" i="1" s="1"/>
  <c r="E93" i="1"/>
  <c r="E89" i="1"/>
  <c r="F89" i="1" s="1"/>
  <c r="G89" i="1" s="1"/>
  <c r="E87" i="1"/>
  <c r="G79" i="1"/>
  <c r="E75" i="1"/>
  <c r="F75" i="1"/>
  <c r="U75" i="1" s="1"/>
  <c r="E73" i="1"/>
  <c r="F73" i="1" s="1"/>
  <c r="G73" i="1" s="1"/>
  <c r="E61" i="1"/>
  <c r="F61" i="1" s="1"/>
  <c r="G61" i="1" s="1"/>
  <c r="G41" i="1"/>
  <c r="H41" i="1" s="1"/>
  <c r="G22" i="1"/>
  <c r="S22" i="1" s="1"/>
  <c r="E98" i="1"/>
  <c r="F98" i="1" s="1"/>
  <c r="G98" i="1" s="1"/>
  <c r="E52" i="1"/>
  <c r="F52" i="1"/>
  <c r="G52" i="1" s="1"/>
  <c r="E26" i="1"/>
  <c r="F26" i="1"/>
  <c r="G26" i="1" s="1"/>
  <c r="E116" i="1"/>
  <c r="F116" i="1"/>
  <c r="G116" i="1" s="1"/>
  <c r="E23" i="2"/>
  <c r="E34" i="2"/>
  <c r="E25" i="2"/>
  <c r="E59" i="2"/>
  <c r="E53" i="2"/>
  <c r="E88" i="2"/>
  <c r="E18" i="2"/>
  <c r="J79" i="1"/>
  <c r="R79" i="1"/>
  <c r="R63" i="1"/>
  <c r="H63" i="1"/>
  <c r="E12" i="2"/>
  <c r="E26" i="2"/>
  <c r="F87" i="1"/>
  <c r="G87" i="1" s="1"/>
  <c r="E13" i="2"/>
  <c r="E38" i="2"/>
  <c r="R53" i="1"/>
  <c r="H53" i="1"/>
  <c r="E84" i="2"/>
  <c r="E19" i="2"/>
  <c r="E98" i="2"/>
  <c r="E32" i="2"/>
  <c r="E24" i="2"/>
  <c r="E77" i="2"/>
  <c r="E21" i="2"/>
  <c r="E68" i="2"/>
  <c r="E90" i="2"/>
  <c r="F93" i="1"/>
  <c r="G93" i="1" s="1"/>
  <c r="E17" i="2"/>
  <c r="S100" i="1"/>
  <c r="H100" i="1"/>
  <c r="J100" i="1" s="1"/>
  <c r="E82" i="2"/>
  <c r="E74" i="2"/>
  <c r="E28" i="2"/>
  <c r="E56" i="2"/>
  <c r="I69" i="1" l="1"/>
  <c r="R69" i="1"/>
  <c r="R83" i="1"/>
  <c r="J83" i="1"/>
  <c r="R96" i="1"/>
  <c r="I96" i="1"/>
  <c r="R113" i="1"/>
  <c r="H113" i="1"/>
  <c r="J113" i="1" s="1"/>
  <c r="S49" i="1"/>
  <c r="H49" i="1"/>
  <c r="S51" i="1"/>
  <c r="H51" i="1"/>
  <c r="H29" i="1"/>
  <c r="R29" i="1"/>
  <c r="R66" i="1"/>
  <c r="H66" i="1"/>
  <c r="S42" i="1"/>
  <c r="H42" i="1"/>
  <c r="S104" i="1"/>
  <c r="H104" i="1"/>
  <c r="K104" i="1" s="1"/>
  <c r="H37" i="1"/>
  <c r="S37" i="1"/>
  <c r="H114" i="1"/>
  <c r="J114" i="1" s="1"/>
  <c r="R114" i="1"/>
  <c r="R112" i="1"/>
  <c r="H112" i="1"/>
  <c r="J112" i="1" s="1"/>
  <c r="H116" i="1"/>
  <c r="J116" i="1" s="1"/>
  <c r="S116" i="1"/>
  <c r="R67" i="1"/>
  <c r="I67" i="1"/>
  <c r="I61" i="1"/>
  <c r="R61" i="1"/>
  <c r="R99" i="1"/>
  <c r="H99" i="1"/>
  <c r="K99" i="1" s="1"/>
  <c r="R70" i="1"/>
  <c r="H70" i="1"/>
  <c r="R94" i="1"/>
  <c r="H94" i="1"/>
  <c r="K94" i="1"/>
  <c r="H57" i="1"/>
  <c r="R57" i="1"/>
  <c r="R55" i="1"/>
  <c r="H55" i="1"/>
  <c r="H118" i="1"/>
  <c r="J118" i="1" s="1"/>
  <c r="R118" i="1"/>
  <c r="S91" i="1"/>
  <c r="I91" i="1"/>
  <c r="H50" i="1"/>
  <c r="R50" i="1"/>
  <c r="R76" i="1"/>
  <c r="J76" i="1"/>
  <c r="J81" i="1"/>
  <c r="R81" i="1"/>
  <c r="R56" i="1"/>
  <c r="H56" i="1"/>
  <c r="J73" i="1"/>
  <c r="R73" i="1"/>
  <c r="J86" i="1"/>
  <c r="S86" i="1"/>
  <c r="H25" i="1"/>
  <c r="S25" i="1"/>
  <c r="R77" i="1"/>
  <c r="J77" i="1"/>
  <c r="S71" i="1"/>
  <c r="H71" i="1"/>
  <c r="S28" i="1"/>
  <c r="H28" i="1"/>
  <c r="H26" i="1"/>
  <c r="S26" i="1"/>
  <c r="R27" i="1"/>
  <c r="H27" i="1"/>
  <c r="H101" i="1"/>
  <c r="J101" i="1" s="1"/>
  <c r="R101" i="1"/>
  <c r="S85" i="1"/>
  <c r="J85" i="1"/>
  <c r="S58" i="1"/>
  <c r="I58" i="1"/>
  <c r="R88" i="1"/>
  <c r="K88" i="1"/>
  <c r="H110" i="1"/>
  <c r="J110" i="1" s="1"/>
  <c r="R110" i="1"/>
  <c r="S78" i="1"/>
  <c r="J78" i="1"/>
  <c r="S95" i="1"/>
  <c r="I95" i="1"/>
  <c r="S34" i="1"/>
  <c r="H34" i="1"/>
  <c r="H117" i="1"/>
  <c r="J117" i="1" s="1"/>
  <c r="S117" i="1"/>
  <c r="H33" i="1"/>
  <c r="R33" i="1"/>
  <c r="R106" i="1"/>
  <c r="H106" i="1"/>
  <c r="K106" i="1" s="1"/>
  <c r="R65" i="1"/>
  <c r="H65" i="1"/>
  <c r="H105" i="1"/>
  <c r="S105" i="1"/>
  <c r="K105" i="1"/>
  <c r="H31" i="1"/>
  <c r="R31" i="1"/>
  <c r="S111" i="1"/>
  <c r="H111" i="1"/>
  <c r="J111" i="1" s="1"/>
  <c r="S90" i="1"/>
  <c r="I90" i="1"/>
  <c r="I59" i="1"/>
  <c r="R59" i="1"/>
  <c r="H98" i="1"/>
  <c r="J98" i="1" s="1"/>
  <c r="R98" i="1"/>
  <c r="S30" i="1"/>
  <c r="H30" i="1"/>
  <c r="R115" i="1"/>
  <c r="H115" i="1"/>
  <c r="J115" i="1" s="1"/>
  <c r="I62" i="1"/>
  <c r="R62" i="1"/>
  <c r="I97" i="1"/>
  <c r="S97" i="1"/>
  <c r="H43" i="1"/>
  <c r="R43" i="1"/>
  <c r="H64" i="1"/>
  <c r="R64" i="1"/>
  <c r="R36" i="1"/>
  <c r="H36" i="1"/>
  <c r="R87" i="1"/>
  <c r="I87" i="1"/>
  <c r="J72" i="1"/>
  <c r="S72" i="1"/>
  <c r="R108" i="1"/>
  <c r="H108" i="1"/>
  <c r="J108" i="1" s="1"/>
  <c r="I102" i="1"/>
  <c r="R102" i="1"/>
  <c r="R93" i="1"/>
  <c r="K93" i="1"/>
  <c r="H93" i="1"/>
  <c r="H52" i="1"/>
  <c r="S52" i="1"/>
  <c r="R107" i="1"/>
  <c r="H107" i="1"/>
  <c r="J107" i="1" s="1"/>
  <c r="H89" i="1"/>
  <c r="J89" i="1" s="1"/>
  <c r="R89" i="1"/>
  <c r="H46" i="1"/>
  <c r="S46" i="1"/>
  <c r="R92" i="1"/>
  <c r="K92" i="1"/>
  <c r="H92" i="1"/>
  <c r="S24" i="1"/>
  <c r="H24" i="1"/>
  <c r="J82" i="1"/>
  <c r="R82" i="1"/>
  <c r="H48" i="1"/>
  <c r="R48" i="1"/>
  <c r="H39" i="1"/>
  <c r="S39" i="1"/>
  <c r="H40" i="1"/>
  <c r="R40" i="1"/>
  <c r="E11" i="2"/>
  <c r="F74" i="1"/>
  <c r="G74" i="1" s="1"/>
  <c r="E63" i="2"/>
  <c r="F35" i="1"/>
  <c r="G35" i="1" s="1"/>
  <c r="F45" i="1"/>
  <c r="G45" i="1" s="1"/>
  <c r="F109" i="1"/>
  <c r="G109" i="1" s="1"/>
  <c r="E15" i="2"/>
  <c r="R38" i="1"/>
  <c r="E65" i="2"/>
  <c r="S54" i="1"/>
  <c r="E36" i="2"/>
  <c r="E94" i="2"/>
  <c r="H22" i="1"/>
  <c r="E95" i="2"/>
  <c r="E35" i="2"/>
  <c r="E80" i="2"/>
  <c r="S41" i="1"/>
  <c r="E76" i="2"/>
  <c r="R120" i="1"/>
  <c r="H120" i="1"/>
  <c r="J120" i="1" s="1"/>
  <c r="R119" i="1"/>
  <c r="H119" i="1"/>
  <c r="J119" i="1" s="1"/>
  <c r="H45" i="1" l="1"/>
  <c r="R45" i="1"/>
  <c r="R19" i="1" s="1"/>
  <c r="E18" i="1" s="1"/>
  <c r="S19" i="1"/>
  <c r="E19" i="1" s="1"/>
  <c r="H35" i="1"/>
  <c r="R35" i="1"/>
  <c r="R74" i="1"/>
  <c r="J74" i="1"/>
  <c r="H109" i="1"/>
  <c r="J109" i="1" s="1"/>
  <c r="S109" i="1"/>
  <c r="D11" i="1"/>
  <c r="D12" i="1"/>
  <c r="C11" i="1"/>
  <c r="C12" i="1"/>
  <c r="C16" i="1" l="1"/>
  <c r="D18" i="1" s="1"/>
  <c r="O45" i="1"/>
  <c r="O82" i="1"/>
  <c r="O90" i="1"/>
  <c r="O67" i="1"/>
  <c r="O56" i="1"/>
  <c r="O96" i="1"/>
  <c r="O87" i="1"/>
  <c r="O84" i="1"/>
  <c r="O103" i="1"/>
  <c r="O27" i="1"/>
  <c r="O33" i="1"/>
  <c r="O70" i="1"/>
  <c r="O119" i="1"/>
  <c r="O59" i="1"/>
  <c r="O48" i="1"/>
  <c r="O37" i="1"/>
  <c r="O23" i="1"/>
  <c r="O86" i="1"/>
  <c r="O78" i="1"/>
  <c r="O101" i="1"/>
  <c r="O30" i="1"/>
  <c r="O105" i="1"/>
  <c r="O74" i="1"/>
  <c r="O53" i="1"/>
  <c r="O85" i="1"/>
  <c r="O120" i="1"/>
  <c r="O43" i="1"/>
  <c r="O107" i="1"/>
  <c r="O22" i="1"/>
  <c r="O57" i="1"/>
  <c r="O65" i="1"/>
  <c r="O98" i="1"/>
  <c r="O109" i="1"/>
  <c r="O108" i="1"/>
  <c r="O54" i="1"/>
  <c r="O117" i="1"/>
  <c r="O115" i="1"/>
  <c r="O44" i="1"/>
  <c r="O100" i="1"/>
  <c r="O89" i="1"/>
  <c r="O80" i="1"/>
  <c r="O77" i="1"/>
  <c r="O66" i="1"/>
  <c r="O50" i="1"/>
  <c r="O91" i="1"/>
  <c r="O35" i="1"/>
  <c r="O51" i="1"/>
  <c r="O31" i="1"/>
  <c r="O25" i="1"/>
  <c r="O62" i="1"/>
  <c r="O73" i="1"/>
  <c r="O72" i="1"/>
  <c r="O68" i="1"/>
  <c r="O32" i="1"/>
  <c r="O26" i="1"/>
  <c r="O118" i="1"/>
  <c r="O92" i="1"/>
  <c r="O29" i="1"/>
  <c r="O79" i="1"/>
  <c r="O58" i="1"/>
  <c r="O39" i="1"/>
  <c r="O24" i="1"/>
  <c r="O47" i="1"/>
  <c r="O97" i="1"/>
  <c r="O81" i="1"/>
  <c r="O88" i="1"/>
  <c r="O94" i="1"/>
  <c r="O106" i="1"/>
  <c r="O52" i="1"/>
  <c r="O111" i="1"/>
  <c r="O41" i="1"/>
  <c r="O64" i="1"/>
  <c r="O99" i="1"/>
  <c r="O102" i="1"/>
  <c r="O104" i="1"/>
  <c r="O95" i="1"/>
  <c r="O93" i="1"/>
  <c r="O21" i="1"/>
  <c r="O71" i="1"/>
  <c r="O28" i="1"/>
  <c r="O61" i="1"/>
  <c r="O42" i="1"/>
  <c r="O114" i="1"/>
  <c r="O40" i="1"/>
  <c r="C15" i="1"/>
  <c r="O83" i="1"/>
  <c r="O36" i="1"/>
  <c r="O55" i="1"/>
  <c r="O76" i="1"/>
  <c r="O75" i="1"/>
  <c r="O113" i="1"/>
  <c r="O46" i="1"/>
  <c r="O34" i="1"/>
  <c r="O63" i="1"/>
  <c r="O116" i="1"/>
  <c r="O112" i="1"/>
  <c r="O49" i="1"/>
  <c r="O60" i="1"/>
  <c r="O110" i="1"/>
  <c r="O38" i="1"/>
  <c r="O69" i="1"/>
  <c r="D16" i="1"/>
  <c r="D19" i="1" s="1"/>
  <c r="P76" i="1"/>
  <c r="P118" i="1"/>
  <c r="P92" i="1"/>
  <c r="P107" i="1"/>
  <c r="P21" i="1"/>
  <c r="P57" i="1"/>
  <c r="P23" i="1"/>
  <c r="P68" i="1"/>
  <c r="P41" i="1"/>
  <c r="P54" i="1"/>
  <c r="P64" i="1"/>
  <c r="P53" i="1"/>
  <c r="P59" i="1"/>
  <c r="P66" i="1"/>
  <c r="P91" i="1"/>
  <c r="P42" i="1"/>
  <c r="P117" i="1"/>
  <c r="P26" i="1"/>
  <c r="P74" i="1"/>
  <c r="P25" i="1"/>
  <c r="P85" i="1"/>
  <c r="P75" i="1"/>
  <c r="P104" i="1"/>
  <c r="P105" i="1"/>
  <c r="P46" i="1"/>
  <c r="P111" i="1"/>
  <c r="P79" i="1"/>
  <c r="P108" i="1"/>
  <c r="P93" i="1"/>
  <c r="P110" i="1"/>
  <c r="P38" i="1"/>
  <c r="P67" i="1"/>
  <c r="P83" i="1"/>
  <c r="P109" i="1"/>
  <c r="P89" i="1"/>
  <c r="P40" i="1"/>
  <c r="P106" i="1"/>
  <c r="P112" i="1"/>
  <c r="P56" i="1"/>
  <c r="P60" i="1"/>
  <c r="P119" i="1"/>
  <c r="P28" i="1"/>
  <c r="P47" i="1"/>
  <c r="P44" i="1"/>
  <c r="P32" i="1"/>
  <c r="P27" i="1"/>
  <c r="P24" i="1"/>
  <c r="P31" i="1"/>
  <c r="P100" i="1"/>
  <c r="P48" i="1"/>
  <c r="P51" i="1"/>
  <c r="P116" i="1"/>
  <c r="P55" i="1"/>
  <c r="P101" i="1"/>
  <c r="P78" i="1"/>
  <c r="P80" i="1"/>
  <c r="P62" i="1"/>
  <c r="P115" i="1"/>
  <c r="P96" i="1"/>
  <c r="P102" i="1"/>
  <c r="P90" i="1"/>
  <c r="P88" i="1"/>
  <c r="P120" i="1"/>
  <c r="P81" i="1"/>
  <c r="P71" i="1"/>
  <c r="P113" i="1"/>
  <c r="P94" i="1"/>
  <c r="P103" i="1"/>
  <c r="P37" i="1"/>
  <c r="P22" i="1"/>
  <c r="P50" i="1"/>
  <c r="P73" i="1"/>
  <c r="P86" i="1"/>
  <c r="P39" i="1"/>
  <c r="P29" i="1"/>
  <c r="P98" i="1"/>
  <c r="P65" i="1"/>
  <c r="P34" i="1"/>
  <c r="P87" i="1"/>
  <c r="P52" i="1"/>
  <c r="P97" i="1"/>
  <c r="P99" i="1"/>
  <c r="P95" i="1"/>
  <c r="P84" i="1"/>
  <c r="P72" i="1"/>
  <c r="P69" i="1"/>
  <c r="P63" i="1"/>
  <c r="P35" i="1"/>
  <c r="P58" i="1"/>
  <c r="P36" i="1"/>
  <c r="D15" i="1"/>
  <c r="C19" i="1" s="1"/>
  <c r="P45" i="1"/>
  <c r="P77" i="1"/>
  <c r="P61" i="1"/>
  <c r="P30" i="1"/>
  <c r="P49" i="1"/>
  <c r="P70" i="1"/>
  <c r="P82" i="1"/>
  <c r="P43" i="1"/>
  <c r="P114" i="1"/>
  <c r="P33" i="1"/>
  <c r="C18" i="1" l="1"/>
  <c r="F14" i="1"/>
  <c r="F15" i="1" s="1"/>
</calcChain>
</file>

<file path=xl/sharedStrings.xml><?xml version="1.0" encoding="utf-8"?>
<sst xmlns="http://schemas.openxmlformats.org/spreadsheetml/2006/main" count="954" uniqueCount="391">
  <si>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</si>
  <si>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</si>
  <si>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</si>
  <si>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</si>
  <si>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</si>
  <si>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</si>
  <si>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</si>
  <si>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</si>
  <si>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</si>
  <si>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</si>
  <si>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</si>
  <si>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</si>
  <si>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</si>
  <si>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</si>
  <si>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</si>
  <si>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</si>
  <si>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</si>
  <si>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</si>
  <si>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</si>
  <si>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</si>
  <si>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</si>
  <si>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</si>
  <si>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</si>
  <si>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</si>
  <si>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</si>
  <si>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</si>
  <si>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</si>
  <si>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</si>
  <si>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</si>
  <si>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</si>
  <si>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</si>
  <si>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</si>
  <si>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</si>
  <si>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</si>
  <si>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</si>
  <si>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</si>
  <si>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</si>
  <si>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</si>
  <si>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</si>
  <si>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</si>
  <si>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</si>
  <si>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ES Lac / GSC 03983-00386</t>
  </si>
  <si>
    <t>EA/SD:</t>
  </si>
  <si>
    <t>BBSAG Bull.109</t>
  </si>
  <si>
    <t>BBSAG Bull.118</t>
  </si>
  <si>
    <t>OEJV 0074</t>
  </si>
  <si>
    <t>I</t>
  </si>
  <si>
    <t>IBVS 5761</t>
  </si>
  <si>
    <t>OEJV 0094</t>
  </si>
  <si>
    <t>IBVS 6007</t>
  </si>
  <si>
    <t>IBVS 6011</t>
  </si>
  <si>
    <t>II</t>
  </si>
  <si>
    <t>IBVS 6029</t>
  </si>
  <si>
    <t>OEJV 0160</t>
  </si>
  <si>
    <t>IBVS 6070</t>
  </si>
  <si>
    <t>IBVS 5984</t>
  </si>
  <si>
    <t>IBVS 6152</t>
  </si>
  <si>
    <t>pg</t>
  </si>
  <si>
    <t>vis</t>
  </si>
  <si>
    <t>PE</t>
  </si>
  <si>
    <t>CCD</t>
  </si>
  <si>
    <t>BAD?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</si>
  <si>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</si>
  <si>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</si>
  <si>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</si>
  <si>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</si>
  <si>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</si>
  <si>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</si>
  <si>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</si>
  <si>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</si>
  <si>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</si>
  <si>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2431154.46 </t>
  </si>
  <si>
    <t> 04.03.1944 23:02 </t>
  </si>
  <si>
    <t> -0.09 </t>
  </si>
  <si>
    <t> G.E.Erleksova </t>
  </si>
  <si>
    <t> BTAD 69.36 </t>
  </si>
  <si>
    <t>2431157.00 </t>
  </si>
  <si>
    <t> 07.03.1944 12:00 </t>
  </si>
  <si>
    <t> -0.31 </t>
  </si>
  <si>
    <t>2433045.31 </t>
  </si>
  <si>
    <t> 08.05.1949 19:26 </t>
  </si>
  <si>
    <t> -0.00 </t>
  </si>
  <si>
    <t>2433047.85 </t>
  </si>
  <si>
    <t> 11.05.1949 08:24 </t>
  </si>
  <si>
    <t> -0.23 </t>
  </si>
  <si>
    <t>2433181.605 </t>
  </si>
  <si>
    <t> 22.09.1949 02:31 </t>
  </si>
  <si>
    <t> -0.252 </t>
  </si>
  <si>
    <t>P </t>
  </si>
  <si>
    <t> Miller &amp; Wachmann </t>
  </si>
  <si>
    <t> RIA 8.304 </t>
  </si>
  <si>
    <t>2433208.300 </t>
  </si>
  <si>
    <t> 18.10.1949 19:12 </t>
  </si>
  <si>
    <t> -0.313 </t>
  </si>
  <si>
    <t>2433210.315 </t>
  </si>
  <si>
    <t> 20.10.1949 19:33 </t>
  </si>
  <si>
    <t> 0.009 </t>
  </si>
  <si>
    <t>2433275.290 </t>
  </si>
  <si>
    <t> 24.12.1949 18:57 </t>
  </si>
  <si>
    <t> -0.213 </t>
  </si>
  <si>
    <t>2433415.399 </t>
  </si>
  <si>
    <t> 13.05.1950 21:34 </t>
  </si>
  <si>
    <t> -0.037 </t>
  </si>
  <si>
    <t> A.Y.Filin </t>
  </si>
  <si>
    <t> AC 132.15 </t>
  </si>
  <si>
    <t>2433422.378 </t>
  </si>
  <si>
    <t> 20.05.1950 21:04 </t>
  </si>
  <si>
    <t> -0.284 </t>
  </si>
  <si>
    <t>2433424.385 </t>
  </si>
  <si>
    <t> 22.05.1950 21:14 </t>
  </si>
  <si>
    <t> 0.030 </t>
  </si>
  <si>
    <t>2433442.322 </t>
  </si>
  <si>
    <t> 09.06.1950 19:43 </t>
  </si>
  <si>
    <t> 0.129 </t>
  </si>
  <si>
    <t>2433504.565 </t>
  </si>
  <si>
    <t> 11.08.1950 01:33 </t>
  </si>
  <si>
    <t> -0.058 </t>
  </si>
  <si>
    <t>2433507.194 </t>
  </si>
  <si>
    <t> 13.08.1950 16:39 </t>
  </si>
  <si>
    <t> -0.196 </t>
  </si>
  <si>
    <t>2433513.565 </t>
  </si>
  <si>
    <t> 20.08.1950 01:33 </t>
  </si>
  <si>
    <t> 0.023 </t>
  </si>
  <si>
    <t>2433540.181 </t>
  </si>
  <si>
    <t> 15.09.1950 16:20 </t>
  </si>
  <si>
    <t> -0.117 </t>
  </si>
  <si>
    <t>2433556.141 </t>
  </si>
  <si>
    <t> 01.10.1950 15:23 </t>
  </si>
  <si>
    <t> -0.301 </t>
  </si>
  <si>
    <t>2433580.41 </t>
  </si>
  <si>
    <t> 25.10.1950 21:50 </t>
  </si>
  <si>
    <t> -0.02 </t>
  </si>
  <si>
    <t>2433582.95 </t>
  </si>
  <si>
    <t> 28.10.1950 10:48 </t>
  </si>
  <si>
    <t> -0.25 </t>
  </si>
  <si>
    <t>2433598.308 </t>
  </si>
  <si>
    <t> 12.11.1950 19:23 </t>
  </si>
  <si>
    <t> 0.038 </t>
  </si>
  <si>
    <t>2433654.238 </t>
  </si>
  <si>
    <t> 07.01.1951 17:42 </t>
  </si>
  <si>
    <t> -0.310 </t>
  </si>
  <si>
    <t>2433752.461 </t>
  </si>
  <si>
    <t> 15.04.1951 23:03 </t>
  </si>
  <si>
    <t> -0.193 </t>
  </si>
  <si>
    <t>2434182.331 </t>
  </si>
  <si>
    <t> 18.06.1952 19:56 </t>
  </si>
  <si>
    <t> -0.113 </t>
  </si>
  <si>
    <t>2434240.428 </t>
  </si>
  <si>
    <t> 15.08.1952 22:16 </t>
  </si>
  <si>
    <t> 0.012 </t>
  </si>
  <si>
    <t>2434274.204 </t>
  </si>
  <si>
    <t> 18.09.1952 16:53 </t>
  </si>
  <si>
    <t> -0.194 </t>
  </si>
  <si>
    <t>2434274.238 </t>
  </si>
  <si>
    <t> 18.09.1952 17:42 </t>
  </si>
  <si>
    <t> -0.160 </t>
  </si>
  <si>
    <t>2434298.390 </t>
  </si>
  <si>
    <t> 12.10.1952 21:21 </t>
  </si>
  <si>
    <t> 0.002 </t>
  </si>
  <si>
    <t>2434381.255 </t>
  </si>
  <si>
    <t> 03.01.1953 18:07 </t>
  </si>
  <si>
    <t> -0.167 </t>
  </si>
  <si>
    <t>2434744.245 </t>
  </si>
  <si>
    <t> 01.01.1954 17:52 </t>
  </si>
  <si>
    <t> -0.077 </t>
  </si>
  <si>
    <t>2436129.345 </t>
  </si>
  <si>
    <t> 17.10.1957 20:16 </t>
  </si>
  <si>
    <t> -0.142 </t>
  </si>
  <si>
    <t> A.F.Pugach </t>
  </si>
  <si>
    <t> PZP 2.60 </t>
  </si>
  <si>
    <t>2436441.505 </t>
  </si>
  <si>
    <t> 26.08.1958 00:07 </t>
  </si>
  <si>
    <t> -0.136 </t>
  </si>
  <si>
    <t>2436572.63 </t>
  </si>
  <si>
    <t> 04.01.1959 03:07 </t>
  </si>
  <si>
    <t> -0.03 </t>
  </si>
  <si>
    <t>2436575.20 </t>
  </si>
  <si>
    <t> 06.01.1959 16:48 </t>
  </si>
  <si>
    <t> -0.22 </t>
  </si>
  <si>
    <t>2436822.442 </t>
  </si>
  <si>
    <t> 10.09.1959 22:36 </t>
  </si>
  <si>
    <t> 0.063 </t>
  </si>
  <si>
    <t>2437531.475 </t>
  </si>
  <si>
    <t> 19.08.1961 23:24 </t>
  </si>
  <si>
    <t> 0.059 </t>
  </si>
  <si>
    <t>2437607.294 </t>
  </si>
  <si>
    <t> 03.11.1961 19:03 </t>
  </si>
  <si>
    <t> 0.070 </t>
  </si>
  <si>
    <t>2437868.39 </t>
  </si>
  <si>
    <t> 22.07.1962 21:21 </t>
  </si>
  <si>
    <t> -0.24 </t>
  </si>
  <si>
    <t> G.Romano </t>
  </si>
  <si>
    <t> MSAI 37.265 </t>
  </si>
  <si>
    <t>2437870.42 </t>
  </si>
  <si>
    <t> 24.07.1962 22:04 </t>
  </si>
  <si>
    <t> 0.09 </t>
  </si>
  <si>
    <t>2437903.37 </t>
  </si>
  <si>
    <t> 26.08.1962 20:52 </t>
  </si>
  <si>
    <t> 1.83 </t>
  </si>
  <si>
    <t>2437928.31 </t>
  </si>
  <si>
    <t> 20.09.1962 19:26 </t>
  </si>
  <si>
    <t> 0.01 </t>
  </si>
  <si>
    <t>2437959.35 </t>
  </si>
  <si>
    <t> 21.10.1962 20:24 </t>
  </si>
  <si>
    <t> -0.16 </t>
  </si>
  <si>
    <t>2437968.339 </t>
  </si>
  <si>
    <t> 30.10.1962 20:08 </t>
  </si>
  <si>
    <t> -0.093 </t>
  </si>
  <si>
    <t>2437986.250 </t>
  </si>
  <si>
    <t> 17.11.1962 18:00 </t>
  </si>
  <si>
    <t> -0.019 </t>
  </si>
  <si>
    <t>2438289.451 </t>
  </si>
  <si>
    <t> 16.09.1963 22:49 </t>
  </si>
  <si>
    <t> -0.054 </t>
  </si>
  <si>
    <t>2438298.395 </t>
  </si>
  <si>
    <t> 25.09.1963 21:28 </t>
  </si>
  <si>
    <t> -0.029 </t>
  </si>
  <si>
    <t>2438316.32 </t>
  </si>
  <si>
    <t> 13.10.1963 19:40 </t>
  </si>
  <si>
    <t> 0.06 </t>
  </si>
  <si>
    <t>2438355.42 </t>
  </si>
  <si>
    <t> 21.11.1963 22:04 </t>
  </si>
  <si>
    <t> 0.72 </t>
  </si>
  <si>
    <t>2438646.40 </t>
  </si>
  <si>
    <t> 07.09.1964 21:36 </t>
  </si>
  <si>
    <t> 0.15 </t>
  </si>
  <si>
    <t>2439613.89 </t>
  </si>
  <si>
    <t> 03.05.1967 09:21 </t>
  </si>
  <si>
    <t> -0.04 </t>
  </si>
  <si>
    <t>2439616.56 </t>
  </si>
  <si>
    <t> 06.05.1967 01:26 </t>
  </si>
  <si>
    <t> -0.14 </t>
  </si>
  <si>
    <t>2446301.2636 </t>
  </si>
  <si>
    <t> 23.08.1985 18:19 </t>
  </si>
  <si>
    <t> 0.0018 </t>
  </si>
  <si>
    <t>E </t>
  </si>
  <si>
    <t> M.Wolf et al. </t>
  </si>
  <si>
    <t> AAP 334.840 </t>
  </si>
  <si>
    <t>2446325.2685 </t>
  </si>
  <si>
    <t> 16.09.1985 18:26 </t>
  </si>
  <si>
    <t> 0.0167 </t>
  </si>
  <si>
    <t>2446347.566 </t>
  </si>
  <si>
    <t> 09.10.1985 01:35 </t>
  </si>
  <si>
    <t> 0.017 </t>
  </si>
  <si>
    <t>2447690.50 </t>
  </si>
  <si>
    <t> 13.06.1989 00:00 </t>
  </si>
  <si>
    <t> 0.69 </t>
  </si>
  <si>
    <t> A.Paschke </t>
  </si>
  <si>
    <t> BBS 93 </t>
  </si>
  <si>
    <t>2448876.032 </t>
  </si>
  <si>
    <t> 10.09.1992 12:46 </t>
  </si>
  <si>
    <t> 0.033 </t>
  </si>
  <si>
    <t>2448880.5035 </t>
  </si>
  <si>
    <t> 15.09.1992 00:05 </t>
  </si>
  <si>
    <t> 0.0447 </t>
  </si>
  <si>
    <t>2448883.273 </t>
  </si>
  <si>
    <t> 17.09.1992 18:33 </t>
  </si>
  <si>
    <t> 0.048 </t>
  </si>
  <si>
    <t>2449246.166 </t>
  </si>
  <si>
    <t> 15.09.1993 15:59 </t>
  </si>
  <si>
    <t> 0.041 </t>
  </si>
  <si>
    <t>2449625.2204 </t>
  </si>
  <si>
    <t> 29.09.1994 17:17 </t>
  </si>
  <si>
    <t> 0.0503 </t>
  </si>
  <si>
    <t>2449634.1435 </t>
  </si>
  <si>
    <t> 08.10.1994 15:26 </t>
  </si>
  <si>
    <t> 0.0548 </t>
  </si>
  <si>
    <t>2449919.525 </t>
  </si>
  <si>
    <t> 21.07.1995 00:36 </t>
  </si>
  <si>
    <t> R.Diethelm </t>
  </si>
  <si>
    <t>2449928.460 </t>
  </si>
  <si>
    <t> 29.07.1995 23:02 </t>
  </si>
  <si>
    <t> 0.054 </t>
  </si>
  <si>
    <t>2449928.525 </t>
  </si>
  <si>
    <t> 30.07.1995 00:36 </t>
  </si>
  <si>
    <t> 0.119 </t>
  </si>
  <si>
    <t> BBS 109 </t>
  </si>
  <si>
    <t>2449935.693 </t>
  </si>
  <si>
    <t> 06.08.1995 04:37 </t>
  </si>
  <si>
    <t> 0.062 </t>
  </si>
  <si>
    <t>2450426.227 </t>
  </si>
  <si>
    <t> 08.12.1996 17:26 </t>
  </si>
  <si>
    <t> 0.067 </t>
  </si>
  <si>
    <t>2451034.398 </t>
  </si>
  <si>
    <t> 08.08.1998 21:33 </t>
  </si>
  <si>
    <t> 0.074 </t>
  </si>
  <si>
    <t> BBS 118 </t>
  </si>
  <si>
    <t>2453616.39365 </t>
  </si>
  <si>
    <t> 02.09.2005 21:26 </t>
  </si>
  <si>
    <t> 0.10624 </t>
  </si>
  <si>
    <t>C </t>
  </si>
  <si>
    <t> L.Brát </t>
  </si>
  <si>
    <t>OEJV 0074 </t>
  </si>
  <si>
    <t>2454035.5841 </t>
  </si>
  <si>
    <t> 27.10.2006 02:01 </t>
  </si>
  <si>
    <t> 0.1179 </t>
  </si>
  <si>
    <t> F.Agerer </t>
  </si>
  <si>
    <t>BAVM 183 </t>
  </si>
  <si>
    <t>2454359.4243 </t>
  </si>
  <si>
    <t> 15.09.2007 22:10 </t>
  </si>
  <si>
    <t>4511.5</t>
  </si>
  <si>
    <t> 0.1188 </t>
  </si>
  <si>
    <t>BAVM 193 </t>
  </si>
  <si>
    <t>2454368.3363 </t>
  </si>
  <si>
    <t> 24.09.2007 20:04 </t>
  </si>
  <si>
    <t>4513.5</t>
  </si>
  <si>
    <t> 0.1121 </t>
  </si>
  <si>
    <t>2454374.4923 </t>
  </si>
  <si>
    <t> 30.09.2007 23:48 </t>
  </si>
  <si>
    <t>4515</t>
  </si>
  <si>
    <t> 0.1156 </t>
  </si>
  <si>
    <t> L.Šmelcer </t>
  </si>
  <si>
    <t>OEJV 0094 </t>
  </si>
  <si>
    <t>2454374.4926 </t>
  </si>
  <si>
    <t> 30.09.2007 23:49 </t>
  </si>
  <si>
    <t> 0.1159 </t>
  </si>
  <si>
    <t>2454374.4943 </t>
  </si>
  <si>
    <t> 30.09.2007 23:51 </t>
  </si>
  <si>
    <t> 0.1176 </t>
  </si>
  <si>
    <t>2454738.4747 </t>
  </si>
  <si>
    <t> 28.09.2008 23:23 </t>
  </si>
  <si>
    <t>4596.5</t>
  </si>
  <si>
    <t> 0.1246 </t>
  </si>
  <si>
    <t>BAVM 203 </t>
  </si>
  <si>
    <t>2455034.4866 </t>
  </si>
  <si>
    <t> 21.07.2009 23:40 </t>
  </si>
  <si>
    <t> 0.1262 </t>
  </si>
  <si>
    <t>BAVM 212 </t>
  </si>
  <si>
    <t>2455068.4649 </t>
  </si>
  <si>
    <t> 24.08.2009 23:09 </t>
  </si>
  <si>
    <t> 0.1229 </t>
  </si>
  <si>
    <t>2455070.1665 </t>
  </si>
  <si>
    <t> 26.08.2009 15:59 </t>
  </si>
  <si>
    <t> 0.1313 </t>
  </si>
  <si>
    <t> H.Itoh </t>
  </si>
  <si>
    <t>VSB 50 </t>
  </si>
  <si>
    <t>2455168.27112 </t>
  </si>
  <si>
    <t> 02.12.2009 18:30 </t>
  </si>
  <si>
    <t> 0.13026 </t>
  </si>
  <si>
    <t> P.Zasche </t>
  </si>
  <si>
    <t>IBVS 6007 </t>
  </si>
  <si>
    <t>2455398.4581 </t>
  </si>
  <si>
    <t> 20.07.2010 22:59 </t>
  </si>
  <si>
    <t> 0.1243 </t>
  </si>
  <si>
    <t>BAVM 215 </t>
  </si>
  <si>
    <t>2455480.4225 </t>
  </si>
  <si>
    <t> 10.10.2010 22:08 </t>
  </si>
  <si>
    <t> 0.1272 </t>
  </si>
  <si>
    <t>2455801.5074 </t>
  </si>
  <si>
    <t> 28.08.2011 00:10 </t>
  </si>
  <si>
    <t> 0.1390 </t>
  </si>
  <si>
    <t>BAVM 225 </t>
  </si>
  <si>
    <t>2455850.5652 </t>
  </si>
  <si>
    <t> 16.10.2011 01:33 </t>
  </si>
  <si>
    <t> 0.1439 </t>
  </si>
  <si>
    <t>2455866.6982 </t>
  </si>
  <si>
    <t> 01.11.2011 04:45 </t>
  </si>
  <si>
    <t> 0.1328 </t>
  </si>
  <si>
    <t>IBVS 6011 </t>
  </si>
  <si>
    <t>2455893.45581 </t>
  </si>
  <si>
    <t> 27.11.2011 22:56 </t>
  </si>
  <si>
    <t> 0.13428 </t>
  </si>
  <si>
    <t> K.Ho?kova </t>
  </si>
  <si>
    <t>OEJV 0160 </t>
  </si>
  <si>
    <t>2456086.9133 </t>
  </si>
  <si>
    <t> 08.06.2012 09:55 </t>
  </si>
  <si>
    <t> 0.1465 </t>
  </si>
  <si>
    <t>IBVS 6029 </t>
  </si>
  <si>
    <t>2456180.5555 </t>
  </si>
  <si>
    <t> 10.09.2012 01:19 </t>
  </si>
  <si>
    <t> 0.1424 </t>
  </si>
  <si>
    <t> M.&amp; K.Rätz </t>
  </si>
  <si>
    <t>BAVM 231 </t>
  </si>
  <si>
    <t>2456916.3590 </t>
  </si>
  <si>
    <t> 15.09.2014 20:36 </t>
  </si>
  <si>
    <t> 0.1533 </t>
  </si>
  <si>
    <t>BAVM 239 </t>
  </si>
  <si>
    <t>2456950.3291 </t>
  </si>
  <si>
    <t> 19.10.2014 19:53 </t>
  </si>
  <si>
    <t> 0.1419 </t>
  </si>
  <si>
    <t>2456965.4111 </t>
  </si>
  <si>
    <t> 03.11.2014 21:51 </t>
  </si>
  <si>
    <t> 0.1526 </t>
  </si>
  <si>
    <t>2457213.439 </t>
  </si>
  <si>
    <t> 09.07.2015 22:32 </t>
  </si>
  <si>
    <t> 0.150 </t>
  </si>
  <si>
    <t>BAVM 241 (=IBVS 6157) </t>
  </si>
  <si>
    <t>IBVS 6196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</si>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</sst>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9" fillId="0" borderId="0"/>
    <xf numFmtId="0" fontId="9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11" xfId="0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 wrapText="1"/>
    </xf>
    <xf numFmtId="0" fontId="36" fillId="0" borderId="0" xfId="44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Lac - Prim. O-C Diagr.</a:t>
            </a:r>
          </a:p>
        </c:rich>
      </c:tx>
      <c:layout>
        <c:manualLayout>
          <c:xMode val="edge"/>
          <c:yMode val="edge"/>
          <c:x val="0.2959830866807611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7568710359407"/>
          <c:y val="0.14634168126798494"/>
          <c:w val="0.761099365750528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-8.6491999998543179E-2</c:v>
                </c:pt>
                <c:pt idx="2">
                  <c:v>-4.6799999836366624E-4</c:v>
                </c:pt>
                <c:pt idx="6">
                  <c:v>8.6190000074566342E-3</c:v>
                </c:pt>
                <c:pt idx="8">
                  <c:v>-3.7434999998367857E-2</c:v>
                </c:pt>
                <c:pt idx="10">
                  <c:v>2.9867000004742295E-2</c:v>
                </c:pt>
                <c:pt idx="11">
                  <c:v>0.12947100000019418</c:v>
                </c:pt>
                <c:pt idx="12">
                  <c:v>-5.8414999992237426E-2</c:v>
                </c:pt>
                <c:pt idx="14">
                  <c:v>2.2887000006448943E-2</c:v>
                </c:pt>
                <c:pt idx="15">
                  <c:v>-0.11720700000296347</c:v>
                </c:pt>
                <c:pt idx="17">
                  <c:v>-2.2347999991325196E-2</c:v>
                </c:pt>
                <c:pt idx="19">
                  <c:v>3.8255999999819323E-2</c:v>
                </c:pt>
                <c:pt idx="22">
                  <c:v>-0.11346300000150222</c:v>
                </c:pt>
                <c:pt idx="24">
                  <c:v>1.2000000002444722E-2</c:v>
                </c:pt>
                <c:pt idx="27">
                  <c:v>2.4630000043543987E-3</c:v>
                </c:pt>
                <c:pt idx="29">
                  <c:v>-7.7436999992642086E-2</c:v>
                </c:pt>
                <c:pt idx="32">
                  <c:v>-2.5526999997964595E-2</c:v>
                </c:pt>
                <c:pt idx="34">
                  <c:v>6.2929000006988645E-2</c:v>
                </c:pt>
                <c:pt idx="35">
                  <c:v>5.9438000003865454E-2</c:v>
                </c:pt>
                <c:pt idx="36">
                  <c:v>6.9505000006756745E-2</c:v>
                </c:pt>
                <c:pt idx="38">
                  <c:v>9.3913999997312203E-2</c:v>
                </c:pt>
                <c:pt idx="40">
                  <c:v>1.2376999999105465E-2</c:v>
                </c:pt>
                <c:pt idx="41">
                  <c:v>-0.16306600000098115</c:v>
                </c:pt>
                <c:pt idx="42">
                  <c:v>-9.2763999993621837E-2</c:v>
                </c:pt>
                <c:pt idx="43">
                  <c:v>-1.9159999996190891E-2</c:v>
                </c:pt>
                <c:pt idx="44">
                  <c:v>-5.3891999996267259E-2</c:v>
                </c:pt>
                <c:pt idx="45">
                  <c:v>-2.8590000001713634E-2</c:v>
                </c:pt>
                <c:pt idx="46">
                  <c:v>5.9014000005845446E-2</c:v>
                </c:pt>
                <c:pt idx="48">
                  <c:v>0.14718800000264309</c:v>
                </c:pt>
                <c:pt idx="49">
                  <c:v>-4.154500000004191E-2</c:v>
                </c:pt>
                <c:pt idx="52">
                  <c:v>1.6710000003513414E-2</c:v>
                </c:pt>
                <c:pt idx="53">
                  <c:v>1.7465000004449394E-2</c:v>
                </c:pt>
                <c:pt idx="55">
                  <c:v>3.2582000007096212E-2</c:v>
                </c:pt>
                <c:pt idx="56">
                  <c:v>4.4733000002452172E-2</c:v>
                </c:pt>
                <c:pt idx="58">
                  <c:v>4.0615000005345792E-2</c:v>
                </c:pt>
                <c:pt idx="59">
                  <c:v>5.0350000004982576E-2</c:v>
                </c:pt>
                <c:pt idx="60">
                  <c:v>5.4752000003645662E-2</c:v>
                </c:pt>
                <c:pt idx="61">
                  <c:v>3.7916000008408446E-2</c:v>
                </c:pt>
                <c:pt idx="62">
                  <c:v>5.4218000004766509E-2</c:v>
                </c:pt>
                <c:pt idx="66">
                  <c:v>7.3666000003868248E-2</c:v>
                </c:pt>
                <c:pt idx="67">
                  <c:v>0.1062450000026729</c:v>
                </c:pt>
                <c:pt idx="68">
                  <c:v>0.11788900000829017</c:v>
                </c:pt>
                <c:pt idx="71">
                  <c:v>0.11556500000006054</c:v>
                </c:pt>
                <c:pt idx="72">
                  <c:v>0.11586499999975786</c:v>
                </c:pt>
                <c:pt idx="73">
                  <c:v>0.11756500000046799</c:v>
                </c:pt>
                <c:pt idx="75">
                  <c:v>0.12621300000319025</c:v>
                </c:pt>
                <c:pt idx="77">
                  <c:v>0.13132100000075297</c:v>
                </c:pt>
                <c:pt idx="78">
                  <c:v>0.13026300000638003</c:v>
                </c:pt>
                <c:pt idx="80">
                  <c:v>0.12721300000703195</c:v>
                </c:pt>
                <c:pt idx="81">
                  <c:v>0.13898500001232605</c:v>
                </c:pt>
                <c:pt idx="82">
                  <c:v>0.14394599999650382</c:v>
                </c:pt>
                <c:pt idx="85">
                  <c:v>0.14654900000459747</c:v>
                </c:pt>
                <c:pt idx="86">
                  <c:v>0.1424200000037672</c:v>
                </c:pt>
                <c:pt idx="87">
                  <c:v>0.15333500000269851</c:v>
                </c:pt>
                <c:pt idx="89">
                  <c:v>0.15259599999990314</c:v>
                </c:pt>
                <c:pt idx="91">
                  <c:v>0.16900700001133373</c:v>
                </c:pt>
                <c:pt idx="92">
                  <c:v>0.16781100000662263</c:v>
                </c:pt>
                <c:pt idx="93">
                  <c:v>0.16920899989781901</c:v>
                </c:pt>
                <c:pt idx="94">
                  <c:v>0.68875149995437823</c:v>
                </c:pt>
                <c:pt idx="97">
                  <c:v>0.17737700000725454</c:v>
                </c:pt>
                <c:pt idx="98">
                  <c:v>0.19522500000311993</c:v>
                </c:pt>
                <c:pt idx="99">
                  <c:v>0.19943800000328338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0-40CF-B7A9-F9F86182CF1E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-0.30187482365464791</c:v>
                </c:pt>
                <c:pt idx="1">
                  <c:v>-0.30183256694226479</c:v>
                </c:pt>
                <c:pt idx="2">
                  <c:v>-0.26604113155381198</c:v>
                </c:pt>
                <c:pt idx="3">
                  <c:v>-0.26599887484142892</c:v>
                </c:pt>
                <c:pt idx="4">
                  <c:v>-0.26346347209844523</c:v>
                </c:pt>
                <c:pt idx="5">
                  <c:v>-0.26295639154984851</c:v>
                </c:pt>
                <c:pt idx="6">
                  <c:v>-0.26291413483746545</c:v>
                </c:pt>
                <c:pt idx="7">
                  <c:v>-0.26168869017835666</c:v>
                </c:pt>
                <c:pt idx="8">
                  <c:v>-0.25902651729822385</c:v>
                </c:pt>
                <c:pt idx="9">
                  <c:v>-0.25889974716107467</c:v>
                </c:pt>
                <c:pt idx="10">
                  <c:v>-0.25885749044869161</c:v>
                </c:pt>
                <c:pt idx="11">
                  <c:v>-0.25851943674962707</c:v>
                </c:pt>
                <c:pt idx="12">
                  <c:v>-0.2573362488029014</c:v>
                </c:pt>
                <c:pt idx="13">
                  <c:v>-0.25729399209051834</c:v>
                </c:pt>
                <c:pt idx="14">
                  <c:v>-0.25716722195336916</c:v>
                </c:pt>
                <c:pt idx="15">
                  <c:v>-0.25666014140477239</c:v>
                </c:pt>
                <c:pt idx="16">
                  <c:v>-0.25636434441809097</c:v>
                </c:pt>
                <c:pt idx="17">
                  <c:v>-0.25589952058187732</c:v>
                </c:pt>
                <c:pt idx="18">
                  <c:v>-0.25585726386949426</c:v>
                </c:pt>
                <c:pt idx="19">
                  <c:v>-0.25556146688281284</c:v>
                </c:pt>
                <c:pt idx="20">
                  <c:v>-0.25450504907323629</c:v>
                </c:pt>
                <c:pt idx="21">
                  <c:v>-0.25264575372838161</c:v>
                </c:pt>
                <c:pt idx="22">
                  <c:v>-0.24449020823845077</c:v>
                </c:pt>
                <c:pt idx="23">
                  <c:v>-0.24339153371649119</c:v>
                </c:pt>
                <c:pt idx="24">
                  <c:v>-0.24339153371649119</c:v>
                </c:pt>
                <c:pt idx="25">
                  <c:v>-0.24275768303074527</c:v>
                </c:pt>
                <c:pt idx="26">
                  <c:v>-0.24275768303074527</c:v>
                </c:pt>
                <c:pt idx="27">
                  <c:v>-0.24229285919453161</c:v>
                </c:pt>
                <c:pt idx="28">
                  <c:v>-0.24072936083635835</c:v>
                </c:pt>
                <c:pt idx="29">
                  <c:v>-0.23384151671791936</c:v>
                </c:pt>
                <c:pt idx="30">
                  <c:v>-0.20760009832803836</c:v>
                </c:pt>
                <c:pt idx="31">
                  <c:v>-0.2016841585944098</c:v>
                </c:pt>
                <c:pt idx="32">
                  <c:v>-0.19919101256380919</c:v>
                </c:pt>
                <c:pt idx="33">
                  <c:v>-0.19914875585142613</c:v>
                </c:pt>
                <c:pt idx="34">
                  <c:v>-0.19445826077690634</c:v>
                </c:pt>
                <c:pt idx="35">
                  <c:v>-0.18102062623909287</c:v>
                </c:pt>
                <c:pt idx="36">
                  <c:v>-0.17958389801806879</c:v>
                </c:pt>
                <c:pt idx="37">
                  <c:v>-0.17463986266925063</c:v>
                </c:pt>
                <c:pt idx="38">
                  <c:v>-0.17459760595686757</c:v>
                </c:pt>
                <c:pt idx="39">
                  <c:v>-0.17396375527112168</c:v>
                </c:pt>
                <c:pt idx="40">
                  <c:v>-0.17349893143490799</c:v>
                </c:pt>
                <c:pt idx="41">
                  <c:v>-0.17290733746154513</c:v>
                </c:pt>
                <c:pt idx="42">
                  <c:v>-0.17273831061201289</c:v>
                </c:pt>
                <c:pt idx="43">
                  <c:v>-0.17240025691294841</c:v>
                </c:pt>
                <c:pt idx="44">
                  <c:v>-0.16665334402885207</c:v>
                </c:pt>
                <c:pt idx="45">
                  <c:v>-0.16648431717931983</c:v>
                </c:pt>
                <c:pt idx="46">
                  <c:v>-0.16614626348025535</c:v>
                </c:pt>
                <c:pt idx="47">
                  <c:v>-0.16538564265736022</c:v>
                </c:pt>
                <c:pt idx="48">
                  <c:v>-0.15989227004756229</c:v>
                </c:pt>
                <c:pt idx="49">
                  <c:v>-0.14155285687331373</c:v>
                </c:pt>
                <c:pt idx="50">
                  <c:v>-0.14151060016093067</c:v>
                </c:pt>
                <c:pt idx="51">
                  <c:v>-1.4824976436513232E-2</c:v>
                </c:pt>
                <c:pt idx="52">
                  <c:v>-1.4360152600299547E-2</c:v>
                </c:pt>
                <c:pt idx="53">
                  <c:v>-1.393758547646895E-2</c:v>
                </c:pt>
                <c:pt idx="54">
                  <c:v>1.1500955378133892E-2</c:v>
                </c:pt>
                <c:pt idx="55">
                  <c:v>3.3981526365922443E-2</c:v>
                </c:pt>
                <c:pt idx="56">
                  <c:v>3.4066039790688563E-2</c:v>
                </c:pt>
                <c:pt idx="57">
                  <c:v>3.4108296503071622E-2</c:v>
                </c:pt>
                <c:pt idx="58">
                  <c:v>4.0996140621510579E-2</c:v>
                </c:pt>
                <c:pt idx="59">
                  <c:v>4.817978172663101E-2</c:v>
                </c:pt>
                <c:pt idx="60">
                  <c:v>4.8348808576163249E-2</c:v>
                </c:pt>
                <c:pt idx="61">
                  <c:v>5.375766776119506E-2</c:v>
                </c:pt>
                <c:pt idx="62">
                  <c:v>5.3926694610727355E-2</c:v>
                </c:pt>
                <c:pt idx="63">
                  <c:v>5.3926694610727355E-2</c:v>
                </c:pt>
                <c:pt idx="64">
                  <c:v>5.4053464747876534E-2</c:v>
                </c:pt>
                <c:pt idx="65">
                  <c:v>6.3349941472149951E-2</c:v>
                </c:pt>
                <c:pt idx="66">
                  <c:v>7.48860239527257E-2</c:v>
                </c:pt>
                <c:pt idx="67">
                  <c:v>0.12381929689231053</c:v>
                </c:pt>
                <c:pt idx="68">
                  <c:v>0.13176355882032603</c:v>
                </c:pt>
                <c:pt idx="69">
                  <c:v>0.13789078211586991</c:v>
                </c:pt>
                <c:pt idx="70">
                  <c:v>0.13805980896540215</c:v>
                </c:pt>
                <c:pt idx="71">
                  <c:v>0.13818657910255133</c:v>
                </c:pt>
                <c:pt idx="72">
                  <c:v>0.13818657910255133</c:v>
                </c:pt>
                <c:pt idx="73">
                  <c:v>0.13818657910255133</c:v>
                </c:pt>
                <c:pt idx="74">
                  <c:v>0.14507442322099029</c:v>
                </c:pt>
                <c:pt idx="75">
                  <c:v>0.15069456596793745</c:v>
                </c:pt>
                <c:pt idx="76">
                  <c:v>0.15132841665368335</c:v>
                </c:pt>
                <c:pt idx="77">
                  <c:v>0.15137067336606641</c:v>
                </c:pt>
                <c:pt idx="78">
                  <c:v>0.15322996871092109</c:v>
                </c:pt>
                <c:pt idx="79">
                  <c:v>0.15758241008637641</c:v>
                </c:pt>
                <c:pt idx="80">
                  <c:v>0.15914590844454968</c:v>
                </c:pt>
                <c:pt idx="81">
                  <c:v>0.1652308750277105</c:v>
                </c:pt>
                <c:pt idx="82">
                  <c:v>0.16616052270013787</c:v>
                </c:pt>
                <c:pt idx="83">
                  <c:v>0.16645631968681929</c:v>
                </c:pt>
                <c:pt idx="84">
                  <c:v>0.166963400235416</c:v>
                </c:pt>
                <c:pt idx="85">
                  <c:v>0.17063973421274231</c:v>
                </c:pt>
                <c:pt idx="86">
                  <c:v>0.17241451613283088</c:v>
                </c:pt>
                <c:pt idx="87">
                  <c:v>0.18635923121924108</c:v>
                </c:pt>
                <c:pt idx="88">
                  <c:v>0.18699308190498704</c:v>
                </c:pt>
                <c:pt idx="89">
                  <c:v>0.18728887889166845</c:v>
                </c:pt>
                <c:pt idx="90">
                  <c:v>0.19197937396618825</c:v>
                </c:pt>
                <c:pt idx="91">
                  <c:v>0.19244419780240191</c:v>
                </c:pt>
                <c:pt idx="92">
                  <c:v>0.20038845973041741</c:v>
                </c:pt>
                <c:pt idx="93">
                  <c:v>0.20106456712854637</c:v>
                </c:pt>
                <c:pt idx="94">
                  <c:v>0.20169841781429232</c:v>
                </c:pt>
                <c:pt idx="95">
                  <c:v>0.20651568302596129</c:v>
                </c:pt>
                <c:pt idx="96">
                  <c:v>0.20668470987549353</c:v>
                </c:pt>
                <c:pt idx="97">
                  <c:v>0.20681148001264271</c:v>
                </c:pt>
                <c:pt idx="98">
                  <c:v>0.22777080935464106</c:v>
                </c:pt>
                <c:pt idx="99">
                  <c:v>0.23309515511490675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0-40CF-B7A9-F9F86182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98672"/>
        <c:axId val="1"/>
      </c:scatterChart>
      <c:valAx>
        <c:axId val="47669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270613107822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8245243128964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9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80549682875266"/>
          <c:y val="0.92073170731707321"/>
          <c:w val="0.3107822410147992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Lac - O-C Diagr.</a:t>
            </a:r>
          </a:p>
        </c:rich>
      </c:tx>
      <c:layout>
        <c:manualLayout>
          <c:xMode val="edge"/>
          <c:yMode val="edge"/>
          <c:x val="0.3636367454068241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458966565349544"/>
          <c:w val="0.8000007102279033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-8.6491999998543179E-2</c:v>
                </c:pt>
                <c:pt idx="1">
                  <c:v>0.22383350000382052</c:v>
                </c:pt>
                <c:pt idx="2">
                  <c:v>-4.6799999836366624E-4</c:v>
                </c:pt>
                <c:pt idx="3">
                  <c:v>0.30985750000400003</c:v>
                </c:pt>
                <c:pt idx="4">
                  <c:v>0.2843875000035041</c:v>
                </c:pt>
                <c:pt idx="5">
                  <c:v>0.22329350000654813</c:v>
                </c:pt>
                <c:pt idx="6">
                  <c:v>8.6190000074566342E-3</c:v>
                </c:pt>
                <c:pt idx="7">
                  <c:v>0.32305850000557257</c:v>
                </c:pt>
                <c:pt idx="8">
                  <c:v>-3.7434999998367857E-2</c:v>
                </c:pt>
                <c:pt idx="9">
                  <c:v>0.25254149999818765</c:v>
                </c:pt>
                <c:pt idx="10">
                  <c:v>2.9867000004742295E-2</c:v>
                </c:pt>
                <c:pt idx="11">
                  <c:v>0.12947100000019418</c:v>
                </c:pt>
                <c:pt idx="12">
                  <c:v>-5.8414999992237426E-2</c:v>
                </c:pt>
                <c:pt idx="13">
                  <c:v>0.34091050000279211</c:v>
                </c:pt>
                <c:pt idx="14">
                  <c:v>2.2887000006448943E-2</c:v>
                </c:pt>
                <c:pt idx="15">
                  <c:v>-0.11720700000296347</c:v>
                </c:pt>
                <c:pt idx="16">
                  <c:v>0.23507150000659749</c:v>
                </c:pt>
                <c:pt idx="17">
                  <c:v>-2.2347999991325196E-2</c:v>
                </c:pt>
                <c:pt idx="18">
                  <c:v>0.28797749999648659</c:v>
                </c:pt>
                <c:pt idx="19">
                  <c:v>3.8255999999819323E-2</c:v>
                </c:pt>
                <c:pt idx="20">
                  <c:v>0.22639350000099512</c:v>
                </c:pt>
                <c:pt idx="21">
                  <c:v>0.34371550000651041</c:v>
                </c:pt>
                <c:pt idx="22">
                  <c:v>-0.11346300000150222</c:v>
                </c:pt>
                <c:pt idx="24">
                  <c:v>1.2000000002444722E-2</c:v>
                </c:pt>
                <c:pt idx="25">
                  <c:v>0.34288250000099652</c:v>
                </c:pt>
                <c:pt idx="26">
                  <c:v>0.37688250000064727</c:v>
                </c:pt>
                <c:pt idx="27">
                  <c:v>2.4630000043543987E-3</c:v>
                </c:pt>
                <c:pt idx="28">
                  <c:v>0.369506499999261</c:v>
                </c:pt>
                <c:pt idx="29">
                  <c:v>-7.7436999992642086E-2</c:v>
                </c:pt>
                <c:pt idx="30">
                  <c:v>0.39469850000750739</c:v>
                </c:pt>
                <c:pt idx="31">
                  <c:v>0.40026850000140257</c:v>
                </c:pt>
                <c:pt idx="32">
                  <c:v>-2.5526999997964595E-2</c:v>
                </c:pt>
                <c:pt idx="33">
                  <c:v>0.31479850000323495</c:v>
                </c:pt>
                <c:pt idx="34">
                  <c:v>6.2929000006988645E-2</c:v>
                </c:pt>
                <c:pt idx="35">
                  <c:v>5.9438000003865454E-2</c:v>
                </c:pt>
                <c:pt idx="36">
                  <c:v>6.9505000006756745E-2</c:v>
                </c:pt>
                <c:pt idx="42">
                  <c:v>-9.2763999993621837E-2</c:v>
                </c:pt>
                <c:pt idx="43">
                  <c:v>-1.9159999996190891E-2</c:v>
                </c:pt>
                <c:pt idx="44">
                  <c:v>-5.3891999996267259E-2</c:v>
                </c:pt>
                <c:pt idx="45">
                  <c:v>-2.8590000001713634E-2</c:v>
                </c:pt>
                <c:pt idx="49">
                  <c:v>-4.154500000004191E-2</c:v>
                </c:pt>
                <c:pt idx="50">
                  <c:v>0.39878049999970244</c:v>
                </c:pt>
                <c:pt idx="68">
                  <c:v>0.11788900000829017</c:v>
                </c:pt>
                <c:pt idx="71">
                  <c:v>0.11556500000006054</c:v>
                </c:pt>
                <c:pt idx="72">
                  <c:v>0.11586499999975786</c:v>
                </c:pt>
                <c:pt idx="73">
                  <c:v>0.11756500000046799</c:v>
                </c:pt>
                <c:pt idx="77">
                  <c:v>0.13132100000075297</c:v>
                </c:pt>
                <c:pt idx="78">
                  <c:v>0.13026300000638003</c:v>
                </c:pt>
                <c:pt idx="79">
                  <c:v>0.66076950001297519</c:v>
                </c:pt>
                <c:pt idx="80">
                  <c:v>0.12721300000703195</c:v>
                </c:pt>
                <c:pt idx="83">
                  <c:v>0.66922450000129174</c:v>
                </c:pt>
                <c:pt idx="84">
                  <c:v>0.67074050000519492</c:v>
                </c:pt>
                <c:pt idx="85">
                  <c:v>0.14654900000459747</c:v>
                </c:pt>
                <c:pt idx="86">
                  <c:v>0.1424200000037672</c:v>
                </c:pt>
                <c:pt idx="87">
                  <c:v>0.15333500000269851</c:v>
                </c:pt>
                <c:pt idx="88">
                  <c:v>0.67831750000914326</c:v>
                </c:pt>
                <c:pt idx="89">
                  <c:v>0.15259599999990314</c:v>
                </c:pt>
                <c:pt idx="90">
                  <c:v>0.6866264999989653</c:v>
                </c:pt>
                <c:pt idx="91">
                  <c:v>0.16900700001133373</c:v>
                </c:pt>
                <c:pt idx="92">
                  <c:v>0.16781100000662263</c:v>
                </c:pt>
                <c:pt idx="93">
                  <c:v>0.16920899989781901</c:v>
                </c:pt>
                <c:pt idx="94">
                  <c:v>0.68875149995437823</c:v>
                </c:pt>
                <c:pt idx="95">
                  <c:v>0.68939850000606384</c:v>
                </c:pt>
                <c:pt idx="96">
                  <c:v>0.68250050000642659</c:v>
                </c:pt>
                <c:pt idx="97">
                  <c:v>0.17737700000725454</c:v>
                </c:pt>
                <c:pt idx="98">
                  <c:v>0.19522500000311993</c:v>
                </c:pt>
                <c:pt idx="99">
                  <c:v>0.19943800000328338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4-42F4-BA3D-B9A39C910F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37">
                  <c:v>0.29358850000426173</c:v>
                </c:pt>
                <c:pt idx="38">
                  <c:v>9.3913999997312203E-2</c:v>
                </c:pt>
                <c:pt idx="40">
                  <c:v>1.2376999999105465E-2</c:v>
                </c:pt>
                <c:pt idx="41">
                  <c:v>-0.16306600000098115</c:v>
                </c:pt>
                <c:pt idx="46">
                  <c:v>5.9014000005845446E-2</c:v>
                </c:pt>
                <c:pt idx="48">
                  <c:v>0.14718800000264309</c:v>
                </c:pt>
                <c:pt idx="66">
                  <c:v>7.3666000003868248E-2</c:v>
                </c:pt>
                <c:pt idx="69">
                  <c:v>0.65528650000487687</c:v>
                </c:pt>
                <c:pt idx="70">
                  <c:v>0.64858850000746315</c:v>
                </c:pt>
                <c:pt idx="74">
                  <c:v>0.66102150000369875</c:v>
                </c:pt>
                <c:pt idx="75">
                  <c:v>0.12621300000319025</c:v>
                </c:pt>
                <c:pt idx="76">
                  <c:v>0.65939550000621239</c:v>
                </c:pt>
                <c:pt idx="81">
                  <c:v>0.13898500001232605</c:v>
                </c:pt>
                <c:pt idx="82">
                  <c:v>0.14394599999650382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4-42F4-BA3D-B9A39C910F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1">
                  <c:v>0.53822950000176206</c:v>
                </c:pt>
                <c:pt idx="52">
                  <c:v>1.6710000003513414E-2</c:v>
                </c:pt>
                <c:pt idx="53">
                  <c:v>1.7465000004449394E-2</c:v>
                </c:pt>
                <c:pt idx="55">
                  <c:v>3.2582000007096212E-2</c:v>
                </c:pt>
                <c:pt idx="56">
                  <c:v>4.4733000002452172E-2</c:v>
                </c:pt>
                <c:pt idx="57">
                  <c:v>0.58455850000609644</c:v>
                </c:pt>
                <c:pt idx="58">
                  <c:v>4.0615000005345792E-2</c:v>
                </c:pt>
                <c:pt idx="59">
                  <c:v>5.0350000004982576E-2</c:v>
                </c:pt>
                <c:pt idx="60">
                  <c:v>5.4752000003645662E-2</c:v>
                </c:pt>
                <c:pt idx="61">
                  <c:v>3.7916000008408446E-2</c:v>
                </c:pt>
                <c:pt idx="62">
                  <c:v>5.4218000004766509E-2</c:v>
                </c:pt>
                <c:pt idx="64">
                  <c:v>0.59819450000213692</c:v>
                </c:pt>
                <c:pt idx="65">
                  <c:v>0.60380450000229757</c:v>
                </c:pt>
                <c:pt idx="68">
                  <c:v>0.11788900000829017</c:v>
                </c:pt>
                <c:pt idx="77">
                  <c:v>0.13132100000075297</c:v>
                </c:pt>
                <c:pt idx="79">
                  <c:v>0.66076950001297519</c:v>
                </c:pt>
                <c:pt idx="80">
                  <c:v>0.12721300000703195</c:v>
                </c:pt>
                <c:pt idx="86">
                  <c:v>0.1424200000037672</c:v>
                </c:pt>
                <c:pt idx="87">
                  <c:v>0.15333500000269851</c:v>
                </c:pt>
                <c:pt idx="88">
                  <c:v>0.67831750000914326</c:v>
                </c:pt>
                <c:pt idx="89">
                  <c:v>0.15259599999990314</c:v>
                </c:pt>
                <c:pt idx="90">
                  <c:v>0.6866264999989653</c:v>
                </c:pt>
                <c:pt idx="91">
                  <c:v>0.16900700001133373</c:v>
                </c:pt>
                <c:pt idx="92">
                  <c:v>0.16781100000662263</c:v>
                </c:pt>
                <c:pt idx="93">
                  <c:v>0.16920899989781901</c:v>
                </c:pt>
                <c:pt idx="94">
                  <c:v>0.68875149995437823</c:v>
                </c:pt>
                <c:pt idx="95">
                  <c:v>0.68939850000606384</c:v>
                </c:pt>
                <c:pt idx="96">
                  <c:v>0.68250050000642659</c:v>
                </c:pt>
                <c:pt idx="97">
                  <c:v>0.17737700000725454</c:v>
                </c:pt>
                <c:pt idx="98">
                  <c:v>0.19522500000311993</c:v>
                </c:pt>
                <c:pt idx="99">
                  <c:v>0.19943800000328338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4-42F4-BA3D-B9A39C910F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67">
                  <c:v>0.1062450000026729</c:v>
                </c:pt>
                <c:pt idx="71">
                  <c:v>0.11556500000006054</c:v>
                </c:pt>
                <c:pt idx="72">
                  <c:v>0.11586499999975786</c:v>
                </c:pt>
                <c:pt idx="73">
                  <c:v>0.11756500000046799</c:v>
                </c:pt>
                <c:pt idx="78">
                  <c:v>0.13026300000638003</c:v>
                </c:pt>
                <c:pt idx="83">
                  <c:v>0.66922450000129174</c:v>
                </c:pt>
                <c:pt idx="84">
                  <c:v>0.67074050000519492</c:v>
                </c:pt>
                <c:pt idx="85">
                  <c:v>0.14654900000459747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4-42F4-BA3D-B9A39C910F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4-42F4-BA3D-B9A39C910F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4-42F4-BA3D-B9A39C910F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74-42F4-BA3D-B9A39C910F1D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23">
                  <c:v>0</c:v>
                </c:pt>
                <c:pt idx="39">
                  <c:v>-0.40120349999779137</c:v>
                </c:pt>
                <c:pt idx="47">
                  <c:v>-0.9751269999978831</c:v>
                </c:pt>
                <c:pt idx="54">
                  <c:v>0.68741600000066683</c:v>
                </c:pt>
                <c:pt idx="63">
                  <c:v>0.11921800000709482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74-42F4-BA3D-B9A39C910F1D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-0.30187482365464791</c:v>
                </c:pt>
                <c:pt idx="1">
                  <c:v>-0.30183256694226479</c:v>
                </c:pt>
                <c:pt idx="2">
                  <c:v>-0.26604113155381198</c:v>
                </c:pt>
                <c:pt idx="3">
                  <c:v>-0.26599887484142892</c:v>
                </c:pt>
                <c:pt idx="4">
                  <c:v>-0.26346347209844523</c:v>
                </c:pt>
                <c:pt idx="5">
                  <c:v>-0.26295639154984851</c:v>
                </c:pt>
                <c:pt idx="6">
                  <c:v>-0.26291413483746545</c:v>
                </c:pt>
                <c:pt idx="7">
                  <c:v>-0.26168869017835666</c:v>
                </c:pt>
                <c:pt idx="8">
                  <c:v>-0.25902651729822385</c:v>
                </c:pt>
                <c:pt idx="9">
                  <c:v>-0.25889974716107467</c:v>
                </c:pt>
                <c:pt idx="10">
                  <c:v>-0.25885749044869161</c:v>
                </c:pt>
                <c:pt idx="11">
                  <c:v>-0.25851943674962707</c:v>
                </c:pt>
                <c:pt idx="12">
                  <c:v>-0.2573362488029014</c:v>
                </c:pt>
                <c:pt idx="13">
                  <c:v>-0.25729399209051834</c:v>
                </c:pt>
                <c:pt idx="14">
                  <c:v>-0.25716722195336916</c:v>
                </c:pt>
                <c:pt idx="15">
                  <c:v>-0.25666014140477239</c:v>
                </c:pt>
                <c:pt idx="16">
                  <c:v>-0.25636434441809097</c:v>
                </c:pt>
                <c:pt idx="17">
                  <c:v>-0.25589952058187732</c:v>
                </c:pt>
                <c:pt idx="18">
                  <c:v>-0.25585726386949426</c:v>
                </c:pt>
                <c:pt idx="19">
                  <c:v>-0.25556146688281284</c:v>
                </c:pt>
                <c:pt idx="20">
                  <c:v>-0.25450504907323629</c:v>
                </c:pt>
                <c:pt idx="21">
                  <c:v>-0.25264575372838161</c:v>
                </c:pt>
                <c:pt idx="22">
                  <c:v>-0.24449020823845077</c:v>
                </c:pt>
                <c:pt idx="23">
                  <c:v>-0.24339153371649119</c:v>
                </c:pt>
                <c:pt idx="24">
                  <c:v>-0.24339153371649119</c:v>
                </c:pt>
                <c:pt idx="25">
                  <c:v>-0.24275768303074527</c:v>
                </c:pt>
                <c:pt idx="26">
                  <c:v>-0.24275768303074527</c:v>
                </c:pt>
                <c:pt idx="27">
                  <c:v>-0.24229285919453161</c:v>
                </c:pt>
                <c:pt idx="28">
                  <c:v>-0.24072936083635835</c:v>
                </c:pt>
                <c:pt idx="29">
                  <c:v>-0.23384151671791936</c:v>
                </c:pt>
                <c:pt idx="30">
                  <c:v>-0.20760009832803836</c:v>
                </c:pt>
                <c:pt idx="31">
                  <c:v>-0.2016841585944098</c:v>
                </c:pt>
                <c:pt idx="32">
                  <c:v>-0.19919101256380919</c:v>
                </c:pt>
                <c:pt idx="33">
                  <c:v>-0.19914875585142613</c:v>
                </c:pt>
                <c:pt idx="34">
                  <c:v>-0.19445826077690634</c:v>
                </c:pt>
                <c:pt idx="35">
                  <c:v>-0.18102062623909287</c:v>
                </c:pt>
                <c:pt idx="36">
                  <c:v>-0.17958389801806879</c:v>
                </c:pt>
                <c:pt idx="37">
                  <c:v>-0.17463986266925063</c:v>
                </c:pt>
                <c:pt idx="38">
                  <c:v>-0.17459760595686757</c:v>
                </c:pt>
                <c:pt idx="39">
                  <c:v>-0.17396375527112168</c:v>
                </c:pt>
                <c:pt idx="40">
                  <c:v>-0.17349893143490799</c:v>
                </c:pt>
                <c:pt idx="41">
                  <c:v>-0.17290733746154513</c:v>
                </c:pt>
                <c:pt idx="42">
                  <c:v>-0.17273831061201289</c:v>
                </c:pt>
                <c:pt idx="43">
                  <c:v>-0.17240025691294841</c:v>
                </c:pt>
                <c:pt idx="44">
                  <c:v>-0.16665334402885207</c:v>
                </c:pt>
                <c:pt idx="45">
                  <c:v>-0.16648431717931983</c:v>
                </c:pt>
                <c:pt idx="46">
                  <c:v>-0.16614626348025535</c:v>
                </c:pt>
                <c:pt idx="47">
                  <c:v>-0.16538564265736022</c:v>
                </c:pt>
                <c:pt idx="48">
                  <c:v>-0.15989227004756229</c:v>
                </c:pt>
                <c:pt idx="49">
                  <c:v>-0.14155285687331373</c:v>
                </c:pt>
                <c:pt idx="50">
                  <c:v>-0.14151060016093067</c:v>
                </c:pt>
                <c:pt idx="51">
                  <c:v>-1.4824976436513232E-2</c:v>
                </c:pt>
                <c:pt idx="52">
                  <c:v>-1.4360152600299547E-2</c:v>
                </c:pt>
                <c:pt idx="53">
                  <c:v>-1.393758547646895E-2</c:v>
                </c:pt>
                <c:pt idx="54">
                  <c:v>1.1500955378133892E-2</c:v>
                </c:pt>
                <c:pt idx="55">
                  <c:v>3.3981526365922443E-2</c:v>
                </c:pt>
                <c:pt idx="56">
                  <c:v>3.4066039790688563E-2</c:v>
                </c:pt>
                <c:pt idx="57">
                  <c:v>3.4108296503071622E-2</c:v>
                </c:pt>
                <c:pt idx="58">
                  <c:v>4.0996140621510579E-2</c:v>
                </c:pt>
                <c:pt idx="59">
                  <c:v>4.817978172663101E-2</c:v>
                </c:pt>
                <c:pt idx="60">
                  <c:v>4.8348808576163249E-2</c:v>
                </c:pt>
                <c:pt idx="61">
                  <c:v>5.375766776119506E-2</c:v>
                </c:pt>
                <c:pt idx="62">
                  <c:v>5.3926694610727355E-2</c:v>
                </c:pt>
                <c:pt idx="63">
                  <c:v>5.3926694610727355E-2</c:v>
                </c:pt>
                <c:pt idx="64">
                  <c:v>5.4053464747876534E-2</c:v>
                </c:pt>
                <c:pt idx="65">
                  <c:v>6.3349941472149951E-2</c:v>
                </c:pt>
                <c:pt idx="66">
                  <c:v>7.48860239527257E-2</c:v>
                </c:pt>
                <c:pt idx="67">
                  <c:v>0.12381929689231053</c:v>
                </c:pt>
                <c:pt idx="68">
                  <c:v>0.13176355882032603</c:v>
                </c:pt>
                <c:pt idx="69">
                  <c:v>0.13789078211586991</c:v>
                </c:pt>
                <c:pt idx="70">
                  <c:v>0.13805980896540215</c:v>
                </c:pt>
                <c:pt idx="71">
                  <c:v>0.13818657910255133</c:v>
                </c:pt>
                <c:pt idx="72">
                  <c:v>0.13818657910255133</c:v>
                </c:pt>
                <c:pt idx="73">
                  <c:v>0.13818657910255133</c:v>
                </c:pt>
                <c:pt idx="74">
                  <c:v>0.14507442322099029</c:v>
                </c:pt>
                <c:pt idx="75">
                  <c:v>0.15069456596793745</c:v>
                </c:pt>
                <c:pt idx="76">
                  <c:v>0.15132841665368335</c:v>
                </c:pt>
                <c:pt idx="77">
                  <c:v>0.15137067336606641</c:v>
                </c:pt>
                <c:pt idx="78">
                  <c:v>0.15322996871092109</c:v>
                </c:pt>
                <c:pt idx="79">
                  <c:v>0.15758241008637641</c:v>
                </c:pt>
                <c:pt idx="80">
                  <c:v>0.15914590844454968</c:v>
                </c:pt>
                <c:pt idx="81">
                  <c:v>0.1652308750277105</c:v>
                </c:pt>
                <c:pt idx="82">
                  <c:v>0.16616052270013787</c:v>
                </c:pt>
                <c:pt idx="83">
                  <c:v>0.16645631968681929</c:v>
                </c:pt>
                <c:pt idx="84">
                  <c:v>0.166963400235416</c:v>
                </c:pt>
                <c:pt idx="85">
                  <c:v>0.17063973421274231</c:v>
                </c:pt>
                <c:pt idx="86">
                  <c:v>0.17241451613283088</c:v>
                </c:pt>
                <c:pt idx="87">
                  <c:v>0.18635923121924108</c:v>
                </c:pt>
                <c:pt idx="88">
                  <c:v>0.18699308190498704</c:v>
                </c:pt>
                <c:pt idx="89">
                  <c:v>0.18728887889166845</c:v>
                </c:pt>
                <c:pt idx="90">
                  <c:v>0.19197937396618825</c:v>
                </c:pt>
                <c:pt idx="91">
                  <c:v>0.19244419780240191</c:v>
                </c:pt>
                <c:pt idx="92">
                  <c:v>0.20038845973041741</c:v>
                </c:pt>
                <c:pt idx="93">
                  <c:v>0.20106456712854637</c:v>
                </c:pt>
                <c:pt idx="94">
                  <c:v>0.20169841781429232</c:v>
                </c:pt>
                <c:pt idx="95">
                  <c:v>0.20651568302596129</c:v>
                </c:pt>
                <c:pt idx="96">
                  <c:v>0.20668470987549353</c:v>
                </c:pt>
                <c:pt idx="97">
                  <c:v>0.20681148001264271</c:v>
                </c:pt>
                <c:pt idx="98">
                  <c:v>0.22777080935464106</c:v>
                </c:pt>
                <c:pt idx="99">
                  <c:v>0.23309515511490675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74-42F4-BA3D-B9A39C910F1D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0.25912359667351753</c:v>
                </c:pt>
                <c:pt idx="1">
                  <c:v>0.25916095191621907</c:v>
                </c:pt>
                <c:pt idx="2">
                  <c:v>0.29080084248443516</c:v>
                </c:pt>
                <c:pt idx="3">
                  <c:v>0.2908381977271367</c:v>
                </c:pt>
                <c:pt idx="4">
                  <c:v>0.29307951228922996</c:v>
                </c:pt>
                <c:pt idx="5">
                  <c:v>0.29352777520164858</c:v>
                </c:pt>
                <c:pt idx="6">
                  <c:v>0.29356513044435012</c:v>
                </c:pt>
                <c:pt idx="7">
                  <c:v>0.29464843248269518</c:v>
                </c:pt>
                <c:pt idx="8">
                  <c:v>0.29700181277289311</c:v>
                </c:pt>
                <c:pt idx="9">
                  <c:v>0.29711387850099774</c:v>
                </c:pt>
                <c:pt idx="10">
                  <c:v>0.29715123374369928</c:v>
                </c:pt>
                <c:pt idx="11">
                  <c:v>0.29745007568531173</c:v>
                </c:pt>
                <c:pt idx="12">
                  <c:v>0.29849602248095525</c:v>
                </c:pt>
                <c:pt idx="13">
                  <c:v>0.29853337772365679</c:v>
                </c:pt>
                <c:pt idx="14">
                  <c:v>0.29864544345176147</c:v>
                </c:pt>
                <c:pt idx="15">
                  <c:v>0.29909370636418009</c:v>
                </c:pt>
                <c:pt idx="16">
                  <c:v>0.299355193063091</c:v>
                </c:pt>
                <c:pt idx="17">
                  <c:v>0.29976610073280807</c:v>
                </c:pt>
                <c:pt idx="18">
                  <c:v>0.29980345597550961</c:v>
                </c:pt>
                <c:pt idx="19">
                  <c:v>0.30006494267442052</c:v>
                </c:pt>
                <c:pt idx="20">
                  <c:v>0.30099882374195935</c:v>
                </c:pt>
                <c:pt idx="21">
                  <c:v>0.30264245442082771</c:v>
                </c:pt>
                <c:pt idx="22">
                  <c:v>0.30985201626222764</c:v>
                </c:pt>
                <c:pt idx="23">
                  <c:v>0.31082325257246801</c:v>
                </c:pt>
                <c:pt idx="24">
                  <c:v>0.31082325257246801</c:v>
                </c:pt>
                <c:pt idx="25">
                  <c:v>0.31138358121299131</c:v>
                </c:pt>
                <c:pt idx="26">
                  <c:v>0.31138358121299131</c:v>
                </c:pt>
                <c:pt idx="27">
                  <c:v>0.31179448888270839</c:v>
                </c:pt>
                <c:pt idx="28">
                  <c:v>0.31317663286266589</c:v>
                </c:pt>
                <c:pt idx="29">
                  <c:v>0.31926553742301916</c:v>
                </c:pt>
                <c:pt idx="30">
                  <c:v>0.3424631431406841</c:v>
                </c:pt>
                <c:pt idx="31">
                  <c:v>0.34769287711890162</c:v>
                </c:pt>
                <c:pt idx="32">
                  <c:v>0.34989683643829333</c:v>
                </c:pt>
                <c:pt idx="33">
                  <c:v>0.34993419168099488</c:v>
                </c:pt>
                <c:pt idx="34">
                  <c:v>0.35408062362086734</c:v>
                </c:pt>
                <c:pt idx="35">
                  <c:v>0.36595959079996149</c:v>
                </c:pt>
                <c:pt idx="36">
                  <c:v>0.36722966905181431</c:v>
                </c:pt>
                <c:pt idx="37">
                  <c:v>0.37160023244789608</c:v>
                </c:pt>
                <c:pt idx="38">
                  <c:v>0.37163758769059763</c:v>
                </c:pt>
                <c:pt idx="39">
                  <c:v>0.37219791633112098</c:v>
                </c:pt>
                <c:pt idx="40">
                  <c:v>0.37260882400083806</c:v>
                </c:pt>
                <c:pt idx="41">
                  <c:v>0.37313179739865981</c:v>
                </c:pt>
                <c:pt idx="42">
                  <c:v>0.37328121836946604</c:v>
                </c:pt>
                <c:pt idx="43">
                  <c:v>0.37358006031107843</c:v>
                </c:pt>
                <c:pt idx="44">
                  <c:v>0.37866037331848978</c:v>
                </c:pt>
                <c:pt idx="45">
                  <c:v>0.37880979428929595</c:v>
                </c:pt>
                <c:pt idx="46">
                  <c:v>0.3791086362309084</c:v>
                </c:pt>
                <c:pt idx="47">
                  <c:v>0.37978103059953638</c:v>
                </c:pt>
                <c:pt idx="48">
                  <c:v>0.38463721215073837</c:v>
                </c:pt>
                <c:pt idx="49">
                  <c:v>0.40084938748321275</c:v>
                </c:pt>
                <c:pt idx="50">
                  <c:v>0.40088674272591429</c:v>
                </c:pt>
                <c:pt idx="51">
                  <c:v>0.51287776034517263</c:v>
                </c:pt>
                <c:pt idx="52">
                  <c:v>0.51328866801488982</c:v>
                </c:pt>
                <c:pt idx="53">
                  <c:v>0.51366222044190535</c:v>
                </c:pt>
                <c:pt idx="54">
                  <c:v>0.53615007654824076</c:v>
                </c:pt>
                <c:pt idx="55">
                  <c:v>0.55602306566546733</c:v>
                </c:pt>
                <c:pt idx="56">
                  <c:v>0.55609777615087053</c:v>
                </c:pt>
                <c:pt idx="57">
                  <c:v>0.55613513139357207</c:v>
                </c:pt>
                <c:pt idx="58">
                  <c:v>0.56222403595392523</c:v>
                </c:pt>
                <c:pt idx="59">
                  <c:v>0.5685744272131894</c:v>
                </c:pt>
                <c:pt idx="60">
                  <c:v>0.56872384818399568</c:v>
                </c:pt>
                <c:pt idx="61">
                  <c:v>0.57350531924979453</c:v>
                </c:pt>
                <c:pt idx="62">
                  <c:v>0.5736547402206007</c:v>
                </c:pt>
                <c:pt idx="63">
                  <c:v>0.5736547402206007</c:v>
                </c:pt>
                <c:pt idx="64">
                  <c:v>0.57376680594870544</c:v>
                </c:pt>
                <c:pt idx="65">
                  <c:v>0.58198495934304728</c:v>
                </c:pt>
                <c:pt idx="66">
                  <c:v>0.59218294060057142</c:v>
                </c:pt>
                <c:pt idx="67">
                  <c:v>0.63544031164897086</c:v>
                </c:pt>
                <c:pt idx="68">
                  <c:v>0.6424630972768629</c:v>
                </c:pt>
                <c:pt idx="69">
                  <c:v>0.64787960746858819</c:v>
                </c:pt>
                <c:pt idx="70">
                  <c:v>0.64802902843939447</c:v>
                </c:pt>
                <c:pt idx="71">
                  <c:v>0.6481410941674991</c:v>
                </c:pt>
                <c:pt idx="72">
                  <c:v>0.6481410941674991</c:v>
                </c:pt>
                <c:pt idx="73">
                  <c:v>0.6481410941674991</c:v>
                </c:pt>
                <c:pt idx="74">
                  <c:v>0.65422999872785237</c:v>
                </c:pt>
                <c:pt idx="75">
                  <c:v>0.65919824600715904</c:v>
                </c:pt>
                <c:pt idx="76">
                  <c:v>0.65975857464768239</c:v>
                </c:pt>
                <c:pt idx="77">
                  <c:v>0.65979592989038394</c:v>
                </c:pt>
                <c:pt idx="78">
                  <c:v>0.66143956056925224</c:v>
                </c:pt>
                <c:pt idx="79">
                  <c:v>0.66528715056751231</c:v>
                </c:pt>
                <c:pt idx="80">
                  <c:v>0.66666929454746982</c:v>
                </c:pt>
                <c:pt idx="81">
                  <c:v>0.67204844949649356</c:v>
                </c:pt>
                <c:pt idx="82">
                  <c:v>0.67287026483592771</c:v>
                </c:pt>
                <c:pt idx="83">
                  <c:v>0.67313175153483862</c:v>
                </c:pt>
                <c:pt idx="84">
                  <c:v>0.67358001444725724</c:v>
                </c:pt>
                <c:pt idx="85">
                  <c:v>0.67682992056229252</c:v>
                </c:pt>
                <c:pt idx="86">
                  <c:v>0.67839884075575774</c:v>
                </c:pt>
                <c:pt idx="87">
                  <c:v>0.69072607084727045</c:v>
                </c:pt>
                <c:pt idx="88">
                  <c:v>0.6912863994877938</c:v>
                </c:pt>
                <c:pt idx="89">
                  <c:v>0.6915478861867046</c:v>
                </c:pt>
                <c:pt idx="90">
                  <c:v>0.69569431812657712</c:v>
                </c:pt>
                <c:pt idx="91">
                  <c:v>0.6961052257962943</c:v>
                </c:pt>
                <c:pt idx="92">
                  <c:v>0.70312801142418635</c:v>
                </c:pt>
                <c:pt idx="93">
                  <c:v>0.70372569530741114</c:v>
                </c:pt>
                <c:pt idx="94">
                  <c:v>0.70428602394793449</c:v>
                </c:pt>
                <c:pt idx="95">
                  <c:v>0.70854452161591164</c:v>
                </c:pt>
                <c:pt idx="96">
                  <c:v>0.70869394258671781</c:v>
                </c:pt>
                <c:pt idx="97">
                  <c:v>0.70880600831482254</c:v>
                </c:pt>
                <c:pt idx="98">
                  <c:v>0.72733420869479326</c:v>
                </c:pt>
                <c:pt idx="99">
                  <c:v>0.73204096927518902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74-42F4-BA3D-B9A39C91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697360"/>
        <c:axId val="1"/>
      </c:scatterChart>
      <c:valAx>
        <c:axId val="47669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817704604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9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Lac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58966565349544"/>
          <c:w val="0.787755887033529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0.22383350000382052</c:v>
                </c:pt>
                <c:pt idx="3">
                  <c:v>0.30985750000400003</c:v>
                </c:pt>
                <c:pt idx="4">
                  <c:v>0.2843875000035041</c:v>
                </c:pt>
                <c:pt idx="5">
                  <c:v>0.22329350000654813</c:v>
                </c:pt>
                <c:pt idx="7">
                  <c:v>0.32305850000557257</c:v>
                </c:pt>
                <c:pt idx="9">
                  <c:v>0.25254149999818765</c:v>
                </c:pt>
                <c:pt idx="13">
                  <c:v>0.34091050000279211</c:v>
                </c:pt>
                <c:pt idx="16">
                  <c:v>0.23507150000659749</c:v>
                </c:pt>
                <c:pt idx="18">
                  <c:v>0.28797749999648659</c:v>
                </c:pt>
                <c:pt idx="20">
                  <c:v>0.22639350000099512</c:v>
                </c:pt>
                <c:pt idx="21">
                  <c:v>0.34371550000651041</c:v>
                </c:pt>
                <c:pt idx="25">
                  <c:v>0.34288250000099652</c:v>
                </c:pt>
                <c:pt idx="26">
                  <c:v>0.37688250000064727</c:v>
                </c:pt>
                <c:pt idx="28">
                  <c:v>0.369506499999261</c:v>
                </c:pt>
                <c:pt idx="30">
                  <c:v>0.39469850000750739</c:v>
                </c:pt>
                <c:pt idx="31">
                  <c:v>0.40026850000140257</c:v>
                </c:pt>
                <c:pt idx="33">
                  <c:v>0.31479850000323495</c:v>
                </c:pt>
                <c:pt idx="37">
                  <c:v>0.29358850000426173</c:v>
                </c:pt>
                <c:pt idx="50">
                  <c:v>0.39878049999970244</c:v>
                </c:pt>
                <c:pt idx="51">
                  <c:v>0.53822950000176206</c:v>
                </c:pt>
                <c:pt idx="57">
                  <c:v>0.58455850000609644</c:v>
                </c:pt>
                <c:pt idx="64">
                  <c:v>0.59819450000213692</c:v>
                </c:pt>
                <c:pt idx="65">
                  <c:v>0.60380450000229757</c:v>
                </c:pt>
                <c:pt idx="69">
                  <c:v>0.65528650000487687</c:v>
                </c:pt>
                <c:pt idx="70">
                  <c:v>0.64858850000746315</c:v>
                </c:pt>
                <c:pt idx="74">
                  <c:v>0.66102150000369875</c:v>
                </c:pt>
                <c:pt idx="76">
                  <c:v>0.65939550000621239</c:v>
                </c:pt>
                <c:pt idx="79">
                  <c:v>0.66076950001297519</c:v>
                </c:pt>
                <c:pt idx="83">
                  <c:v>0.66922450000129174</c:v>
                </c:pt>
                <c:pt idx="84">
                  <c:v>0.67074050000519492</c:v>
                </c:pt>
                <c:pt idx="88">
                  <c:v>0.67831750000914326</c:v>
                </c:pt>
                <c:pt idx="90">
                  <c:v>0.6866264999989653</c:v>
                </c:pt>
                <c:pt idx="95">
                  <c:v>0.68939850000606384</c:v>
                </c:pt>
                <c:pt idx="96">
                  <c:v>0.68250050000642659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3-4B69-9869-B2B6FF870C5E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-692</c:v>
                </c:pt>
                <c:pt idx="1">
                  <c:v>-691.5</c:v>
                </c:pt>
                <c:pt idx="2">
                  <c:v>-268</c:v>
                </c:pt>
                <c:pt idx="3">
                  <c:v>-267.5</c:v>
                </c:pt>
                <c:pt idx="4">
                  <c:v>-237.5</c:v>
                </c:pt>
                <c:pt idx="5">
                  <c:v>-231.5</c:v>
                </c:pt>
                <c:pt idx="6">
                  <c:v>-231</c:v>
                </c:pt>
                <c:pt idx="7">
                  <c:v>-216.5</c:v>
                </c:pt>
                <c:pt idx="8">
                  <c:v>-185</c:v>
                </c:pt>
                <c:pt idx="9">
                  <c:v>-183.5</c:v>
                </c:pt>
                <c:pt idx="10">
                  <c:v>-183</c:v>
                </c:pt>
                <c:pt idx="11">
                  <c:v>-179</c:v>
                </c:pt>
                <c:pt idx="12">
                  <c:v>-165</c:v>
                </c:pt>
                <c:pt idx="13">
                  <c:v>-164.5</c:v>
                </c:pt>
                <c:pt idx="14">
                  <c:v>-163</c:v>
                </c:pt>
                <c:pt idx="15">
                  <c:v>-157</c:v>
                </c:pt>
                <c:pt idx="16">
                  <c:v>-153.5</c:v>
                </c:pt>
                <c:pt idx="17">
                  <c:v>-148</c:v>
                </c:pt>
                <c:pt idx="18">
                  <c:v>-147.5</c:v>
                </c:pt>
                <c:pt idx="19">
                  <c:v>-144</c:v>
                </c:pt>
                <c:pt idx="20">
                  <c:v>-131.5</c:v>
                </c:pt>
                <c:pt idx="21">
                  <c:v>-109.5</c:v>
                </c:pt>
                <c:pt idx="22">
                  <c:v>-13</c:v>
                </c:pt>
                <c:pt idx="23">
                  <c:v>0</c:v>
                </c:pt>
                <c:pt idx="24">
                  <c:v>0</c:v>
                </c:pt>
                <c:pt idx="25">
                  <c:v>7.5</c:v>
                </c:pt>
                <c:pt idx="26">
                  <c:v>7.5</c:v>
                </c:pt>
                <c:pt idx="27">
                  <c:v>13</c:v>
                </c:pt>
                <c:pt idx="28">
                  <c:v>31.5</c:v>
                </c:pt>
                <c:pt idx="29">
                  <c:v>113</c:v>
                </c:pt>
                <c:pt idx="30">
                  <c:v>423.5</c:v>
                </c:pt>
                <c:pt idx="31">
                  <c:v>493.5</c:v>
                </c:pt>
                <c:pt idx="32">
                  <c:v>523</c:v>
                </c:pt>
                <c:pt idx="33">
                  <c:v>523.5</c:v>
                </c:pt>
                <c:pt idx="34">
                  <c:v>579</c:v>
                </c:pt>
                <c:pt idx="35">
                  <c:v>738</c:v>
                </c:pt>
                <c:pt idx="36">
                  <c:v>755</c:v>
                </c:pt>
                <c:pt idx="37">
                  <c:v>813.5</c:v>
                </c:pt>
                <c:pt idx="38">
                  <c:v>814</c:v>
                </c:pt>
                <c:pt idx="39">
                  <c:v>821.5</c:v>
                </c:pt>
                <c:pt idx="40">
                  <c:v>827</c:v>
                </c:pt>
                <c:pt idx="41">
                  <c:v>834</c:v>
                </c:pt>
                <c:pt idx="42">
                  <c:v>836</c:v>
                </c:pt>
                <c:pt idx="43">
                  <c:v>840</c:v>
                </c:pt>
                <c:pt idx="44">
                  <c:v>908</c:v>
                </c:pt>
                <c:pt idx="45">
                  <c:v>910</c:v>
                </c:pt>
                <c:pt idx="46">
                  <c:v>914</c:v>
                </c:pt>
                <c:pt idx="47">
                  <c:v>923</c:v>
                </c:pt>
                <c:pt idx="48">
                  <c:v>988</c:v>
                </c:pt>
                <c:pt idx="49">
                  <c:v>1205</c:v>
                </c:pt>
                <c:pt idx="50">
                  <c:v>1205.5</c:v>
                </c:pt>
                <c:pt idx="51">
                  <c:v>2704.5</c:v>
                </c:pt>
                <c:pt idx="52">
                  <c:v>2710</c:v>
                </c:pt>
                <c:pt idx="53">
                  <c:v>2715</c:v>
                </c:pt>
                <c:pt idx="54">
                  <c:v>3016</c:v>
                </c:pt>
                <c:pt idx="55">
                  <c:v>3282</c:v>
                </c:pt>
                <c:pt idx="56">
                  <c:v>3283</c:v>
                </c:pt>
                <c:pt idx="57">
                  <c:v>3283.5</c:v>
                </c:pt>
                <c:pt idx="58">
                  <c:v>3365</c:v>
                </c:pt>
                <c:pt idx="59">
                  <c:v>3450</c:v>
                </c:pt>
                <c:pt idx="60">
                  <c:v>3452</c:v>
                </c:pt>
                <c:pt idx="61">
                  <c:v>3516</c:v>
                </c:pt>
                <c:pt idx="62">
                  <c:v>3518</c:v>
                </c:pt>
                <c:pt idx="63">
                  <c:v>3518</c:v>
                </c:pt>
                <c:pt idx="64">
                  <c:v>3519.5</c:v>
                </c:pt>
                <c:pt idx="65">
                  <c:v>3629.5</c:v>
                </c:pt>
                <c:pt idx="66">
                  <c:v>3766</c:v>
                </c:pt>
                <c:pt idx="67">
                  <c:v>4345</c:v>
                </c:pt>
                <c:pt idx="68">
                  <c:v>4439</c:v>
                </c:pt>
                <c:pt idx="69">
                  <c:v>4511.5</c:v>
                </c:pt>
                <c:pt idx="70">
                  <c:v>4513.5</c:v>
                </c:pt>
                <c:pt idx="71">
                  <c:v>4515</c:v>
                </c:pt>
                <c:pt idx="72">
                  <c:v>4515</c:v>
                </c:pt>
                <c:pt idx="73">
                  <c:v>4515</c:v>
                </c:pt>
                <c:pt idx="74">
                  <c:v>4596.5</c:v>
                </c:pt>
                <c:pt idx="75">
                  <c:v>4663</c:v>
                </c:pt>
                <c:pt idx="76">
                  <c:v>4670.5</c:v>
                </c:pt>
                <c:pt idx="77">
                  <c:v>4671</c:v>
                </c:pt>
                <c:pt idx="78">
                  <c:v>4693</c:v>
                </c:pt>
                <c:pt idx="79">
                  <c:v>4744.5</c:v>
                </c:pt>
                <c:pt idx="80">
                  <c:v>4763</c:v>
                </c:pt>
                <c:pt idx="81">
                  <c:v>4835</c:v>
                </c:pt>
                <c:pt idx="82">
                  <c:v>4846</c:v>
                </c:pt>
                <c:pt idx="83">
                  <c:v>4849.5</c:v>
                </c:pt>
                <c:pt idx="84">
                  <c:v>4855.5</c:v>
                </c:pt>
                <c:pt idx="85">
                  <c:v>4899</c:v>
                </c:pt>
                <c:pt idx="86">
                  <c:v>4920</c:v>
                </c:pt>
                <c:pt idx="87">
                  <c:v>5085</c:v>
                </c:pt>
                <c:pt idx="88">
                  <c:v>5092.5</c:v>
                </c:pt>
                <c:pt idx="89">
                  <c:v>5096</c:v>
                </c:pt>
                <c:pt idx="90">
                  <c:v>5151.5</c:v>
                </c:pt>
                <c:pt idx="91">
                  <c:v>5157</c:v>
                </c:pt>
                <c:pt idx="92">
                  <c:v>5251</c:v>
                </c:pt>
                <c:pt idx="93">
                  <c:v>5259</c:v>
                </c:pt>
                <c:pt idx="94">
                  <c:v>5266.5</c:v>
                </c:pt>
                <c:pt idx="95">
                  <c:v>5323.5</c:v>
                </c:pt>
                <c:pt idx="96">
                  <c:v>5325.5</c:v>
                </c:pt>
                <c:pt idx="97">
                  <c:v>5327</c:v>
                </c:pt>
                <c:pt idx="98">
                  <c:v>5575</c:v>
                </c:pt>
                <c:pt idx="99">
                  <c:v>5638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0.25912359667351753</c:v>
                </c:pt>
                <c:pt idx="1">
                  <c:v>0.25916095191621907</c:v>
                </c:pt>
                <c:pt idx="2">
                  <c:v>0.29080084248443516</c:v>
                </c:pt>
                <c:pt idx="3">
                  <c:v>0.2908381977271367</c:v>
                </c:pt>
                <c:pt idx="4">
                  <c:v>0.29307951228922996</c:v>
                </c:pt>
                <c:pt idx="5">
                  <c:v>0.29352777520164858</c:v>
                </c:pt>
                <c:pt idx="6">
                  <c:v>0.29356513044435012</c:v>
                </c:pt>
                <c:pt idx="7">
                  <c:v>0.29464843248269518</c:v>
                </c:pt>
                <c:pt idx="8">
                  <c:v>0.29700181277289311</c:v>
                </c:pt>
                <c:pt idx="9">
                  <c:v>0.29711387850099774</c:v>
                </c:pt>
                <c:pt idx="10">
                  <c:v>0.29715123374369928</c:v>
                </c:pt>
                <c:pt idx="11">
                  <c:v>0.29745007568531173</c:v>
                </c:pt>
                <c:pt idx="12">
                  <c:v>0.29849602248095525</c:v>
                </c:pt>
                <c:pt idx="13">
                  <c:v>0.29853337772365679</c:v>
                </c:pt>
                <c:pt idx="14">
                  <c:v>0.29864544345176147</c:v>
                </c:pt>
                <c:pt idx="15">
                  <c:v>0.29909370636418009</c:v>
                </c:pt>
                <c:pt idx="16">
                  <c:v>0.299355193063091</c:v>
                </c:pt>
                <c:pt idx="17">
                  <c:v>0.29976610073280807</c:v>
                </c:pt>
                <c:pt idx="18">
                  <c:v>0.29980345597550961</c:v>
                </c:pt>
                <c:pt idx="19">
                  <c:v>0.30006494267442052</c:v>
                </c:pt>
                <c:pt idx="20">
                  <c:v>0.30099882374195935</c:v>
                </c:pt>
                <c:pt idx="21">
                  <c:v>0.30264245442082771</c:v>
                </c:pt>
                <c:pt idx="22">
                  <c:v>0.30985201626222764</c:v>
                </c:pt>
                <c:pt idx="23">
                  <c:v>0.31082325257246801</c:v>
                </c:pt>
                <c:pt idx="24">
                  <c:v>0.31082325257246801</c:v>
                </c:pt>
                <c:pt idx="25">
                  <c:v>0.31138358121299131</c:v>
                </c:pt>
                <c:pt idx="26">
                  <c:v>0.31138358121299131</c:v>
                </c:pt>
                <c:pt idx="27">
                  <c:v>0.31179448888270839</c:v>
                </c:pt>
                <c:pt idx="28">
                  <c:v>0.31317663286266589</c:v>
                </c:pt>
                <c:pt idx="29">
                  <c:v>0.31926553742301916</c:v>
                </c:pt>
                <c:pt idx="30">
                  <c:v>0.3424631431406841</c:v>
                </c:pt>
                <c:pt idx="31">
                  <c:v>0.34769287711890162</c:v>
                </c:pt>
                <c:pt idx="32">
                  <c:v>0.34989683643829333</c:v>
                </c:pt>
                <c:pt idx="33">
                  <c:v>0.34993419168099488</c:v>
                </c:pt>
                <c:pt idx="34">
                  <c:v>0.35408062362086734</c:v>
                </c:pt>
                <c:pt idx="35">
                  <c:v>0.36595959079996149</c:v>
                </c:pt>
                <c:pt idx="36">
                  <c:v>0.36722966905181431</c:v>
                </c:pt>
                <c:pt idx="37">
                  <c:v>0.37160023244789608</c:v>
                </c:pt>
                <c:pt idx="38">
                  <c:v>0.37163758769059763</c:v>
                </c:pt>
                <c:pt idx="39">
                  <c:v>0.37219791633112098</c:v>
                </c:pt>
                <c:pt idx="40">
                  <c:v>0.37260882400083806</c:v>
                </c:pt>
                <c:pt idx="41">
                  <c:v>0.37313179739865981</c:v>
                </c:pt>
                <c:pt idx="42">
                  <c:v>0.37328121836946604</c:v>
                </c:pt>
                <c:pt idx="43">
                  <c:v>0.37358006031107843</c:v>
                </c:pt>
                <c:pt idx="44">
                  <c:v>0.37866037331848978</c:v>
                </c:pt>
                <c:pt idx="45">
                  <c:v>0.37880979428929595</c:v>
                </c:pt>
                <c:pt idx="46">
                  <c:v>0.3791086362309084</c:v>
                </c:pt>
                <c:pt idx="47">
                  <c:v>0.37978103059953638</c:v>
                </c:pt>
                <c:pt idx="48">
                  <c:v>0.38463721215073837</c:v>
                </c:pt>
                <c:pt idx="49">
                  <c:v>0.40084938748321275</c:v>
                </c:pt>
                <c:pt idx="50">
                  <c:v>0.40088674272591429</c:v>
                </c:pt>
                <c:pt idx="51">
                  <c:v>0.51287776034517263</c:v>
                </c:pt>
                <c:pt idx="52">
                  <c:v>0.51328866801488982</c:v>
                </c:pt>
                <c:pt idx="53">
                  <c:v>0.51366222044190535</c:v>
                </c:pt>
                <c:pt idx="54">
                  <c:v>0.53615007654824076</c:v>
                </c:pt>
                <c:pt idx="55">
                  <c:v>0.55602306566546733</c:v>
                </c:pt>
                <c:pt idx="56">
                  <c:v>0.55609777615087053</c:v>
                </c:pt>
                <c:pt idx="57">
                  <c:v>0.55613513139357207</c:v>
                </c:pt>
                <c:pt idx="58">
                  <c:v>0.56222403595392523</c:v>
                </c:pt>
                <c:pt idx="59">
                  <c:v>0.5685744272131894</c:v>
                </c:pt>
                <c:pt idx="60">
                  <c:v>0.56872384818399568</c:v>
                </c:pt>
                <c:pt idx="61">
                  <c:v>0.57350531924979453</c:v>
                </c:pt>
                <c:pt idx="62">
                  <c:v>0.5736547402206007</c:v>
                </c:pt>
                <c:pt idx="63">
                  <c:v>0.5736547402206007</c:v>
                </c:pt>
                <c:pt idx="64">
                  <c:v>0.57376680594870544</c:v>
                </c:pt>
                <c:pt idx="65">
                  <c:v>0.58198495934304728</c:v>
                </c:pt>
                <c:pt idx="66">
                  <c:v>0.59218294060057142</c:v>
                </c:pt>
                <c:pt idx="67">
                  <c:v>0.63544031164897086</c:v>
                </c:pt>
                <c:pt idx="68">
                  <c:v>0.6424630972768629</c:v>
                </c:pt>
                <c:pt idx="69">
                  <c:v>0.64787960746858819</c:v>
                </c:pt>
                <c:pt idx="70">
                  <c:v>0.64802902843939447</c:v>
                </c:pt>
                <c:pt idx="71">
                  <c:v>0.6481410941674991</c:v>
                </c:pt>
                <c:pt idx="72">
                  <c:v>0.6481410941674991</c:v>
                </c:pt>
                <c:pt idx="73">
                  <c:v>0.6481410941674991</c:v>
                </c:pt>
                <c:pt idx="74">
                  <c:v>0.65422999872785237</c:v>
                </c:pt>
                <c:pt idx="75">
                  <c:v>0.65919824600715904</c:v>
                </c:pt>
                <c:pt idx="76">
                  <c:v>0.65975857464768239</c:v>
                </c:pt>
                <c:pt idx="77">
                  <c:v>0.65979592989038394</c:v>
                </c:pt>
                <c:pt idx="78">
                  <c:v>0.66143956056925224</c:v>
                </c:pt>
                <c:pt idx="79">
                  <c:v>0.66528715056751231</c:v>
                </c:pt>
                <c:pt idx="80">
                  <c:v>0.66666929454746982</c:v>
                </c:pt>
                <c:pt idx="81">
                  <c:v>0.67204844949649356</c:v>
                </c:pt>
                <c:pt idx="82">
                  <c:v>0.67287026483592771</c:v>
                </c:pt>
                <c:pt idx="83">
                  <c:v>0.67313175153483862</c:v>
                </c:pt>
                <c:pt idx="84">
                  <c:v>0.67358001444725724</c:v>
                </c:pt>
                <c:pt idx="85">
                  <c:v>0.67682992056229252</c:v>
                </c:pt>
                <c:pt idx="86">
                  <c:v>0.67839884075575774</c:v>
                </c:pt>
                <c:pt idx="87">
                  <c:v>0.69072607084727045</c:v>
                </c:pt>
                <c:pt idx="88">
                  <c:v>0.6912863994877938</c:v>
                </c:pt>
                <c:pt idx="89">
                  <c:v>0.6915478861867046</c:v>
                </c:pt>
                <c:pt idx="90">
                  <c:v>0.69569431812657712</c:v>
                </c:pt>
                <c:pt idx="91">
                  <c:v>0.6961052257962943</c:v>
                </c:pt>
                <c:pt idx="92">
                  <c:v>0.70312801142418635</c:v>
                </c:pt>
                <c:pt idx="93">
                  <c:v>0.70372569530741114</c:v>
                </c:pt>
                <c:pt idx="94">
                  <c:v>0.70428602394793449</c:v>
                </c:pt>
                <c:pt idx="95">
                  <c:v>0.70854452161591164</c:v>
                </c:pt>
                <c:pt idx="96">
                  <c:v>0.70869394258671781</c:v>
                </c:pt>
                <c:pt idx="97">
                  <c:v>0.70880600831482254</c:v>
                </c:pt>
                <c:pt idx="98">
                  <c:v>0.72733420869479326</c:v>
                </c:pt>
                <c:pt idx="99">
                  <c:v>0.73204096927518902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3-4B69-9869-B2B6FF87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49208"/>
        <c:axId val="1"/>
      </c:scatterChart>
      <c:valAx>
        <c:axId val="47534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69591301087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349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59183673469388"/>
          <c:y val="0.92097264437689974"/>
          <c:w val="0.332653061224489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0</xdr:rowOff>
    </xdr:from>
    <xdr:to>
      <xdr:col>22</xdr:col>
      <xdr:colOff>285750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D12B9CDF-611B-A7F9-CFEF-EA8390FF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15</xdr:col>
      <xdr:colOff>180975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EE0CBC7-CA35-F49D-E027-6A2E1C4F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0</xdr:rowOff>
    </xdr:from>
    <xdr:to>
      <xdr:col>29</xdr:col>
      <xdr:colOff>314325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BEB8048-A636-C4AB-665D-146A137C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183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vsolj.cetus-net.org/vsoljno50.pdf" TargetMode="External"/><Relationship Id="rId24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bav-astro.de/sfs/BAVM_link.php?BAVMnr=225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9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15" TargetMode="External"/><Relationship Id="rId22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5"/>
  <sheetViews>
    <sheetView tabSelected="1" workbookViewId="0">
      <pane xSplit="14" ySplit="21" topLeftCell="O10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" customWidth="1"/>
    <col min="4" max="4" width="8.28515625" customWidth="1"/>
    <col min="5" max="5" width="9.42578125" customWidth="1"/>
    <col min="6" max="6" width="17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  <col min="21" max="21" width="10.28515625" style="48" customWidth="1"/>
  </cols>
  <sheetData>
    <row r="1" spans="1:6" ht="20.25" x14ac:dyDescent="0.3">
      <c r="A1" s="1" t="s">
        <v>41</v>
      </c>
    </row>
    <row r="2" spans="1:6" x14ac:dyDescent="0.2">
      <c r="A2" t="s">
        <v>18</v>
      </c>
      <c r="B2" s="27" t="s">
        <v>42</v>
      </c>
    </row>
    <row r="3" spans="1:6" ht="13.5" thickBot="1" x14ac:dyDescent="0.25">
      <c r="C3" s="23"/>
    </row>
    <row r="4" spans="1:6" ht="14.25" thickTop="1" thickBot="1" x14ac:dyDescent="0.25">
      <c r="A4" s="6" t="s">
        <v>1</v>
      </c>
      <c r="C4" s="3">
        <v>34240.415999999997</v>
      </c>
      <c r="D4" s="4">
        <v>4.4593489999999996</v>
      </c>
    </row>
    <row r="5" spans="1:6" ht="13.5" thickTop="1" x14ac:dyDescent="0.2">
      <c r="A5" s="20" t="s">
        <v>33</v>
      </c>
      <c r="B5" s="14"/>
      <c r="C5" s="21">
        <v>-9.5</v>
      </c>
      <c r="D5" s="14" t="s">
        <v>34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34240.415999999997</v>
      </c>
    </row>
    <row r="8" spans="1:6" x14ac:dyDescent="0.2">
      <c r="A8" t="s">
        <v>4</v>
      </c>
      <c r="C8">
        <f>D4</f>
        <v>4.4593489999999996</v>
      </c>
    </row>
    <row r="9" spans="1:6" x14ac:dyDescent="0.2">
      <c r="A9" s="12" t="s">
        <v>30</v>
      </c>
      <c r="B9" s="12"/>
      <c r="C9" s="13">
        <v>72</v>
      </c>
      <c r="D9" s="13">
        <v>21</v>
      </c>
    </row>
    <row r="10" spans="1:6" ht="13.5" thickBot="1" x14ac:dyDescent="0.25">
      <c r="A10" s="14"/>
      <c r="B10" s="14"/>
      <c r="C10" s="5" t="s">
        <v>20</v>
      </c>
      <c r="D10" s="5" t="s">
        <v>21</v>
      </c>
    </row>
    <row r="11" spans="1:6" x14ac:dyDescent="0.2">
      <c r="A11" s="14" t="s">
        <v>15</v>
      </c>
      <c r="B11" s="14"/>
      <c r="C11" s="15">
        <f ca="1">INTERCEPT(INDIRECT(C14):R$935,INDIRECT(C13):$F$935)</f>
        <v>-0.24339153371649119</v>
      </c>
      <c r="D11" s="15">
        <f ca="1">INTERCEPT(INDIRECT(D14):S$935,INDIRECT(D13):$F$935)</f>
        <v>0.31082325257246801</v>
      </c>
      <c r="E11" s="12" t="s">
        <v>36</v>
      </c>
      <c r="F11">
        <v>1</v>
      </c>
    </row>
    <row r="12" spans="1:6" x14ac:dyDescent="0.2">
      <c r="A12" s="14" t="s">
        <v>16</v>
      </c>
      <c r="B12" s="14"/>
      <c r="C12" s="15">
        <f ca="1">SLOPE(INDIRECT(C14):R$935,INDIRECT(C13):$F$935)</f>
        <v>8.4513424766122377E-5</v>
      </c>
      <c r="D12" s="15">
        <f ca="1">SLOPE(INDIRECT(D14):S$935,INDIRECT(D13):$F$935)</f>
        <v>7.4710485403107663E-5</v>
      </c>
      <c r="E12" s="12" t="s">
        <v>37</v>
      </c>
      <c r="F12" s="22">
        <f ca="1">NOW()+15018.5+$C$5/24</f>
        <v>59960.839217939814</v>
      </c>
    </row>
    <row r="13" spans="1:6" x14ac:dyDescent="0.2">
      <c r="A13" s="12" t="s">
        <v>31</v>
      </c>
      <c r="B13" s="12"/>
      <c r="C13" s="13" t="str">
        <f>"F"&amp;C9</f>
        <v>F72</v>
      </c>
      <c r="D13" s="13" t="str">
        <f>"F"&amp;D9</f>
        <v>F21</v>
      </c>
      <c r="E13" s="12" t="s">
        <v>38</v>
      </c>
      <c r="F13" s="22">
        <f ca="1">ROUND(2*(F12-$C$7)/$C$8,0)/2+F11</f>
        <v>5769</v>
      </c>
    </row>
    <row r="14" spans="1:6" x14ac:dyDescent="0.2">
      <c r="A14" s="12" t="s">
        <v>32</v>
      </c>
      <c r="B14" s="12"/>
      <c r="C14" s="13" t="str">
        <f>"R"&amp;C9</f>
        <v>R72</v>
      </c>
      <c r="D14" s="13" t="str">
        <f>"S"&amp;D9</f>
        <v>S21</v>
      </c>
      <c r="E14" s="12" t="s">
        <v>39</v>
      </c>
      <c r="F14" s="23">
        <f ca="1">ROUND(2*(F12-$C$15)/$C$16,0)/2+F11</f>
        <v>130.5</v>
      </c>
    </row>
    <row r="15" spans="1:6" x14ac:dyDescent="0.2">
      <c r="A15" s="16" t="s">
        <v>17</v>
      </c>
      <c r="B15" s="14"/>
      <c r="C15" s="17">
        <f ca="1">($C7+C11)+($C8+C12)*INT(MAX($F21:$F3533))</f>
        <v>59382.458757155109</v>
      </c>
      <c r="D15" s="17">
        <f ca="1">($C7+D11)+($C8+D12)*INT(MAX($F21:$F3533))</f>
        <v>59382.957702969274</v>
      </c>
      <c r="E15" s="12" t="s">
        <v>40</v>
      </c>
      <c r="F15" s="24">
        <f ca="1">+$C$15+$C$16*F14-15018.5-$C$5/24</f>
        <v>44946.310663990378</v>
      </c>
    </row>
    <row r="16" spans="1:6" x14ac:dyDescent="0.2">
      <c r="A16" s="18" t="s">
        <v>5</v>
      </c>
      <c r="B16" s="14"/>
      <c r="C16" s="19">
        <f ca="1">+$C8+C12</f>
        <v>4.4594335134247656</v>
      </c>
      <c r="D16" s="15">
        <f ca="1">+$C8+D12</f>
        <v>4.4594237104854031</v>
      </c>
      <c r="E16" s="25"/>
      <c r="F16" s="25" t="s">
        <v>35</v>
      </c>
    </row>
    <row r="17" spans="1:21" ht="13.5" thickBot="1" x14ac:dyDescent="0.25">
      <c r="A17" s="11" t="s">
        <v>29</v>
      </c>
      <c r="C17">
        <f>COUNT(C21:C1247)</f>
        <v>100</v>
      </c>
    </row>
    <row r="18" spans="1:21" ht="14.25" thickTop="1" thickBot="1" x14ac:dyDescent="0.25">
      <c r="A18" s="6" t="s">
        <v>23</v>
      </c>
      <c r="C18" s="3">
        <f ca="1">+C15</f>
        <v>59382.458757155109</v>
      </c>
      <c r="D18" s="4">
        <f ca="1">+C16</f>
        <v>4.4594335134247656</v>
      </c>
      <c r="E18" s="26">
        <f>R19</f>
        <v>61</v>
      </c>
    </row>
    <row r="19" spans="1:21" ht="14.25" thickTop="1" thickBot="1" x14ac:dyDescent="0.25">
      <c r="A19" s="6" t="s">
        <v>24</v>
      </c>
      <c r="C19" s="3">
        <f ca="1">+D15</f>
        <v>59382.957702969274</v>
      </c>
      <c r="D19" s="4">
        <f ca="1">+D16</f>
        <v>4.4594237104854031</v>
      </c>
      <c r="E19" s="26">
        <f>S19</f>
        <v>34</v>
      </c>
      <c r="R19">
        <f>COUNT(R21:R322)</f>
        <v>61</v>
      </c>
      <c r="S19">
        <f>COUNT(S21:S322)</f>
        <v>34</v>
      </c>
    </row>
    <row r="20" spans="1:21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57</v>
      </c>
      <c r="I20" s="8" t="s">
        <v>58</v>
      </c>
      <c r="J20" s="8" t="s">
        <v>59</v>
      </c>
      <c r="K20" s="8" t="s">
        <v>60</v>
      </c>
      <c r="L20" s="8" t="s">
        <v>27</v>
      </c>
      <c r="M20" s="8" t="s">
        <v>19</v>
      </c>
      <c r="N20" s="8" t="s">
        <v>22</v>
      </c>
      <c r="O20" s="8" t="s">
        <v>25</v>
      </c>
      <c r="P20" s="7" t="s">
        <v>26</v>
      </c>
      <c r="Q20" s="5" t="s">
        <v>14</v>
      </c>
      <c r="R20" s="9" t="s">
        <v>20</v>
      </c>
      <c r="S20" s="9" t="s">
        <v>21</v>
      </c>
      <c r="U20" s="35" t="s">
        <v>61</v>
      </c>
    </row>
    <row r="21" spans="1:21" x14ac:dyDescent="0.2">
      <c r="A21" s="54" t="s">
        <v>75</v>
      </c>
      <c r="B21" s="55" t="s">
        <v>46</v>
      </c>
      <c r="C21" s="56">
        <v>31154.46</v>
      </c>
      <c r="D21" s="54" t="s">
        <v>58</v>
      </c>
      <c r="E21">
        <f>+(C21-C$7)/C$8</f>
        <v>-692.01939565618181</v>
      </c>
      <c r="F21">
        <f>ROUND(2*E21,0)/2</f>
        <v>-692</v>
      </c>
      <c r="G21">
        <f>+C21-(C$7+F21*C$8)</f>
        <v>-8.6491999998543179E-2</v>
      </c>
      <c r="H21">
        <f>+G21</f>
        <v>-8.6491999998543179E-2</v>
      </c>
      <c r="O21">
        <f ca="1">+C$11+C$12*$F21</f>
        <v>-0.30187482365464791</v>
      </c>
      <c r="P21">
        <f ca="1">+D$11+D$12*$F21</f>
        <v>0.25912359667351753</v>
      </c>
      <c r="Q21" s="2">
        <f>+C21-15018.5</f>
        <v>16135.96</v>
      </c>
      <c r="R21">
        <f>G21</f>
        <v>-8.6491999998543179E-2</v>
      </c>
    </row>
    <row r="22" spans="1:21" x14ac:dyDescent="0.2">
      <c r="A22" s="54" t="s">
        <v>75</v>
      </c>
      <c r="B22" s="55" t="s">
        <v>51</v>
      </c>
      <c r="C22" s="56">
        <v>31157</v>
      </c>
      <c r="D22" s="54" t="s">
        <v>58</v>
      </c>
      <c r="E22">
        <f>+(C22-C$7)/C$8</f>
        <v>-691.44980579003743</v>
      </c>
      <c r="F22">
        <f>ROUND(2*E22,0)/2</f>
        <v>-691.5</v>
      </c>
      <c r="G22">
        <f>+C22-(C$7+F22*C$8)</f>
        <v>0.22383350000382052</v>
      </c>
      <c r="H22">
        <f>+G22</f>
        <v>0.22383350000382052</v>
      </c>
      <c r="O22">
        <f ca="1">+C$11+C$12*$F22</f>
        <v>-0.30183256694226479</v>
      </c>
      <c r="P22">
        <f ca="1">+D$11+D$12*$F22</f>
        <v>0.25916095191621907</v>
      </c>
      <c r="Q22" s="2">
        <f>+C22-15018.5</f>
        <v>16138.5</v>
      </c>
      <c r="S22">
        <f>G22</f>
        <v>0.22383350000382052</v>
      </c>
    </row>
    <row r="23" spans="1:21" x14ac:dyDescent="0.2">
      <c r="A23" s="54" t="s">
        <v>75</v>
      </c>
      <c r="B23" s="55" t="s">
        <v>46</v>
      </c>
      <c r="C23" s="56">
        <v>33045.31</v>
      </c>
      <c r="D23" s="54" t="s">
        <v>58</v>
      </c>
      <c r="E23">
        <f>+(C23-C$7)/C$8</f>
        <v>-268.00010494805406</v>
      </c>
      <c r="F23">
        <f>ROUND(2*E23,0)/2</f>
        <v>-268</v>
      </c>
      <c r="G23">
        <f>+C23-(C$7+F23*C$8)</f>
        <v>-4.6799999836366624E-4</v>
      </c>
      <c r="H23">
        <f>+G23</f>
        <v>-4.6799999836366624E-4</v>
      </c>
      <c r="O23">
        <f ca="1">+C$11+C$12*$F23</f>
        <v>-0.26604113155381198</v>
      </c>
      <c r="P23">
        <f ca="1">+D$11+D$12*$F23</f>
        <v>0.29080084248443516</v>
      </c>
      <c r="Q23" s="2">
        <f>+C23-15018.5</f>
        <v>18026.809999999998</v>
      </c>
      <c r="R23">
        <f>G23</f>
        <v>-4.6799999836366624E-4</v>
      </c>
    </row>
    <row r="24" spans="1:21" x14ac:dyDescent="0.2">
      <c r="A24" s="54" t="s">
        <v>75</v>
      </c>
      <c r="B24" s="55" t="s">
        <v>51</v>
      </c>
      <c r="C24" s="56">
        <v>33047.85</v>
      </c>
      <c r="D24" s="54" t="s">
        <v>58</v>
      </c>
      <c r="E24">
        <f>+(C24-C$7)/C$8</f>
        <v>-267.43051508190973</v>
      </c>
      <c r="F24">
        <f>ROUND(2*E24,0)/2</f>
        <v>-267.5</v>
      </c>
      <c r="G24">
        <f>+C24-(C$7+F24*C$8)</f>
        <v>0.30985750000400003</v>
      </c>
      <c r="H24">
        <f>+G24</f>
        <v>0.30985750000400003</v>
      </c>
      <c r="O24">
        <f ca="1">+C$11+C$12*$F24</f>
        <v>-0.26599887484142892</v>
      </c>
      <c r="P24">
        <f ca="1">+D$11+D$12*$F24</f>
        <v>0.2908381977271367</v>
      </c>
      <c r="Q24" s="2">
        <f>+C24-15018.5</f>
        <v>18029.349999999999</v>
      </c>
      <c r="S24">
        <f>G24</f>
        <v>0.30985750000400003</v>
      </c>
    </row>
    <row r="25" spans="1:21" x14ac:dyDescent="0.2">
      <c r="A25" s="54" t="s">
        <v>90</v>
      </c>
      <c r="B25" s="55" t="s">
        <v>51</v>
      </c>
      <c r="C25" s="56">
        <v>33181.605000000003</v>
      </c>
      <c r="D25" s="54" t="s">
        <v>58</v>
      </c>
      <c r="E25">
        <f>+(C25-C$7)/C$8</f>
        <v>-237.43622667792863</v>
      </c>
      <c r="F25">
        <f>ROUND(2*E25,0)/2</f>
        <v>-237.5</v>
      </c>
      <c r="G25">
        <f>+C25-(C$7+F25*C$8)</f>
        <v>0.2843875000035041</v>
      </c>
      <c r="H25">
        <f>+G25</f>
        <v>0.2843875000035041</v>
      </c>
      <c r="O25">
        <f ca="1">+C$11+C$12*$F25</f>
        <v>-0.26346347209844523</v>
      </c>
      <c r="P25">
        <f ca="1">+D$11+D$12*$F25</f>
        <v>0.29307951228922996</v>
      </c>
      <c r="Q25" s="2">
        <f>+C25-15018.5</f>
        <v>18163.105000000003</v>
      </c>
      <c r="S25">
        <f>G25</f>
        <v>0.2843875000035041</v>
      </c>
    </row>
    <row r="26" spans="1:21" x14ac:dyDescent="0.2">
      <c r="A26" s="54" t="s">
        <v>90</v>
      </c>
      <c r="B26" s="55" t="s">
        <v>51</v>
      </c>
      <c r="C26" s="56">
        <v>33208.300000000003</v>
      </c>
      <c r="D26" s="54" t="s">
        <v>58</v>
      </c>
      <c r="E26">
        <f>+(C26-C$7)/C$8</f>
        <v>-231.4499268839453</v>
      </c>
      <c r="F26">
        <f>ROUND(2*E26,0)/2</f>
        <v>-231.5</v>
      </c>
      <c r="G26">
        <f>+C26-(C$7+F26*C$8)</f>
        <v>0.22329350000654813</v>
      </c>
      <c r="H26">
        <f>+G26</f>
        <v>0.22329350000654813</v>
      </c>
      <c r="O26">
        <f ca="1">+C$11+C$12*$F26</f>
        <v>-0.26295639154984851</v>
      </c>
      <c r="P26">
        <f ca="1">+D$11+D$12*$F26</f>
        <v>0.29352777520164858</v>
      </c>
      <c r="Q26" s="2">
        <f>+C26-15018.5</f>
        <v>18189.800000000003</v>
      </c>
      <c r="S26">
        <f>G26</f>
        <v>0.22329350000654813</v>
      </c>
    </row>
    <row r="27" spans="1:21" x14ac:dyDescent="0.2">
      <c r="A27" s="54" t="s">
        <v>90</v>
      </c>
      <c r="B27" s="55" t="s">
        <v>46</v>
      </c>
      <c r="C27" s="56">
        <v>33210.315000000002</v>
      </c>
      <c r="D27" s="54" t="s">
        <v>58</v>
      </c>
      <c r="E27">
        <f>+(C27-C$7)/C$8</f>
        <v>-230.99806720666967</v>
      </c>
      <c r="F27">
        <f>ROUND(2*E27,0)/2</f>
        <v>-231</v>
      </c>
      <c r="G27">
        <f>+C27-(C$7+F27*C$8)</f>
        <v>8.6190000074566342E-3</v>
      </c>
      <c r="H27">
        <f>+G27</f>
        <v>8.6190000074566342E-3</v>
      </c>
      <c r="O27">
        <f ca="1">+C$11+C$12*$F27</f>
        <v>-0.26291413483746545</v>
      </c>
      <c r="P27">
        <f ca="1">+D$11+D$12*$F27</f>
        <v>0.29356513044435012</v>
      </c>
      <c r="Q27" s="2">
        <f>+C27-15018.5</f>
        <v>18191.815000000002</v>
      </c>
      <c r="R27">
        <f>G27</f>
        <v>8.6190000074566342E-3</v>
      </c>
    </row>
    <row r="28" spans="1:21" x14ac:dyDescent="0.2">
      <c r="A28" s="54" t="s">
        <v>90</v>
      </c>
      <c r="B28" s="55" t="s">
        <v>51</v>
      </c>
      <c r="C28" s="56">
        <v>33275.29</v>
      </c>
      <c r="D28" s="54" t="s">
        <v>58</v>
      </c>
      <c r="E28">
        <f>+(C28-C$7)/C$8</f>
        <v>-216.42755478434108</v>
      </c>
      <c r="F28">
        <f>ROUND(2*E28,0)/2</f>
        <v>-216.5</v>
      </c>
      <c r="G28">
        <f>+C28-(C$7+F28*C$8)</f>
        <v>0.32305850000557257</v>
      </c>
      <c r="H28">
        <f>+G28</f>
        <v>0.32305850000557257</v>
      </c>
      <c r="O28">
        <f ca="1">+C$11+C$12*$F28</f>
        <v>-0.26168869017835666</v>
      </c>
      <c r="P28">
        <f ca="1">+D$11+D$12*$F28</f>
        <v>0.29464843248269518</v>
      </c>
      <c r="Q28" s="2">
        <f>+C28-15018.5</f>
        <v>18256.79</v>
      </c>
      <c r="S28">
        <f>G28</f>
        <v>0.32305850000557257</v>
      </c>
    </row>
    <row r="29" spans="1:21" x14ac:dyDescent="0.2">
      <c r="A29" s="54" t="s">
        <v>104</v>
      </c>
      <c r="B29" s="55" t="s">
        <v>46</v>
      </c>
      <c r="C29" s="56">
        <v>33415.398999999998</v>
      </c>
      <c r="D29" s="54" t="s">
        <v>58</v>
      </c>
      <c r="E29">
        <f>+(C29-C$7)/C$8</f>
        <v>-185.00839472308624</v>
      </c>
      <c r="F29">
        <f>ROUND(2*E29,0)/2</f>
        <v>-185</v>
      </c>
      <c r="G29">
        <f>+C29-(C$7+F29*C$8)</f>
        <v>-3.7434999998367857E-2</v>
      </c>
      <c r="H29">
        <f>+G29</f>
        <v>-3.7434999998367857E-2</v>
      </c>
      <c r="O29">
        <f ca="1">+C$11+C$12*$F29</f>
        <v>-0.25902651729822385</v>
      </c>
      <c r="P29">
        <f ca="1">+D$11+D$12*$F29</f>
        <v>0.29700181277289311</v>
      </c>
      <c r="Q29" s="2">
        <f>+C29-15018.5</f>
        <v>18396.898999999998</v>
      </c>
      <c r="R29">
        <f>G29</f>
        <v>-3.7434999998367857E-2</v>
      </c>
    </row>
    <row r="30" spans="1:21" x14ac:dyDescent="0.2">
      <c r="A30" s="54" t="s">
        <v>104</v>
      </c>
      <c r="B30" s="55" t="s">
        <v>51</v>
      </c>
      <c r="C30" s="56">
        <v>33422.377999999997</v>
      </c>
      <c r="D30" s="54" t="s">
        <v>58</v>
      </c>
      <c r="E30">
        <f>+(C30-C$7)/C$8</f>
        <v>-183.44336807906279</v>
      </c>
      <c r="F30">
        <f>ROUND(2*E30,0)/2</f>
        <v>-183.5</v>
      </c>
      <c r="G30">
        <f>+C30-(C$7+F30*C$8)</f>
        <v>0.25254149999818765</v>
      </c>
      <c r="H30">
        <f>+G30</f>
        <v>0.25254149999818765</v>
      </c>
      <c r="O30">
        <f ca="1">+C$11+C$12*$F30</f>
        <v>-0.25889974716107467</v>
      </c>
      <c r="P30">
        <f ca="1">+D$11+D$12*$F30</f>
        <v>0.29711387850099774</v>
      </c>
      <c r="Q30" s="2">
        <f>+C30-15018.5</f>
        <v>18403.877999999997</v>
      </c>
      <c r="S30">
        <f>G30</f>
        <v>0.25254149999818765</v>
      </c>
    </row>
    <row r="31" spans="1:21" x14ac:dyDescent="0.2">
      <c r="A31" s="54" t="s">
        <v>104</v>
      </c>
      <c r="B31" s="55" t="s">
        <v>46</v>
      </c>
      <c r="C31" s="56">
        <v>33424.385000000002</v>
      </c>
      <c r="D31" s="54" t="s">
        <v>58</v>
      </c>
      <c r="E31">
        <f>+(C31-C$7)/C$8</f>
        <v>-182.99330238561626</v>
      </c>
      <c r="F31">
        <f>ROUND(2*E31,0)/2</f>
        <v>-183</v>
      </c>
      <c r="G31">
        <f>+C31-(C$7+F31*C$8)</f>
        <v>2.9867000004742295E-2</v>
      </c>
      <c r="H31">
        <f>+G31</f>
        <v>2.9867000004742295E-2</v>
      </c>
      <c r="O31">
        <f ca="1">+C$11+C$12*$F31</f>
        <v>-0.25885749044869161</v>
      </c>
      <c r="P31">
        <f ca="1">+D$11+D$12*$F31</f>
        <v>0.29715123374369928</v>
      </c>
      <c r="Q31" s="2">
        <f>+C31-15018.5</f>
        <v>18405.885000000002</v>
      </c>
      <c r="R31">
        <f>G31</f>
        <v>2.9867000004742295E-2</v>
      </c>
    </row>
    <row r="32" spans="1:21" x14ac:dyDescent="0.2">
      <c r="A32" s="54" t="s">
        <v>104</v>
      </c>
      <c r="B32" s="55" t="s">
        <v>46</v>
      </c>
      <c r="C32" s="56">
        <v>33442.322</v>
      </c>
      <c r="D32" s="54" t="s">
        <v>58</v>
      </c>
      <c r="E32">
        <f>+(C32-C$7)/C$8</f>
        <v>-178.97096638993659</v>
      </c>
      <c r="F32">
        <f>ROUND(2*E32,0)/2</f>
        <v>-179</v>
      </c>
      <c r="G32">
        <f>+C32-(C$7+F32*C$8)</f>
        <v>0.12947100000019418</v>
      </c>
      <c r="H32">
        <f>+G32</f>
        <v>0.12947100000019418</v>
      </c>
      <c r="O32">
        <f ca="1">+C$11+C$12*$F32</f>
        <v>-0.25851943674962707</v>
      </c>
      <c r="P32">
        <f ca="1">+D$11+D$12*$F32</f>
        <v>0.29745007568531173</v>
      </c>
      <c r="Q32" s="2">
        <f>+C32-15018.5</f>
        <v>18423.822</v>
      </c>
      <c r="R32">
        <f>G32</f>
        <v>0.12947100000019418</v>
      </c>
    </row>
    <row r="33" spans="1:21" x14ac:dyDescent="0.2">
      <c r="A33" s="54" t="s">
        <v>90</v>
      </c>
      <c r="B33" s="55" t="s">
        <v>46</v>
      </c>
      <c r="C33" s="56">
        <v>33504.565000000002</v>
      </c>
      <c r="D33" s="54" t="s">
        <v>58</v>
      </c>
      <c r="E33">
        <f>+(C33-C$7)/C$8</f>
        <v>-165.01309944568035</v>
      </c>
      <c r="F33">
        <f>ROUND(2*E33,0)/2</f>
        <v>-165</v>
      </c>
      <c r="G33">
        <f>+C33-(C$7+F33*C$8)</f>
        <v>-5.8414999992237426E-2</v>
      </c>
      <c r="H33">
        <f>+G33</f>
        <v>-5.8414999992237426E-2</v>
      </c>
      <c r="O33">
        <f ca="1">+C$11+C$12*$F33</f>
        <v>-0.2573362488029014</v>
      </c>
      <c r="P33">
        <f ca="1">+D$11+D$12*$F33</f>
        <v>0.29849602248095525</v>
      </c>
      <c r="Q33" s="2">
        <f>+C33-15018.5</f>
        <v>18486.065000000002</v>
      </c>
      <c r="R33">
        <f>G33</f>
        <v>-5.8414999992237426E-2</v>
      </c>
    </row>
    <row r="34" spans="1:21" x14ac:dyDescent="0.2">
      <c r="A34" s="54" t="s">
        <v>104</v>
      </c>
      <c r="B34" s="55" t="s">
        <v>51</v>
      </c>
      <c r="C34" s="56">
        <v>33507.194000000003</v>
      </c>
      <c r="D34" s="54" t="s">
        <v>58</v>
      </c>
      <c r="E34">
        <f>+(C34-C$7)/C$8</f>
        <v>-164.42355150942311</v>
      </c>
      <c r="F34">
        <f>ROUND(2*E34,0)/2</f>
        <v>-164.5</v>
      </c>
      <c r="G34">
        <f>+C34-(C$7+F34*C$8)</f>
        <v>0.34091050000279211</v>
      </c>
      <c r="H34">
        <f>+G34</f>
        <v>0.34091050000279211</v>
      </c>
      <c r="O34">
        <f ca="1">+C$11+C$12*$F34</f>
        <v>-0.25729399209051834</v>
      </c>
      <c r="P34">
        <f ca="1">+D$11+D$12*$F34</f>
        <v>0.29853337772365679</v>
      </c>
      <c r="Q34" s="2">
        <f>+C34-15018.5</f>
        <v>18488.694000000003</v>
      </c>
      <c r="S34">
        <f>G34</f>
        <v>0.34091050000279211</v>
      </c>
    </row>
    <row r="35" spans="1:21" x14ac:dyDescent="0.2">
      <c r="A35" s="54" t="s">
        <v>90</v>
      </c>
      <c r="B35" s="55" t="s">
        <v>46</v>
      </c>
      <c r="C35" s="56">
        <v>33513.565000000002</v>
      </c>
      <c r="D35" s="54" t="s">
        <v>58</v>
      </c>
      <c r="E35">
        <f>+(C35-C$7)/C$8</f>
        <v>-162.99486763650819</v>
      </c>
      <c r="F35">
        <f>ROUND(2*E35,0)/2</f>
        <v>-163</v>
      </c>
      <c r="G35">
        <f>+C35-(C$7+F35*C$8)</f>
        <v>2.2887000006448943E-2</v>
      </c>
      <c r="H35">
        <f>+G35</f>
        <v>2.2887000006448943E-2</v>
      </c>
      <c r="O35">
        <f ca="1">+C$11+C$12*$F35</f>
        <v>-0.25716722195336916</v>
      </c>
      <c r="P35">
        <f ca="1">+D$11+D$12*$F35</f>
        <v>0.29864544345176147</v>
      </c>
      <c r="Q35" s="2">
        <f>+C35-15018.5</f>
        <v>18495.065000000002</v>
      </c>
      <c r="R35">
        <f>G35</f>
        <v>2.2887000006448943E-2</v>
      </c>
    </row>
    <row r="36" spans="1:21" x14ac:dyDescent="0.2">
      <c r="A36" s="54" t="s">
        <v>104</v>
      </c>
      <c r="B36" s="55" t="s">
        <v>46</v>
      </c>
      <c r="C36" s="56">
        <v>33540.180999999997</v>
      </c>
      <c r="D36" s="54" t="s">
        <v>58</v>
      </c>
      <c r="E36">
        <f>+(C36-C$7)/C$8</f>
        <v>-157.02628343285099</v>
      </c>
      <c r="F36">
        <f>ROUND(2*E36,0)/2</f>
        <v>-157</v>
      </c>
      <c r="G36">
        <f>+C36-(C$7+F36*C$8)</f>
        <v>-0.11720700000296347</v>
      </c>
      <c r="H36">
        <f>+G36</f>
        <v>-0.11720700000296347</v>
      </c>
      <c r="O36">
        <f ca="1">+C$11+C$12*$F36</f>
        <v>-0.25666014140477239</v>
      </c>
      <c r="P36">
        <f ca="1">+D$11+D$12*$F36</f>
        <v>0.29909370636418009</v>
      </c>
      <c r="Q36" s="2">
        <f>+C36-15018.5</f>
        <v>18521.680999999997</v>
      </c>
      <c r="R36">
        <f>G36</f>
        <v>-0.11720700000296347</v>
      </c>
    </row>
    <row r="37" spans="1:21" x14ac:dyDescent="0.2">
      <c r="A37" s="54" t="s">
        <v>104</v>
      </c>
      <c r="B37" s="55" t="s">
        <v>51</v>
      </c>
      <c r="C37" s="56">
        <v>33556.141000000003</v>
      </c>
      <c r="D37" s="54" t="s">
        <v>58</v>
      </c>
      <c r="E37">
        <f>+(C37-C$7)/C$8</f>
        <v>-153.44728569125095</v>
      </c>
      <c r="F37">
        <f>ROUND(2*E37,0)/2</f>
        <v>-153.5</v>
      </c>
      <c r="G37">
        <f>+C37-(C$7+F37*C$8)</f>
        <v>0.23507150000659749</v>
      </c>
      <c r="H37">
        <f>+G37</f>
        <v>0.23507150000659749</v>
      </c>
      <c r="O37">
        <f ca="1">+C$11+C$12*$F37</f>
        <v>-0.25636434441809097</v>
      </c>
      <c r="P37">
        <f ca="1">+D$11+D$12*$F37</f>
        <v>0.299355193063091</v>
      </c>
      <c r="Q37" s="2">
        <f>+C37-15018.5</f>
        <v>18537.641000000003</v>
      </c>
      <c r="S37">
        <f>G37</f>
        <v>0.23507150000659749</v>
      </c>
    </row>
    <row r="38" spans="1:21" x14ac:dyDescent="0.2">
      <c r="A38" s="54" t="s">
        <v>75</v>
      </c>
      <c r="B38" s="55" t="s">
        <v>46</v>
      </c>
      <c r="C38" s="56">
        <v>33580.410000000003</v>
      </c>
      <c r="D38" s="54" t="s">
        <v>58</v>
      </c>
      <c r="E38">
        <f>+(C38-C$7)/C$8</f>
        <v>-148.00501149382882</v>
      </c>
      <c r="F38">
        <f>ROUND(2*E38,0)/2</f>
        <v>-148</v>
      </c>
      <c r="G38">
        <f>+C38-(C$7+F38*C$8)</f>
        <v>-2.2347999991325196E-2</v>
      </c>
      <c r="H38">
        <f>+G38</f>
        <v>-2.2347999991325196E-2</v>
      </c>
      <c r="O38">
        <f ca="1">+C$11+C$12*$F38</f>
        <v>-0.25589952058187732</v>
      </c>
      <c r="P38">
        <f ca="1">+D$11+D$12*$F38</f>
        <v>0.29976610073280807</v>
      </c>
      <c r="Q38" s="2">
        <f>+C38-15018.5</f>
        <v>18561.910000000003</v>
      </c>
      <c r="R38">
        <f>G38</f>
        <v>-2.2347999991325196E-2</v>
      </c>
    </row>
    <row r="39" spans="1:21" x14ac:dyDescent="0.2">
      <c r="A39" s="54" t="s">
        <v>75</v>
      </c>
      <c r="B39" s="55" t="s">
        <v>51</v>
      </c>
      <c r="C39" s="56">
        <v>33582.949999999997</v>
      </c>
      <c r="D39" s="54" t="s">
        <v>58</v>
      </c>
      <c r="E39">
        <f>+(C39-C$7)/C$8</f>
        <v>-147.43542162768611</v>
      </c>
      <c r="F39">
        <f>ROUND(2*E39,0)/2</f>
        <v>-147.5</v>
      </c>
      <c r="G39">
        <f>+C39-(C$7+F39*C$8)</f>
        <v>0.28797749999648659</v>
      </c>
      <c r="H39">
        <f>+G39</f>
        <v>0.28797749999648659</v>
      </c>
      <c r="O39">
        <f ca="1">+C$11+C$12*$F39</f>
        <v>-0.25585726386949426</v>
      </c>
      <c r="P39">
        <f ca="1">+D$11+D$12*$F39</f>
        <v>0.29980345597550961</v>
      </c>
      <c r="Q39" s="2">
        <f>+C39-15018.5</f>
        <v>18564.449999999997</v>
      </c>
      <c r="S39">
        <f>G39</f>
        <v>0.28797749999648659</v>
      </c>
    </row>
    <row r="40" spans="1:21" x14ac:dyDescent="0.2">
      <c r="A40" s="54" t="s">
        <v>104</v>
      </c>
      <c r="B40" s="55" t="s">
        <v>46</v>
      </c>
      <c r="C40" s="56">
        <v>33598.307999999997</v>
      </c>
      <c r="D40" s="54" t="s">
        <v>58</v>
      </c>
      <c r="E40">
        <f>+(C40-C$7)/C$8</f>
        <v>-143.99142116932319</v>
      </c>
      <c r="F40">
        <f>ROUND(2*E40,0)/2</f>
        <v>-144</v>
      </c>
      <c r="G40">
        <f>+C40-(C$7+F40*C$8)</f>
        <v>3.8255999999819323E-2</v>
      </c>
      <c r="H40">
        <f>+G40</f>
        <v>3.8255999999819323E-2</v>
      </c>
      <c r="O40">
        <f ca="1">+C$11+C$12*$F40</f>
        <v>-0.25556146688281284</v>
      </c>
      <c r="P40">
        <f ca="1">+D$11+D$12*$F40</f>
        <v>0.30006494267442052</v>
      </c>
      <c r="Q40" s="2">
        <f>+C40-15018.5</f>
        <v>18579.807999999997</v>
      </c>
      <c r="R40">
        <f>G40</f>
        <v>3.8255999999819323E-2</v>
      </c>
    </row>
    <row r="41" spans="1:21" x14ac:dyDescent="0.2">
      <c r="A41" s="54" t="s">
        <v>104</v>
      </c>
      <c r="B41" s="55" t="s">
        <v>51</v>
      </c>
      <c r="C41" s="56">
        <v>33654.237999999998</v>
      </c>
      <c r="D41" s="54" t="s">
        <v>58</v>
      </c>
      <c r="E41">
        <f>+(C41-C$7)/C$8</f>
        <v>-131.44923171521222</v>
      </c>
      <c r="F41">
        <f>ROUND(2*E41,0)/2</f>
        <v>-131.5</v>
      </c>
      <c r="G41">
        <f>+C41-(C$7+F41*C$8)</f>
        <v>0.22639350000099512</v>
      </c>
      <c r="H41">
        <f>+G41</f>
        <v>0.22639350000099512</v>
      </c>
      <c r="O41">
        <f ca="1">+C$11+C$12*$F41</f>
        <v>-0.25450504907323629</v>
      </c>
      <c r="P41">
        <f ca="1">+D$11+D$12*$F41</f>
        <v>0.30099882374195935</v>
      </c>
      <c r="Q41" s="2">
        <f>+C41-15018.5</f>
        <v>18635.737999999998</v>
      </c>
      <c r="S41">
        <f>G41</f>
        <v>0.22639350000099512</v>
      </c>
    </row>
    <row r="42" spans="1:21" x14ac:dyDescent="0.2">
      <c r="A42" s="54" t="s">
        <v>104</v>
      </c>
      <c r="B42" s="55" t="s">
        <v>51</v>
      </c>
      <c r="C42" s="56">
        <v>33752.461000000003</v>
      </c>
      <c r="D42" s="54" t="s">
        <v>58</v>
      </c>
      <c r="E42">
        <f>+(C42-C$7)/C$8</f>
        <v>-109.42292249384261</v>
      </c>
      <c r="F42">
        <f>ROUND(2*E42,0)/2</f>
        <v>-109.5</v>
      </c>
      <c r="G42">
        <f>+C42-(C$7+F42*C$8)</f>
        <v>0.34371550000651041</v>
      </c>
      <c r="H42">
        <f>+G42</f>
        <v>0.34371550000651041</v>
      </c>
      <c r="O42">
        <f ca="1">+C$11+C$12*$F42</f>
        <v>-0.25264575372838161</v>
      </c>
      <c r="P42">
        <f ca="1">+D$11+D$12*$F42</f>
        <v>0.30264245442082771</v>
      </c>
      <c r="Q42" s="2">
        <f>+C42-15018.5</f>
        <v>18733.961000000003</v>
      </c>
      <c r="S42">
        <f>G42</f>
        <v>0.34371550000651041</v>
      </c>
    </row>
    <row r="43" spans="1:21" x14ac:dyDescent="0.2">
      <c r="A43" s="54" t="s">
        <v>75</v>
      </c>
      <c r="B43" s="55" t="s">
        <v>46</v>
      </c>
      <c r="C43" s="56">
        <v>34182.330999999998</v>
      </c>
      <c r="D43" s="54" t="s">
        <v>58</v>
      </c>
      <c r="E43">
        <f>+(C43-C$7)/C$8</f>
        <v>-13.025443848418039</v>
      </c>
      <c r="F43">
        <f>ROUND(2*E43,0)/2</f>
        <v>-13</v>
      </c>
      <c r="G43">
        <f>+C43-(C$7+F43*C$8)</f>
        <v>-0.11346300000150222</v>
      </c>
      <c r="H43">
        <f>+G43</f>
        <v>-0.11346300000150222</v>
      </c>
      <c r="O43">
        <f ca="1">+C$11+C$12*$F43</f>
        <v>-0.24449020823845077</v>
      </c>
      <c r="P43">
        <f ca="1">+D$11+D$12*$F43</f>
        <v>0.30985201626222764</v>
      </c>
      <c r="Q43" s="2">
        <f>+C43-15018.5</f>
        <v>19163.830999999998</v>
      </c>
      <c r="R43">
        <f>G43</f>
        <v>-0.11346300000150222</v>
      </c>
    </row>
    <row r="44" spans="1:21" x14ac:dyDescent="0.2">
      <c r="A44" t="s">
        <v>12</v>
      </c>
      <c r="C44" s="10">
        <v>34240.415999999997</v>
      </c>
      <c r="D44" s="10" t="s">
        <v>28</v>
      </c>
      <c r="E44">
        <f>+(C44-C$7)/C$8</f>
        <v>0</v>
      </c>
      <c r="F44">
        <f>ROUND(2*E44,0)/2</f>
        <v>0</v>
      </c>
      <c r="G44">
        <f>+C44-(C$7+F44*C$8)</f>
        <v>0</v>
      </c>
      <c r="O44">
        <f ca="1">+C$11+C$12*$F44</f>
        <v>-0.24339153371649119</v>
      </c>
      <c r="P44">
        <f ca="1">+D$11+D$12*$F44</f>
        <v>0.31082325257246801</v>
      </c>
      <c r="Q44" s="2">
        <f>+C44-15018.5</f>
        <v>19221.915999999997</v>
      </c>
      <c r="U44" s="57">
        <f>+G44</f>
        <v>0</v>
      </c>
    </row>
    <row r="45" spans="1:21" x14ac:dyDescent="0.2">
      <c r="A45" s="54" t="s">
        <v>90</v>
      </c>
      <c r="B45" s="55" t="s">
        <v>46</v>
      </c>
      <c r="C45" s="56">
        <v>34240.428</v>
      </c>
      <c r="D45" s="54" t="s">
        <v>58</v>
      </c>
      <c r="E45">
        <f>+(C45-C$7)/C$8</f>
        <v>2.6909757461110856E-3</v>
      </c>
      <c r="F45">
        <f>ROUND(2*E45,0)/2</f>
        <v>0</v>
      </c>
      <c r="G45">
        <f>+C45-(C$7+F45*C$8)</f>
        <v>1.2000000002444722E-2</v>
      </c>
      <c r="H45">
        <f>+G45</f>
        <v>1.2000000002444722E-2</v>
      </c>
      <c r="O45">
        <f ca="1">+C$11+C$12*$F45</f>
        <v>-0.24339153371649119</v>
      </c>
      <c r="P45">
        <f ca="1">+D$11+D$12*$F45</f>
        <v>0.31082325257246801</v>
      </c>
      <c r="Q45" s="2">
        <f>+C45-15018.5</f>
        <v>19221.928</v>
      </c>
      <c r="R45">
        <f>G45</f>
        <v>1.2000000002444722E-2</v>
      </c>
    </row>
    <row r="46" spans="1:21" x14ac:dyDescent="0.2">
      <c r="A46" s="54" t="s">
        <v>75</v>
      </c>
      <c r="B46" s="55" t="s">
        <v>51</v>
      </c>
      <c r="C46" s="56">
        <v>34274.203999999998</v>
      </c>
      <c r="D46" s="54" t="s">
        <v>58</v>
      </c>
      <c r="E46">
        <f>+(C46-C$7)/C$8</f>
        <v>7.5768907075899348</v>
      </c>
      <c r="F46">
        <f>ROUND(2*E46,0)/2</f>
        <v>7.5</v>
      </c>
      <c r="G46">
        <f>+C46-(C$7+F46*C$8)</f>
        <v>0.34288250000099652</v>
      </c>
      <c r="H46">
        <f>+G46</f>
        <v>0.34288250000099652</v>
      </c>
      <c r="O46">
        <f ca="1">+C$11+C$12*$F46</f>
        <v>-0.24275768303074527</v>
      </c>
      <c r="P46">
        <f ca="1">+D$11+D$12*$F46</f>
        <v>0.31138358121299131</v>
      </c>
      <c r="Q46" s="2">
        <f>+C46-15018.5</f>
        <v>19255.703999999998</v>
      </c>
      <c r="S46">
        <f>G46</f>
        <v>0.34288250000099652</v>
      </c>
    </row>
    <row r="47" spans="1:21" x14ac:dyDescent="0.2">
      <c r="A47" s="54" t="s">
        <v>75</v>
      </c>
      <c r="B47" s="55" t="s">
        <v>51</v>
      </c>
      <c r="C47" s="56">
        <v>34274.237999999998</v>
      </c>
      <c r="D47" s="54" t="s">
        <v>58</v>
      </c>
      <c r="E47">
        <f>+(C47-C$7)/C$8</f>
        <v>7.5845151388689516</v>
      </c>
      <c r="F47">
        <f>ROUND(2*E47,0)/2</f>
        <v>7.5</v>
      </c>
      <c r="G47">
        <f>+C47-(C$7+F47*C$8)</f>
        <v>0.37688250000064727</v>
      </c>
      <c r="H47">
        <f>+G47</f>
        <v>0.37688250000064727</v>
      </c>
      <c r="O47">
        <f ca="1">+C$11+C$12*$F47</f>
        <v>-0.24275768303074527</v>
      </c>
      <c r="P47">
        <f ca="1">+D$11+D$12*$F47</f>
        <v>0.31138358121299131</v>
      </c>
      <c r="Q47" s="2">
        <f>+C47-15018.5</f>
        <v>19255.737999999998</v>
      </c>
      <c r="S47">
        <f>G47</f>
        <v>0.37688250000064727</v>
      </c>
    </row>
    <row r="48" spans="1:21" x14ac:dyDescent="0.2">
      <c r="A48" s="54" t="s">
        <v>90</v>
      </c>
      <c r="B48" s="55" t="s">
        <v>46</v>
      </c>
      <c r="C48" s="56">
        <v>34298.39</v>
      </c>
      <c r="D48" s="54" t="s">
        <v>58</v>
      </c>
      <c r="E48">
        <f>+(C48-C$7)/C$8</f>
        <v>13.000552322772222</v>
      </c>
      <c r="F48">
        <f>ROUND(2*E48,0)/2</f>
        <v>13</v>
      </c>
      <c r="G48">
        <f>+C48-(C$7+F48*C$8)</f>
        <v>2.4630000043543987E-3</v>
      </c>
      <c r="H48">
        <f>+G48</f>
        <v>2.4630000043543987E-3</v>
      </c>
      <c r="O48">
        <f ca="1">+C$11+C$12*$F48</f>
        <v>-0.24229285919453161</v>
      </c>
      <c r="P48">
        <f ca="1">+D$11+D$12*$F48</f>
        <v>0.31179448888270839</v>
      </c>
      <c r="Q48" s="2">
        <f>+C48-15018.5</f>
        <v>19279.89</v>
      </c>
      <c r="R48">
        <f>G48</f>
        <v>2.4630000043543987E-3</v>
      </c>
    </row>
    <row r="49" spans="1:21" x14ac:dyDescent="0.2">
      <c r="A49" s="54" t="s">
        <v>90</v>
      </c>
      <c r="B49" s="55" t="s">
        <v>51</v>
      </c>
      <c r="C49" s="56">
        <v>34381.254999999997</v>
      </c>
      <c r="D49" s="54" t="s">
        <v>58</v>
      </c>
      <c r="E49">
        <f>+(C49-C$7)/C$8</f>
        <v>31.58286108577731</v>
      </c>
      <c r="F49">
        <f>ROUND(2*E49,0)/2</f>
        <v>31.5</v>
      </c>
      <c r="G49">
        <f>+C49-(C$7+F49*C$8)</f>
        <v>0.369506499999261</v>
      </c>
      <c r="H49">
        <f>+G49</f>
        <v>0.369506499999261</v>
      </c>
      <c r="O49">
        <f ca="1">+C$11+C$12*$F49</f>
        <v>-0.24072936083635835</v>
      </c>
      <c r="P49">
        <f ca="1">+D$11+D$12*$F49</f>
        <v>0.31317663286266589</v>
      </c>
      <c r="Q49" s="2">
        <f>+C49-15018.5</f>
        <v>19362.754999999997</v>
      </c>
      <c r="S49">
        <f>G49</f>
        <v>0.369506499999261</v>
      </c>
    </row>
    <row r="50" spans="1:21" x14ac:dyDescent="0.2">
      <c r="A50" s="54" t="s">
        <v>90</v>
      </c>
      <c r="B50" s="55" t="s">
        <v>46</v>
      </c>
      <c r="C50" s="56">
        <v>34744.245000000003</v>
      </c>
      <c r="D50" s="54" t="s">
        <v>58</v>
      </c>
      <c r="E50">
        <f>+(C50-C$7)/C$8</f>
        <v>112.98263490926708</v>
      </c>
      <c r="F50">
        <f>ROUND(2*E50,0)/2</f>
        <v>113</v>
      </c>
      <c r="G50">
        <f>+C50-(C$7+F50*C$8)</f>
        <v>-7.7436999992642086E-2</v>
      </c>
      <c r="H50">
        <f>+G50</f>
        <v>-7.7436999992642086E-2</v>
      </c>
      <c r="O50">
        <f ca="1">+C$11+C$12*$F50</f>
        <v>-0.23384151671791936</v>
      </c>
      <c r="P50">
        <f ca="1">+D$11+D$12*$F50</f>
        <v>0.31926553742301916</v>
      </c>
      <c r="Q50" s="2">
        <f>+C50-15018.5</f>
        <v>19725.745000000003</v>
      </c>
      <c r="R50">
        <f>G50</f>
        <v>-7.7436999992642086E-2</v>
      </c>
    </row>
    <row r="51" spans="1:21" x14ac:dyDescent="0.2">
      <c r="A51" s="54" t="s">
        <v>169</v>
      </c>
      <c r="B51" s="55" t="s">
        <v>51</v>
      </c>
      <c r="C51" s="56">
        <v>36129.345000000001</v>
      </c>
      <c r="D51" s="54" t="s">
        <v>58</v>
      </c>
      <c r="E51">
        <f>+(C51-C$7)/C$8</f>
        <v>423.58851034086007</v>
      </c>
      <c r="F51">
        <f>ROUND(2*E51,0)/2</f>
        <v>423.5</v>
      </c>
      <c r="G51">
        <f>+C51-(C$7+F51*C$8)</f>
        <v>0.39469850000750739</v>
      </c>
      <c r="H51">
        <f>+G51</f>
        <v>0.39469850000750739</v>
      </c>
      <c r="O51">
        <f ca="1">+C$11+C$12*$F51</f>
        <v>-0.20760009832803836</v>
      </c>
      <c r="P51">
        <f ca="1">+D$11+D$12*$F51</f>
        <v>0.3424631431406841</v>
      </c>
      <c r="Q51" s="2">
        <f>+C51-15018.5</f>
        <v>21110.845000000001</v>
      </c>
      <c r="S51">
        <f>G51</f>
        <v>0.39469850000750739</v>
      </c>
    </row>
    <row r="52" spans="1:21" x14ac:dyDescent="0.2">
      <c r="A52" s="54" t="s">
        <v>169</v>
      </c>
      <c r="B52" s="55" t="s">
        <v>51</v>
      </c>
      <c r="C52" s="56">
        <v>36441.504999999997</v>
      </c>
      <c r="D52" s="54" t="s">
        <v>58</v>
      </c>
      <c r="E52">
        <f>+(C52-C$7)/C$8</f>
        <v>493.58975940210109</v>
      </c>
      <c r="F52">
        <f>ROUND(2*E52,0)/2</f>
        <v>493.5</v>
      </c>
      <c r="G52">
        <f>+C52-(C$7+F52*C$8)</f>
        <v>0.40026850000140257</v>
      </c>
      <c r="H52">
        <f>+G52</f>
        <v>0.40026850000140257</v>
      </c>
      <c r="O52">
        <f ca="1">+C$11+C$12*$F52</f>
        <v>-0.2016841585944098</v>
      </c>
      <c r="P52">
        <f ca="1">+D$11+D$12*$F52</f>
        <v>0.34769287711890162</v>
      </c>
      <c r="Q52" s="2">
        <f>+C52-15018.5</f>
        <v>21423.004999999997</v>
      </c>
      <c r="S52">
        <f>G52</f>
        <v>0.40026850000140257</v>
      </c>
    </row>
    <row r="53" spans="1:21" x14ac:dyDescent="0.2">
      <c r="A53" s="54" t="s">
        <v>75</v>
      </c>
      <c r="B53" s="55" t="s">
        <v>46</v>
      </c>
      <c r="C53" s="56">
        <v>36572.629999999997</v>
      </c>
      <c r="D53" s="54" t="s">
        <v>58</v>
      </c>
      <c r="E53">
        <f>+(C53-C$7)/C$8</f>
        <v>522.9942756218453</v>
      </c>
      <c r="F53">
        <f>ROUND(2*E53,0)/2</f>
        <v>523</v>
      </c>
      <c r="G53">
        <f>+C53-(C$7+F53*C$8)</f>
        <v>-2.5526999997964595E-2</v>
      </c>
      <c r="H53">
        <f>+G53</f>
        <v>-2.5526999997964595E-2</v>
      </c>
      <c r="O53">
        <f ca="1">+C$11+C$12*$F53</f>
        <v>-0.19919101256380919</v>
      </c>
      <c r="P53">
        <f ca="1">+D$11+D$12*$F53</f>
        <v>0.34989683643829333</v>
      </c>
      <c r="Q53" s="2">
        <f>+C53-15018.5</f>
        <v>21554.129999999997</v>
      </c>
      <c r="R53">
        <f>G53</f>
        <v>-2.5526999997964595E-2</v>
      </c>
    </row>
    <row r="54" spans="1:21" x14ac:dyDescent="0.2">
      <c r="A54" s="54" t="s">
        <v>75</v>
      </c>
      <c r="B54" s="55" t="s">
        <v>51</v>
      </c>
      <c r="C54" s="56">
        <v>36575.199999999997</v>
      </c>
      <c r="D54" s="54" t="s">
        <v>58</v>
      </c>
      <c r="E54">
        <f>+(C54-C$7)/C$8</f>
        <v>523.57059292735323</v>
      </c>
      <c r="F54">
        <f>ROUND(2*E54,0)/2</f>
        <v>523.5</v>
      </c>
      <c r="G54">
        <f>+C54-(C$7+F54*C$8)</f>
        <v>0.31479850000323495</v>
      </c>
      <c r="H54">
        <f>+G54</f>
        <v>0.31479850000323495</v>
      </c>
      <c r="O54">
        <f ca="1">+C$11+C$12*$F54</f>
        <v>-0.19914875585142613</v>
      </c>
      <c r="P54">
        <f ca="1">+D$11+D$12*$F54</f>
        <v>0.34993419168099488</v>
      </c>
      <c r="Q54" s="2">
        <f>+C54-15018.5</f>
        <v>21556.699999999997</v>
      </c>
      <c r="S54">
        <f>G54</f>
        <v>0.31479850000323495</v>
      </c>
    </row>
    <row r="55" spans="1:21" x14ac:dyDescent="0.2">
      <c r="A55" s="54" t="s">
        <v>169</v>
      </c>
      <c r="B55" s="55" t="s">
        <v>46</v>
      </c>
      <c r="C55" s="56">
        <v>36822.442000000003</v>
      </c>
      <c r="D55" s="54" t="s">
        <v>58</v>
      </c>
      <c r="E55">
        <f>+(C55-C$7)/C$8</f>
        <v>579.01411170105894</v>
      </c>
      <c r="F55">
        <f>ROUND(2*E55,0)/2</f>
        <v>579</v>
      </c>
      <c r="G55">
        <f>+C55-(C$7+F55*C$8)</f>
        <v>6.2929000006988645E-2</v>
      </c>
      <c r="H55">
        <f>+G55</f>
        <v>6.2929000006988645E-2</v>
      </c>
      <c r="O55">
        <f ca="1">+C$11+C$12*$F55</f>
        <v>-0.19445826077690634</v>
      </c>
      <c r="P55">
        <f ca="1">+D$11+D$12*$F55</f>
        <v>0.35408062362086734</v>
      </c>
      <c r="Q55" s="2">
        <f>+C55-15018.5</f>
        <v>21803.942000000003</v>
      </c>
      <c r="R55">
        <f>G55</f>
        <v>6.2929000006988645E-2</v>
      </c>
    </row>
    <row r="56" spans="1:21" x14ac:dyDescent="0.2">
      <c r="A56" s="54" t="s">
        <v>169</v>
      </c>
      <c r="B56" s="55" t="s">
        <v>46</v>
      </c>
      <c r="C56" s="56">
        <v>37531.474999999999</v>
      </c>
      <c r="D56" s="54" t="s">
        <v>58</v>
      </c>
      <c r="E56">
        <f>+(C56-C$7)/C$8</f>
        <v>738.01332885136401</v>
      </c>
      <c r="F56">
        <f>ROUND(2*E56,0)/2</f>
        <v>738</v>
      </c>
      <c r="G56">
        <f>+C56-(C$7+F56*C$8)</f>
        <v>5.9438000003865454E-2</v>
      </c>
      <c r="H56">
        <f>+G56</f>
        <v>5.9438000003865454E-2</v>
      </c>
      <c r="O56">
        <f ca="1">+C$11+C$12*$F56</f>
        <v>-0.18102062623909287</v>
      </c>
      <c r="P56">
        <f ca="1">+D$11+D$12*$F56</f>
        <v>0.36595959079996149</v>
      </c>
      <c r="Q56" s="2">
        <f>+C56-15018.5</f>
        <v>22512.974999999999</v>
      </c>
      <c r="R56">
        <f>G56</f>
        <v>5.9438000003865454E-2</v>
      </c>
    </row>
    <row r="57" spans="1:21" x14ac:dyDescent="0.2">
      <c r="A57" s="54" t="s">
        <v>169</v>
      </c>
      <c r="B57" s="55" t="s">
        <v>46</v>
      </c>
      <c r="C57" s="56">
        <v>37607.294000000002</v>
      </c>
      <c r="D57" s="54" t="s">
        <v>58</v>
      </c>
      <c r="E57">
        <f>+(C57-C$7)/C$8</f>
        <v>755.01558635576725</v>
      </c>
      <c r="F57">
        <f>ROUND(2*E57,0)/2</f>
        <v>755</v>
      </c>
      <c r="G57">
        <f>+C57-(C$7+F57*C$8)</f>
        <v>6.9505000006756745E-2</v>
      </c>
      <c r="H57">
        <f>+G57</f>
        <v>6.9505000006756745E-2</v>
      </c>
      <c r="O57">
        <f ca="1">+C$11+C$12*$F57</f>
        <v>-0.17958389801806879</v>
      </c>
      <c r="P57">
        <f ca="1">+D$11+D$12*$F57</f>
        <v>0.36722966905181431</v>
      </c>
      <c r="Q57" s="2">
        <f>+C57-15018.5</f>
        <v>22588.794000000002</v>
      </c>
      <c r="R57">
        <f>G57</f>
        <v>6.9505000006756745E-2</v>
      </c>
    </row>
    <row r="58" spans="1:21" x14ac:dyDescent="0.2">
      <c r="A58" s="54" t="s">
        <v>192</v>
      </c>
      <c r="B58" s="55" t="s">
        <v>51</v>
      </c>
      <c r="C58" s="56">
        <v>37868.39</v>
      </c>
      <c r="D58" s="54" t="s">
        <v>58</v>
      </c>
      <c r="E58">
        <f>+(C58-C$7)/C$8</f>
        <v>813.56583662772357</v>
      </c>
      <c r="F58">
        <f>ROUND(2*E58,0)/2</f>
        <v>813.5</v>
      </c>
      <c r="G58">
        <f>+C58-(C$7+F58*C$8)</f>
        <v>0.29358850000426173</v>
      </c>
      <c r="I58">
        <f>+G58</f>
        <v>0.29358850000426173</v>
      </c>
      <c r="O58">
        <f ca="1">+C$11+C$12*$F58</f>
        <v>-0.17463986266925063</v>
      </c>
      <c r="P58">
        <f ca="1">+D$11+D$12*$F58</f>
        <v>0.37160023244789608</v>
      </c>
      <c r="Q58" s="2">
        <f>+C58-15018.5</f>
        <v>22849.89</v>
      </c>
      <c r="S58">
        <f>G58</f>
        <v>0.29358850000426173</v>
      </c>
    </row>
    <row r="59" spans="1:21" x14ac:dyDescent="0.2">
      <c r="A59" s="54" t="s">
        <v>192</v>
      </c>
      <c r="B59" s="55" t="s">
        <v>46</v>
      </c>
      <c r="C59" s="56">
        <v>37870.42</v>
      </c>
      <c r="D59" s="54" t="s">
        <v>58</v>
      </c>
      <c r="E59">
        <f>+(C59-C$7)/C$8</f>
        <v>814.02106002468099</v>
      </c>
      <c r="F59">
        <f>ROUND(2*E59,0)/2</f>
        <v>814</v>
      </c>
      <c r="G59">
        <f>+C59-(C$7+F59*C$8)</f>
        <v>9.3913999997312203E-2</v>
      </c>
      <c r="I59">
        <f>+G59</f>
        <v>9.3913999997312203E-2</v>
      </c>
      <c r="O59">
        <f ca="1">+C$11+C$12*$F59</f>
        <v>-0.17459760595686757</v>
      </c>
      <c r="P59">
        <f ca="1">+D$11+D$12*$F59</f>
        <v>0.37163758769059763</v>
      </c>
      <c r="Q59" s="2">
        <f>+C59-15018.5</f>
        <v>22851.919999999998</v>
      </c>
      <c r="R59">
        <f>G59</f>
        <v>9.3913999997312203E-2</v>
      </c>
    </row>
    <row r="60" spans="1:21" x14ac:dyDescent="0.2">
      <c r="A60" s="54" t="s">
        <v>192</v>
      </c>
      <c r="B60" s="55" t="s">
        <v>46</v>
      </c>
      <c r="C60" s="56">
        <v>37903.370000000003</v>
      </c>
      <c r="D60" s="54" t="s">
        <v>58</v>
      </c>
      <c r="E60">
        <f>+(C60-C$7)/C$8</f>
        <v>821.41003092604001</v>
      </c>
      <c r="F60">
        <f>ROUND(2*E60,0)/2</f>
        <v>821.5</v>
      </c>
      <c r="O60">
        <f ca="1">+C$11+C$12*$F60</f>
        <v>-0.17396375527112168</v>
      </c>
      <c r="P60">
        <f ca="1">+D$11+D$12*$F60</f>
        <v>0.37219791633112098</v>
      </c>
      <c r="Q60" s="2">
        <f>+C60-15018.5</f>
        <v>22884.870000000003</v>
      </c>
      <c r="U60">
        <f>+C60-(C$7+F60*C$8)</f>
        <v>-0.40120349999779137</v>
      </c>
    </row>
    <row r="61" spans="1:21" x14ac:dyDescent="0.2">
      <c r="A61" s="54" t="s">
        <v>192</v>
      </c>
      <c r="B61" s="55" t="s">
        <v>46</v>
      </c>
      <c r="C61" s="56">
        <v>37928.31</v>
      </c>
      <c r="D61" s="54" t="s">
        <v>58</v>
      </c>
      <c r="E61">
        <f>+(C61-C$7)/C$8</f>
        <v>827.00277551723366</v>
      </c>
      <c r="F61">
        <f>ROUND(2*E61,0)/2</f>
        <v>827</v>
      </c>
      <c r="G61">
        <f>+C61-(C$7+F61*C$8)</f>
        <v>1.2376999999105465E-2</v>
      </c>
      <c r="I61">
        <f>+G61</f>
        <v>1.2376999999105465E-2</v>
      </c>
      <c r="O61">
        <f ca="1">+C$11+C$12*$F61</f>
        <v>-0.17349893143490799</v>
      </c>
      <c r="P61">
        <f ca="1">+D$11+D$12*$F61</f>
        <v>0.37260882400083806</v>
      </c>
      <c r="Q61" s="2">
        <f>+C61-15018.5</f>
        <v>22909.809999999998</v>
      </c>
      <c r="R61">
        <f>G61</f>
        <v>1.2376999999105465E-2</v>
      </c>
    </row>
    <row r="62" spans="1:21" x14ac:dyDescent="0.2">
      <c r="A62" s="54" t="s">
        <v>192</v>
      </c>
      <c r="B62" s="55" t="s">
        <v>46</v>
      </c>
      <c r="C62" s="56">
        <v>37959.35</v>
      </c>
      <c r="D62" s="54" t="s">
        <v>58</v>
      </c>
      <c r="E62">
        <f>+(C62-C$7)/C$8</f>
        <v>833.96343277908989</v>
      </c>
      <c r="F62">
        <f>ROUND(2*E62,0)/2</f>
        <v>834</v>
      </c>
      <c r="G62">
        <f>+C62-(C$7+F62*C$8)</f>
        <v>-0.16306600000098115</v>
      </c>
      <c r="I62">
        <f>+G62</f>
        <v>-0.16306600000098115</v>
      </c>
      <c r="O62">
        <f ca="1">+C$11+C$12*$F62</f>
        <v>-0.17290733746154513</v>
      </c>
      <c r="P62">
        <f ca="1">+D$11+D$12*$F62</f>
        <v>0.37313179739865981</v>
      </c>
      <c r="Q62" s="2">
        <f>+C62-15018.5</f>
        <v>22940.85</v>
      </c>
      <c r="R62">
        <f>G62</f>
        <v>-0.16306600000098115</v>
      </c>
    </row>
    <row r="63" spans="1:21" x14ac:dyDescent="0.2">
      <c r="A63" s="54" t="s">
        <v>169</v>
      </c>
      <c r="B63" s="55" t="s">
        <v>46</v>
      </c>
      <c r="C63" s="56">
        <v>37968.339</v>
      </c>
      <c r="D63" s="54" t="s">
        <v>58</v>
      </c>
      <c r="E63">
        <f>+(C63-C$7)/C$8</f>
        <v>835.97919786049556</v>
      </c>
      <c r="F63">
        <f>ROUND(2*E63,0)/2</f>
        <v>836</v>
      </c>
      <c r="G63">
        <f>+C63-(C$7+F63*C$8)</f>
        <v>-9.2763999993621837E-2</v>
      </c>
      <c r="H63">
        <f>+G63</f>
        <v>-9.2763999993621837E-2</v>
      </c>
      <c r="O63">
        <f ca="1">+C$11+C$12*$F63</f>
        <v>-0.17273831061201289</v>
      </c>
      <c r="P63">
        <f ca="1">+D$11+D$12*$F63</f>
        <v>0.37328121836946604</v>
      </c>
      <c r="Q63" s="2">
        <f>+C63-15018.5</f>
        <v>22949.839</v>
      </c>
      <c r="R63">
        <f>G63</f>
        <v>-9.2763999993621837E-2</v>
      </c>
    </row>
    <row r="64" spans="1:21" x14ac:dyDescent="0.2">
      <c r="A64" s="54" t="s">
        <v>169</v>
      </c>
      <c r="B64" s="55" t="s">
        <v>46</v>
      </c>
      <c r="C64" s="56">
        <v>37986.25</v>
      </c>
      <c r="D64" s="54" t="s">
        <v>58</v>
      </c>
      <c r="E64">
        <f>+(C64-C$7)/C$8</f>
        <v>839.99570340872685</v>
      </c>
      <c r="F64">
        <f>ROUND(2*E64,0)/2</f>
        <v>840</v>
      </c>
      <c r="G64">
        <f>+C64-(C$7+F64*C$8)</f>
        <v>-1.9159999996190891E-2</v>
      </c>
      <c r="H64">
        <f>+G64</f>
        <v>-1.9159999996190891E-2</v>
      </c>
      <c r="O64">
        <f ca="1">+C$11+C$12*$F64</f>
        <v>-0.17240025691294841</v>
      </c>
      <c r="P64">
        <f ca="1">+D$11+D$12*$F64</f>
        <v>0.37358006031107843</v>
      </c>
      <c r="Q64" s="2">
        <f>+C64-15018.5</f>
        <v>22967.75</v>
      </c>
      <c r="R64">
        <f>G64</f>
        <v>-1.9159999996190891E-2</v>
      </c>
    </row>
    <row r="65" spans="1:21" x14ac:dyDescent="0.2">
      <c r="A65" s="54" t="s">
        <v>169</v>
      </c>
      <c r="B65" s="55" t="s">
        <v>46</v>
      </c>
      <c r="C65" s="56">
        <v>38289.451000000001</v>
      </c>
      <c r="D65" s="54" t="s">
        <v>58</v>
      </c>
      <c r="E65">
        <f>+(C65-C$7)/C$8</f>
        <v>907.98791482792751</v>
      </c>
      <c r="F65">
        <f>ROUND(2*E65,0)/2</f>
        <v>908</v>
      </c>
      <c r="G65">
        <f>+C65-(C$7+F65*C$8)</f>
        <v>-5.3891999996267259E-2</v>
      </c>
      <c r="H65">
        <f>+G65</f>
        <v>-5.3891999996267259E-2</v>
      </c>
      <c r="O65">
        <f ca="1">+C$11+C$12*$F65</f>
        <v>-0.16665334402885207</v>
      </c>
      <c r="P65">
        <f ca="1">+D$11+D$12*$F65</f>
        <v>0.37866037331848978</v>
      </c>
      <c r="Q65" s="2">
        <f>+C65-15018.5</f>
        <v>23270.951000000001</v>
      </c>
      <c r="R65">
        <f>G65</f>
        <v>-5.3891999996267259E-2</v>
      </c>
    </row>
    <row r="66" spans="1:21" x14ac:dyDescent="0.2">
      <c r="A66" s="54" t="s">
        <v>169</v>
      </c>
      <c r="B66" s="55" t="s">
        <v>46</v>
      </c>
      <c r="C66" s="56">
        <v>38298.394999999997</v>
      </c>
      <c r="D66" s="54" t="s">
        <v>58</v>
      </c>
      <c r="E66">
        <f>+(C66-C$7)/C$8</f>
        <v>909.99358875028611</v>
      </c>
      <c r="F66">
        <f>ROUND(2*E66,0)/2</f>
        <v>910</v>
      </c>
      <c r="G66">
        <f>+C66-(C$7+F66*C$8)</f>
        <v>-2.8590000001713634E-2</v>
      </c>
      <c r="H66">
        <f>+G66</f>
        <v>-2.8590000001713634E-2</v>
      </c>
      <c r="O66">
        <f ca="1">+C$11+C$12*$F66</f>
        <v>-0.16648431717931983</v>
      </c>
      <c r="P66">
        <f ca="1">+D$11+D$12*$F66</f>
        <v>0.37880979428929595</v>
      </c>
      <c r="Q66" s="2">
        <f>+C66-15018.5</f>
        <v>23279.894999999997</v>
      </c>
      <c r="R66">
        <f>G66</f>
        <v>-2.8590000001713634E-2</v>
      </c>
    </row>
    <row r="67" spans="1:21" x14ac:dyDescent="0.2">
      <c r="A67" s="54" t="s">
        <v>192</v>
      </c>
      <c r="B67" s="55" t="s">
        <v>46</v>
      </c>
      <c r="C67" s="56">
        <v>38316.32</v>
      </c>
      <c r="D67" s="54" t="s">
        <v>58</v>
      </c>
      <c r="E67">
        <f>+(C67-C$7)/C$8</f>
        <v>914.01323377022129</v>
      </c>
      <c r="F67">
        <f>ROUND(2*E67,0)/2</f>
        <v>914</v>
      </c>
      <c r="G67">
        <f>+C67-(C$7+F67*C$8)</f>
        <v>5.9014000005845446E-2</v>
      </c>
      <c r="I67">
        <f>+G67</f>
        <v>5.9014000005845446E-2</v>
      </c>
      <c r="O67">
        <f ca="1">+C$11+C$12*$F67</f>
        <v>-0.16614626348025535</v>
      </c>
      <c r="P67">
        <f ca="1">+D$11+D$12*$F67</f>
        <v>0.3791086362309084</v>
      </c>
      <c r="Q67" s="2">
        <f>+C67-15018.5</f>
        <v>23297.82</v>
      </c>
      <c r="R67">
        <f>G67</f>
        <v>5.9014000005845446E-2</v>
      </c>
    </row>
    <row r="68" spans="1:21" x14ac:dyDescent="0.2">
      <c r="A68" s="54" t="s">
        <v>192</v>
      </c>
      <c r="B68" s="55" t="s">
        <v>51</v>
      </c>
      <c r="C68" s="56">
        <v>38355.42</v>
      </c>
      <c r="D68" s="54" t="s">
        <v>58</v>
      </c>
      <c r="E68">
        <f>+(C68-C$7)/C$8</f>
        <v>922.78132974118</v>
      </c>
      <c r="F68">
        <f>ROUND(2*E68,0)/2</f>
        <v>923</v>
      </c>
      <c r="O68">
        <f ca="1">+C$11+C$12*$F68</f>
        <v>-0.16538564265736022</v>
      </c>
      <c r="P68">
        <f ca="1">+D$11+D$12*$F68</f>
        <v>0.37978103059953638</v>
      </c>
      <c r="Q68" s="2">
        <f>+C68-15018.5</f>
        <v>23336.92</v>
      </c>
      <c r="U68">
        <f>+C68-(C$7+F68*C$8)</f>
        <v>-0.9751269999978831</v>
      </c>
    </row>
    <row r="69" spans="1:21" x14ac:dyDescent="0.2">
      <c r="A69" s="54" t="s">
        <v>192</v>
      </c>
      <c r="B69" s="55" t="s">
        <v>46</v>
      </c>
      <c r="C69" s="56">
        <v>38646.400000000001</v>
      </c>
      <c r="D69" s="54" t="s">
        <v>58</v>
      </c>
      <c r="E69">
        <f>+(C69-C$7)/C$8</f>
        <v>988.03300661150411</v>
      </c>
      <c r="F69">
        <f>ROUND(2*E69,0)/2</f>
        <v>988</v>
      </c>
      <c r="G69">
        <f>+C69-(C$7+F69*C$8)</f>
        <v>0.14718800000264309</v>
      </c>
      <c r="I69">
        <f>+G69</f>
        <v>0.14718800000264309</v>
      </c>
      <c r="O69">
        <f ca="1">+C$11+C$12*$F69</f>
        <v>-0.15989227004756229</v>
      </c>
      <c r="P69">
        <f ca="1">+D$11+D$12*$F69</f>
        <v>0.38463721215073837</v>
      </c>
      <c r="Q69" s="2">
        <f>+C69-15018.5</f>
        <v>23627.9</v>
      </c>
      <c r="R69">
        <f>G69</f>
        <v>0.14718800000264309</v>
      </c>
    </row>
    <row r="70" spans="1:21" x14ac:dyDescent="0.2">
      <c r="A70" s="54" t="s">
        <v>75</v>
      </c>
      <c r="B70" s="55" t="s">
        <v>46</v>
      </c>
      <c r="C70" s="56">
        <v>39613.89</v>
      </c>
      <c r="D70" s="54" t="s">
        <v>58</v>
      </c>
      <c r="E70">
        <f>+(C70-C$7)/C$8</f>
        <v>1204.9906836177215</v>
      </c>
      <c r="F70">
        <f>ROUND(2*E70,0)/2</f>
        <v>1205</v>
      </c>
      <c r="G70">
        <f>+C70-(C$7+F70*C$8)</f>
        <v>-4.154500000004191E-2</v>
      </c>
      <c r="H70">
        <f>+G70</f>
        <v>-4.154500000004191E-2</v>
      </c>
      <c r="O70">
        <f ca="1">+C$11+C$12*$F70</f>
        <v>-0.14155285687331373</v>
      </c>
      <c r="P70">
        <f ca="1">+D$11+D$12*$F70</f>
        <v>0.40084938748321275</v>
      </c>
      <c r="Q70" s="2">
        <f>+C70-15018.5</f>
        <v>24595.39</v>
      </c>
      <c r="R70">
        <f>G70</f>
        <v>-4.154500000004191E-2</v>
      </c>
    </row>
    <row r="71" spans="1:21" x14ac:dyDescent="0.2">
      <c r="A71" s="54" t="s">
        <v>75</v>
      </c>
      <c r="B71" s="55" t="s">
        <v>51</v>
      </c>
      <c r="C71" s="56">
        <v>39616.559999999998</v>
      </c>
      <c r="D71" s="54" t="s">
        <v>58</v>
      </c>
      <c r="E71">
        <f>+(C71-C$7)/C$8</f>
        <v>1205.5894257211087</v>
      </c>
      <c r="F71">
        <f>ROUND(2*E71,0)/2</f>
        <v>1205.5</v>
      </c>
      <c r="G71">
        <f>+C71-(C$7+F71*C$8)</f>
        <v>0.39878049999970244</v>
      </c>
      <c r="H71">
        <f>+G71</f>
        <v>0.39878049999970244</v>
      </c>
      <c r="O71">
        <f ca="1">+C$11+C$12*$F71</f>
        <v>-0.14151060016093067</v>
      </c>
      <c r="P71">
        <f ca="1">+D$11+D$12*$F71</f>
        <v>0.40088674272591429</v>
      </c>
      <c r="Q71" s="2">
        <f>+C71-15018.5</f>
        <v>24598.059999999998</v>
      </c>
      <c r="S71">
        <f>G71</f>
        <v>0.39878049999970244</v>
      </c>
    </row>
    <row r="72" spans="1:21" x14ac:dyDescent="0.2">
      <c r="A72" s="54" t="s">
        <v>237</v>
      </c>
      <c r="B72" s="55" t="s">
        <v>51</v>
      </c>
      <c r="C72" s="56">
        <v>46301.263599999998</v>
      </c>
      <c r="D72" s="54" t="s">
        <v>58</v>
      </c>
      <c r="E72">
        <f>+(C72-C$7)/C$8</f>
        <v>2704.6206968775045</v>
      </c>
      <c r="F72">
        <f>ROUND(2*E72,0)/2</f>
        <v>2704.5</v>
      </c>
      <c r="G72">
        <f>+C72-(C$7+F72*C$8)</f>
        <v>0.53822950000176206</v>
      </c>
      <c r="J72">
        <f>+G72</f>
        <v>0.53822950000176206</v>
      </c>
      <c r="O72">
        <f ca="1">+C$11+C$12*$F72</f>
        <v>-1.4824976436513232E-2</v>
      </c>
      <c r="P72">
        <f ca="1">+D$11+D$12*$F72</f>
        <v>0.51287776034517263</v>
      </c>
      <c r="Q72" s="2">
        <f>+C72-15018.5</f>
        <v>31282.763599999998</v>
      </c>
      <c r="S72">
        <f>G72</f>
        <v>0.53822950000176206</v>
      </c>
    </row>
    <row r="73" spans="1:21" x14ac:dyDescent="0.2">
      <c r="A73" s="54" t="s">
        <v>237</v>
      </c>
      <c r="B73" s="55" t="s">
        <v>46</v>
      </c>
      <c r="C73" s="56">
        <v>46325.268499999998</v>
      </c>
      <c r="D73" s="54" t="s">
        <v>58</v>
      </c>
      <c r="E73">
        <f>+(C73-C$7)/C$8</f>
        <v>2710.0037471837263</v>
      </c>
      <c r="F73">
        <f>ROUND(2*E73,0)/2</f>
        <v>2710</v>
      </c>
      <c r="G73">
        <f>+C73-(C$7+F73*C$8)</f>
        <v>1.6710000003513414E-2</v>
      </c>
      <c r="J73">
        <f>+G73</f>
        <v>1.6710000003513414E-2</v>
      </c>
      <c r="O73">
        <f ca="1">+C$11+C$12*$F73</f>
        <v>-1.4360152600299547E-2</v>
      </c>
      <c r="P73">
        <f ca="1">+D$11+D$12*$F73</f>
        <v>0.51328866801488982</v>
      </c>
      <c r="Q73" s="2">
        <f>+C73-15018.5</f>
        <v>31306.768499999998</v>
      </c>
      <c r="R73">
        <f>G73</f>
        <v>1.6710000003513414E-2</v>
      </c>
    </row>
    <row r="74" spans="1:21" x14ac:dyDescent="0.2">
      <c r="A74" s="54" t="s">
        <v>237</v>
      </c>
      <c r="B74" s="55" t="s">
        <v>46</v>
      </c>
      <c r="C74" s="56">
        <v>46347.565999999999</v>
      </c>
      <c r="D74" s="54" t="s">
        <v>58</v>
      </c>
      <c r="E74">
        <f>+(C74-C$7)/C$8</f>
        <v>2715.0039164909504</v>
      </c>
      <c r="F74">
        <f>ROUND(2*E74,0)/2</f>
        <v>2715</v>
      </c>
      <c r="G74">
        <f>+C74-(C$7+F74*C$8)</f>
        <v>1.7465000004449394E-2</v>
      </c>
      <c r="J74">
        <f>+G74</f>
        <v>1.7465000004449394E-2</v>
      </c>
      <c r="O74">
        <f ca="1">+C$11+C$12*$F74</f>
        <v>-1.393758547646895E-2</v>
      </c>
      <c r="P74">
        <f ca="1">+D$11+D$12*$F74</f>
        <v>0.51366222044190535</v>
      </c>
      <c r="Q74" s="2">
        <f>+C74-15018.5</f>
        <v>31329.065999999999</v>
      </c>
      <c r="R74">
        <f>G74</f>
        <v>1.7465000004449394E-2</v>
      </c>
    </row>
    <row r="75" spans="1:21" x14ac:dyDescent="0.2">
      <c r="A75" s="54" t="s">
        <v>248</v>
      </c>
      <c r="B75" s="55" t="s">
        <v>46</v>
      </c>
      <c r="C75" s="56">
        <v>47690.5</v>
      </c>
      <c r="D75" s="54" t="s">
        <v>58</v>
      </c>
      <c r="E75">
        <f>+(C75-C$7)/C$8</f>
        <v>3016.1541516485936</v>
      </c>
      <c r="F75">
        <f>ROUND(2*E75,0)/2</f>
        <v>3016</v>
      </c>
      <c r="O75">
        <f ca="1">+C$11+C$12*$F75</f>
        <v>1.1500955378133892E-2</v>
      </c>
      <c r="P75">
        <f ca="1">+D$11+D$12*$F75</f>
        <v>0.53615007654824076</v>
      </c>
      <c r="Q75" s="2">
        <f>+C75-15018.5</f>
        <v>32672</v>
      </c>
      <c r="U75">
        <f>+C75-(C$7+F75*C$8)</f>
        <v>0.68741600000066683</v>
      </c>
    </row>
    <row r="76" spans="1:21" x14ac:dyDescent="0.2">
      <c r="A76" s="54" t="s">
        <v>237</v>
      </c>
      <c r="B76" s="55" t="s">
        <v>46</v>
      </c>
      <c r="C76" s="56">
        <v>48876.031999999999</v>
      </c>
      <c r="D76" s="54" t="s">
        <v>58</v>
      </c>
      <c r="E76">
        <f>+(C76-C$7)/C$8</f>
        <v>3282.007306447646</v>
      </c>
      <c r="F76">
        <f>ROUND(2*E76,0)/2</f>
        <v>3282</v>
      </c>
      <c r="G76">
        <f>+C76-(C$7+F76*C$8)</f>
        <v>3.2582000007096212E-2</v>
      </c>
      <c r="J76">
        <f>+G76</f>
        <v>3.2582000007096212E-2</v>
      </c>
      <c r="O76">
        <f ca="1">+C$11+C$12*$F76</f>
        <v>3.3981526365922443E-2</v>
      </c>
      <c r="P76">
        <f ca="1">+D$11+D$12*$F76</f>
        <v>0.55602306566546733</v>
      </c>
      <c r="Q76" s="2">
        <f>+C76-15018.5</f>
        <v>33857.531999999999</v>
      </c>
      <c r="R76">
        <f>G76</f>
        <v>3.2582000007096212E-2</v>
      </c>
    </row>
    <row r="77" spans="1:21" x14ac:dyDescent="0.2">
      <c r="A77" s="54" t="s">
        <v>237</v>
      </c>
      <c r="B77" s="55" t="s">
        <v>46</v>
      </c>
      <c r="C77" s="56">
        <v>48880.503499999999</v>
      </c>
      <c r="D77" s="54" t="s">
        <v>58</v>
      </c>
      <c r="E77">
        <f>+(C77-C$7)/C$8</f>
        <v>3283.0100312848363</v>
      </c>
      <c r="F77">
        <f>ROUND(2*E77,0)/2</f>
        <v>3283</v>
      </c>
      <c r="G77">
        <f>+C77-(C$7+F77*C$8)</f>
        <v>4.4733000002452172E-2</v>
      </c>
      <c r="J77">
        <f>+G77</f>
        <v>4.4733000002452172E-2</v>
      </c>
      <c r="O77">
        <f ca="1">+C$11+C$12*$F77</f>
        <v>3.4066039790688563E-2</v>
      </c>
      <c r="P77">
        <f ca="1">+D$11+D$12*$F77</f>
        <v>0.55609777615087053</v>
      </c>
      <c r="Q77" s="2">
        <f>+C77-15018.5</f>
        <v>33862.003499999999</v>
      </c>
      <c r="R77">
        <f>G77</f>
        <v>4.4733000002452172E-2</v>
      </c>
    </row>
    <row r="78" spans="1:21" x14ac:dyDescent="0.2">
      <c r="A78" s="54" t="s">
        <v>237</v>
      </c>
      <c r="B78" s="55" t="s">
        <v>51</v>
      </c>
      <c r="C78" s="56">
        <v>48883.273000000001</v>
      </c>
      <c r="D78" s="54" t="s">
        <v>58</v>
      </c>
      <c r="E78">
        <f>+(C78-C$7)/C$8</f>
        <v>3283.6310860621147</v>
      </c>
      <c r="F78">
        <f>ROUND(2*E78,0)/2</f>
        <v>3283.5</v>
      </c>
      <c r="G78">
        <f>+C78-(C$7+F78*C$8)</f>
        <v>0.58455850000609644</v>
      </c>
      <c r="J78">
        <f>+G78</f>
        <v>0.58455850000609644</v>
      </c>
      <c r="O78">
        <f ca="1">+C$11+C$12*$F78</f>
        <v>3.4108296503071622E-2</v>
      </c>
      <c r="P78">
        <f ca="1">+D$11+D$12*$F78</f>
        <v>0.55613513139357207</v>
      </c>
      <c r="Q78" s="2">
        <f>+C78-15018.5</f>
        <v>33864.773000000001</v>
      </c>
      <c r="S78">
        <f>G78</f>
        <v>0.58455850000609644</v>
      </c>
    </row>
    <row r="79" spans="1:21" x14ac:dyDescent="0.2">
      <c r="A79" s="54" t="s">
        <v>237</v>
      </c>
      <c r="B79" s="55" t="s">
        <v>46</v>
      </c>
      <c r="C79" s="56">
        <v>49246.165999999997</v>
      </c>
      <c r="D79" s="54" t="s">
        <v>58</v>
      </c>
      <c r="E79">
        <f>+(C79-C$7)/C$8</f>
        <v>3365.0091078316591</v>
      </c>
      <c r="F79">
        <f>ROUND(2*E79,0)/2</f>
        <v>3365</v>
      </c>
      <c r="G79">
        <f>+C79-(C$7+F79*C$8)</f>
        <v>4.0615000005345792E-2</v>
      </c>
      <c r="J79">
        <f>+G79</f>
        <v>4.0615000005345792E-2</v>
      </c>
      <c r="O79">
        <f ca="1">+C$11+C$12*$F79</f>
        <v>4.0996140621510579E-2</v>
      </c>
      <c r="P79">
        <f ca="1">+D$11+D$12*$F79</f>
        <v>0.56222403595392523</v>
      </c>
      <c r="Q79" s="2">
        <f>+C79-15018.5</f>
        <v>34227.665999999997</v>
      </c>
      <c r="R79">
        <f>G79</f>
        <v>4.0615000005345792E-2</v>
      </c>
    </row>
    <row r="80" spans="1:21" x14ac:dyDescent="0.2">
      <c r="A80" s="54" t="s">
        <v>237</v>
      </c>
      <c r="B80" s="55" t="s">
        <v>46</v>
      </c>
      <c r="C80" s="56">
        <v>49625.220399999998</v>
      </c>
      <c r="D80" s="54" t="s">
        <v>58</v>
      </c>
      <c r="E80">
        <f>+(C80-C$7)/C$8</f>
        <v>3450.0112908857332</v>
      </c>
      <c r="F80">
        <f>ROUND(2*E80,0)/2</f>
        <v>3450</v>
      </c>
      <c r="G80">
        <f>+C80-(C$7+F80*C$8)</f>
        <v>5.0350000004982576E-2</v>
      </c>
      <c r="J80">
        <f>+G80</f>
        <v>5.0350000004982576E-2</v>
      </c>
      <c r="O80">
        <f ca="1">+C$11+C$12*$F80</f>
        <v>4.817978172663101E-2</v>
      </c>
      <c r="P80">
        <f ca="1">+D$11+D$12*$F80</f>
        <v>0.5685744272131894</v>
      </c>
      <c r="Q80" s="2">
        <f>+C80-15018.5</f>
        <v>34606.720399999998</v>
      </c>
      <c r="R80">
        <f>G80</f>
        <v>5.0350000004982576E-2</v>
      </c>
    </row>
    <row r="81" spans="1:21" x14ac:dyDescent="0.2">
      <c r="A81" s="54" t="s">
        <v>237</v>
      </c>
      <c r="B81" s="55" t="s">
        <v>46</v>
      </c>
      <c r="C81" s="56">
        <v>49634.143499999998</v>
      </c>
      <c r="D81" s="54" t="s">
        <v>58</v>
      </c>
      <c r="E81">
        <f>+(C81-C$7)/C$8</f>
        <v>3452.0122780253355</v>
      </c>
      <c r="F81">
        <f>ROUND(2*E81,0)/2</f>
        <v>3452</v>
      </c>
      <c r="G81">
        <f>+C81-(C$7+F81*C$8)</f>
        <v>5.4752000003645662E-2</v>
      </c>
      <c r="J81">
        <f>+G81</f>
        <v>5.4752000003645662E-2</v>
      </c>
      <c r="O81">
        <f ca="1">+C$11+C$12*$F81</f>
        <v>4.8348808576163249E-2</v>
      </c>
      <c r="P81">
        <f ca="1">+D$11+D$12*$F81</f>
        <v>0.56872384818399568</v>
      </c>
      <c r="Q81" s="2">
        <f>+C81-15018.5</f>
        <v>34615.643499999998</v>
      </c>
      <c r="R81">
        <f>G81</f>
        <v>5.4752000003645662E-2</v>
      </c>
    </row>
    <row r="82" spans="1:21" x14ac:dyDescent="0.2">
      <c r="A82" s="54" t="s">
        <v>237</v>
      </c>
      <c r="B82" s="55" t="s">
        <v>46</v>
      </c>
      <c r="C82" s="56">
        <v>49919.525000000001</v>
      </c>
      <c r="D82" s="54" t="s">
        <v>58</v>
      </c>
      <c r="E82">
        <f>+(C82-C$7)/C$8</f>
        <v>3516.0085025863655</v>
      </c>
      <c r="F82">
        <f>ROUND(2*E82,0)/2</f>
        <v>3516</v>
      </c>
      <c r="G82">
        <f>+C82-(C$7+F82*C$8)</f>
        <v>3.7916000008408446E-2</v>
      </c>
      <c r="J82">
        <f>+G82</f>
        <v>3.7916000008408446E-2</v>
      </c>
      <c r="O82">
        <f ca="1">+C$11+C$12*$F82</f>
        <v>5.375766776119506E-2</v>
      </c>
      <c r="P82">
        <f ca="1">+D$11+D$12*$F82</f>
        <v>0.57350531924979453</v>
      </c>
      <c r="Q82" s="2">
        <f>+C82-15018.5</f>
        <v>34901.025000000001</v>
      </c>
      <c r="R82">
        <f>G82</f>
        <v>3.7916000008408446E-2</v>
      </c>
    </row>
    <row r="83" spans="1:21" x14ac:dyDescent="0.2">
      <c r="A83" s="54" t="s">
        <v>237</v>
      </c>
      <c r="B83" s="55" t="s">
        <v>46</v>
      </c>
      <c r="C83" s="56">
        <v>49928.46</v>
      </c>
      <c r="D83" s="54" t="s">
        <v>58</v>
      </c>
      <c r="E83">
        <f>+(C83-C$7)/C$8</f>
        <v>3518.0121582769152</v>
      </c>
      <c r="F83">
        <f>ROUND(2*E83,0)/2</f>
        <v>3518</v>
      </c>
      <c r="G83">
        <f>+C83-(C$7+F83*C$8)</f>
        <v>5.4218000004766509E-2</v>
      </c>
      <c r="J83">
        <f>+G83</f>
        <v>5.4218000004766509E-2</v>
      </c>
      <c r="O83">
        <f ca="1">+C$11+C$12*$F83</f>
        <v>5.3926694610727355E-2</v>
      </c>
      <c r="P83">
        <f ca="1">+D$11+D$12*$F83</f>
        <v>0.5736547402206007</v>
      </c>
      <c r="Q83" s="2">
        <f>+C83-15018.5</f>
        <v>34909.96</v>
      </c>
      <c r="R83">
        <f>G83</f>
        <v>5.4218000004766509E-2</v>
      </c>
    </row>
    <row r="84" spans="1:21" x14ac:dyDescent="0.2">
      <c r="A84" t="s">
        <v>43</v>
      </c>
      <c r="C84" s="10">
        <v>49928.525000000001</v>
      </c>
      <c r="D84" s="10">
        <v>0.01</v>
      </c>
      <c r="E84">
        <f>+(C84-C$7)/C$8</f>
        <v>3518.0267343955375</v>
      </c>
      <c r="F84">
        <f>ROUND(2*E84,0)/2</f>
        <v>3518</v>
      </c>
      <c r="G84">
        <f>+C84-(C$7+F84*C$8)</f>
        <v>0.11921800000709482</v>
      </c>
      <c r="O84">
        <f ca="1">+C$11+C$12*$F84</f>
        <v>5.3926694610727355E-2</v>
      </c>
      <c r="P84">
        <f ca="1">+D$11+D$12*$F84</f>
        <v>0.5736547402206007</v>
      </c>
      <c r="Q84" s="2">
        <f>+C84-15018.5</f>
        <v>34910.025000000001</v>
      </c>
      <c r="U84" s="57">
        <f>G84</f>
        <v>0.11921800000709482</v>
      </c>
    </row>
    <row r="85" spans="1:21" x14ac:dyDescent="0.2">
      <c r="A85" s="54" t="s">
        <v>237</v>
      </c>
      <c r="B85" s="55" t="s">
        <v>51</v>
      </c>
      <c r="C85" s="56">
        <v>49935.692999999999</v>
      </c>
      <c r="D85" s="54" t="s">
        <v>58</v>
      </c>
      <c r="E85">
        <f>+(C85-C$7)/C$8</f>
        <v>3519.6341439075532</v>
      </c>
      <c r="F85">
        <f>ROUND(2*E85,0)/2</f>
        <v>3519.5</v>
      </c>
      <c r="G85">
        <f>+C85-(C$7+F85*C$8)</f>
        <v>0.59819450000213692</v>
      </c>
      <c r="J85">
        <f>+G85</f>
        <v>0.59819450000213692</v>
      </c>
      <c r="O85">
        <f ca="1">+C$11+C$12*$F85</f>
        <v>5.4053464747876534E-2</v>
      </c>
      <c r="P85">
        <f ca="1">+D$11+D$12*$F85</f>
        <v>0.57376680594870544</v>
      </c>
      <c r="Q85" s="2">
        <f>+C85-15018.5</f>
        <v>34917.192999999999</v>
      </c>
      <c r="S85">
        <f>G85</f>
        <v>0.59819450000213692</v>
      </c>
    </row>
    <row r="86" spans="1:21" x14ac:dyDescent="0.2">
      <c r="A86" s="54" t="s">
        <v>237</v>
      </c>
      <c r="B86" s="55" t="s">
        <v>51</v>
      </c>
      <c r="C86" s="56">
        <v>50426.226999999999</v>
      </c>
      <c r="D86" s="54" t="s">
        <v>58</v>
      </c>
      <c r="E86">
        <f>+(C86-C$7)/C$8</f>
        <v>3629.635401938714</v>
      </c>
      <c r="F86">
        <f>ROUND(2*E86,0)/2</f>
        <v>3629.5</v>
      </c>
      <c r="G86">
        <f>+C86-(C$7+F86*C$8)</f>
        <v>0.60380450000229757</v>
      </c>
      <c r="J86">
        <f>+G86</f>
        <v>0.60380450000229757</v>
      </c>
      <c r="O86">
        <f ca="1">+C$11+C$12*$F86</f>
        <v>6.3349941472149951E-2</v>
      </c>
      <c r="P86">
        <f ca="1">+D$11+D$12*$F86</f>
        <v>0.58198495934304728</v>
      </c>
      <c r="Q86" s="2">
        <f>+C86-15018.5</f>
        <v>35407.726999999999</v>
      </c>
      <c r="S86">
        <f>G86</f>
        <v>0.60380450000229757</v>
      </c>
    </row>
    <row r="87" spans="1:21" x14ac:dyDescent="0.2">
      <c r="A87" s="28" t="s">
        <v>44</v>
      </c>
      <c r="B87" s="28"/>
      <c r="C87" s="29">
        <v>51034.398000000001</v>
      </c>
      <c r="D87" s="29">
        <v>3.0000000000000001E-3</v>
      </c>
      <c r="E87">
        <f>+(C87-C$7)/C$8</f>
        <v>3766.0165194516071</v>
      </c>
      <c r="F87">
        <f>ROUND(2*E87,0)/2</f>
        <v>3766</v>
      </c>
      <c r="G87">
        <f>+C87-(C$7+F87*C$8)</f>
        <v>7.3666000003868248E-2</v>
      </c>
      <c r="I87">
        <f>+G87</f>
        <v>7.3666000003868248E-2</v>
      </c>
      <c r="O87">
        <f ca="1">+C$11+C$12*$F87</f>
        <v>7.48860239527257E-2</v>
      </c>
      <c r="P87">
        <f ca="1">+D$11+D$12*$F87</f>
        <v>0.59218294060057142</v>
      </c>
      <c r="Q87" s="2">
        <f>+C87-15018.5</f>
        <v>36015.898000000001</v>
      </c>
      <c r="R87">
        <f>G87</f>
        <v>7.3666000003868248E-2</v>
      </c>
      <c r="U87" s="57"/>
    </row>
    <row r="88" spans="1:21" x14ac:dyDescent="0.2">
      <c r="A88" s="30" t="s">
        <v>45</v>
      </c>
      <c r="B88" s="31" t="s">
        <v>46</v>
      </c>
      <c r="C88" s="30">
        <v>53616.393649999998</v>
      </c>
      <c r="D88" s="30">
        <v>4.0000000000000002E-4</v>
      </c>
      <c r="E88">
        <f>+(C88-C$7)/C$8</f>
        <v>4345.0238252265081</v>
      </c>
      <c r="F88">
        <f>ROUND(2*E88,0)/2</f>
        <v>4345</v>
      </c>
      <c r="G88">
        <f>+C88-(C$7+F88*C$8)</f>
        <v>0.1062450000026729</v>
      </c>
      <c r="K88">
        <f>+G88</f>
        <v>0.1062450000026729</v>
      </c>
      <c r="O88">
        <f ca="1">+C$11+C$12*$F88</f>
        <v>0.12381929689231053</v>
      </c>
      <c r="P88">
        <f ca="1">+D$11+D$12*$F88</f>
        <v>0.63544031164897086</v>
      </c>
      <c r="Q88" s="2">
        <f>+C88-15018.5</f>
        <v>38597.893649999998</v>
      </c>
      <c r="R88">
        <f>G88</f>
        <v>0.1062450000026729</v>
      </c>
      <c r="U88" s="57"/>
    </row>
    <row r="89" spans="1:21" x14ac:dyDescent="0.2">
      <c r="A89" s="32" t="s">
        <v>47</v>
      </c>
      <c r="B89" s="33" t="s">
        <v>46</v>
      </c>
      <c r="C89" s="29">
        <v>54035.5841</v>
      </c>
      <c r="D89" s="29">
        <v>3.2000000000000002E-3</v>
      </c>
      <c r="E89">
        <f>+(C89-C$7)/C$8</f>
        <v>4439.0264363699735</v>
      </c>
      <c r="F89">
        <f>ROUND(2*E89,0)/2</f>
        <v>4439</v>
      </c>
      <c r="G89">
        <f>+C89-(C$7+F89*C$8)</f>
        <v>0.11788900000829017</v>
      </c>
      <c r="H89">
        <f>+G89</f>
        <v>0.11788900000829017</v>
      </c>
      <c r="J89">
        <f>H89</f>
        <v>0.11788900000829017</v>
      </c>
      <c r="O89">
        <f ca="1">+C$11+C$12*$F89</f>
        <v>0.13176355882032603</v>
      </c>
      <c r="P89">
        <f ca="1">+D$11+D$12*$F89</f>
        <v>0.6424630972768629</v>
      </c>
      <c r="Q89" s="2">
        <f>+C89-15018.5</f>
        <v>39017.0841</v>
      </c>
      <c r="R89">
        <f>G89</f>
        <v>0.11788900000829017</v>
      </c>
      <c r="U89" s="57"/>
    </row>
    <row r="90" spans="1:21" x14ac:dyDescent="0.2">
      <c r="A90" s="54" t="s">
        <v>302</v>
      </c>
      <c r="B90" s="55" t="s">
        <v>51</v>
      </c>
      <c r="C90" s="56">
        <v>54359.424299999999</v>
      </c>
      <c r="D90" s="54" t="s">
        <v>60</v>
      </c>
      <c r="E90">
        <f>+(C90-C$7)/C$8</f>
        <v>4511.6469466731587</v>
      </c>
      <c r="F90">
        <f>ROUND(2*E90,0)/2</f>
        <v>4511.5</v>
      </c>
      <c r="G90">
        <f>+C90-(C$7+F90*C$8)</f>
        <v>0.65528650000487687</v>
      </c>
      <c r="I90">
        <f>+G90</f>
        <v>0.65528650000487687</v>
      </c>
      <c r="O90">
        <f ca="1">+C$11+C$12*$F90</f>
        <v>0.13789078211586991</v>
      </c>
      <c r="P90">
        <f ca="1">+D$11+D$12*$F90</f>
        <v>0.64787960746858819</v>
      </c>
      <c r="Q90" s="2">
        <f>+C90-15018.5</f>
        <v>39340.924299999999</v>
      </c>
      <c r="S90">
        <f>G90</f>
        <v>0.65528650000487687</v>
      </c>
    </row>
    <row r="91" spans="1:21" x14ac:dyDescent="0.2">
      <c r="A91" s="54" t="s">
        <v>302</v>
      </c>
      <c r="B91" s="55" t="s">
        <v>51</v>
      </c>
      <c r="C91" s="56">
        <v>54368.336300000003</v>
      </c>
      <c r="D91" s="54" t="s">
        <v>60</v>
      </c>
      <c r="E91">
        <f>+(C91-C$7)/C$8</f>
        <v>4513.6454446601974</v>
      </c>
      <c r="F91">
        <f>ROUND(2*E91,0)/2</f>
        <v>4513.5</v>
      </c>
      <c r="G91">
        <f>+C91-(C$7+F91*C$8)</f>
        <v>0.64858850000746315</v>
      </c>
      <c r="I91">
        <f>+G91</f>
        <v>0.64858850000746315</v>
      </c>
      <c r="O91">
        <f ca="1">+C$11+C$12*$F91</f>
        <v>0.13805980896540215</v>
      </c>
      <c r="P91">
        <f ca="1">+D$11+D$12*$F91</f>
        <v>0.64802902843939447</v>
      </c>
      <c r="Q91" s="2">
        <f>+C91-15018.5</f>
        <v>39349.836300000003</v>
      </c>
      <c r="S91">
        <f>G91</f>
        <v>0.64858850000746315</v>
      </c>
    </row>
    <row r="92" spans="1:21" x14ac:dyDescent="0.2">
      <c r="A92" s="30" t="s">
        <v>48</v>
      </c>
      <c r="B92" s="31" t="s">
        <v>46</v>
      </c>
      <c r="C92" s="30">
        <v>54374.492299999998</v>
      </c>
      <c r="D92" s="30">
        <v>8.9999999999999998E-4</v>
      </c>
      <c r="E92">
        <f>+(C92-C$7)/C$8</f>
        <v>4515.0259152176704</v>
      </c>
      <c r="F92">
        <f>ROUND(2*E92,0)/2</f>
        <v>4515</v>
      </c>
      <c r="G92">
        <f>+C92-(C$7+F92*C$8)</f>
        <v>0.11556500000006054</v>
      </c>
      <c r="H92">
        <f>+G92</f>
        <v>0.11556500000006054</v>
      </c>
      <c r="K92">
        <f>+G92</f>
        <v>0.11556500000006054</v>
      </c>
      <c r="O92">
        <f ca="1">+C$11+C$12*$F92</f>
        <v>0.13818657910255133</v>
      </c>
      <c r="P92">
        <f ca="1">+D$11+D$12*$F92</f>
        <v>0.6481410941674991</v>
      </c>
      <c r="Q92" s="2">
        <f>+C92-15018.5</f>
        <v>39355.992299999998</v>
      </c>
      <c r="R92">
        <f>G92</f>
        <v>0.11556500000006054</v>
      </c>
      <c r="U92" s="57"/>
    </row>
    <row r="93" spans="1:21" x14ac:dyDescent="0.2">
      <c r="A93" s="30" t="s">
        <v>48</v>
      </c>
      <c r="B93" s="31" t="s">
        <v>46</v>
      </c>
      <c r="C93" s="30">
        <v>54374.492599999998</v>
      </c>
      <c r="D93" s="30">
        <v>6.9999999999999999E-4</v>
      </c>
      <c r="E93">
        <f>+(C93-C$7)/C$8</f>
        <v>4515.025982492064</v>
      </c>
      <c r="F93">
        <f>ROUND(2*E93,0)/2</f>
        <v>4515</v>
      </c>
      <c r="G93">
        <f>+C93-(C$7+F93*C$8)</f>
        <v>0.11586499999975786</v>
      </c>
      <c r="H93">
        <f>+G93</f>
        <v>0.11586499999975786</v>
      </c>
      <c r="K93">
        <f>+G93</f>
        <v>0.11586499999975786</v>
      </c>
      <c r="O93">
        <f ca="1">+C$11+C$12*$F93</f>
        <v>0.13818657910255133</v>
      </c>
      <c r="P93">
        <f ca="1">+D$11+D$12*$F93</f>
        <v>0.6481410941674991</v>
      </c>
      <c r="Q93" s="2">
        <f>+C93-15018.5</f>
        <v>39355.992599999998</v>
      </c>
      <c r="R93">
        <f>G93</f>
        <v>0.11586499999975786</v>
      </c>
      <c r="U93" s="57"/>
    </row>
    <row r="94" spans="1:21" x14ac:dyDescent="0.2">
      <c r="A94" s="30" t="s">
        <v>48</v>
      </c>
      <c r="B94" s="31" t="s">
        <v>46</v>
      </c>
      <c r="C94" s="30">
        <v>54374.494299999998</v>
      </c>
      <c r="D94" s="30">
        <v>1E-3</v>
      </c>
      <c r="E94">
        <f>+(C94-C$7)/C$8</f>
        <v>4515.0263637136277</v>
      </c>
      <c r="F94">
        <f>ROUND(2*E94,0)/2</f>
        <v>4515</v>
      </c>
      <c r="G94">
        <f>+C94-(C$7+F94*C$8)</f>
        <v>0.11756500000046799</v>
      </c>
      <c r="H94">
        <f>+G94</f>
        <v>0.11756500000046799</v>
      </c>
      <c r="K94">
        <f>+G94</f>
        <v>0.11756500000046799</v>
      </c>
      <c r="O94">
        <f ca="1">+C$11+C$12*$F94</f>
        <v>0.13818657910255133</v>
      </c>
      <c r="P94">
        <f ca="1">+D$11+D$12*$F94</f>
        <v>0.6481410941674991</v>
      </c>
      <c r="Q94" s="2">
        <f>+C94-15018.5</f>
        <v>39355.994299999998</v>
      </c>
      <c r="R94">
        <f>G94</f>
        <v>0.11756500000046799</v>
      </c>
      <c r="U94" s="57"/>
    </row>
    <row r="95" spans="1:21" x14ac:dyDescent="0.2">
      <c r="A95" s="54" t="s">
        <v>323</v>
      </c>
      <c r="B95" s="55" t="s">
        <v>51</v>
      </c>
      <c r="C95" s="56">
        <v>54738.474699999999</v>
      </c>
      <c r="D95" s="54" t="s">
        <v>58</v>
      </c>
      <c r="E95">
        <f>+(C95-C$7)/C$8</f>
        <v>4596.6482327353169</v>
      </c>
      <c r="F95">
        <f>ROUND(2*E95,0)/2</f>
        <v>4596.5</v>
      </c>
      <c r="G95">
        <f>+C95-(C$7+F95*C$8)</f>
        <v>0.66102150000369875</v>
      </c>
      <c r="I95">
        <f>+G95</f>
        <v>0.66102150000369875</v>
      </c>
      <c r="O95">
        <f ca="1">+C$11+C$12*$F95</f>
        <v>0.14507442322099029</v>
      </c>
      <c r="P95">
        <f ca="1">+D$11+D$12*$F95</f>
        <v>0.65422999872785237</v>
      </c>
      <c r="Q95" s="2">
        <f>+C95-15018.5</f>
        <v>39719.974699999999</v>
      </c>
      <c r="S95">
        <f>G95</f>
        <v>0.66102150000369875</v>
      </c>
    </row>
    <row r="96" spans="1:21" x14ac:dyDescent="0.2">
      <c r="A96" s="54" t="s">
        <v>327</v>
      </c>
      <c r="B96" s="55" t="s">
        <v>46</v>
      </c>
      <c r="C96" s="56">
        <v>55034.486599999997</v>
      </c>
      <c r="D96" s="54" t="s">
        <v>58</v>
      </c>
      <c r="E96">
        <f>+(C96-C$7)/C$8</f>
        <v>4663.0283030101482</v>
      </c>
      <c r="F96">
        <f>ROUND(2*E96,0)/2</f>
        <v>4663</v>
      </c>
      <c r="G96">
        <f>+C96-(C$7+F96*C$8)</f>
        <v>0.12621300000319025</v>
      </c>
      <c r="I96">
        <f>+G96</f>
        <v>0.12621300000319025</v>
      </c>
      <c r="O96">
        <f ca="1">+C$11+C$12*$F96</f>
        <v>0.15069456596793745</v>
      </c>
      <c r="P96">
        <f ca="1">+D$11+D$12*$F96</f>
        <v>0.65919824600715904</v>
      </c>
      <c r="Q96" s="2">
        <f>+C96-15018.5</f>
        <v>40015.986599999997</v>
      </c>
      <c r="R96">
        <f>G96</f>
        <v>0.12621300000319025</v>
      </c>
    </row>
    <row r="97" spans="1:21" x14ac:dyDescent="0.2">
      <c r="A97" s="54" t="s">
        <v>327</v>
      </c>
      <c r="B97" s="55" t="s">
        <v>51</v>
      </c>
      <c r="C97" s="56">
        <v>55068.464899999999</v>
      </c>
      <c r="D97" s="54" t="s">
        <v>58</v>
      </c>
      <c r="E97">
        <f>+(C97-C$7)/C$8</f>
        <v>4670.6478681081035</v>
      </c>
      <c r="F97">
        <f>ROUND(2*E97,0)/2</f>
        <v>4670.5</v>
      </c>
      <c r="G97">
        <f>+C97-(C$7+F97*C$8)</f>
        <v>0.65939550000621239</v>
      </c>
      <c r="I97">
        <f>+G97</f>
        <v>0.65939550000621239</v>
      </c>
      <c r="O97">
        <f ca="1">+C$11+C$12*$F97</f>
        <v>0.15132841665368335</v>
      </c>
      <c r="P97">
        <f ca="1">+D$11+D$12*$F97</f>
        <v>0.65975857464768239</v>
      </c>
      <c r="Q97" s="2">
        <f>+C97-15018.5</f>
        <v>40049.964899999999</v>
      </c>
      <c r="S97">
        <f>G97</f>
        <v>0.65939550000621239</v>
      </c>
    </row>
    <row r="98" spans="1:21" x14ac:dyDescent="0.2">
      <c r="A98" s="54" t="s">
        <v>335</v>
      </c>
      <c r="B98" s="55" t="s">
        <v>46</v>
      </c>
      <c r="C98" s="56">
        <v>55070.166499999999</v>
      </c>
      <c r="D98" s="54" t="s">
        <v>58</v>
      </c>
      <c r="E98">
        <f>+(C98-C$7)/C$8</f>
        <v>4671.0294484688247</v>
      </c>
      <c r="F98">
        <f>ROUND(2*E98,0)/2</f>
        <v>4671</v>
      </c>
      <c r="G98">
        <f>+C98-(C$7+F98*C$8)</f>
        <v>0.13132100000075297</v>
      </c>
      <c r="H98">
        <f>+G98</f>
        <v>0.13132100000075297</v>
      </c>
      <c r="J98">
        <f>H98</f>
        <v>0.13132100000075297</v>
      </c>
      <c r="O98">
        <f ca="1">+C$11+C$12*$F98</f>
        <v>0.15137067336606641</v>
      </c>
      <c r="P98">
        <f ca="1">+D$11+D$12*$F98</f>
        <v>0.65979592989038394</v>
      </c>
      <c r="Q98" s="2">
        <f>+C98-15018.5</f>
        <v>40051.666499999999</v>
      </c>
      <c r="R98">
        <f>G98</f>
        <v>0.13132100000075297</v>
      </c>
    </row>
    <row r="99" spans="1:21" x14ac:dyDescent="0.2">
      <c r="A99" s="30" t="s">
        <v>49</v>
      </c>
      <c r="B99" s="31" t="s">
        <v>46</v>
      </c>
      <c r="C99" s="30">
        <v>55168.271119999998</v>
      </c>
      <c r="D99" s="30">
        <v>1.3999999999999999E-4</v>
      </c>
      <c r="E99">
        <f>+(C99-C$7)/C$8</f>
        <v>4693.0292112144625</v>
      </c>
      <c r="F99">
        <f>ROUND(2*E99,0)/2</f>
        <v>4693</v>
      </c>
      <c r="G99">
        <f>+C99-(C$7+F99*C$8)</f>
        <v>0.13026300000638003</v>
      </c>
      <c r="H99">
        <f>+G99</f>
        <v>0.13026300000638003</v>
      </c>
      <c r="K99">
        <f>H99</f>
        <v>0.13026300000638003</v>
      </c>
      <c r="O99">
        <f ca="1">+C$11+C$12*$F99</f>
        <v>0.15322996871092109</v>
      </c>
      <c r="P99">
        <f ca="1">+D$11+D$12*$F99</f>
        <v>0.66143956056925224</v>
      </c>
      <c r="Q99" s="2">
        <f>+C99-15018.5</f>
        <v>40149.771119999998</v>
      </c>
      <c r="R99">
        <f>G99</f>
        <v>0.13026300000638003</v>
      </c>
      <c r="U99" s="57"/>
    </row>
    <row r="100" spans="1:21" x14ac:dyDescent="0.2">
      <c r="A100" s="32" t="s">
        <v>55</v>
      </c>
      <c r="B100" s="32"/>
      <c r="C100" s="29">
        <v>55398.458100000003</v>
      </c>
      <c r="D100" s="29">
        <v>5.4999999999999997E-3</v>
      </c>
      <c r="E100">
        <f>+(C100-C$7)/C$8</f>
        <v>4744.6481762248277</v>
      </c>
      <c r="F100">
        <f>ROUND(2*E100,0)/2</f>
        <v>4744.5</v>
      </c>
      <c r="G100">
        <f>+C100-(C$7+F100*C$8)</f>
        <v>0.66076950001297519</v>
      </c>
      <c r="H100">
        <f>+G100</f>
        <v>0.66076950001297519</v>
      </c>
      <c r="J100">
        <f>H100</f>
        <v>0.66076950001297519</v>
      </c>
      <c r="O100">
        <f ca="1">+C$11+C$12*$F100</f>
        <v>0.15758241008637641</v>
      </c>
      <c r="P100">
        <f ca="1">+D$11+D$12*$F100</f>
        <v>0.66528715056751231</v>
      </c>
      <c r="Q100" s="2">
        <f>+C100-15018.5</f>
        <v>40379.958100000003</v>
      </c>
      <c r="S100">
        <f>G100</f>
        <v>0.66076950001297519</v>
      </c>
      <c r="U100" s="57"/>
    </row>
    <row r="101" spans="1:21" x14ac:dyDescent="0.2">
      <c r="A101" s="32" t="s">
        <v>55</v>
      </c>
      <c r="B101" s="32"/>
      <c r="C101" s="29">
        <v>55480.422500000001</v>
      </c>
      <c r="D101" s="29">
        <v>5.4999999999999997E-3</v>
      </c>
      <c r="E101">
        <f>+(C101-C$7)/C$8</f>
        <v>4763.0285272581277</v>
      </c>
      <c r="F101">
        <f>ROUND(2*E101,0)/2</f>
        <v>4763</v>
      </c>
      <c r="G101">
        <f>+C101-(C$7+F101*C$8)</f>
        <v>0.12721300000703195</v>
      </c>
      <c r="H101">
        <f>+G101</f>
        <v>0.12721300000703195</v>
      </c>
      <c r="J101">
        <f>H101</f>
        <v>0.12721300000703195</v>
      </c>
      <c r="O101">
        <f ca="1">+C$11+C$12*$F101</f>
        <v>0.15914590844454968</v>
      </c>
      <c r="P101">
        <f ca="1">+D$11+D$12*$F101</f>
        <v>0.66666929454746982</v>
      </c>
      <c r="Q101" s="2">
        <f>+C101-15018.5</f>
        <v>40461.922500000001</v>
      </c>
      <c r="R101">
        <f>G101</f>
        <v>0.12721300000703195</v>
      </c>
      <c r="U101" s="57"/>
    </row>
    <row r="102" spans="1:21" x14ac:dyDescent="0.2">
      <c r="A102" s="54" t="s">
        <v>351</v>
      </c>
      <c r="B102" s="55" t="s">
        <v>46</v>
      </c>
      <c r="C102" s="56">
        <v>55801.507400000002</v>
      </c>
      <c r="D102" s="54" t="s">
        <v>58</v>
      </c>
      <c r="E102">
        <f>+(C102-C$7)/C$8</f>
        <v>4835.031167105335</v>
      </c>
      <c r="F102">
        <f>ROUND(2*E102,0)/2</f>
        <v>4835</v>
      </c>
      <c r="G102">
        <f>+C102-(C$7+F102*C$8)</f>
        <v>0.13898500001232605</v>
      </c>
      <c r="I102">
        <f>+G102</f>
        <v>0.13898500001232605</v>
      </c>
      <c r="O102">
        <f ca="1">+C$11+C$12*$F102</f>
        <v>0.1652308750277105</v>
      </c>
      <c r="P102">
        <f ca="1">+D$11+D$12*$F102</f>
        <v>0.67204844949649356</v>
      </c>
      <c r="Q102" s="2">
        <f>+C102-15018.5</f>
        <v>40783.007400000002</v>
      </c>
      <c r="R102">
        <f>G102</f>
        <v>0.13898500001232605</v>
      </c>
    </row>
    <row r="103" spans="1:21" x14ac:dyDescent="0.2">
      <c r="A103" s="54" t="s">
        <v>351</v>
      </c>
      <c r="B103" s="55" t="s">
        <v>46</v>
      </c>
      <c r="C103" s="56">
        <v>55850.565199999997</v>
      </c>
      <c r="D103" s="54" t="s">
        <v>58</v>
      </c>
      <c r="E103">
        <f>+(C103-C$7)/C$8</f>
        <v>4846.0322795995562</v>
      </c>
      <c r="F103">
        <f>ROUND(2*E103,0)/2</f>
        <v>4846</v>
      </c>
      <c r="G103">
        <f>+C103-(C$7+F103*C$8)</f>
        <v>0.14394599999650382</v>
      </c>
      <c r="I103">
        <f>+G103</f>
        <v>0.14394599999650382</v>
      </c>
      <c r="O103">
        <f ca="1">+C$11+C$12*$F103</f>
        <v>0.16616052270013787</v>
      </c>
      <c r="P103">
        <f ca="1">+D$11+D$12*$F103</f>
        <v>0.67287026483592771</v>
      </c>
      <c r="Q103" s="2">
        <f>+C103-15018.5</f>
        <v>40832.065199999997</v>
      </c>
      <c r="R103">
        <f>G103</f>
        <v>0.14394599999650382</v>
      </c>
    </row>
    <row r="104" spans="1:21" x14ac:dyDescent="0.2">
      <c r="A104" s="30" t="s">
        <v>50</v>
      </c>
      <c r="B104" s="31" t="s">
        <v>51</v>
      </c>
      <c r="C104" s="30">
        <v>55866.698199999999</v>
      </c>
      <c r="D104" s="30">
        <v>5.9999999999999995E-4</v>
      </c>
      <c r="E104">
        <f>+(C104-C$7)/C$8</f>
        <v>4849.6500722414876</v>
      </c>
      <c r="F104">
        <f>ROUND(2*E104,0)/2</f>
        <v>4849.5</v>
      </c>
      <c r="G104">
        <f>+C104-(C$7+F104*C$8)</f>
        <v>0.66922450000129174</v>
      </c>
      <c r="H104">
        <f>+G104</f>
        <v>0.66922450000129174</v>
      </c>
      <c r="K104">
        <f>H104</f>
        <v>0.66922450000129174</v>
      </c>
      <c r="O104">
        <f ca="1">+C$11+C$12*$F104</f>
        <v>0.16645631968681929</v>
      </c>
      <c r="P104">
        <f ca="1">+D$11+D$12*$F104</f>
        <v>0.67313175153483862</v>
      </c>
      <c r="Q104" s="2">
        <f>+C104-15018.5</f>
        <v>40848.198199999999</v>
      </c>
      <c r="S104">
        <f>G104</f>
        <v>0.66922450000129174</v>
      </c>
      <c r="U104" s="57"/>
    </row>
    <row r="105" spans="1:21" x14ac:dyDescent="0.2">
      <c r="A105" s="32" t="s">
        <v>53</v>
      </c>
      <c r="B105" s="34" t="s">
        <v>51</v>
      </c>
      <c r="C105" s="29">
        <v>55893.455809999999</v>
      </c>
      <c r="D105" s="29">
        <v>8.0000000000000004E-4</v>
      </c>
      <c r="E105">
        <f>+(C105-C$7)/C$8</f>
        <v>4855.650412201423</v>
      </c>
      <c r="F105">
        <f>ROUND(2*E105,0)/2</f>
        <v>4855.5</v>
      </c>
      <c r="G105">
        <f>+C105-(C$7+F105*C$8)</f>
        <v>0.67074050000519492</v>
      </c>
      <c r="H105">
        <f>+G105</f>
        <v>0.67074050000519492</v>
      </c>
      <c r="K105">
        <f>+G105</f>
        <v>0.67074050000519492</v>
      </c>
      <c r="O105">
        <f ca="1">+C$11+C$12*$F105</f>
        <v>0.166963400235416</v>
      </c>
      <c r="P105">
        <f ca="1">+D$11+D$12*$F105</f>
        <v>0.67358001444725724</v>
      </c>
      <c r="Q105" s="2">
        <f>+C105-15018.5</f>
        <v>40874.955809999999</v>
      </c>
      <c r="S105">
        <f>G105</f>
        <v>0.67074050000519492</v>
      </c>
      <c r="U105" s="57"/>
    </row>
    <row r="106" spans="1:21" x14ac:dyDescent="0.2">
      <c r="A106" s="29" t="s">
        <v>52</v>
      </c>
      <c r="B106" s="34" t="s">
        <v>46</v>
      </c>
      <c r="C106" s="29">
        <v>56086.9133</v>
      </c>
      <c r="D106" s="29">
        <v>6.9999999999999999E-4</v>
      </c>
      <c r="E106">
        <f>+(C106-C$7)/C$8</f>
        <v>4899.0328633170457</v>
      </c>
      <c r="F106">
        <f>ROUND(2*E106,0)/2</f>
        <v>4899</v>
      </c>
      <c r="G106">
        <f>+C106-(C$7+F106*C$8)</f>
        <v>0.14654900000459747</v>
      </c>
      <c r="H106">
        <f>+G106</f>
        <v>0.14654900000459747</v>
      </c>
      <c r="K106">
        <f>H106</f>
        <v>0.14654900000459747</v>
      </c>
      <c r="O106">
        <f ca="1">+C$11+C$12*$F106</f>
        <v>0.17063973421274231</v>
      </c>
      <c r="P106">
        <f ca="1">+D$11+D$12*$F106</f>
        <v>0.67682992056229252</v>
      </c>
      <c r="Q106" s="2">
        <f>+C106-15018.5</f>
        <v>41068.4133</v>
      </c>
      <c r="R106">
        <f>G106</f>
        <v>0.14654900000459747</v>
      </c>
      <c r="U106" s="57"/>
    </row>
    <row r="107" spans="1:21" x14ac:dyDescent="0.2">
      <c r="A107" s="32" t="s">
        <v>54</v>
      </c>
      <c r="B107" s="34" t="s">
        <v>46</v>
      </c>
      <c r="C107" s="29">
        <v>56180.555500000002</v>
      </c>
      <c r="D107" s="29">
        <v>6.9999999999999999E-4</v>
      </c>
      <c r="E107">
        <f>+(C107-C$7)/C$8</f>
        <v>4920.0319373971415</v>
      </c>
      <c r="F107">
        <f>ROUND(2*E107,0)/2</f>
        <v>4920</v>
      </c>
      <c r="G107">
        <f>+C107-(C$7+F107*C$8)</f>
        <v>0.1424200000037672</v>
      </c>
      <c r="H107">
        <f>+G107</f>
        <v>0.1424200000037672</v>
      </c>
      <c r="J107">
        <f>H107</f>
        <v>0.1424200000037672</v>
      </c>
      <c r="O107">
        <f ca="1">+C$11+C$12*$F107</f>
        <v>0.17241451613283088</v>
      </c>
      <c r="P107">
        <f ca="1">+D$11+D$12*$F107</f>
        <v>0.67839884075575774</v>
      </c>
      <c r="Q107" s="2">
        <f>+C107-15018.5</f>
        <v>41162.055500000002</v>
      </c>
      <c r="R107">
        <f>G107</f>
        <v>0.1424200000037672</v>
      </c>
      <c r="U107" s="57"/>
    </row>
    <row r="108" spans="1:21" x14ac:dyDescent="0.2">
      <c r="A108" s="36" t="s">
        <v>56</v>
      </c>
      <c r="B108" s="34"/>
      <c r="C108" s="36">
        <v>56916.358999999997</v>
      </c>
      <c r="D108" s="36">
        <v>2.0000000000000001E-4</v>
      </c>
      <c r="E108">
        <f>+(C108-C$7)/C$8</f>
        <v>5085.0343850638292</v>
      </c>
      <c r="F108">
        <f>ROUND(2*E108,0)/2</f>
        <v>5085</v>
      </c>
      <c r="G108">
        <f>+C108-(C$7+F108*C$8)</f>
        <v>0.15333500000269851</v>
      </c>
      <c r="H108">
        <f>+G108</f>
        <v>0.15333500000269851</v>
      </c>
      <c r="J108">
        <f>H108</f>
        <v>0.15333500000269851</v>
      </c>
      <c r="O108">
        <f ca="1">+C$11+C$12*$F108</f>
        <v>0.18635923121924108</v>
      </c>
      <c r="P108">
        <f ca="1">+D$11+D$12*$F108</f>
        <v>0.69072607084727045</v>
      </c>
      <c r="Q108" s="2">
        <f>+C108-15018.5</f>
        <v>41897.858999999997</v>
      </c>
      <c r="R108">
        <f>G108</f>
        <v>0.15333500000269851</v>
      </c>
      <c r="U108" s="57"/>
    </row>
    <row r="109" spans="1:21" x14ac:dyDescent="0.2">
      <c r="A109" s="36" t="s">
        <v>56</v>
      </c>
      <c r="B109" s="34"/>
      <c r="C109" s="36">
        <v>56950.329100000003</v>
      </c>
      <c r="D109" s="36">
        <v>9.4000000000000004E-3</v>
      </c>
      <c r="E109">
        <f>+(C109-C$7)/C$8</f>
        <v>5092.6521113283588</v>
      </c>
      <c r="F109">
        <f>ROUND(2*E109,0)/2</f>
        <v>5092.5</v>
      </c>
      <c r="G109">
        <f>+C109-(C$7+F109*C$8)</f>
        <v>0.67831750000914326</v>
      </c>
      <c r="H109">
        <f>+G109</f>
        <v>0.67831750000914326</v>
      </c>
      <c r="J109">
        <f>H109</f>
        <v>0.67831750000914326</v>
      </c>
      <c r="O109">
        <f ca="1">+C$11+C$12*$F109</f>
        <v>0.18699308190498704</v>
      </c>
      <c r="P109">
        <f ca="1">+D$11+D$12*$F109</f>
        <v>0.6912863994877938</v>
      </c>
      <c r="Q109" s="2">
        <f>+C109-15018.5</f>
        <v>41931.829100000003</v>
      </c>
      <c r="S109">
        <f>G109</f>
        <v>0.67831750000914326</v>
      </c>
      <c r="U109" s="57"/>
    </row>
    <row r="110" spans="1:21" x14ac:dyDescent="0.2">
      <c r="A110" s="36" t="s">
        <v>56</v>
      </c>
      <c r="B110" s="34"/>
      <c r="C110" s="36">
        <v>56965.411099999998</v>
      </c>
      <c r="D110" s="36">
        <v>4.0000000000000001E-3</v>
      </c>
      <c r="E110">
        <f>+(C110-C$7)/C$8</f>
        <v>5096.0342193445731</v>
      </c>
      <c r="F110">
        <f>ROUND(2*E110,0)/2</f>
        <v>5096</v>
      </c>
      <c r="G110">
        <f>+C110-(C$7+F110*C$8)</f>
        <v>0.15259599999990314</v>
      </c>
      <c r="H110">
        <f>+G110</f>
        <v>0.15259599999990314</v>
      </c>
      <c r="J110">
        <f>H110</f>
        <v>0.15259599999990314</v>
      </c>
      <c r="O110">
        <f ca="1">+C$11+C$12*$F110</f>
        <v>0.18728887889166845</v>
      </c>
      <c r="P110">
        <f ca="1">+D$11+D$12*$F110</f>
        <v>0.6915478861867046</v>
      </c>
      <c r="Q110" s="2">
        <f>+C110-15018.5</f>
        <v>41946.911099999998</v>
      </c>
      <c r="R110">
        <f>G110</f>
        <v>0.15259599999990314</v>
      </c>
    </row>
    <row r="111" spans="1:21" x14ac:dyDescent="0.2">
      <c r="A111" s="37" t="s">
        <v>62</v>
      </c>
      <c r="B111" s="38"/>
      <c r="C111" s="37">
        <v>57213.438999999998</v>
      </c>
      <c r="D111" s="37">
        <v>1.7600000000000001E-2</v>
      </c>
      <c r="E111">
        <f>+(C111-C$7)/C$8</f>
        <v>5151.6539746048138</v>
      </c>
      <c r="F111">
        <f>ROUND(2*E111,0)/2</f>
        <v>5151.5</v>
      </c>
      <c r="G111">
        <f>+C111-(C$7+F111*C$8)</f>
        <v>0.6866264999989653</v>
      </c>
      <c r="H111">
        <f>+G111</f>
        <v>0.6866264999989653</v>
      </c>
      <c r="J111">
        <f>H111</f>
        <v>0.6866264999989653</v>
      </c>
      <c r="O111">
        <f ca="1">+C$11+C$12*$F111</f>
        <v>0.19197937396618825</v>
      </c>
      <c r="P111">
        <f ca="1">+D$11+D$12*$F111</f>
        <v>0.69569431812657712</v>
      </c>
      <c r="Q111" s="2">
        <f>+C111-15018.5</f>
        <v>42194.938999999998</v>
      </c>
      <c r="S111">
        <f>G111</f>
        <v>0.6866264999989653</v>
      </c>
    </row>
    <row r="112" spans="1:21" x14ac:dyDescent="0.2">
      <c r="A112" s="58" t="s">
        <v>387</v>
      </c>
      <c r="B112" s="59" t="s">
        <v>46</v>
      </c>
      <c r="C112" s="60">
        <v>57237.447800000002</v>
      </c>
      <c r="D112" s="60">
        <v>1.15E-2</v>
      </c>
      <c r="E112">
        <f>+(C112-C$7)/C$8</f>
        <v>5157.037899478154</v>
      </c>
      <c r="F112">
        <f>ROUND(2*E112,0)/2</f>
        <v>5157</v>
      </c>
      <c r="G112">
        <f>+C112-(C$7+F112*C$8)</f>
        <v>0.16900700001133373</v>
      </c>
      <c r="H112">
        <f>+G112</f>
        <v>0.16900700001133373</v>
      </c>
      <c r="J112">
        <f>H112</f>
        <v>0.16900700001133373</v>
      </c>
      <c r="O112">
        <f ca="1">+C$11+C$12*$F112</f>
        <v>0.19244419780240191</v>
      </c>
      <c r="P112">
        <f ca="1">+D$11+D$12*$F112</f>
        <v>0.6961052257962943</v>
      </c>
      <c r="Q112" s="2">
        <f>+C112-15018.5</f>
        <v>42218.947800000002</v>
      </c>
      <c r="R112">
        <f>G112</f>
        <v>0.16900700001133373</v>
      </c>
    </row>
    <row r="113" spans="1:19" x14ac:dyDescent="0.2">
      <c r="A113" s="61" t="s">
        <v>388</v>
      </c>
      <c r="B113" s="62" t="s">
        <v>46</v>
      </c>
      <c r="C113" s="63">
        <v>57656.625410000001</v>
      </c>
      <c r="D113" s="63">
        <v>8.9999999999999998E-4</v>
      </c>
      <c r="E113">
        <f>+(C113-C$7)/C$8</f>
        <v>5251.0376312775707</v>
      </c>
      <c r="F113">
        <f>ROUND(2*E113,0)/2</f>
        <v>5251</v>
      </c>
      <c r="G113">
        <f>+C113-(C$7+F113*C$8)</f>
        <v>0.16781100000662263</v>
      </c>
      <c r="H113">
        <f>+G113</f>
        <v>0.16781100000662263</v>
      </c>
      <c r="J113">
        <f>H113</f>
        <v>0.16781100000662263</v>
      </c>
      <c r="O113">
        <f ca="1">+C$11+C$12*$F113</f>
        <v>0.20038845973041741</v>
      </c>
      <c r="P113">
        <f ca="1">+D$11+D$12*$F113</f>
        <v>0.70312801142418635</v>
      </c>
      <c r="Q113" s="2">
        <f>+C113-15018.5</f>
        <v>42638.125410000001</v>
      </c>
      <c r="R113">
        <f>G113</f>
        <v>0.16781100000662263</v>
      </c>
    </row>
    <row r="114" spans="1:19" x14ac:dyDescent="0.2">
      <c r="A114" s="67" t="s">
        <v>389</v>
      </c>
      <c r="B114" s="68" t="s">
        <v>46</v>
      </c>
      <c r="C114" s="69">
        <v>57692.30159999989</v>
      </c>
      <c r="D114" s="69">
        <v>1.6999999999999999E-3</v>
      </c>
      <c r="E114">
        <f>+(C114-C$7)/C$8</f>
        <v>5259.0379447762207</v>
      </c>
      <c r="F114">
        <f>ROUND(2*E114,0)/2</f>
        <v>5259</v>
      </c>
      <c r="G114">
        <f>+C114-(C$7+F114*C$8)</f>
        <v>0.16920899989781901</v>
      </c>
      <c r="H114">
        <f>+G114</f>
        <v>0.16920899989781901</v>
      </c>
      <c r="J114">
        <f>H114</f>
        <v>0.16920899989781901</v>
      </c>
      <c r="O114">
        <f ca="1">+C$11+C$12*$F114</f>
        <v>0.20106456712854637</v>
      </c>
      <c r="P114">
        <f ca="1">+D$11+D$12*$F114</f>
        <v>0.70372569530741114</v>
      </c>
      <c r="Q114" s="2">
        <f>+C114-15018.5</f>
        <v>42673.80159999989</v>
      </c>
      <c r="R114">
        <f>G114</f>
        <v>0.16920899989781901</v>
      </c>
    </row>
    <row r="115" spans="1:19" x14ac:dyDescent="0.2">
      <c r="A115" s="67" t="s">
        <v>389</v>
      </c>
      <c r="B115" s="68" t="s">
        <v>51</v>
      </c>
      <c r="C115" s="69">
        <v>57726.266259999946</v>
      </c>
      <c r="D115" s="69">
        <v>8.9999999999999998E-4</v>
      </c>
      <c r="E115">
        <f>+(C115-C$7)/C$8</f>
        <v>5266.654451131757</v>
      </c>
      <c r="F115">
        <f>ROUND(2*E115,0)/2</f>
        <v>5266.5</v>
      </c>
      <c r="G115">
        <f>+C115-(C$7+F115*C$8)</f>
        <v>0.68875149995437823</v>
      </c>
      <c r="H115">
        <f>+G115</f>
        <v>0.68875149995437823</v>
      </c>
      <c r="J115">
        <f>H115</f>
        <v>0.68875149995437823</v>
      </c>
      <c r="O115">
        <f ca="1">+C$11+C$12*$F115</f>
        <v>0.20169841781429232</v>
      </c>
      <c r="P115">
        <f ca="1">+D$11+D$12*$F115</f>
        <v>0.70428602394793449</v>
      </c>
      <c r="Q115" s="2">
        <f>+C115-15018.5</f>
        <v>42707.766259999946</v>
      </c>
      <c r="R115">
        <f>G115</f>
        <v>0.68875149995437823</v>
      </c>
    </row>
    <row r="116" spans="1:19" x14ac:dyDescent="0.2">
      <c r="A116" s="64" t="s">
        <v>0</v>
      </c>
      <c r="B116" s="65" t="s">
        <v>46</v>
      </c>
      <c r="C116" s="66">
        <v>57980.449800000002</v>
      </c>
      <c r="D116" s="66">
        <v>5.8999999999999999E-3</v>
      </c>
      <c r="E116">
        <f>+(C116-C$7)/C$8</f>
        <v>5323.6545962202126</v>
      </c>
      <c r="F116">
        <f>ROUND(2*E116,0)/2</f>
        <v>5323.5</v>
      </c>
      <c r="G116">
        <f>+C116-(C$7+F116*C$8)</f>
        <v>0.68939850000606384</v>
      </c>
      <c r="H116">
        <f>+G116</f>
        <v>0.68939850000606384</v>
      </c>
      <c r="J116">
        <f>H116</f>
        <v>0.68939850000606384</v>
      </c>
      <c r="O116">
        <f ca="1">+C$11+C$12*$F116</f>
        <v>0.20651568302596129</v>
      </c>
      <c r="P116">
        <f ca="1">+D$11+D$12*$F116</f>
        <v>0.70854452161591164</v>
      </c>
      <c r="Q116" s="2">
        <f>+C116-15018.5</f>
        <v>42961.949800000002</v>
      </c>
      <c r="S116">
        <f>G116</f>
        <v>0.68939850000606384</v>
      </c>
    </row>
    <row r="117" spans="1:19" x14ac:dyDescent="0.2">
      <c r="A117" s="64" t="s">
        <v>0</v>
      </c>
      <c r="B117" s="65" t="s">
        <v>46</v>
      </c>
      <c r="C117" s="66">
        <v>57989.361599999997</v>
      </c>
      <c r="D117" s="66">
        <v>4.0000000000000002E-4</v>
      </c>
      <c r="E117">
        <f>+(C117-C$7)/C$8</f>
        <v>5325.6530493576529</v>
      </c>
      <c r="F117">
        <f>ROUND(2*E117,0)/2</f>
        <v>5325.5</v>
      </c>
      <c r="G117">
        <f>+C117-(C$7+F117*C$8)</f>
        <v>0.68250050000642659</v>
      </c>
      <c r="H117">
        <f>+G117</f>
        <v>0.68250050000642659</v>
      </c>
      <c r="J117">
        <f>H117</f>
        <v>0.68250050000642659</v>
      </c>
      <c r="O117">
        <f ca="1">+C$11+C$12*$F117</f>
        <v>0.20668470987549353</v>
      </c>
      <c r="P117">
        <f ca="1">+D$11+D$12*$F117</f>
        <v>0.70869394258671781</v>
      </c>
      <c r="Q117" s="2">
        <f>+C117-15018.5</f>
        <v>42970.861599999997</v>
      </c>
      <c r="S117">
        <f>G117</f>
        <v>0.68250050000642659</v>
      </c>
    </row>
    <row r="118" spans="1:19" x14ac:dyDescent="0.2">
      <c r="A118" s="64" t="s">
        <v>0</v>
      </c>
      <c r="B118" s="65" t="s">
        <v>46</v>
      </c>
      <c r="C118" s="66">
        <v>57995.5455</v>
      </c>
      <c r="D118" s="66">
        <v>1.1000000000000001E-3</v>
      </c>
      <c r="E118">
        <f>+(C118-C$7)/C$8</f>
        <v>5327.0397764337358</v>
      </c>
      <c r="F118">
        <f>ROUND(2*E118,0)/2</f>
        <v>5327</v>
      </c>
      <c r="G118">
        <f>+C118-(C$7+F118*C$8)</f>
        <v>0.17737700000725454</v>
      </c>
      <c r="H118">
        <f>+G118</f>
        <v>0.17737700000725454</v>
      </c>
      <c r="J118">
        <f>H118</f>
        <v>0.17737700000725454</v>
      </c>
      <c r="O118">
        <f ca="1">+C$11+C$12*$F118</f>
        <v>0.20681148001264271</v>
      </c>
      <c r="P118">
        <f ca="1">+D$11+D$12*$F118</f>
        <v>0.70880600831482254</v>
      </c>
      <c r="Q118" s="2">
        <f>+C118-15018.5</f>
        <v>42977.0455</v>
      </c>
      <c r="R118">
        <f>G118</f>
        <v>0.17737700000725454</v>
      </c>
    </row>
    <row r="119" spans="1:19" x14ac:dyDescent="0.2">
      <c r="A119" s="70" t="s">
        <v>390</v>
      </c>
      <c r="B119" s="71" t="s">
        <v>46</v>
      </c>
      <c r="C119" s="72">
        <v>59101.481899999999</v>
      </c>
      <c r="D119" s="70">
        <v>1.1000000000000001E-3</v>
      </c>
      <c r="E119">
        <f>+(C119-C$7)/C$8</f>
        <v>5575.0437788116615</v>
      </c>
      <c r="F119">
        <f>ROUND(2*E119,0)/2</f>
        <v>5575</v>
      </c>
      <c r="G119">
        <f>+C119-(C$7+F119*C$8)</f>
        <v>0.19522500000311993</v>
      </c>
      <c r="H119">
        <f>+G119</f>
        <v>0.19522500000311993</v>
      </c>
      <c r="J119">
        <f>H119</f>
        <v>0.19522500000311993</v>
      </c>
      <c r="O119">
        <f ca="1">+C$11+C$12*$F119</f>
        <v>0.22777080935464106</v>
      </c>
      <c r="P119">
        <f ca="1">+D$11+D$12*$F119</f>
        <v>0.72733420869479326</v>
      </c>
      <c r="Q119" s="2">
        <f>+C119-15018.5</f>
        <v>44082.981899999999</v>
      </c>
      <c r="R119">
        <f>G119</f>
        <v>0.19522500000311993</v>
      </c>
    </row>
    <row r="120" spans="1:19" x14ac:dyDescent="0.2">
      <c r="A120" s="70" t="s">
        <v>390</v>
      </c>
      <c r="B120" s="71" t="s">
        <v>46</v>
      </c>
      <c r="C120" s="72">
        <v>59382.4251</v>
      </c>
      <c r="D120" s="70">
        <v>4.3E-3</v>
      </c>
      <c r="E120">
        <f>+(C120-C$7)/C$8</f>
        <v>5638.0447235683969</v>
      </c>
      <c r="F120">
        <f>ROUND(2*E120,0)/2</f>
        <v>5638</v>
      </c>
      <c r="G120">
        <f>+C120-(C$7+F120*C$8)</f>
        <v>0.19943800000328338</v>
      </c>
      <c r="H120">
        <f>+G120</f>
        <v>0.19943800000328338</v>
      </c>
      <c r="J120">
        <f>H120</f>
        <v>0.19943800000328338</v>
      </c>
      <c r="O120">
        <f ca="1">+C$11+C$12*$F120</f>
        <v>0.23309515511490675</v>
      </c>
      <c r="P120">
        <f ca="1">+D$11+D$12*$F120</f>
        <v>0.73204096927518902</v>
      </c>
      <c r="Q120" s="2">
        <f>+C120-15018.5</f>
        <v>44363.9251</v>
      </c>
      <c r="R120">
        <f>G120</f>
        <v>0.19943800000328338</v>
      </c>
    </row>
    <row r="121" spans="1:19" x14ac:dyDescent="0.2">
      <c r="B121" s="48"/>
    </row>
    <row r="122" spans="1:19" x14ac:dyDescent="0.2">
      <c r="B122" s="48"/>
    </row>
    <row r="123" spans="1:19" x14ac:dyDescent="0.2">
      <c r="B123" s="48"/>
    </row>
    <row r="124" spans="1:19" x14ac:dyDescent="0.2">
      <c r="B124" s="48"/>
    </row>
    <row r="125" spans="1:19" x14ac:dyDescent="0.2">
      <c r="B125" s="48"/>
    </row>
    <row r="126" spans="1:19" x14ac:dyDescent="0.2">
      <c r="B126" s="48"/>
    </row>
    <row r="127" spans="1:19" x14ac:dyDescent="0.2">
      <c r="B127" s="48"/>
    </row>
    <row r="128" spans="1:19" x14ac:dyDescent="0.2">
      <c r="B128" s="48"/>
    </row>
    <row r="129" spans="2:2" x14ac:dyDescent="0.2">
      <c r="B129" s="48"/>
    </row>
    <row r="130" spans="2:2" x14ac:dyDescent="0.2">
      <c r="B130" s="48"/>
    </row>
    <row r="131" spans="2:2" x14ac:dyDescent="0.2">
      <c r="B131" s="48"/>
    </row>
    <row r="132" spans="2:2" x14ac:dyDescent="0.2">
      <c r="B132" s="48"/>
    </row>
    <row r="133" spans="2:2" x14ac:dyDescent="0.2">
      <c r="B133" s="48"/>
    </row>
    <row r="134" spans="2:2" x14ac:dyDescent="0.2">
      <c r="B134" s="48"/>
    </row>
    <row r="135" spans="2:2" x14ac:dyDescent="0.2">
      <c r="B135" s="48"/>
    </row>
    <row r="136" spans="2:2" x14ac:dyDescent="0.2">
      <c r="B136" s="48"/>
    </row>
    <row r="137" spans="2:2" x14ac:dyDescent="0.2">
      <c r="B137" s="48"/>
    </row>
    <row r="138" spans="2:2" x14ac:dyDescent="0.2">
      <c r="B138" s="48"/>
    </row>
    <row r="139" spans="2:2" x14ac:dyDescent="0.2">
      <c r="B139" s="48"/>
    </row>
    <row r="140" spans="2:2" x14ac:dyDescent="0.2">
      <c r="B140" s="48"/>
    </row>
    <row r="141" spans="2:2" x14ac:dyDescent="0.2">
      <c r="B141" s="48"/>
    </row>
    <row r="142" spans="2:2" x14ac:dyDescent="0.2">
      <c r="B142" s="48"/>
    </row>
    <row r="143" spans="2:2" x14ac:dyDescent="0.2">
      <c r="B143" s="48"/>
    </row>
    <row r="144" spans="2:2" x14ac:dyDescent="0.2">
      <c r="B144" s="48"/>
    </row>
    <row r="145" spans="2:2" x14ac:dyDescent="0.2">
      <c r="B145" s="48"/>
    </row>
    <row r="146" spans="2:2" x14ac:dyDescent="0.2">
      <c r="B146" s="48"/>
    </row>
    <row r="147" spans="2:2" x14ac:dyDescent="0.2">
      <c r="B147" s="48"/>
    </row>
    <row r="148" spans="2:2" x14ac:dyDescent="0.2">
      <c r="B148" s="48"/>
    </row>
    <row r="149" spans="2:2" x14ac:dyDescent="0.2">
      <c r="B149" s="48"/>
    </row>
    <row r="150" spans="2:2" x14ac:dyDescent="0.2">
      <c r="B150" s="48"/>
    </row>
    <row r="151" spans="2:2" x14ac:dyDescent="0.2">
      <c r="B151" s="48"/>
    </row>
    <row r="152" spans="2:2" x14ac:dyDescent="0.2">
      <c r="B152" s="48"/>
    </row>
    <row r="153" spans="2:2" x14ac:dyDescent="0.2">
      <c r="B153" s="48"/>
    </row>
    <row r="154" spans="2:2" x14ac:dyDescent="0.2">
      <c r="B154" s="48"/>
    </row>
    <row r="155" spans="2:2" x14ac:dyDescent="0.2">
      <c r="B155" s="48"/>
    </row>
    <row r="156" spans="2:2" x14ac:dyDescent="0.2">
      <c r="B156" s="48"/>
    </row>
    <row r="157" spans="2:2" x14ac:dyDescent="0.2">
      <c r="B157" s="48"/>
    </row>
    <row r="158" spans="2:2" x14ac:dyDescent="0.2">
      <c r="B158" s="48"/>
    </row>
    <row r="159" spans="2:2" x14ac:dyDescent="0.2">
      <c r="B159" s="48"/>
    </row>
    <row r="160" spans="2:2" x14ac:dyDescent="0.2">
      <c r="B160" s="48"/>
    </row>
    <row r="161" spans="2:2" x14ac:dyDescent="0.2">
      <c r="B161" s="48"/>
    </row>
    <row r="162" spans="2:2" x14ac:dyDescent="0.2">
      <c r="B162" s="48"/>
    </row>
    <row r="163" spans="2:2" x14ac:dyDescent="0.2">
      <c r="B163" s="48"/>
    </row>
    <row r="164" spans="2:2" x14ac:dyDescent="0.2">
      <c r="B164" s="48"/>
    </row>
    <row r="165" spans="2:2" x14ac:dyDescent="0.2">
      <c r="B165" s="48"/>
    </row>
    <row r="166" spans="2:2" x14ac:dyDescent="0.2">
      <c r="B166" s="48"/>
    </row>
    <row r="167" spans="2:2" x14ac:dyDescent="0.2">
      <c r="B167" s="48"/>
    </row>
    <row r="168" spans="2:2" x14ac:dyDescent="0.2">
      <c r="B168" s="48"/>
    </row>
    <row r="169" spans="2:2" x14ac:dyDescent="0.2">
      <c r="B169" s="48"/>
    </row>
    <row r="170" spans="2:2" x14ac:dyDescent="0.2">
      <c r="B170" s="48"/>
    </row>
    <row r="171" spans="2:2" x14ac:dyDescent="0.2">
      <c r="B171" s="48"/>
    </row>
    <row r="172" spans="2:2" x14ac:dyDescent="0.2">
      <c r="B172" s="48"/>
    </row>
    <row r="173" spans="2:2" x14ac:dyDescent="0.2">
      <c r="B173" s="48"/>
    </row>
    <row r="174" spans="2:2" x14ac:dyDescent="0.2">
      <c r="B174" s="48"/>
    </row>
    <row r="175" spans="2:2" x14ac:dyDescent="0.2">
      <c r="B175" s="48"/>
    </row>
    <row r="176" spans="2:2" x14ac:dyDescent="0.2">
      <c r="B176" s="48"/>
    </row>
    <row r="177" spans="2:2" x14ac:dyDescent="0.2">
      <c r="B177" s="48"/>
    </row>
    <row r="178" spans="2:2" x14ac:dyDescent="0.2">
      <c r="B178" s="48"/>
    </row>
    <row r="179" spans="2:2" x14ac:dyDescent="0.2">
      <c r="B179" s="48"/>
    </row>
    <row r="180" spans="2:2" x14ac:dyDescent="0.2">
      <c r="B180" s="48"/>
    </row>
    <row r="181" spans="2:2" x14ac:dyDescent="0.2">
      <c r="B181" s="48"/>
    </row>
    <row r="182" spans="2:2" x14ac:dyDescent="0.2">
      <c r="B182" s="48"/>
    </row>
    <row r="183" spans="2:2" x14ac:dyDescent="0.2">
      <c r="B183" s="48"/>
    </row>
    <row r="184" spans="2:2" x14ac:dyDescent="0.2">
      <c r="B184" s="48"/>
    </row>
    <row r="185" spans="2:2" x14ac:dyDescent="0.2">
      <c r="B185" s="48"/>
    </row>
    <row r="186" spans="2:2" x14ac:dyDescent="0.2">
      <c r="B186" s="48"/>
    </row>
    <row r="187" spans="2:2" x14ac:dyDescent="0.2">
      <c r="B187" s="48"/>
    </row>
    <row r="188" spans="2:2" x14ac:dyDescent="0.2">
      <c r="B188" s="48"/>
    </row>
    <row r="189" spans="2:2" x14ac:dyDescent="0.2">
      <c r="B189" s="48"/>
    </row>
    <row r="190" spans="2:2" x14ac:dyDescent="0.2">
      <c r="B190" s="48"/>
    </row>
    <row r="191" spans="2:2" x14ac:dyDescent="0.2">
      <c r="B191" s="48"/>
    </row>
    <row r="192" spans="2:2" x14ac:dyDescent="0.2">
      <c r="B192" s="48"/>
    </row>
    <row r="193" spans="2:2" x14ac:dyDescent="0.2">
      <c r="B193" s="48"/>
    </row>
    <row r="194" spans="2:2" x14ac:dyDescent="0.2">
      <c r="B194" s="48"/>
    </row>
    <row r="195" spans="2:2" x14ac:dyDescent="0.2">
      <c r="B195" s="48"/>
    </row>
    <row r="196" spans="2:2" x14ac:dyDescent="0.2">
      <c r="B196" s="48"/>
    </row>
    <row r="197" spans="2:2" x14ac:dyDescent="0.2">
      <c r="B197" s="48"/>
    </row>
    <row r="198" spans="2:2" x14ac:dyDescent="0.2">
      <c r="B198" s="48"/>
    </row>
    <row r="199" spans="2:2" x14ac:dyDescent="0.2">
      <c r="B199" s="48"/>
    </row>
    <row r="200" spans="2:2" x14ac:dyDescent="0.2">
      <c r="B200" s="48"/>
    </row>
    <row r="201" spans="2:2" x14ac:dyDescent="0.2">
      <c r="B201" s="48"/>
    </row>
    <row r="202" spans="2:2" x14ac:dyDescent="0.2">
      <c r="B202" s="48"/>
    </row>
    <row r="203" spans="2:2" x14ac:dyDescent="0.2">
      <c r="B203" s="48"/>
    </row>
    <row r="204" spans="2:2" x14ac:dyDescent="0.2">
      <c r="B204" s="48"/>
    </row>
    <row r="205" spans="2:2" x14ac:dyDescent="0.2">
      <c r="B205" s="48"/>
    </row>
    <row r="206" spans="2:2" x14ac:dyDescent="0.2">
      <c r="B206" s="48"/>
    </row>
    <row r="207" spans="2:2" x14ac:dyDescent="0.2">
      <c r="B207" s="48"/>
    </row>
    <row r="208" spans="2:2" x14ac:dyDescent="0.2">
      <c r="B208" s="48"/>
    </row>
    <row r="209" spans="2:2" x14ac:dyDescent="0.2">
      <c r="B209" s="48"/>
    </row>
    <row r="210" spans="2:2" x14ac:dyDescent="0.2">
      <c r="B210" s="48"/>
    </row>
    <row r="211" spans="2:2" x14ac:dyDescent="0.2">
      <c r="B211" s="48"/>
    </row>
    <row r="212" spans="2:2" x14ac:dyDescent="0.2">
      <c r="B212" s="48"/>
    </row>
    <row r="213" spans="2:2" x14ac:dyDescent="0.2">
      <c r="B213" s="48"/>
    </row>
    <row r="214" spans="2:2" x14ac:dyDescent="0.2">
      <c r="B214" s="48"/>
    </row>
    <row r="215" spans="2:2" x14ac:dyDescent="0.2">
      <c r="B215" s="48"/>
    </row>
    <row r="216" spans="2:2" x14ac:dyDescent="0.2">
      <c r="B216" s="48"/>
    </row>
    <row r="217" spans="2:2" x14ac:dyDescent="0.2">
      <c r="B217" s="48"/>
    </row>
    <row r="218" spans="2:2" x14ac:dyDescent="0.2">
      <c r="B218" s="48"/>
    </row>
    <row r="219" spans="2:2" x14ac:dyDescent="0.2">
      <c r="B219" s="48"/>
    </row>
    <row r="220" spans="2:2" x14ac:dyDescent="0.2">
      <c r="B220" s="48"/>
    </row>
    <row r="221" spans="2:2" x14ac:dyDescent="0.2">
      <c r="B221" s="48"/>
    </row>
    <row r="222" spans="2:2" x14ac:dyDescent="0.2">
      <c r="B222" s="48"/>
    </row>
    <row r="223" spans="2:2" x14ac:dyDescent="0.2">
      <c r="B223" s="48"/>
    </row>
    <row r="224" spans="2:2" x14ac:dyDescent="0.2">
      <c r="B224" s="48"/>
    </row>
    <row r="225" spans="2:2" x14ac:dyDescent="0.2">
      <c r="B225" s="48"/>
    </row>
    <row r="226" spans="2:2" x14ac:dyDescent="0.2">
      <c r="B226" s="48"/>
    </row>
    <row r="227" spans="2:2" x14ac:dyDescent="0.2">
      <c r="B227" s="48"/>
    </row>
    <row r="228" spans="2:2" x14ac:dyDescent="0.2">
      <c r="B228" s="48"/>
    </row>
    <row r="229" spans="2:2" x14ac:dyDescent="0.2">
      <c r="B229" s="48"/>
    </row>
    <row r="230" spans="2:2" x14ac:dyDescent="0.2">
      <c r="B230" s="48"/>
    </row>
    <row r="231" spans="2:2" x14ac:dyDescent="0.2">
      <c r="B231" s="48"/>
    </row>
    <row r="232" spans="2:2" x14ac:dyDescent="0.2">
      <c r="B232" s="48"/>
    </row>
    <row r="233" spans="2:2" x14ac:dyDescent="0.2">
      <c r="B233" s="48"/>
    </row>
    <row r="234" spans="2:2" x14ac:dyDescent="0.2">
      <c r="B234" s="48"/>
    </row>
    <row r="235" spans="2:2" x14ac:dyDescent="0.2">
      <c r="B235" s="48"/>
    </row>
    <row r="236" spans="2:2" x14ac:dyDescent="0.2">
      <c r="B236" s="48"/>
    </row>
    <row r="237" spans="2:2" x14ac:dyDescent="0.2">
      <c r="B237" s="48"/>
    </row>
    <row r="238" spans="2:2" x14ac:dyDescent="0.2">
      <c r="B238" s="48"/>
    </row>
    <row r="239" spans="2:2" x14ac:dyDescent="0.2">
      <c r="B239" s="48"/>
    </row>
    <row r="240" spans="2:2" x14ac:dyDescent="0.2">
      <c r="B240" s="48"/>
    </row>
    <row r="241" spans="2:2" x14ac:dyDescent="0.2">
      <c r="B241" s="48"/>
    </row>
    <row r="242" spans="2:2" x14ac:dyDescent="0.2">
      <c r="B242" s="48"/>
    </row>
    <row r="243" spans="2:2" x14ac:dyDescent="0.2">
      <c r="B243" s="48"/>
    </row>
    <row r="244" spans="2:2" x14ac:dyDescent="0.2">
      <c r="B244" s="48"/>
    </row>
    <row r="245" spans="2:2" x14ac:dyDescent="0.2">
      <c r="B245" s="48"/>
    </row>
    <row r="246" spans="2:2" x14ac:dyDescent="0.2">
      <c r="B246" s="48"/>
    </row>
    <row r="247" spans="2:2" x14ac:dyDescent="0.2">
      <c r="B247" s="48"/>
    </row>
    <row r="248" spans="2:2" x14ac:dyDescent="0.2">
      <c r="B248" s="48"/>
    </row>
    <row r="249" spans="2:2" x14ac:dyDescent="0.2">
      <c r="B249" s="48"/>
    </row>
    <row r="250" spans="2:2" x14ac:dyDescent="0.2">
      <c r="B250" s="48"/>
    </row>
    <row r="251" spans="2:2" x14ac:dyDescent="0.2">
      <c r="B251" s="48"/>
    </row>
    <row r="252" spans="2:2" x14ac:dyDescent="0.2">
      <c r="B252" s="48"/>
    </row>
    <row r="253" spans="2:2" x14ac:dyDescent="0.2">
      <c r="B253" s="48"/>
    </row>
    <row r="254" spans="2:2" x14ac:dyDescent="0.2">
      <c r="B254" s="48"/>
    </row>
    <row r="255" spans="2:2" x14ac:dyDescent="0.2">
      <c r="B255" s="48"/>
    </row>
    <row r="256" spans="2:2" x14ac:dyDescent="0.2">
      <c r="B256" s="48"/>
    </row>
    <row r="257" spans="2:2" x14ac:dyDescent="0.2">
      <c r="B257" s="48"/>
    </row>
    <row r="258" spans="2:2" x14ac:dyDescent="0.2">
      <c r="B258" s="48"/>
    </row>
    <row r="259" spans="2:2" x14ac:dyDescent="0.2">
      <c r="B259" s="48"/>
    </row>
    <row r="260" spans="2:2" x14ac:dyDescent="0.2">
      <c r="B260" s="48"/>
    </row>
    <row r="261" spans="2:2" x14ac:dyDescent="0.2">
      <c r="B261" s="48"/>
    </row>
    <row r="262" spans="2:2" x14ac:dyDescent="0.2">
      <c r="B262" s="48"/>
    </row>
    <row r="263" spans="2:2" x14ac:dyDescent="0.2">
      <c r="B263" s="48"/>
    </row>
    <row r="264" spans="2:2" x14ac:dyDescent="0.2">
      <c r="B264" s="48"/>
    </row>
    <row r="265" spans="2:2" x14ac:dyDescent="0.2">
      <c r="B265" s="48"/>
    </row>
    <row r="266" spans="2:2" x14ac:dyDescent="0.2">
      <c r="B266" s="48"/>
    </row>
    <row r="267" spans="2:2" x14ac:dyDescent="0.2">
      <c r="B267" s="48"/>
    </row>
    <row r="268" spans="2:2" x14ac:dyDescent="0.2">
      <c r="B268" s="48"/>
    </row>
    <row r="269" spans="2:2" x14ac:dyDescent="0.2">
      <c r="B269" s="48"/>
    </row>
    <row r="270" spans="2:2" x14ac:dyDescent="0.2">
      <c r="B270" s="48"/>
    </row>
    <row r="271" spans="2:2" x14ac:dyDescent="0.2">
      <c r="B271" s="48"/>
    </row>
    <row r="272" spans="2:2" x14ac:dyDescent="0.2">
      <c r="B272" s="48"/>
    </row>
    <row r="273" spans="2:2" x14ac:dyDescent="0.2">
      <c r="B273" s="48"/>
    </row>
    <row r="274" spans="2:2" x14ac:dyDescent="0.2">
      <c r="B274" s="48"/>
    </row>
    <row r="275" spans="2:2" x14ac:dyDescent="0.2">
      <c r="B275" s="48"/>
    </row>
    <row r="276" spans="2:2" x14ac:dyDescent="0.2">
      <c r="B276" s="48"/>
    </row>
    <row r="277" spans="2:2" x14ac:dyDescent="0.2">
      <c r="B277" s="48"/>
    </row>
    <row r="278" spans="2:2" x14ac:dyDescent="0.2">
      <c r="B278" s="48"/>
    </row>
    <row r="279" spans="2:2" x14ac:dyDescent="0.2">
      <c r="B279" s="48"/>
    </row>
    <row r="280" spans="2:2" x14ac:dyDescent="0.2">
      <c r="B280" s="48"/>
    </row>
    <row r="281" spans="2:2" x14ac:dyDescent="0.2">
      <c r="B281" s="48"/>
    </row>
    <row r="282" spans="2:2" x14ac:dyDescent="0.2">
      <c r="B282" s="48"/>
    </row>
    <row r="283" spans="2:2" x14ac:dyDescent="0.2">
      <c r="B283" s="48"/>
    </row>
    <row r="284" spans="2:2" x14ac:dyDescent="0.2">
      <c r="B284" s="48"/>
    </row>
    <row r="285" spans="2:2" x14ac:dyDescent="0.2">
      <c r="B285" s="48"/>
    </row>
  </sheetData>
  <protectedRanges>
    <protectedRange sqref="A117:D118" name="Range1"/>
  </protectedRanges>
  <sortState xmlns:xlrd2="http://schemas.microsoft.com/office/spreadsheetml/2017/richdata2" ref="A21:V121">
    <sortCondition ref="C21:C121"/>
  </sortState>
  <phoneticPr fontId="8" type="noConversion"/>
  <hyperlinks>
    <hyperlink ref="H64111" r:id="rId1" display="http://vsolj.cetus-net.org/bulletin.html"/>
    <hyperlink ref="H64104" r:id="rId2" display="https://www.aavso.org/ejaavso"/>
    <hyperlink ref="I64111" r:id="rId3" display="http://vsolj.cetus-net.org/bulletin.html"/>
    <hyperlink ref="AQ57762" r:id="rId4" display="http://cdsbib.u-strasbg.fr/cgi-bin/cdsbib?1990RMxAA..21..381G"/>
    <hyperlink ref="H64108" r:id="rId5" display="https://www.aavso.org/ejaavso"/>
    <hyperlink ref="AP5126" r:id="rId6" display="http://cdsbib.u-strasbg.fr/cgi-bin/cdsbib?1990RMxAA..21..381G"/>
    <hyperlink ref="AP5129" r:id="rId7" display="http://cdsbib.u-strasbg.fr/cgi-bin/cdsbib?1990RMxAA..21..381G"/>
    <hyperlink ref="AP5127" r:id="rId8" display="http://cdsbib.u-strasbg.fr/cgi-bin/cdsbib?1990RMxAA..21..381G"/>
    <hyperlink ref="AP5111" r:id="rId9" display="http://cdsbib.u-strasbg.fr/cgi-bin/cdsbib?1990RMxAA..21..381G"/>
    <hyperlink ref="AQ5340" r:id="rId10" display="http://cdsbib.u-strasbg.fr/cgi-bin/cdsbib?1990RMxAA..21..381G"/>
    <hyperlink ref="AQ5344" r:id="rId11" display="http://cdsbib.u-strasbg.fr/cgi-bin/cdsbib?1990RMxAA..21..381G"/>
    <hyperlink ref="AQ65024" r:id="rId12" display="http://cdsbib.u-strasbg.fr/cgi-bin/cdsbib?1990RMxAA..21..381G"/>
    <hyperlink ref="I2232" r:id="rId13" display="http://vsolj.cetus-net.org/bulletin.html"/>
    <hyperlink ref="H2232" r:id="rId14" display="http://vsolj.cetus-net.org/bulletin.html"/>
    <hyperlink ref="AQ149" r:id="rId15" display="http://cdsbib.u-strasbg.fr/cgi-bin/cdsbib?1990RMxAA..21..381G"/>
    <hyperlink ref="AQ148" r:id="rId16" display="http://cdsbib.u-strasbg.fr/cgi-bin/cdsbib?1990RMxAA..21..381G"/>
    <hyperlink ref="AP3402" r:id="rId17" display="http://cdsbib.u-strasbg.fr/cgi-bin/cdsbib?1990RMxAA..21..381G"/>
    <hyperlink ref="AP3420" r:id="rId18" display="http://cdsbib.u-strasbg.fr/cgi-bin/cdsbib?1990RMxAA..21..381G"/>
    <hyperlink ref="AP3421" r:id="rId19" display="http://cdsbib.u-strasbg.fr/cgi-bin/cdsbib?1990RMxAA..21..381G"/>
    <hyperlink ref="AP341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topLeftCell="A48" workbookViewId="0">
      <selection activeCell="N48" sqref="N1:N65536"/>
    </sheetView>
  </sheetViews>
  <sheetFormatPr defaultRowHeight="12.75" x14ac:dyDescent="0.2"/>
  <cols>
    <col min="1" max="1" width="19.7109375" style="40" customWidth="1"/>
    <col min="2" max="2" width="4.42578125" style="14" customWidth="1"/>
    <col min="3" max="3" width="12.7109375" style="4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63</v>
      </c>
      <c r="I1" s="41" t="s">
        <v>64</v>
      </c>
      <c r="J1" s="42" t="s">
        <v>60</v>
      </c>
    </row>
    <row r="2" spans="1:16" x14ac:dyDescent="0.2">
      <c r="I2" s="43" t="s">
        <v>65</v>
      </c>
      <c r="J2" s="44" t="s">
        <v>59</v>
      </c>
    </row>
    <row r="3" spans="1:16" x14ac:dyDescent="0.2">
      <c r="A3" s="45" t="s">
        <v>66</v>
      </c>
      <c r="I3" s="43" t="s">
        <v>67</v>
      </c>
      <c r="J3" s="44" t="s">
        <v>57</v>
      </c>
    </row>
    <row r="4" spans="1:16" x14ac:dyDescent="0.2">
      <c r="I4" s="43" t="s">
        <v>68</v>
      </c>
      <c r="J4" s="44" t="s">
        <v>57</v>
      </c>
    </row>
    <row r="5" spans="1:16" ht="13.5" thickBot="1" x14ac:dyDescent="0.25">
      <c r="I5" s="46" t="s">
        <v>69</v>
      </c>
      <c r="J5" s="47" t="s">
        <v>58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BAVM 241 (=IBVS 6157) </v>
      </c>
      <c r="B11" s="48" t="str">
        <f t="shared" ref="B11:B42" si="1">IF(H11=INT(H11),"I","II")</f>
        <v>II</v>
      </c>
      <c r="C11" s="40">
        <f t="shared" ref="C11:C42" si="2">1*G11</f>
        <v>57213.438999999998</v>
      </c>
      <c r="D11" s="14" t="str">
        <f t="shared" ref="D11:D42" si="3">VLOOKUP(F11,I$1:J$5,2,FALSE)</f>
        <v>vis</v>
      </c>
      <c r="E11" s="49">
        <f>VLOOKUP(C11,Active!C$21:E$973,3,FALSE)</f>
        <v>5151.6539746048138</v>
      </c>
      <c r="F11" s="48" t="s">
        <v>69</v>
      </c>
      <c r="G11" s="14" t="str">
        <f t="shared" ref="G11:G42" si="4">MID(I11,3,LEN(I11)-3)</f>
        <v>57213.439</v>
      </c>
      <c r="H11" s="40">
        <f t="shared" ref="H11:H42" si="5">1*K11</f>
        <v>5151.5</v>
      </c>
      <c r="I11" s="50" t="s">
        <v>383</v>
      </c>
      <c r="J11" s="51" t="s">
        <v>384</v>
      </c>
      <c r="K11" s="50">
        <v>5151.5</v>
      </c>
      <c r="L11" s="50" t="s">
        <v>385</v>
      </c>
      <c r="M11" s="51" t="s">
        <v>290</v>
      </c>
      <c r="N11" s="51"/>
      <c r="O11" s="52" t="s">
        <v>296</v>
      </c>
      <c r="P11" s="53" t="s">
        <v>386</v>
      </c>
    </row>
    <row r="12" spans="1:16" ht="12.75" customHeight="1" thickBot="1" x14ac:dyDescent="0.25">
      <c r="A12" s="40" t="str">
        <f t="shared" si="0"/>
        <v> BBS 109 </v>
      </c>
      <c r="B12" s="48" t="str">
        <f t="shared" si="1"/>
        <v>I</v>
      </c>
      <c r="C12" s="40">
        <f t="shared" si="2"/>
        <v>49928.525000000001</v>
      </c>
      <c r="D12" s="14" t="str">
        <f t="shared" si="3"/>
        <v>vis</v>
      </c>
      <c r="E12" s="49">
        <f>VLOOKUP(C12,Active!C$21:E$973,3,FALSE)</f>
        <v>3518.0267343955375</v>
      </c>
      <c r="F12" s="48" t="s">
        <v>69</v>
      </c>
      <c r="G12" s="14" t="str">
        <f t="shared" si="4"/>
        <v>49928.525</v>
      </c>
      <c r="H12" s="40">
        <f t="shared" si="5"/>
        <v>3518</v>
      </c>
      <c r="I12" s="50" t="s">
        <v>273</v>
      </c>
      <c r="J12" s="51" t="s">
        <v>274</v>
      </c>
      <c r="K12" s="50">
        <v>3518</v>
      </c>
      <c r="L12" s="50" t="s">
        <v>275</v>
      </c>
      <c r="M12" s="51" t="s">
        <v>235</v>
      </c>
      <c r="N12" s="51"/>
      <c r="O12" s="52" t="s">
        <v>269</v>
      </c>
      <c r="P12" s="52" t="s">
        <v>276</v>
      </c>
    </row>
    <row r="13" spans="1:16" ht="12.75" customHeight="1" thickBot="1" x14ac:dyDescent="0.25">
      <c r="A13" s="40" t="str">
        <f t="shared" si="0"/>
        <v> BBS 118 </v>
      </c>
      <c r="B13" s="48" t="str">
        <f t="shared" si="1"/>
        <v>I</v>
      </c>
      <c r="C13" s="40">
        <f t="shared" si="2"/>
        <v>51034.398000000001</v>
      </c>
      <c r="D13" s="14" t="str">
        <f t="shared" si="3"/>
        <v>vis</v>
      </c>
      <c r="E13" s="49">
        <f>VLOOKUP(C13,Active!C$21:E$973,3,FALSE)</f>
        <v>3766.0165194516071</v>
      </c>
      <c r="F13" s="48" t="s">
        <v>69</v>
      </c>
      <c r="G13" s="14" t="str">
        <f t="shared" si="4"/>
        <v>51034.398</v>
      </c>
      <c r="H13" s="40">
        <f t="shared" si="5"/>
        <v>3766</v>
      </c>
      <c r="I13" s="50" t="s">
        <v>283</v>
      </c>
      <c r="J13" s="51" t="s">
        <v>284</v>
      </c>
      <c r="K13" s="50">
        <v>3766</v>
      </c>
      <c r="L13" s="50" t="s">
        <v>285</v>
      </c>
      <c r="M13" s="51" t="s">
        <v>235</v>
      </c>
      <c r="N13" s="51"/>
      <c r="O13" s="52" t="s">
        <v>269</v>
      </c>
      <c r="P13" s="52" t="s">
        <v>286</v>
      </c>
    </row>
    <row r="14" spans="1:16" ht="12.75" customHeight="1" thickBot="1" x14ac:dyDescent="0.25">
      <c r="A14" s="40" t="str">
        <f t="shared" si="0"/>
        <v>OEJV 0074 </v>
      </c>
      <c r="B14" s="48" t="str">
        <f t="shared" si="1"/>
        <v>I</v>
      </c>
      <c r="C14" s="40">
        <f t="shared" si="2"/>
        <v>53616.393649999998</v>
      </c>
      <c r="D14" s="14" t="str">
        <f t="shared" si="3"/>
        <v>vis</v>
      </c>
      <c r="E14" s="49">
        <f>VLOOKUP(C14,Active!C$21:E$973,3,FALSE)</f>
        <v>4345.0238252265081</v>
      </c>
      <c r="F14" s="48" t="s">
        <v>69</v>
      </c>
      <c r="G14" s="14" t="str">
        <f t="shared" si="4"/>
        <v>53616.39365</v>
      </c>
      <c r="H14" s="40">
        <f t="shared" si="5"/>
        <v>4345</v>
      </c>
      <c r="I14" s="50" t="s">
        <v>287</v>
      </c>
      <c r="J14" s="51" t="s">
        <v>288</v>
      </c>
      <c r="K14" s="50">
        <v>4345</v>
      </c>
      <c r="L14" s="50" t="s">
        <v>289</v>
      </c>
      <c r="M14" s="51" t="s">
        <v>290</v>
      </c>
      <c r="N14" s="51"/>
      <c r="O14" s="52" t="s">
        <v>291</v>
      </c>
      <c r="P14" s="53" t="s">
        <v>292</v>
      </c>
    </row>
    <row r="15" spans="1:16" ht="12.75" customHeight="1" thickBot="1" x14ac:dyDescent="0.25">
      <c r="A15" s="40" t="str">
        <f t="shared" si="0"/>
        <v>BAVM 183 </v>
      </c>
      <c r="B15" s="48" t="str">
        <f t="shared" si="1"/>
        <v>I</v>
      </c>
      <c r="C15" s="40">
        <f t="shared" si="2"/>
        <v>54035.5841</v>
      </c>
      <c r="D15" s="14" t="str">
        <f t="shared" si="3"/>
        <v>CCD</v>
      </c>
      <c r="E15" s="49">
        <f>VLOOKUP(C15,Active!C$21:E$973,3,FALSE)</f>
        <v>4439.0264363699735</v>
      </c>
      <c r="F15" s="48" t="str">
        <f>LEFT(M15,1)</f>
        <v>C</v>
      </c>
      <c r="G15" s="14" t="str">
        <f t="shared" si="4"/>
        <v>54035.5841</v>
      </c>
      <c r="H15" s="40">
        <f t="shared" si="5"/>
        <v>4439</v>
      </c>
      <c r="I15" s="50" t="s">
        <v>293</v>
      </c>
      <c r="J15" s="51" t="s">
        <v>294</v>
      </c>
      <c r="K15" s="50">
        <v>4439</v>
      </c>
      <c r="L15" s="50" t="s">
        <v>295</v>
      </c>
      <c r="M15" s="51" t="s">
        <v>290</v>
      </c>
      <c r="N15" s="51"/>
      <c r="O15" s="52" t="s">
        <v>296</v>
      </c>
      <c r="P15" s="53" t="s">
        <v>297</v>
      </c>
    </row>
    <row r="16" spans="1:16" ht="12.75" customHeight="1" thickBot="1" x14ac:dyDescent="0.25">
      <c r="A16" s="40" t="str">
        <f t="shared" si="0"/>
        <v>OEJV 0094 </v>
      </c>
      <c r="B16" s="48" t="str">
        <f t="shared" si="1"/>
        <v>I</v>
      </c>
      <c r="C16" s="40">
        <f t="shared" si="2"/>
        <v>54374.492299999998</v>
      </c>
      <c r="D16" s="14" t="str">
        <f t="shared" si="3"/>
        <v>CCD</v>
      </c>
      <c r="E16" s="49">
        <f>VLOOKUP(C16,Active!C$21:E$973,3,FALSE)</f>
        <v>4515.0259152176704</v>
      </c>
      <c r="F16" s="48" t="str">
        <f>LEFT(M16,1)</f>
        <v>C</v>
      </c>
      <c r="G16" s="14" t="str">
        <f t="shared" si="4"/>
        <v>54374.4923</v>
      </c>
      <c r="H16" s="40">
        <f t="shared" si="5"/>
        <v>4515</v>
      </c>
      <c r="I16" s="50" t="s">
        <v>307</v>
      </c>
      <c r="J16" s="51" t="s">
        <v>308</v>
      </c>
      <c r="K16" s="50" t="s">
        <v>309</v>
      </c>
      <c r="L16" s="50" t="s">
        <v>310</v>
      </c>
      <c r="M16" s="51" t="s">
        <v>290</v>
      </c>
      <c r="N16" s="51"/>
      <c r="O16" s="52" t="s">
        <v>311</v>
      </c>
      <c r="P16" s="53" t="s">
        <v>312</v>
      </c>
    </row>
    <row r="17" spans="1:16" ht="12.75" customHeight="1" thickBot="1" x14ac:dyDescent="0.25">
      <c r="A17" s="40" t="str">
        <f t="shared" si="0"/>
        <v>OEJV 0094 </v>
      </c>
      <c r="B17" s="48" t="str">
        <f t="shared" si="1"/>
        <v>I</v>
      </c>
      <c r="C17" s="40">
        <f t="shared" si="2"/>
        <v>54374.492599999998</v>
      </c>
      <c r="D17" s="14" t="str">
        <f t="shared" si="3"/>
        <v>CCD</v>
      </c>
      <c r="E17" s="49">
        <f>VLOOKUP(C17,Active!C$21:E$973,3,FALSE)</f>
        <v>4515.025982492064</v>
      </c>
      <c r="F17" s="48" t="str">
        <f>LEFT(M17,1)</f>
        <v>C</v>
      </c>
      <c r="G17" s="14" t="str">
        <f t="shared" si="4"/>
        <v>54374.4926</v>
      </c>
      <c r="H17" s="40">
        <f t="shared" si="5"/>
        <v>4515</v>
      </c>
      <c r="I17" s="50" t="s">
        <v>313</v>
      </c>
      <c r="J17" s="51" t="s">
        <v>314</v>
      </c>
      <c r="K17" s="50" t="s">
        <v>309</v>
      </c>
      <c r="L17" s="50" t="s">
        <v>315</v>
      </c>
      <c r="M17" s="51" t="s">
        <v>290</v>
      </c>
      <c r="N17" s="51"/>
      <c r="O17" s="52" t="s">
        <v>311</v>
      </c>
      <c r="P17" s="53" t="s">
        <v>312</v>
      </c>
    </row>
    <row r="18" spans="1:16" ht="12.75" customHeight="1" thickBot="1" x14ac:dyDescent="0.25">
      <c r="A18" s="40" t="str">
        <f t="shared" si="0"/>
        <v>OEJV 0094 </v>
      </c>
      <c r="B18" s="48" t="str">
        <f t="shared" si="1"/>
        <v>I</v>
      </c>
      <c r="C18" s="40">
        <f t="shared" si="2"/>
        <v>54374.494299999998</v>
      </c>
      <c r="D18" s="14" t="str">
        <f t="shared" si="3"/>
        <v>vis</v>
      </c>
      <c r="E18" s="49">
        <f>VLOOKUP(C18,Active!C$21:E$973,3,FALSE)</f>
        <v>4515.0263637136277</v>
      </c>
      <c r="F18" s="48" t="s">
        <v>69</v>
      </c>
      <c r="G18" s="14" t="str">
        <f t="shared" si="4"/>
        <v>54374.4943</v>
      </c>
      <c r="H18" s="40">
        <f t="shared" si="5"/>
        <v>4515</v>
      </c>
      <c r="I18" s="50" t="s">
        <v>316</v>
      </c>
      <c r="J18" s="51" t="s">
        <v>317</v>
      </c>
      <c r="K18" s="50" t="s">
        <v>309</v>
      </c>
      <c r="L18" s="50" t="s">
        <v>318</v>
      </c>
      <c r="M18" s="51" t="s">
        <v>290</v>
      </c>
      <c r="N18" s="51"/>
      <c r="O18" s="52" t="s">
        <v>311</v>
      </c>
      <c r="P18" s="53" t="s">
        <v>312</v>
      </c>
    </row>
    <row r="19" spans="1:16" ht="12.75" customHeight="1" thickBot="1" x14ac:dyDescent="0.25">
      <c r="A19" s="40" t="str">
        <f t="shared" si="0"/>
        <v>IBVS 6007 </v>
      </c>
      <c r="B19" s="48" t="str">
        <f t="shared" si="1"/>
        <v>I</v>
      </c>
      <c r="C19" s="40">
        <f t="shared" si="2"/>
        <v>55168.271119999998</v>
      </c>
      <c r="D19" s="14" t="str">
        <f t="shared" si="3"/>
        <v>vis</v>
      </c>
      <c r="E19" s="49">
        <f>VLOOKUP(C19,Active!C$21:E$973,3,FALSE)</f>
        <v>4693.0292112144625</v>
      </c>
      <c r="F19" s="48" t="s">
        <v>69</v>
      </c>
      <c r="G19" s="14" t="str">
        <f t="shared" si="4"/>
        <v>55168.27112</v>
      </c>
      <c r="H19" s="40">
        <f t="shared" si="5"/>
        <v>4693</v>
      </c>
      <c r="I19" s="50" t="s">
        <v>336</v>
      </c>
      <c r="J19" s="51" t="s">
        <v>337</v>
      </c>
      <c r="K19" s="50">
        <v>4693</v>
      </c>
      <c r="L19" s="50" t="s">
        <v>338</v>
      </c>
      <c r="M19" s="51" t="s">
        <v>290</v>
      </c>
      <c r="N19" s="51"/>
      <c r="O19" s="52" t="s">
        <v>339</v>
      </c>
      <c r="P19" s="53" t="s">
        <v>340</v>
      </c>
    </row>
    <row r="20" spans="1:16" ht="12.75" customHeight="1" thickBot="1" x14ac:dyDescent="0.25">
      <c r="A20" s="40" t="str">
        <f t="shared" si="0"/>
        <v>BAVM 215 </v>
      </c>
      <c r="B20" s="48" t="str">
        <f t="shared" si="1"/>
        <v>II</v>
      </c>
      <c r="C20" s="40">
        <f t="shared" si="2"/>
        <v>55398.458100000003</v>
      </c>
      <c r="D20" s="14" t="str">
        <f t="shared" si="3"/>
        <v>vis</v>
      </c>
      <c r="E20" s="49">
        <f>VLOOKUP(C20,Active!C$21:E$973,3,FALSE)</f>
        <v>4744.6481762248277</v>
      </c>
      <c r="F20" s="48" t="s">
        <v>69</v>
      </c>
      <c r="G20" s="14" t="str">
        <f t="shared" si="4"/>
        <v>55398.4581</v>
      </c>
      <c r="H20" s="40">
        <f t="shared" si="5"/>
        <v>4744.5</v>
      </c>
      <c r="I20" s="50" t="s">
        <v>341</v>
      </c>
      <c r="J20" s="51" t="s">
        <v>342</v>
      </c>
      <c r="K20" s="50">
        <v>4744.5</v>
      </c>
      <c r="L20" s="50" t="s">
        <v>343</v>
      </c>
      <c r="M20" s="51" t="s">
        <v>290</v>
      </c>
      <c r="N20" s="51"/>
      <c r="O20" s="52" t="s">
        <v>296</v>
      </c>
      <c r="P20" s="53" t="s">
        <v>344</v>
      </c>
    </row>
    <row r="21" spans="1:16" ht="12.75" customHeight="1" thickBot="1" x14ac:dyDescent="0.25">
      <c r="A21" s="40" t="str">
        <f t="shared" si="0"/>
        <v>BAVM 215 </v>
      </c>
      <c r="B21" s="48" t="str">
        <f t="shared" si="1"/>
        <v>I</v>
      </c>
      <c r="C21" s="40">
        <f t="shared" si="2"/>
        <v>55480.422500000001</v>
      </c>
      <c r="D21" s="14" t="str">
        <f t="shared" si="3"/>
        <v>vis</v>
      </c>
      <c r="E21" s="49">
        <f>VLOOKUP(C21,Active!C$21:E$973,3,FALSE)</f>
        <v>4763.0285272581277</v>
      </c>
      <c r="F21" s="48" t="s">
        <v>69</v>
      </c>
      <c r="G21" s="14" t="str">
        <f t="shared" si="4"/>
        <v>55480.4225</v>
      </c>
      <c r="H21" s="40">
        <f t="shared" si="5"/>
        <v>4763</v>
      </c>
      <c r="I21" s="50" t="s">
        <v>345</v>
      </c>
      <c r="J21" s="51" t="s">
        <v>346</v>
      </c>
      <c r="K21" s="50">
        <v>4763</v>
      </c>
      <c r="L21" s="50" t="s">
        <v>347</v>
      </c>
      <c r="M21" s="51" t="s">
        <v>290</v>
      </c>
      <c r="N21" s="51"/>
      <c r="O21" s="52" t="s">
        <v>296</v>
      </c>
      <c r="P21" s="53" t="s">
        <v>344</v>
      </c>
    </row>
    <row r="22" spans="1:16" ht="12.75" customHeight="1" thickBot="1" x14ac:dyDescent="0.25">
      <c r="A22" s="40" t="str">
        <f t="shared" si="0"/>
        <v>IBVS 6011 </v>
      </c>
      <c r="B22" s="48" t="str">
        <f t="shared" si="1"/>
        <v>II</v>
      </c>
      <c r="C22" s="40">
        <f t="shared" si="2"/>
        <v>55866.698199999999</v>
      </c>
      <c r="D22" s="14" t="str">
        <f t="shared" si="3"/>
        <v>vis</v>
      </c>
      <c r="E22" s="49">
        <f>VLOOKUP(C22,Active!C$21:E$973,3,FALSE)</f>
        <v>4849.6500722414876</v>
      </c>
      <c r="F22" s="48" t="s">
        <v>69</v>
      </c>
      <c r="G22" s="14" t="str">
        <f t="shared" si="4"/>
        <v>55866.6982</v>
      </c>
      <c r="H22" s="40">
        <f t="shared" si="5"/>
        <v>4849.5</v>
      </c>
      <c r="I22" s="50" t="s">
        <v>355</v>
      </c>
      <c r="J22" s="51" t="s">
        <v>356</v>
      </c>
      <c r="K22" s="50">
        <v>4849.5</v>
      </c>
      <c r="L22" s="50" t="s">
        <v>357</v>
      </c>
      <c r="M22" s="51" t="s">
        <v>290</v>
      </c>
      <c r="N22" s="51"/>
      <c r="O22" s="52" t="s">
        <v>269</v>
      </c>
      <c r="P22" s="53" t="s">
        <v>358</v>
      </c>
    </row>
    <row r="23" spans="1:16" ht="12.75" customHeight="1" thickBot="1" x14ac:dyDescent="0.25">
      <c r="A23" s="40" t="str">
        <f t="shared" si="0"/>
        <v>OEJV 0160 </v>
      </c>
      <c r="B23" s="48" t="str">
        <f t="shared" si="1"/>
        <v>II</v>
      </c>
      <c r="C23" s="40">
        <f t="shared" si="2"/>
        <v>55893.455809999999</v>
      </c>
      <c r="D23" s="14" t="str">
        <f t="shared" si="3"/>
        <v>vis</v>
      </c>
      <c r="E23" s="49">
        <f>VLOOKUP(C23,Active!C$21:E$973,3,FALSE)</f>
        <v>4855.650412201423</v>
      </c>
      <c r="F23" s="48" t="s">
        <v>69</v>
      </c>
      <c r="G23" s="14" t="str">
        <f t="shared" si="4"/>
        <v>55893.45581</v>
      </c>
      <c r="H23" s="40">
        <f t="shared" si="5"/>
        <v>4855.5</v>
      </c>
      <c r="I23" s="50" t="s">
        <v>359</v>
      </c>
      <c r="J23" s="51" t="s">
        <v>360</v>
      </c>
      <c r="K23" s="50">
        <v>4855.5</v>
      </c>
      <c r="L23" s="50" t="s">
        <v>361</v>
      </c>
      <c r="M23" s="51" t="s">
        <v>290</v>
      </c>
      <c r="N23" s="51"/>
      <c r="O23" s="52" t="s">
        <v>362</v>
      </c>
      <c r="P23" s="53" t="s">
        <v>363</v>
      </c>
    </row>
    <row r="24" spans="1:16" ht="12.75" customHeight="1" thickBot="1" x14ac:dyDescent="0.25">
      <c r="A24" s="40" t="str">
        <f t="shared" si="0"/>
        <v>IBVS 6029 </v>
      </c>
      <c r="B24" s="48" t="str">
        <f t="shared" si="1"/>
        <v>I</v>
      </c>
      <c r="C24" s="40">
        <f t="shared" si="2"/>
        <v>56086.9133</v>
      </c>
      <c r="D24" s="14" t="str">
        <f t="shared" si="3"/>
        <v>vis</v>
      </c>
      <c r="E24" s="49">
        <f>VLOOKUP(C24,Active!C$21:E$973,3,FALSE)</f>
        <v>4899.0328633170457</v>
      </c>
      <c r="F24" s="48" t="s">
        <v>69</v>
      </c>
      <c r="G24" s="14" t="str">
        <f t="shared" si="4"/>
        <v>56086.9133</v>
      </c>
      <c r="H24" s="40">
        <f t="shared" si="5"/>
        <v>4899</v>
      </c>
      <c r="I24" s="50" t="s">
        <v>364</v>
      </c>
      <c r="J24" s="51" t="s">
        <v>365</v>
      </c>
      <c r="K24" s="50">
        <v>4899</v>
      </c>
      <c r="L24" s="50" t="s">
        <v>366</v>
      </c>
      <c r="M24" s="51" t="s">
        <v>290</v>
      </c>
      <c r="N24" s="51"/>
      <c r="O24" s="52" t="s">
        <v>269</v>
      </c>
      <c r="P24" s="53" t="s">
        <v>367</v>
      </c>
    </row>
    <row r="25" spans="1:16" ht="12.75" customHeight="1" thickBot="1" x14ac:dyDescent="0.25">
      <c r="A25" s="40" t="str">
        <f t="shared" si="0"/>
        <v>BAVM 231 </v>
      </c>
      <c r="B25" s="48" t="str">
        <f t="shared" si="1"/>
        <v>I</v>
      </c>
      <c r="C25" s="40">
        <f t="shared" si="2"/>
        <v>56180.555500000002</v>
      </c>
      <c r="D25" s="14" t="str">
        <f t="shared" si="3"/>
        <v>vis</v>
      </c>
      <c r="E25" s="49">
        <f>VLOOKUP(C25,Active!C$21:E$973,3,FALSE)</f>
        <v>4920.0319373971415</v>
      </c>
      <c r="F25" s="48" t="s">
        <v>69</v>
      </c>
      <c r="G25" s="14" t="str">
        <f t="shared" si="4"/>
        <v>56180.5555</v>
      </c>
      <c r="H25" s="40">
        <f t="shared" si="5"/>
        <v>4920</v>
      </c>
      <c r="I25" s="50" t="s">
        <v>368</v>
      </c>
      <c r="J25" s="51" t="s">
        <v>369</v>
      </c>
      <c r="K25" s="50">
        <v>4920</v>
      </c>
      <c r="L25" s="50" t="s">
        <v>370</v>
      </c>
      <c r="M25" s="51" t="s">
        <v>290</v>
      </c>
      <c r="N25" s="51"/>
      <c r="O25" s="52" t="s">
        <v>371</v>
      </c>
      <c r="P25" s="53" t="s">
        <v>372</v>
      </c>
    </row>
    <row r="26" spans="1:16" ht="12.75" customHeight="1" thickBot="1" x14ac:dyDescent="0.25">
      <c r="A26" s="40" t="str">
        <f t="shared" si="0"/>
        <v>BAVM 239 </v>
      </c>
      <c r="B26" s="48" t="str">
        <f t="shared" si="1"/>
        <v>I</v>
      </c>
      <c r="C26" s="40">
        <f t="shared" si="2"/>
        <v>56916.358999999997</v>
      </c>
      <c r="D26" s="14" t="str">
        <f t="shared" si="3"/>
        <v>vis</v>
      </c>
      <c r="E26" s="49">
        <f>VLOOKUP(C26,Active!C$21:E$973,3,FALSE)</f>
        <v>5085.0343850638292</v>
      </c>
      <c r="F26" s="48" t="s">
        <v>69</v>
      </c>
      <c r="G26" s="14" t="str">
        <f t="shared" si="4"/>
        <v>56916.3590</v>
      </c>
      <c r="H26" s="40">
        <f t="shared" si="5"/>
        <v>5085</v>
      </c>
      <c r="I26" s="50" t="s">
        <v>373</v>
      </c>
      <c r="J26" s="51" t="s">
        <v>374</v>
      </c>
      <c r="K26" s="50">
        <v>5085</v>
      </c>
      <c r="L26" s="50" t="s">
        <v>375</v>
      </c>
      <c r="M26" s="51" t="s">
        <v>290</v>
      </c>
      <c r="N26" s="51"/>
      <c r="O26" s="52" t="s">
        <v>296</v>
      </c>
      <c r="P26" s="53" t="s">
        <v>376</v>
      </c>
    </row>
    <row r="27" spans="1:16" ht="12.75" customHeight="1" thickBot="1" x14ac:dyDescent="0.25">
      <c r="A27" s="40" t="str">
        <f t="shared" si="0"/>
        <v>BAVM 239 </v>
      </c>
      <c r="B27" s="48" t="str">
        <f t="shared" si="1"/>
        <v>II</v>
      </c>
      <c r="C27" s="40">
        <f t="shared" si="2"/>
        <v>56950.329100000003</v>
      </c>
      <c r="D27" s="14" t="str">
        <f t="shared" si="3"/>
        <v>vis</v>
      </c>
      <c r="E27" s="49">
        <f>VLOOKUP(C27,Active!C$21:E$973,3,FALSE)</f>
        <v>5092.6521113283588</v>
      </c>
      <c r="F27" s="48" t="s">
        <v>69</v>
      </c>
      <c r="G27" s="14" t="str">
        <f t="shared" si="4"/>
        <v>56950.3291</v>
      </c>
      <c r="H27" s="40">
        <f t="shared" si="5"/>
        <v>5092.5</v>
      </c>
      <c r="I27" s="50" t="s">
        <v>377</v>
      </c>
      <c r="J27" s="51" t="s">
        <v>378</v>
      </c>
      <c r="K27" s="50">
        <v>5092.5</v>
      </c>
      <c r="L27" s="50" t="s">
        <v>379</v>
      </c>
      <c r="M27" s="51" t="s">
        <v>290</v>
      </c>
      <c r="N27" s="51"/>
      <c r="O27" s="52" t="s">
        <v>296</v>
      </c>
      <c r="P27" s="53" t="s">
        <v>376</v>
      </c>
    </row>
    <row r="28" spans="1:16" ht="12.75" customHeight="1" thickBot="1" x14ac:dyDescent="0.25">
      <c r="A28" s="40" t="str">
        <f t="shared" si="0"/>
        <v>BAVM 239 </v>
      </c>
      <c r="B28" s="48" t="str">
        <f t="shared" si="1"/>
        <v>I</v>
      </c>
      <c r="C28" s="40">
        <f t="shared" si="2"/>
        <v>56965.411099999998</v>
      </c>
      <c r="D28" s="14" t="str">
        <f t="shared" si="3"/>
        <v>vis</v>
      </c>
      <c r="E28" s="49">
        <f>VLOOKUP(C28,Active!C$21:E$973,3,FALSE)</f>
        <v>5096.0342193445731</v>
      </c>
      <c r="F28" s="48" t="s">
        <v>69</v>
      </c>
      <c r="G28" s="14" t="str">
        <f t="shared" si="4"/>
        <v>56965.4111</v>
      </c>
      <c r="H28" s="40">
        <f t="shared" si="5"/>
        <v>5096</v>
      </c>
      <c r="I28" s="50" t="s">
        <v>380</v>
      </c>
      <c r="J28" s="51" t="s">
        <v>381</v>
      </c>
      <c r="K28" s="50">
        <v>5096</v>
      </c>
      <c r="L28" s="50" t="s">
        <v>382</v>
      </c>
      <c r="M28" s="51" t="s">
        <v>290</v>
      </c>
      <c r="N28" s="51"/>
      <c r="O28" s="52" t="s">
        <v>296</v>
      </c>
      <c r="P28" s="53" t="s">
        <v>376</v>
      </c>
    </row>
    <row r="29" spans="1:16" ht="12.75" customHeight="1" thickBot="1" x14ac:dyDescent="0.25">
      <c r="A29" s="40" t="str">
        <f t="shared" si="0"/>
        <v> BTAD 69.36 </v>
      </c>
      <c r="B29" s="48" t="str">
        <f t="shared" si="1"/>
        <v>I</v>
      </c>
      <c r="C29" s="40">
        <f t="shared" si="2"/>
        <v>31154.46</v>
      </c>
      <c r="D29" s="14" t="str">
        <f t="shared" si="3"/>
        <v>vis</v>
      </c>
      <c r="E29" s="49">
        <f>VLOOKUP(C29,Active!C$21:E$973,3,FALSE)</f>
        <v>-692.01939565618181</v>
      </c>
      <c r="F29" s="48" t="s">
        <v>69</v>
      </c>
      <c r="G29" s="14" t="str">
        <f t="shared" si="4"/>
        <v>31154.46</v>
      </c>
      <c r="H29" s="40">
        <f t="shared" si="5"/>
        <v>-692</v>
      </c>
      <c r="I29" s="50" t="s">
        <v>71</v>
      </c>
      <c r="J29" s="51" t="s">
        <v>72</v>
      </c>
      <c r="K29" s="50">
        <v>-692</v>
      </c>
      <c r="L29" s="50" t="s">
        <v>73</v>
      </c>
      <c r="M29" s="51" t="s">
        <v>70</v>
      </c>
      <c r="N29" s="51"/>
      <c r="O29" s="52" t="s">
        <v>74</v>
      </c>
      <c r="P29" s="52" t="s">
        <v>75</v>
      </c>
    </row>
    <row r="30" spans="1:16" ht="12.75" customHeight="1" thickBot="1" x14ac:dyDescent="0.25">
      <c r="A30" s="40" t="str">
        <f t="shared" si="0"/>
        <v> BTAD 69.36 </v>
      </c>
      <c r="B30" s="48" t="str">
        <f t="shared" si="1"/>
        <v>II</v>
      </c>
      <c r="C30" s="40">
        <f t="shared" si="2"/>
        <v>31157</v>
      </c>
      <c r="D30" s="14" t="str">
        <f t="shared" si="3"/>
        <v>vis</v>
      </c>
      <c r="E30" s="49">
        <f>VLOOKUP(C30,Active!C$21:E$973,3,FALSE)</f>
        <v>-691.44980579003743</v>
      </c>
      <c r="F30" s="48" t="s">
        <v>69</v>
      </c>
      <c r="G30" s="14" t="str">
        <f t="shared" si="4"/>
        <v>31157.00</v>
      </c>
      <c r="H30" s="40">
        <f t="shared" si="5"/>
        <v>-691.5</v>
      </c>
      <c r="I30" s="50" t="s">
        <v>76</v>
      </c>
      <c r="J30" s="51" t="s">
        <v>77</v>
      </c>
      <c r="K30" s="50">
        <v>-691.5</v>
      </c>
      <c r="L30" s="50" t="s">
        <v>78</v>
      </c>
      <c r="M30" s="51" t="s">
        <v>70</v>
      </c>
      <c r="N30" s="51"/>
      <c r="O30" s="52" t="s">
        <v>74</v>
      </c>
      <c r="P30" s="52" t="s">
        <v>75</v>
      </c>
    </row>
    <row r="31" spans="1:16" ht="12.75" customHeight="1" thickBot="1" x14ac:dyDescent="0.25">
      <c r="A31" s="40" t="str">
        <f t="shared" si="0"/>
        <v> BTAD 69.36 </v>
      </c>
      <c r="B31" s="48" t="str">
        <f t="shared" si="1"/>
        <v>I</v>
      </c>
      <c r="C31" s="40">
        <f t="shared" si="2"/>
        <v>33045.31</v>
      </c>
      <c r="D31" s="14" t="str">
        <f t="shared" si="3"/>
        <v>vis</v>
      </c>
      <c r="E31" s="49">
        <f>VLOOKUP(C31,Active!C$21:E$973,3,FALSE)</f>
        <v>-268.00010494805406</v>
      </c>
      <c r="F31" s="48" t="s">
        <v>69</v>
      </c>
      <c r="G31" s="14" t="str">
        <f t="shared" si="4"/>
        <v>33045.31</v>
      </c>
      <c r="H31" s="40">
        <f t="shared" si="5"/>
        <v>-268</v>
      </c>
      <c r="I31" s="50" t="s">
        <v>79</v>
      </c>
      <c r="J31" s="51" t="s">
        <v>80</v>
      </c>
      <c r="K31" s="50">
        <v>-268</v>
      </c>
      <c r="L31" s="50" t="s">
        <v>81</v>
      </c>
      <c r="M31" s="51" t="s">
        <v>70</v>
      </c>
      <c r="N31" s="51"/>
      <c r="O31" s="52" t="s">
        <v>74</v>
      </c>
      <c r="P31" s="52" t="s">
        <v>75</v>
      </c>
    </row>
    <row r="32" spans="1:16" ht="12.75" customHeight="1" thickBot="1" x14ac:dyDescent="0.25">
      <c r="A32" s="40" t="str">
        <f t="shared" si="0"/>
        <v> BTAD 69.36 </v>
      </c>
      <c r="B32" s="48" t="str">
        <f t="shared" si="1"/>
        <v>II</v>
      </c>
      <c r="C32" s="40">
        <f t="shared" si="2"/>
        <v>33047.85</v>
      </c>
      <c r="D32" s="14" t="str">
        <f t="shared" si="3"/>
        <v>vis</v>
      </c>
      <c r="E32" s="49">
        <f>VLOOKUP(C32,Active!C$21:E$973,3,FALSE)</f>
        <v>-267.43051508190973</v>
      </c>
      <c r="F32" s="48" t="s">
        <v>69</v>
      </c>
      <c r="G32" s="14" t="str">
        <f t="shared" si="4"/>
        <v>33047.85</v>
      </c>
      <c r="H32" s="40">
        <f t="shared" si="5"/>
        <v>-267.5</v>
      </c>
      <c r="I32" s="50" t="s">
        <v>82</v>
      </c>
      <c r="J32" s="51" t="s">
        <v>83</v>
      </c>
      <c r="K32" s="50">
        <v>-267.5</v>
      </c>
      <c r="L32" s="50" t="s">
        <v>84</v>
      </c>
      <c r="M32" s="51" t="s">
        <v>70</v>
      </c>
      <c r="N32" s="51"/>
      <c r="O32" s="52" t="s">
        <v>74</v>
      </c>
      <c r="P32" s="52" t="s">
        <v>75</v>
      </c>
    </row>
    <row r="33" spans="1:16" ht="12.75" customHeight="1" thickBot="1" x14ac:dyDescent="0.25">
      <c r="A33" s="40" t="str">
        <f t="shared" si="0"/>
        <v> RIA 8.304 </v>
      </c>
      <c r="B33" s="48" t="str">
        <f t="shared" si="1"/>
        <v>II</v>
      </c>
      <c r="C33" s="40">
        <f t="shared" si="2"/>
        <v>33181.605000000003</v>
      </c>
      <c r="D33" s="14" t="str">
        <f t="shared" si="3"/>
        <v>vis</v>
      </c>
      <c r="E33" s="49">
        <f>VLOOKUP(C33,Active!C$21:E$973,3,FALSE)</f>
        <v>-237.43622667792863</v>
      </c>
      <c r="F33" s="48" t="s">
        <v>69</v>
      </c>
      <c r="G33" s="14" t="str">
        <f t="shared" si="4"/>
        <v>33181.605</v>
      </c>
      <c r="H33" s="40">
        <f t="shared" si="5"/>
        <v>-237.5</v>
      </c>
      <c r="I33" s="50" t="s">
        <v>85</v>
      </c>
      <c r="J33" s="51" t="s">
        <v>86</v>
      </c>
      <c r="K33" s="50">
        <v>-237.5</v>
      </c>
      <c r="L33" s="50" t="s">
        <v>87</v>
      </c>
      <c r="M33" s="51" t="s">
        <v>88</v>
      </c>
      <c r="N33" s="51"/>
      <c r="O33" s="52" t="s">
        <v>89</v>
      </c>
      <c r="P33" s="52" t="s">
        <v>90</v>
      </c>
    </row>
    <row r="34" spans="1:16" ht="12.75" customHeight="1" thickBot="1" x14ac:dyDescent="0.25">
      <c r="A34" s="40" t="str">
        <f t="shared" si="0"/>
        <v> RIA 8.304 </v>
      </c>
      <c r="B34" s="48" t="str">
        <f t="shared" si="1"/>
        <v>II</v>
      </c>
      <c r="C34" s="40">
        <f t="shared" si="2"/>
        <v>33208.300000000003</v>
      </c>
      <c r="D34" s="14" t="str">
        <f t="shared" si="3"/>
        <v>vis</v>
      </c>
      <c r="E34" s="49">
        <f>VLOOKUP(C34,Active!C$21:E$973,3,FALSE)</f>
        <v>-231.4499268839453</v>
      </c>
      <c r="F34" s="48" t="s">
        <v>69</v>
      </c>
      <c r="G34" s="14" t="str">
        <f t="shared" si="4"/>
        <v>33208.300</v>
      </c>
      <c r="H34" s="40">
        <f t="shared" si="5"/>
        <v>-231.5</v>
      </c>
      <c r="I34" s="50" t="s">
        <v>91</v>
      </c>
      <c r="J34" s="51" t="s">
        <v>92</v>
      </c>
      <c r="K34" s="50">
        <v>-231.5</v>
      </c>
      <c r="L34" s="50" t="s">
        <v>93</v>
      </c>
      <c r="M34" s="51" t="s">
        <v>88</v>
      </c>
      <c r="N34" s="51"/>
      <c r="O34" s="52" t="s">
        <v>89</v>
      </c>
      <c r="P34" s="52" t="s">
        <v>90</v>
      </c>
    </row>
    <row r="35" spans="1:16" ht="12.75" customHeight="1" thickBot="1" x14ac:dyDescent="0.25">
      <c r="A35" s="40" t="str">
        <f t="shared" si="0"/>
        <v> RIA 8.304 </v>
      </c>
      <c r="B35" s="48" t="str">
        <f t="shared" si="1"/>
        <v>I</v>
      </c>
      <c r="C35" s="40">
        <f t="shared" si="2"/>
        <v>33210.315000000002</v>
      </c>
      <c r="D35" s="14" t="str">
        <f t="shared" si="3"/>
        <v>vis</v>
      </c>
      <c r="E35" s="49">
        <f>VLOOKUP(C35,Active!C$21:E$973,3,FALSE)</f>
        <v>-230.99806720666967</v>
      </c>
      <c r="F35" s="48" t="s">
        <v>69</v>
      </c>
      <c r="G35" s="14" t="str">
        <f t="shared" si="4"/>
        <v>33210.315</v>
      </c>
      <c r="H35" s="40">
        <f t="shared" si="5"/>
        <v>-231</v>
      </c>
      <c r="I35" s="50" t="s">
        <v>94</v>
      </c>
      <c r="J35" s="51" t="s">
        <v>95</v>
      </c>
      <c r="K35" s="50">
        <v>-231</v>
      </c>
      <c r="L35" s="50" t="s">
        <v>96</v>
      </c>
      <c r="M35" s="51" t="s">
        <v>88</v>
      </c>
      <c r="N35" s="51"/>
      <c r="O35" s="52" t="s">
        <v>89</v>
      </c>
      <c r="P35" s="52" t="s">
        <v>90</v>
      </c>
    </row>
    <row r="36" spans="1:16" ht="12.75" customHeight="1" thickBot="1" x14ac:dyDescent="0.25">
      <c r="A36" s="40" t="str">
        <f t="shared" si="0"/>
        <v> RIA 8.304 </v>
      </c>
      <c r="B36" s="48" t="str">
        <f t="shared" si="1"/>
        <v>II</v>
      </c>
      <c r="C36" s="40">
        <f t="shared" si="2"/>
        <v>33275.29</v>
      </c>
      <c r="D36" s="14" t="str">
        <f t="shared" si="3"/>
        <v>vis</v>
      </c>
      <c r="E36" s="49">
        <f>VLOOKUP(C36,Active!C$21:E$973,3,FALSE)</f>
        <v>-216.42755478434108</v>
      </c>
      <c r="F36" s="48" t="s">
        <v>69</v>
      </c>
      <c r="G36" s="14" t="str">
        <f t="shared" si="4"/>
        <v>33275.290</v>
      </c>
      <c r="H36" s="40">
        <f t="shared" si="5"/>
        <v>-216.5</v>
      </c>
      <c r="I36" s="50" t="s">
        <v>97</v>
      </c>
      <c r="J36" s="51" t="s">
        <v>98</v>
      </c>
      <c r="K36" s="50">
        <v>-216.5</v>
      </c>
      <c r="L36" s="50" t="s">
        <v>99</v>
      </c>
      <c r="M36" s="51" t="s">
        <v>88</v>
      </c>
      <c r="N36" s="51"/>
      <c r="O36" s="52" t="s">
        <v>89</v>
      </c>
      <c r="P36" s="52" t="s">
        <v>90</v>
      </c>
    </row>
    <row r="37" spans="1:16" ht="12.75" customHeight="1" thickBot="1" x14ac:dyDescent="0.25">
      <c r="A37" s="40" t="str">
        <f t="shared" si="0"/>
        <v> AC 132.15 </v>
      </c>
      <c r="B37" s="48" t="str">
        <f t="shared" si="1"/>
        <v>I</v>
      </c>
      <c r="C37" s="40">
        <f t="shared" si="2"/>
        <v>33415.398999999998</v>
      </c>
      <c r="D37" s="14" t="str">
        <f t="shared" si="3"/>
        <v>vis</v>
      </c>
      <c r="E37" s="49">
        <f>VLOOKUP(C37,Active!C$21:E$973,3,FALSE)</f>
        <v>-185.00839472308624</v>
      </c>
      <c r="F37" s="48" t="s">
        <v>69</v>
      </c>
      <c r="G37" s="14" t="str">
        <f t="shared" si="4"/>
        <v>33415.399</v>
      </c>
      <c r="H37" s="40">
        <f t="shared" si="5"/>
        <v>-185</v>
      </c>
      <c r="I37" s="50" t="s">
        <v>100</v>
      </c>
      <c r="J37" s="51" t="s">
        <v>101</v>
      </c>
      <c r="K37" s="50">
        <v>-185</v>
      </c>
      <c r="L37" s="50" t="s">
        <v>102</v>
      </c>
      <c r="M37" s="51" t="s">
        <v>88</v>
      </c>
      <c r="N37" s="51"/>
      <c r="O37" s="52" t="s">
        <v>103</v>
      </c>
      <c r="P37" s="52" t="s">
        <v>104</v>
      </c>
    </row>
    <row r="38" spans="1:16" ht="12.75" customHeight="1" thickBot="1" x14ac:dyDescent="0.25">
      <c r="A38" s="40" t="str">
        <f t="shared" si="0"/>
        <v> AC 132.15 </v>
      </c>
      <c r="B38" s="48" t="str">
        <f t="shared" si="1"/>
        <v>II</v>
      </c>
      <c r="C38" s="40">
        <f t="shared" si="2"/>
        <v>33422.377999999997</v>
      </c>
      <c r="D38" s="14" t="str">
        <f t="shared" si="3"/>
        <v>vis</v>
      </c>
      <c r="E38" s="49">
        <f>VLOOKUP(C38,Active!C$21:E$973,3,FALSE)</f>
        <v>-183.44336807906279</v>
      </c>
      <c r="F38" s="48" t="s">
        <v>69</v>
      </c>
      <c r="G38" s="14" t="str">
        <f t="shared" si="4"/>
        <v>33422.378</v>
      </c>
      <c r="H38" s="40">
        <f t="shared" si="5"/>
        <v>-183.5</v>
      </c>
      <c r="I38" s="50" t="s">
        <v>105</v>
      </c>
      <c r="J38" s="51" t="s">
        <v>106</v>
      </c>
      <c r="K38" s="50">
        <v>-183.5</v>
      </c>
      <c r="L38" s="50" t="s">
        <v>107</v>
      </c>
      <c r="M38" s="51" t="s">
        <v>88</v>
      </c>
      <c r="N38" s="51"/>
      <c r="O38" s="52" t="s">
        <v>103</v>
      </c>
      <c r="P38" s="52" t="s">
        <v>104</v>
      </c>
    </row>
    <row r="39" spans="1:16" ht="12.75" customHeight="1" thickBot="1" x14ac:dyDescent="0.25">
      <c r="A39" s="40" t="str">
        <f t="shared" si="0"/>
        <v> AC 132.15 </v>
      </c>
      <c r="B39" s="48" t="str">
        <f t="shared" si="1"/>
        <v>I</v>
      </c>
      <c r="C39" s="40">
        <f t="shared" si="2"/>
        <v>33424.385000000002</v>
      </c>
      <c r="D39" s="14" t="str">
        <f t="shared" si="3"/>
        <v>vis</v>
      </c>
      <c r="E39" s="49">
        <f>VLOOKUP(C39,Active!C$21:E$973,3,FALSE)</f>
        <v>-182.99330238561626</v>
      </c>
      <c r="F39" s="48" t="s">
        <v>69</v>
      </c>
      <c r="G39" s="14" t="str">
        <f t="shared" si="4"/>
        <v>33424.385</v>
      </c>
      <c r="H39" s="40">
        <f t="shared" si="5"/>
        <v>-183</v>
      </c>
      <c r="I39" s="50" t="s">
        <v>108</v>
      </c>
      <c r="J39" s="51" t="s">
        <v>109</v>
      </c>
      <c r="K39" s="50">
        <v>-183</v>
      </c>
      <c r="L39" s="50" t="s">
        <v>110</v>
      </c>
      <c r="M39" s="51" t="s">
        <v>88</v>
      </c>
      <c r="N39" s="51"/>
      <c r="O39" s="52" t="s">
        <v>103</v>
      </c>
      <c r="P39" s="52" t="s">
        <v>104</v>
      </c>
    </row>
    <row r="40" spans="1:16" ht="12.75" customHeight="1" thickBot="1" x14ac:dyDescent="0.25">
      <c r="A40" s="40" t="str">
        <f t="shared" si="0"/>
        <v> AC 132.15 </v>
      </c>
      <c r="B40" s="48" t="str">
        <f t="shared" si="1"/>
        <v>I</v>
      </c>
      <c r="C40" s="40">
        <f t="shared" si="2"/>
        <v>33442.322</v>
      </c>
      <c r="D40" s="14" t="str">
        <f t="shared" si="3"/>
        <v>vis</v>
      </c>
      <c r="E40" s="49">
        <f>VLOOKUP(C40,Active!C$21:E$973,3,FALSE)</f>
        <v>-178.97096638993659</v>
      </c>
      <c r="F40" s="48" t="s">
        <v>69</v>
      </c>
      <c r="G40" s="14" t="str">
        <f t="shared" si="4"/>
        <v>33442.322</v>
      </c>
      <c r="H40" s="40">
        <f t="shared" si="5"/>
        <v>-179</v>
      </c>
      <c r="I40" s="50" t="s">
        <v>111</v>
      </c>
      <c r="J40" s="51" t="s">
        <v>112</v>
      </c>
      <c r="K40" s="50">
        <v>-179</v>
      </c>
      <c r="L40" s="50" t="s">
        <v>113</v>
      </c>
      <c r="M40" s="51" t="s">
        <v>88</v>
      </c>
      <c r="N40" s="51"/>
      <c r="O40" s="52" t="s">
        <v>103</v>
      </c>
      <c r="P40" s="52" t="s">
        <v>104</v>
      </c>
    </row>
    <row r="41" spans="1:16" ht="12.75" customHeight="1" thickBot="1" x14ac:dyDescent="0.25">
      <c r="A41" s="40" t="str">
        <f t="shared" si="0"/>
        <v> RIA 8.304 </v>
      </c>
      <c r="B41" s="48" t="str">
        <f t="shared" si="1"/>
        <v>I</v>
      </c>
      <c r="C41" s="40">
        <f t="shared" si="2"/>
        <v>33504.565000000002</v>
      </c>
      <c r="D41" s="14" t="str">
        <f t="shared" si="3"/>
        <v>vis</v>
      </c>
      <c r="E41" s="49">
        <f>VLOOKUP(C41,Active!C$21:E$973,3,FALSE)</f>
        <v>-165.01309944568035</v>
      </c>
      <c r="F41" s="48" t="s">
        <v>69</v>
      </c>
      <c r="G41" s="14" t="str">
        <f t="shared" si="4"/>
        <v>33504.565</v>
      </c>
      <c r="H41" s="40">
        <f t="shared" si="5"/>
        <v>-165</v>
      </c>
      <c r="I41" s="50" t="s">
        <v>114</v>
      </c>
      <c r="J41" s="51" t="s">
        <v>115</v>
      </c>
      <c r="K41" s="50">
        <v>-165</v>
      </c>
      <c r="L41" s="50" t="s">
        <v>116</v>
      </c>
      <c r="M41" s="51" t="s">
        <v>88</v>
      </c>
      <c r="N41" s="51"/>
      <c r="O41" s="52" t="s">
        <v>89</v>
      </c>
      <c r="P41" s="52" t="s">
        <v>90</v>
      </c>
    </row>
    <row r="42" spans="1:16" ht="12.75" customHeight="1" thickBot="1" x14ac:dyDescent="0.25">
      <c r="A42" s="40" t="str">
        <f t="shared" si="0"/>
        <v> AC 132.15 </v>
      </c>
      <c r="B42" s="48" t="str">
        <f t="shared" si="1"/>
        <v>II</v>
      </c>
      <c r="C42" s="40">
        <f t="shared" si="2"/>
        <v>33507.194000000003</v>
      </c>
      <c r="D42" s="14" t="str">
        <f t="shared" si="3"/>
        <v>vis</v>
      </c>
      <c r="E42" s="49">
        <f>VLOOKUP(C42,Active!C$21:E$973,3,FALSE)</f>
        <v>-164.42355150942311</v>
      </c>
      <c r="F42" s="48" t="s">
        <v>69</v>
      </c>
      <c r="G42" s="14" t="str">
        <f t="shared" si="4"/>
        <v>33507.194</v>
      </c>
      <c r="H42" s="40">
        <f t="shared" si="5"/>
        <v>-164.5</v>
      </c>
      <c r="I42" s="50" t="s">
        <v>117</v>
      </c>
      <c r="J42" s="51" t="s">
        <v>118</v>
      </c>
      <c r="K42" s="50">
        <v>-164.5</v>
      </c>
      <c r="L42" s="50" t="s">
        <v>119</v>
      </c>
      <c r="M42" s="51" t="s">
        <v>88</v>
      </c>
      <c r="N42" s="51"/>
      <c r="O42" s="52" t="s">
        <v>103</v>
      </c>
      <c r="P42" s="52" t="s">
        <v>104</v>
      </c>
    </row>
    <row r="43" spans="1:16" ht="12.75" customHeight="1" thickBot="1" x14ac:dyDescent="0.25">
      <c r="A43" s="40" t="str">
        <f t="shared" ref="A43:A74" si="6">P43</f>
        <v> RIA 8.304 </v>
      </c>
      <c r="B43" s="48" t="str">
        <f t="shared" ref="B43:B74" si="7">IF(H43=INT(H43),"I","II")</f>
        <v>I</v>
      </c>
      <c r="C43" s="40">
        <f t="shared" ref="C43:C74" si="8">1*G43</f>
        <v>33513.565000000002</v>
      </c>
      <c r="D43" s="14" t="str">
        <f t="shared" ref="D43:D74" si="9">VLOOKUP(F43,I$1:J$5,2,FALSE)</f>
        <v>vis</v>
      </c>
      <c r="E43" s="49">
        <f>VLOOKUP(C43,Active!C$21:E$973,3,FALSE)</f>
        <v>-162.99486763650819</v>
      </c>
      <c r="F43" s="48" t="s">
        <v>69</v>
      </c>
      <c r="G43" s="14" t="str">
        <f t="shared" ref="G43:G74" si="10">MID(I43,3,LEN(I43)-3)</f>
        <v>33513.565</v>
      </c>
      <c r="H43" s="40">
        <f t="shared" ref="H43:H74" si="11">1*K43</f>
        <v>-163</v>
      </c>
      <c r="I43" s="50" t="s">
        <v>120</v>
      </c>
      <c r="J43" s="51" t="s">
        <v>121</v>
      </c>
      <c r="K43" s="50">
        <v>-163</v>
      </c>
      <c r="L43" s="50" t="s">
        <v>122</v>
      </c>
      <c r="M43" s="51" t="s">
        <v>88</v>
      </c>
      <c r="N43" s="51"/>
      <c r="O43" s="52" t="s">
        <v>89</v>
      </c>
      <c r="P43" s="52" t="s">
        <v>90</v>
      </c>
    </row>
    <row r="44" spans="1:16" ht="12.75" customHeight="1" thickBot="1" x14ac:dyDescent="0.25">
      <c r="A44" s="40" t="str">
        <f t="shared" si="6"/>
        <v> AC 132.15 </v>
      </c>
      <c r="B44" s="48" t="str">
        <f t="shared" si="7"/>
        <v>I</v>
      </c>
      <c r="C44" s="40">
        <f t="shared" si="8"/>
        <v>33540.180999999997</v>
      </c>
      <c r="D44" s="14" t="str">
        <f t="shared" si="9"/>
        <v>vis</v>
      </c>
      <c r="E44" s="49">
        <f>VLOOKUP(C44,Active!C$21:E$973,3,FALSE)</f>
        <v>-157.02628343285099</v>
      </c>
      <c r="F44" s="48" t="s">
        <v>69</v>
      </c>
      <c r="G44" s="14" t="str">
        <f t="shared" si="10"/>
        <v>33540.181</v>
      </c>
      <c r="H44" s="40">
        <f t="shared" si="11"/>
        <v>-157</v>
      </c>
      <c r="I44" s="50" t="s">
        <v>123</v>
      </c>
      <c r="J44" s="51" t="s">
        <v>124</v>
      </c>
      <c r="K44" s="50">
        <v>-157</v>
      </c>
      <c r="L44" s="50" t="s">
        <v>125</v>
      </c>
      <c r="M44" s="51" t="s">
        <v>88</v>
      </c>
      <c r="N44" s="51"/>
      <c r="O44" s="52" t="s">
        <v>103</v>
      </c>
      <c r="P44" s="52" t="s">
        <v>104</v>
      </c>
    </row>
    <row r="45" spans="1:16" ht="12.75" customHeight="1" thickBot="1" x14ac:dyDescent="0.25">
      <c r="A45" s="40" t="str">
        <f t="shared" si="6"/>
        <v> AC 132.15 </v>
      </c>
      <c r="B45" s="48" t="str">
        <f t="shared" si="7"/>
        <v>II</v>
      </c>
      <c r="C45" s="40">
        <f t="shared" si="8"/>
        <v>33556.141000000003</v>
      </c>
      <c r="D45" s="14" t="str">
        <f t="shared" si="9"/>
        <v>vis</v>
      </c>
      <c r="E45" s="49">
        <f>VLOOKUP(C45,Active!C$21:E$973,3,FALSE)</f>
        <v>-153.44728569125095</v>
      </c>
      <c r="F45" s="48" t="s">
        <v>69</v>
      </c>
      <c r="G45" s="14" t="str">
        <f t="shared" si="10"/>
        <v>33556.141</v>
      </c>
      <c r="H45" s="40">
        <f t="shared" si="11"/>
        <v>-153.5</v>
      </c>
      <c r="I45" s="50" t="s">
        <v>126</v>
      </c>
      <c r="J45" s="51" t="s">
        <v>127</v>
      </c>
      <c r="K45" s="50">
        <v>-153.5</v>
      </c>
      <c r="L45" s="50" t="s">
        <v>128</v>
      </c>
      <c r="M45" s="51" t="s">
        <v>88</v>
      </c>
      <c r="N45" s="51"/>
      <c r="O45" s="52" t="s">
        <v>103</v>
      </c>
      <c r="P45" s="52" t="s">
        <v>104</v>
      </c>
    </row>
    <row r="46" spans="1:16" ht="12.75" customHeight="1" thickBot="1" x14ac:dyDescent="0.25">
      <c r="A46" s="40" t="str">
        <f t="shared" si="6"/>
        <v> BTAD 69.36 </v>
      </c>
      <c r="B46" s="48" t="str">
        <f t="shared" si="7"/>
        <v>I</v>
      </c>
      <c r="C46" s="40">
        <f t="shared" si="8"/>
        <v>33580.410000000003</v>
      </c>
      <c r="D46" s="14" t="str">
        <f t="shared" si="9"/>
        <v>vis</v>
      </c>
      <c r="E46" s="49">
        <f>VLOOKUP(C46,Active!C$21:E$973,3,FALSE)</f>
        <v>-148.00501149382882</v>
      </c>
      <c r="F46" s="48" t="s">
        <v>69</v>
      </c>
      <c r="G46" s="14" t="str">
        <f t="shared" si="10"/>
        <v>33580.41</v>
      </c>
      <c r="H46" s="40">
        <f t="shared" si="11"/>
        <v>-148</v>
      </c>
      <c r="I46" s="50" t="s">
        <v>129</v>
      </c>
      <c r="J46" s="51" t="s">
        <v>130</v>
      </c>
      <c r="K46" s="50">
        <v>-148</v>
      </c>
      <c r="L46" s="50" t="s">
        <v>131</v>
      </c>
      <c r="M46" s="51" t="s">
        <v>70</v>
      </c>
      <c r="N46" s="51"/>
      <c r="O46" s="52" t="s">
        <v>74</v>
      </c>
      <c r="P46" s="52" t="s">
        <v>75</v>
      </c>
    </row>
    <row r="47" spans="1:16" ht="12.75" customHeight="1" thickBot="1" x14ac:dyDescent="0.25">
      <c r="A47" s="40" t="str">
        <f t="shared" si="6"/>
        <v> BTAD 69.36 </v>
      </c>
      <c r="B47" s="48" t="str">
        <f t="shared" si="7"/>
        <v>II</v>
      </c>
      <c r="C47" s="40">
        <f t="shared" si="8"/>
        <v>33582.949999999997</v>
      </c>
      <c r="D47" s="14" t="str">
        <f t="shared" si="9"/>
        <v>vis</v>
      </c>
      <c r="E47" s="49">
        <f>VLOOKUP(C47,Active!C$21:E$973,3,FALSE)</f>
        <v>-147.43542162768611</v>
      </c>
      <c r="F47" s="48" t="s">
        <v>69</v>
      </c>
      <c r="G47" s="14" t="str">
        <f t="shared" si="10"/>
        <v>33582.95</v>
      </c>
      <c r="H47" s="40">
        <f t="shared" si="11"/>
        <v>-147.5</v>
      </c>
      <c r="I47" s="50" t="s">
        <v>132</v>
      </c>
      <c r="J47" s="51" t="s">
        <v>133</v>
      </c>
      <c r="K47" s="50">
        <v>-147.5</v>
      </c>
      <c r="L47" s="50" t="s">
        <v>134</v>
      </c>
      <c r="M47" s="51" t="s">
        <v>70</v>
      </c>
      <c r="N47" s="51"/>
      <c r="O47" s="52" t="s">
        <v>74</v>
      </c>
      <c r="P47" s="52" t="s">
        <v>75</v>
      </c>
    </row>
    <row r="48" spans="1:16" ht="12.75" customHeight="1" thickBot="1" x14ac:dyDescent="0.25">
      <c r="A48" s="40" t="str">
        <f t="shared" si="6"/>
        <v> AC 132.15 </v>
      </c>
      <c r="B48" s="48" t="str">
        <f t="shared" si="7"/>
        <v>I</v>
      </c>
      <c r="C48" s="40">
        <f t="shared" si="8"/>
        <v>33598.307999999997</v>
      </c>
      <c r="D48" s="14" t="str">
        <f t="shared" si="9"/>
        <v>vis</v>
      </c>
      <c r="E48" s="49">
        <f>VLOOKUP(C48,Active!C$21:E$973,3,FALSE)</f>
        <v>-143.99142116932319</v>
      </c>
      <c r="F48" s="48" t="s">
        <v>69</v>
      </c>
      <c r="G48" s="14" t="str">
        <f t="shared" si="10"/>
        <v>33598.308</v>
      </c>
      <c r="H48" s="40">
        <f t="shared" si="11"/>
        <v>-144</v>
      </c>
      <c r="I48" s="50" t="s">
        <v>135</v>
      </c>
      <c r="J48" s="51" t="s">
        <v>136</v>
      </c>
      <c r="K48" s="50">
        <v>-144</v>
      </c>
      <c r="L48" s="50" t="s">
        <v>137</v>
      </c>
      <c r="M48" s="51" t="s">
        <v>88</v>
      </c>
      <c r="N48" s="51"/>
      <c r="O48" s="52" t="s">
        <v>103</v>
      </c>
      <c r="P48" s="52" t="s">
        <v>104</v>
      </c>
    </row>
    <row r="49" spans="1:16" ht="12.75" customHeight="1" thickBot="1" x14ac:dyDescent="0.25">
      <c r="A49" s="40" t="str">
        <f t="shared" si="6"/>
        <v> AC 132.15 </v>
      </c>
      <c r="B49" s="48" t="str">
        <f t="shared" si="7"/>
        <v>II</v>
      </c>
      <c r="C49" s="40">
        <f t="shared" si="8"/>
        <v>33654.237999999998</v>
      </c>
      <c r="D49" s="14" t="str">
        <f t="shared" si="9"/>
        <v>vis</v>
      </c>
      <c r="E49" s="49">
        <f>VLOOKUP(C49,Active!C$21:E$973,3,FALSE)</f>
        <v>-131.44923171521222</v>
      </c>
      <c r="F49" s="48" t="s">
        <v>69</v>
      </c>
      <c r="G49" s="14" t="str">
        <f t="shared" si="10"/>
        <v>33654.238</v>
      </c>
      <c r="H49" s="40">
        <f t="shared" si="11"/>
        <v>-131.5</v>
      </c>
      <c r="I49" s="50" t="s">
        <v>138</v>
      </c>
      <c r="J49" s="51" t="s">
        <v>139</v>
      </c>
      <c r="K49" s="50">
        <v>-131.5</v>
      </c>
      <c r="L49" s="50" t="s">
        <v>140</v>
      </c>
      <c r="M49" s="51" t="s">
        <v>88</v>
      </c>
      <c r="N49" s="51"/>
      <c r="O49" s="52" t="s">
        <v>103</v>
      </c>
      <c r="P49" s="52" t="s">
        <v>104</v>
      </c>
    </row>
    <row r="50" spans="1:16" ht="12.75" customHeight="1" thickBot="1" x14ac:dyDescent="0.25">
      <c r="A50" s="40" t="str">
        <f t="shared" si="6"/>
        <v> AC 132.15 </v>
      </c>
      <c r="B50" s="48" t="str">
        <f t="shared" si="7"/>
        <v>II</v>
      </c>
      <c r="C50" s="40">
        <f t="shared" si="8"/>
        <v>33752.461000000003</v>
      </c>
      <c r="D50" s="14" t="str">
        <f t="shared" si="9"/>
        <v>vis</v>
      </c>
      <c r="E50" s="49">
        <f>VLOOKUP(C50,Active!C$21:E$973,3,FALSE)</f>
        <v>-109.42292249384261</v>
      </c>
      <c r="F50" s="48" t="s">
        <v>69</v>
      </c>
      <c r="G50" s="14" t="str">
        <f t="shared" si="10"/>
        <v>33752.461</v>
      </c>
      <c r="H50" s="40">
        <f t="shared" si="11"/>
        <v>-109.5</v>
      </c>
      <c r="I50" s="50" t="s">
        <v>141</v>
      </c>
      <c r="J50" s="51" t="s">
        <v>142</v>
      </c>
      <c r="K50" s="50">
        <v>-109.5</v>
      </c>
      <c r="L50" s="50" t="s">
        <v>143</v>
      </c>
      <c r="M50" s="51" t="s">
        <v>88</v>
      </c>
      <c r="N50" s="51"/>
      <c r="O50" s="52" t="s">
        <v>103</v>
      </c>
      <c r="P50" s="52" t="s">
        <v>104</v>
      </c>
    </row>
    <row r="51" spans="1:16" ht="12.75" customHeight="1" thickBot="1" x14ac:dyDescent="0.25">
      <c r="A51" s="40" t="str">
        <f t="shared" si="6"/>
        <v> BTAD 69.36 </v>
      </c>
      <c r="B51" s="48" t="str">
        <f t="shared" si="7"/>
        <v>I</v>
      </c>
      <c r="C51" s="40">
        <f t="shared" si="8"/>
        <v>34182.330999999998</v>
      </c>
      <c r="D51" s="14" t="str">
        <f t="shared" si="9"/>
        <v>vis</v>
      </c>
      <c r="E51" s="49">
        <f>VLOOKUP(C51,Active!C$21:E$973,3,FALSE)</f>
        <v>-13.025443848418039</v>
      </c>
      <c r="F51" s="48" t="s">
        <v>69</v>
      </c>
      <c r="G51" s="14" t="str">
        <f t="shared" si="10"/>
        <v>34182.331</v>
      </c>
      <c r="H51" s="40">
        <f t="shared" si="11"/>
        <v>-13</v>
      </c>
      <c r="I51" s="50" t="s">
        <v>144</v>
      </c>
      <c r="J51" s="51" t="s">
        <v>145</v>
      </c>
      <c r="K51" s="50">
        <v>-13</v>
      </c>
      <c r="L51" s="50" t="s">
        <v>146</v>
      </c>
      <c r="M51" s="51" t="s">
        <v>70</v>
      </c>
      <c r="N51" s="51"/>
      <c r="O51" s="52" t="s">
        <v>74</v>
      </c>
      <c r="P51" s="52" t="s">
        <v>75</v>
      </c>
    </row>
    <row r="52" spans="1:16" ht="12.75" customHeight="1" thickBot="1" x14ac:dyDescent="0.25">
      <c r="A52" s="40" t="str">
        <f t="shared" si="6"/>
        <v> RIA 8.304 </v>
      </c>
      <c r="B52" s="48" t="str">
        <f t="shared" si="7"/>
        <v>I</v>
      </c>
      <c r="C52" s="40">
        <f t="shared" si="8"/>
        <v>34240.428</v>
      </c>
      <c r="D52" s="14" t="str">
        <f t="shared" si="9"/>
        <v>vis</v>
      </c>
      <c r="E52" s="49">
        <f>VLOOKUP(C52,Active!C$21:E$973,3,FALSE)</f>
        <v>2.6909757461110856E-3</v>
      </c>
      <c r="F52" s="48" t="s">
        <v>69</v>
      </c>
      <c r="G52" s="14" t="str">
        <f t="shared" si="10"/>
        <v>34240.428</v>
      </c>
      <c r="H52" s="40">
        <f t="shared" si="11"/>
        <v>0</v>
      </c>
      <c r="I52" s="50" t="s">
        <v>147</v>
      </c>
      <c r="J52" s="51" t="s">
        <v>148</v>
      </c>
      <c r="K52" s="50">
        <v>0</v>
      </c>
      <c r="L52" s="50" t="s">
        <v>149</v>
      </c>
      <c r="M52" s="51" t="s">
        <v>88</v>
      </c>
      <c r="N52" s="51"/>
      <c r="O52" s="52" t="s">
        <v>89</v>
      </c>
      <c r="P52" s="52" t="s">
        <v>90</v>
      </c>
    </row>
    <row r="53" spans="1:16" ht="12.75" customHeight="1" thickBot="1" x14ac:dyDescent="0.25">
      <c r="A53" s="40" t="str">
        <f t="shared" si="6"/>
        <v> BTAD 69.36 </v>
      </c>
      <c r="B53" s="48" t="str">
        <f t="shared" si="7"/>
        <v>II</v>
      </c>
      <c r="C53" s="40">
        <f t="shared" si="8"/>
        <v>34274.203999999998</v>
      </c>
      <c r="D53" s="14" t="str">
        <f t="shared" si="9"/>
        <v>vis</v>
      </c>
      <c r="E53" s="49">
        <f>VLOOKUP(C53,Active!C$21:E$973,3,FALSE)</f>
        <v>7.5768907075899348</v>
      </c>
      <c r="F53" s="48" t="s">
        <v>69</v>
      </c>
      <c r="G53" s="14" t="str">
        <f t="shared" si="10"/>
        <v>34274.204</v>
      </c>
      <c r="H53" s="40">
        <f t="shared" si="11"/>
        <v>7.5</v>
      </c>
      <c r="I53" s="50" t="s">
        <v>150</v>
      </c>
      <c r="J53" s="51" t="s">
        <v>151</v>
      </c>
      <c r="K53" s="50">
        <v>7.5</v>
      </c>
      <c r="L53" s="50" t="s">
        <v>152</v>
      </c>
      <c r="M53" s="51" t="s">
        <v>70</v>
      </c>
      <c r="N53" s="51"/>
      <c r="O53" s="52" t="s">
        <v>74</v>
      </c>
      <c r="P53" s="52" t="s">
        <v>75</v>
      </c>
    </row>
    <row r="54" spans="1:16" ht="12.75" customHeight="1" thickBot="1" x14ac:dyDescent="0.25">
      <c r="A54" s="40" t="str">
        <f t="shared" si="6"/>
        <v> BTAD 69.36 </v>
      </c>
      <c r="B54" s="48" t="str">
        <f t="shared" si="7"/>
        <v>II</v>
      </c>
      <c r="C54" s="40">
        <f t="shared" si="8"/>
        <v>34274.237999999998</v>
      </c>
      <c r="D54" s="14" t="str">
        <f t="shared" si="9"/>
        <v>vis</v>
      </c>
      <c r="E54" s="49">
        <f>VLOOKUP(C54,Active!C$21:E$973,3,FALSE)</f>
        <v>7.5845151388689516</v>
      </c>
      <c r="F54" s="48" t="s">
        <v>69</v>
      </c>
      <c r="G54" s="14" t="str">
        <f t="shared" si="10"/>
        <v>34274.238</v>
      </c>
      <c r="H54" s="40">
        <f t="shared" si="11"/>
        <v>7.5</v>
      </c>
      <c r="I54" s="50" t="s">
        <v>153</v>
      </c>
      <c r="J54" s="51" t="s">
        <v>154</v>
      </c>
      <c r="K54" s="50">
        <v>7.5</v>
      </c>
      <c r="L54" s="50" t="s">
        <v>155</v>
      </c>
      <c r="M54" s="51" t="s">
        <v>70</v>
      </c>
      <c r="N54" s="51"/>
      <c r="O54" s="52" t="s">
        <v>74</v>
      </c>
      <c r="P54" s="52" t="s">
        <v>75</v>
      </c>
    </row>
    <row r="55" spans="1:16" ht="12.75" customHeight="1" thickBot="1" x14ac:dyDescent="0.25">
      <c r="A55" s="40" t="str">
        <f t="shared" si="6"/>
        <v> RIA 8.304 </v>
      </c>
      <c r="B55" s="48" t="str">
        <f t="shared" si="7"/>
        <v>I</v>
      </c>
      <c r="C55" s="40">
        <f t="shared" si="8"/>
        <v>34298.39</v>
      </c>
      <c r="D55" s="14" t="str">
        <f t="shared" si="9"/>
        <v>vis</v>
      </c>
      <c r="E55" s="49">
        <f>VLOOKUP(C55,Active!C$21:E$973,3,FALSE)</f>
        <v>13.000552322772222</v>
      </c>
      <c r="F55" s="48" t="s">
        <v>69</v>
      </c>
      <c r="G55" s="14" t="str">
        <f t="shared" si="10"/>
        <v>34298.390</v>
      </c>
      <c r="H55" s="40">
        <f t="shared" si="11"/>
        <v>13</v>
      </c>
      <c r="I55" s="50" t="s">
        <v>156</v>
      </c>
      <c r="J55" s="51" t="s">
        <v>157</v>
      </c>
      <c r="K55" s="50">
        <v>13</v>
      </c>
      <c r="L55" s="50" t="s">
        <v>158</v>
      </c>
      <c r="M55" s="51" t="s">
        <v>88</v>
      </c>
      <c r="N55" s="51"/>
      <c r="O55" s="52" t="s">
        <v>89</v>
      </c>
      <c r="P55" s="52" t="s">
        <v>90</v>
      </c>
    </row>
    <row r="56" spans="1:16" ht="12.75" customHeight="1" thickBot="1" x14ac:dyDescent="0.25">
      <c r="A56" s="40" t="str">
        <f t="shared" si="6"/>
        <v> RIA 8.304 </v>
      </c>
      <c r="B56" s="48" t="str">
        <f t="shared" si="7"/>
        <v>II</v>
      </c>
      <c r="C56" s="40">
        <f t="shared" si="8"/>
        <v>34381.254999999997</v>
      </c>
      <c r="D56" s="14" t="str">
        <f t="shared" si="9"/>
        <v>vis</v>
      </c>
      <c r="E56" s="49">
        <f>VLOOKUP(C56,Active!C$21:E$973,3,FALSE)</f>
        <v>31.58286108577731</v>
      </c>
      <c r="F56" s="48" t="s">
        <v>69</v>
      </c>
      <c r="G56" s="14" t="str">
        <f t="shared" si="10"/>
        <v>34381.255</v>
      </c>
      <c r="H56" s="40">
        <f t="shared" si="11"/>
        <v>31.5</v>
      </c>
      <c r="I56" s="50" t="s">
        <v>159</v>
      </c>
      <c r="J56" s="51" t="s">
        <v>160</v>
      </c>
      <c r="K56" s="50">
        <v>31.5</v>
      </c>
      <c r="L56" s="50" t="s">
        <v>161</v>
      </c>
      <c r="M56" s="51" t="s">
        <v>88</v>
      </c>
      <c r="N56" s="51"/>
      <c r="O56" s="52" t="s">
        <v>89</v>
      </c>
      <c r="P56" s="52" t="s">
        <v>90</v>
      </c>
    </row>
    <row r="57" spans="1:16" ht="12.75" customHeight="1" thickBot="1" x14ac:dyDescent="0.25">
      <c r="A57" s="40" t="str">
        <f t="shared" si="6"/>
        <v> RIA 8.304 </v>
      </c>
      <c r="B57" s="48" t="str">
        <f t="shared" si="7"/>
        <v>I</v>
      </c>
      <c r="C57" s="40">
        <f t="shared" si="8"/>
        <v>34744.245000000003</v>
      </c>
      <c r="D57" s="14" t="str">
        <f t="shared" si="9"/>
        <v>vis</v>
      </c>
      <c r="E57" s="49">
        <f>VLOOKUP(C57,Active!C$21:E$973,3,FALSE)</f>
        <v>112.98263490926708</v>
      </c>
      <c r="F57" s="48" t="s">
        <v>69</v>
      </c>
      <c r="G57" s="14" t="str">
        <f t="shared" si="10"/>
        <v>34744.245</v>
      </c>
      <c r="H57" s="40">
        <f t="shared" si="11"/>
        <v>113</v>
      </c>
      <c r="I57" s="50" t="s">
        <v>162</v>
      </c>
      <c r="J57" s="51" t="s">
        <v>163</v>
      </c>
      <c r="K57" s="50">
        <v>113</v>
      </c>
      <c r="L57" s="50" t="s">
        <v>164</v>
      </c>
      <c r="M57" s="51" t="s">
        <v>88</v>
      </c>
      <c r="N57" s="51"/>
      <c r="O57" s="52" t="s">
        <v>89</v>
      </c>
      <c r="P57" s="52" t="s">
        <v>90</v>
      </c>
    </row>
    <row r="58" spans="1:16" ht="12.75" customHeight="1" thickBot="1" x14ac:dyDescent="0.25">
      <c r="A58" s="40" t="str">
        <f t="shared" si="6"/>
        <v> PZP 2.60 </v>
      </c>
      <c r="B58" s="48" t="str">
        <f t="shared" si="7"/>
        <v>II</v>
      </c>
      <c r="C58" s="40">
        <f t="shared" si="8"/>
        <v>36129.345000000001</v>
      </c>
      <c r="D58" s="14" t="str">
        <f t="shared" si="9"/>
        <v>vis</v>
      </c>
      <c r="E58" s="49">
        <f>VLOOKUP(C58,Active!C$21:E$973,3,FALSE)</f>
        <v>423.58851034086007</v>
      </c>
      <c r="F58" s="48" t="s">
        <v>69</v>
      </c>
      <c r="G58" s="14" t="str">
        <f t="shared" si="10"/>
        <v>36129.345</v>
      </c>
      <c r="H58" s="40">
        <f t="shared" si="11"/>
        <v>423.5</v>
      </c>
      <c r="I58" s="50" t="s">
        <v>165</v>
      </c>
      <c r="J58" s="51" t="s">
        <v>166</v>
      </c>
      <c r="K58" s="50">
        <v>423.5</v>
      </c>
      <c r="L58" s="50" t="s">
        <v>167</v>
      </c>
      <c r="M58" s="51" t="s">
        <v>88</v>
      </c>
      <c r="N58" s="51"/>
      <c r="O58" s="52" t="s">
        <v>168</v>
      </c>
      <c r="P58" s="52" t="s">
        <v>169</v>
      </c>
    </row>
    <row r="59" spans="1:16" ht="12.75" customHeight="1" thickBot="1" x14ac:dyDescent="0.25">
      <c r="A59" s="40" t="str">
        <f t="shared" si="6"/>
        <v> PZP 2.60 </v>
      </c>
      <c r="B59" s="48" t="str">
        <f t="shared" si="7"/>
        <v>II</v>
      </c>
      <c r="C59" s="40">
        <f t="shared" si="8"/>
        <v>36441.504999999997</v>
      </c>
      <c r="D59" s="14" t="str">
        <f t="shared" si="9"/>
        <v>vis</v>
      </c>
      <c r="E59" s="49">
        <f>VLOOKUP(C59,Active!C$21:E$973,3,FALSE)</f>
        <v>493.58975940210109</v>
      </c>
      <c r="F59" s="48" t="s">
        <v>69</v>
      </c>
      <c r="G59" s="14" t="str">
        <f t="shared" si="10"/>
        <v>36441.505</v>
      </c>
      <c r="H59" s="40">
        <f t="shared" si="11"/>
        <v>493.5</v>
      </c>
      <c r="I59" s="50" t="s">
        <v>170</v>
      </c>
      <c r="J59" s="51" t="s">
        <v>171</v>
      </c>
      <c r="K59" s="50">
        <v>493.5</v>
      </c>
      <c r="L59" s="50" t="s">
        <v>172</v>
      </c>
      <c r="M59" s="51" t="s">
        <v>88</v>
      </c>
      <c r="N59" s="51"/>
      <c r="O59" s="52" t="s">
        <v>168</v>
      </c>
      <c r="P59" s="52" t="s">
        <v>169</v>
      </c>
    </row>
    <row r="60" spans="1:16" ht="12.75" customHeight="1" thickBot="1" x14ac:dyDescent="0.25">
      <c r="A60" s="40" t="str">
        <f t="shared" si="6"/>
        <v> BTAD 69.36 </v>
      </c>
      <c r="B60" s="48" t="str">
        <f t="shared" si="7"/>
        <v>I</v>
      </c>
      <c r="C60" s="40">
        <f t="shared" si="8"/>
        <v>36572.629999999997</v>
      </c>
      <c r="D60" s="14" t="str">
        <f t="shared" si="9"/>
        <v>vis</v>
      </c>
      <c r="E60" s="49">
        <f>VLOOKUP(C60,Active!C$21:E$973,3,FALSE)</f>
        <v>522.9942756218453</v>
      </c>
      <c r="F60" s="48" t="s">
        <v>69</v>
      </c>
      <c r="G60" s="14" t="str">
        <f t="shared" si="10"/>
        <v>36572.63</v>
      </c>
      <c r="H60" s="40">
        <f t="shared" si="11"/>
        <v>523</v>
      </c>
      <c r="I60" s="50" t="s">
        <v>173</v>
      </c>
      <c r="J60" s="51" t="s">
        <v>174</v>
      </c>
      <c r="K60" s="50">
        <v>523</v>
      </c>
      <c r="L60" s="50" t="s">
        <v>175</v>
      </c>
      <c r="M60" s="51" t="s">
        <v>70</v>
      </c>
      <c r="N60" s="51"/>
      <c r="O60" s="52" t="s">
        <v>74</v>
      </c>
      <c r="P60" s="52" t="s">
        <v>75</v>
      </c>
    </row>
    <row r="61" spans="1:16" ht="12.75" customHeight="1" thickBot="1" x14ac:dyDescent="0.25">
      <c r="A61" s="40" t="str">
        <f t="shared" si="6"/>
        <v> BTAD 69.36 </v>
      </c>
      <c r="B61" s="48" t="str">
        <f t="shared" si="7"/>
        <v>II</v>
      </c>
      <c r="C61" s="40">
        <f t="shared" si="8"/>
        <v>36575.199999999997</v>
      </c>
      <c r="D61" s="14" t="str">
        <f t="shared" si="9"/>
        <v>vis</v>
      </c>
      <c r="E61" s="49">
        <f>VLOOKUP(C61,Active!C$21:E$973,3,FALSE)</f>
        <v>523.57059292735323</v>
      </c>
      <c r="F61" s="48" t="s">
        <v>69</v>
      </c>
      <c r="G61" s="14" t="str">
        <f t="shared" si="10"/>
        <v>36575.20</v>
      </c>
      <c r="H61" s="40">
        <f t="shared" si="11"/>
        <v>523.5</v>
      </c>
      <c r="I61" s="50" t="s">
        <v>176</v>
      </c>
      <c r="J61" s="51" t="s">
        <v>177</v>
      </c>
      <c r="K61" s="50">
        <v>523.5</v>
      </c>
      <c r="L61" s="50" t="s">
        <v>178</v>
      </c>
      <c r="M61" s="51" t="s">
        <v>70</v>
      </c>
      <c r="N61" s="51"/>
      <c r="O61" s="52" t="s">
        <v>74</v>
      </c>
      <c r="P61" s="52" t="s">
        <v>75</v>
      </c>
    </row>
    <row r="62" spans="1:16" ht="12.75" customHeight="1" thickBot="1" x14ac:dyDescent="0.25">
      <c r="A62" s="40" t="str">
        <f t="shared" si="6"/>
        <v> PZP 2.60 </v>
      </c>
      <c r="B62" s="48" t="str">
        <f t="shared" si="7"/>
        <v>I</v>
      </c>
      <c r="C62" s="40">
        <f t="shared" si="8"/>
        <v>36822.442000000003</v>
      </c>
      <c r="D62" s="14" t="str">
        <f t="shared" si="9"/>
        <v>vis</v>
      </c>
      <c r="E62" s="49">
        <f>VLOOKUP(C62,Active!C$21:E$973,3,FALSE)</f>
        <v>579.01411170105894</v>
      </c>
      <c r="F62" s="48" t="s">
        <v>69</v>
      </c>
      <c r="G62" s="14" t="str">
        <f t="shared" si="10"/>
        <v>36822.442</v>
      </c>
      <c r="H62" s="40">
        <f t="shared" si="11"/>
        <v>579</v>
      </c>
      <c r="I62" s="50" t="s">
        <v>179</v>
      </c>
      <c r="J62" s="51" t="s">
        <v>180</v>
      </c>
      <c r="K62" s="50">
        <v>579</v>
      </c>
      <c r="L62" s="50" t="s">
        <v>181</v>
      </c>
      <c r="M62" s="51" t="s">
        <v>88</v>
      </c>
      <c r="N62" s="51"/>
      <c r="O62" s="52" t="s">
        <v>168</v>
      </c>
      <c r="P62" s="52" t="s">
        <v>169</v>
      </c>
    </row>
    <row r="63" spans="1:16" ht="12.75" customHeight="1" thickBot="1" x14ac:dyDescent="0.25">
      <c r="A63" s="40" t="str">
        <f t="shared" si="6"/>
        <v> PZP 2.60 </v>
      </c>
      <c r="B63" s="48" t="str">
        <f t="shared" si="7"/>
        <v>I</v>
      </c>
      <c r="C63" s="40">
        <f t="shared" si="8"/>
        <v>37531.474999999999</v>
      </c>
      <c r="D63" s="14" t="str">
        <f t="shared" si="9"/>
        <v>vis</v>
      </c>
      <c r="E63" s="49">
        <f>VLOOKUP(C63,Active!C$21:E$973,3,FALSE)</f>
        <v>738.01332885136401</v>
      </c>
      <c r="F63" s="48" t="s">
        <v>69</v>
      </c>
      <c r="G63" s="14" t="str">
        <f t="shared" si="10"/>
        <v>37531.475</v>
      </c>
      <c r="H63" s="40">
        <f t="shared" si="11"/>
        <v>738</v>
      </c>
      <c r="I63" s="50" t="s">
        <v>182</v>
      </c>
      <c r="J63" s="51" t="s">
        <v>183</v>
      </c>
      <c r="K63" s="50">
        <v>738</v>
      </c>
      <c r="L63" s="50" t="s">
        <v>184</v>
      </c>
      <c r="M63" s="51" t="s">
        <v>88</v>
      </c>
      <c r="N63" s="51"/>
      <c r="O63" s="52" t="s">
        <v>168</v>
      </c>
      <c r="P63" s="52" t="s">
        <v>169</v>
      </c>
    </row>
    <row r="64" spans="1:16" ht="12.75" customHeight="1" thickBot="1" x14ac:dyDescent="0.25">
      <c r="A64" s="40" t="str">
        <f t="shared" si="6"/>
        <v> PZP 2.60 </v>
      </c>
      <c r="B64" s="48" t="str">
        <f t="shared" si="7"/>
        <v>I</v>
      </c>
      <c r="C64" s="40">
        <f t="shared" si="8"/>
        <v>37607.294000000002</v>
      </c>
      <c r="D64" s="14" t="str">
        <f t="shared" si="9"/>
        <v>vis</v>
      </c>
      <c r="E64" s="49">
        <f>VLOOKUP(C64,Active!C$21:E$973,3,FALSE)</f>
        <v>755.01558635576725</v>
      </c>
      <c r="F64" s="48" t="s">
        <v>69</v>
      </c>
      <c r="G64" s="14" t="str">
        <f t="shared" si="10"/>
        <v>37607.294</v>
      </c>
      <c r="H64" s="40">
        <f t="shared" si="11"/>
        <v>755</v>
      </c>
      <c r="I64" s="50" t="s">
        <v>185</v>
      </c>
      <c r="J64" s="51" t="s">
        <v>186</v>
      </c>
      <c r="K64" s="50">
        <v>755</v>
      </c>
      <c r="L64" s="50" t="s">
        <v>187</v>
      </c>
      <c r="M64" s="51" t="s">
        <v>88</v>
      </c>
      <c r="N64" s="51"/>
      <c r="O64" s="52" t="s">
        <v>168</v>
      </c>
      <c r="P64" s="52" t="s">
        <v>169</v>
      </c>
    </row>
    <row r="65" spans="1:16" ht="12.75" customHeight="1" thickBot="1" x14ac:dyDescent="0.25">
      <c r="A65" s="40" t="str">
        <f t="shared" si="6"/>
        <v> MSAI 37.265 </v>
      </c>
      <c r="B65" s="48" t="str">
        <f t="shared" si="7"/>
        <v>II</v>
      </c>
      <c r="C65" s="40">
        <f t="shared" si="8"/>
        <v>37868.39</v>
      </c>
      <c r="D65" s="14" t="str">
        <f t="shared" si="9"/>
        <v>vis</v>
      </c>
      <c r="E65" s="49">
        <f>VLOOKUP(C65,Active!C$21:E$973,3,FALSE)</f>
        <v>813.56583662772357</v>
      </c>
      <c r="F65" s="48" t="s">
        <v>69</v>
      </c>
      <c r="G65" s="14" t="str">
        <f t="shared" si="10"/>
        <v>37868.39</v>
      </c>
      <c r="H65" s="40">
        <f t="shared" si="11"/>
        <v>813.5</v>
      </c>
      <c r="I65" s="50" t="s">
        <v>188</v>
      </c>
      <c r="J65" s="51" t="s">
        <v>189</v>
      </c>
      <c r="K65" s="50">
        <v>813.5</v>
      </c>
      <c r="L65" s="50" t="s">
        <v>190</v>
      </c>
      <c r="M65" s="51" t="s">
        <v>88</v>
      </c>
      <c r="N65" s="51"/>
      <c r="O65" s="52" t="s">
        <v>191</v>
      </c>
      <c r="P65" s="52" t="s">
        <v>192</v>
      </c>
    </row>
    <row r="66" spans="1:16" ht="12.75" customHeight="1" thickBot="1" x14ac:dyDescent="0.25">
      <c r="A66" s="40" t="str">
        <f t="shared" si="6"/>
        <v> MSAI 37.265 </v>
      </c>
      <c r="B66" s="48" t="str">
        <f t="shared" si="7"/>
        <v>I</v>
      </c>
      <c r="C66" s="40">
        <f t="shared" si="8"/>
        <v>37870.42</v>
      </c>
      <c r="D66" s="14" t="str">
        <f t="shared" si="9"/>
        <v>vis</v>
      </c>
      <c r="E66" s="49">
        <f>VLOOKUP(C66,Active!C$21:E$973,3,FALSE)</f>
        <v>814.02106002468099</v>
      </c>
      <c r="F66" s="48" t="s">
        <v>69</v>
      </c>
      <c r="G66" s="14" t="str">
        <f t="shared" si="10"/>
        <v>37870.42</v>
      </c>
      <c r="H66" s="40">
        <f t="shared" si="11"/>
        <v>814</v>
      </c>
      <c r="I66" s="50" t="s">
        <v>193</v>
      </c>
      <c r="J66" s="51" t="s">
        <v>194</v>
      </c>
      <c r="K66" s="50">
        <v>814</v>
      </c>
      <c r="L66" s="50" t="s">
        <v>195</v>
      </c>
      <c r="M66" s="51" t="s">
        <v>88</v>
      </c>
      <c r="N66" s="51"/>
      <c r="O66" s="52" t="s">
        <v>191</v>
      </c>
      <c r="P66" s="52" t="s">
        <v>192</v>
      </c>
    </row>
    <row r="67" spans="1:16" ht="12.75" customHeight="1" thickBot="1" x14ac:dyDescent="0.25">
      <c r="A67" s="40" t="str">
        <f t="shared" si="6"/>
        <v> MSAI 37.265 </v>
      </c>
      <c r="B67" s="48" t="str">
        <f t="shared" si="7"/>
        <v>I</v>
      </c>
      <c r="C67" s="40">
        <f t="shared" si="8"/>
        <v>37903.370000000003</v>
      </c>
      <c r="D67" s="14" t="str">
        <f t="shared" si="9"/>
        <v>vis</v>
      </c>
      <c r="E67" s="49">
        <f>VLOOKUP(C67,Active!C$21:E$973,3,FALSE)</f>
        <v>821.41003092604001</v>
      </c>
      <c r="F67" s="48" t="s">
        <v>69</v>
      </c>
      <c r="G67" s="14" t="str">
        <f t="shared" si="10"/>
        <v>37903.37</v>
      </c>
      <c r="H67" s="40">
        <f t="shared" si="11"/>
        <v>821</v>
      </c>
      <c r="I67" s="50" t="s">
        <v>196</v>
      </c>
      <c r="J67" s="51" t="s">
        <v>197</v>
      </c>
      <c r="K67" s="50">
        <v>821</v>
      </c>
      <c r="L67" s="50" t="s">
        <v>198</v>
      </c>
      <c r="M67" s="51" t="s">
        <v>88</v>
      </c>
      <c r="N67" s="51"/>
      <c r="O67" s="52" t="s">
        <v>191</v>
      </c>
      <c r="P67" s="52" t="s">
        <v>192</v>
      </c>
    </row>
    <row r="68" spans="1:16" ht="12.75" customHeight="1" thickBot="1" x14ac:dyDescent="0.25">
      <c r="A68" s="40" t="str">
        <f t="shared" si="6"/>
        <v> MSAI 37.265 </v>
      </c>
      <c r="B68" s="48" t="str">
        <f t="shared" si="7"/>
        <v>I</v>
      </c>
      <c r="C68" s="40">
        <f t="shared" si="8"/>
        <v>37928.31</v>
      </c>
      <c r="D68" s="14" t="str">
        <f t="shared" si="9"/>
        <v>vis</v>
      </c>
      <c r="E68" s="49">
        <f>VLOOKUP(C68,Active!C$21:E$973,3,FALSE)</f>
        <v>827.00277551723366</v>
      </c>
      <c r="F68" s="48" t="s">
        <v>69</v>
      </c>
      <c r="G68" s="14" t="str">
        <f t="shared" si="10"/>
        <v>37928.31</v>
      </c>
      <c r="H68" s="40">
        <f t="shared" si="11"/>
        <v>827</v>
      </c>
      <c r="I68" s="50" t="s">
        <v>199</v>
      </c>
      <c r="J68" s="51" t="s">
        <v>200</v>
      </c>
      <c r="K68" s="50">
        <v>827</v>
      </c>
      <c r="L68" s="50" t="s">
        <v>201</v>
      </c>
      <c r="M68" s="51" t="s">
        <v>88</v>
      </c>
      <c r="N68" s="51"/>
      <c r="O68" s="52" t="s">
        <v>191</v>
      </c>
      <c r="P68" s="52" t="s">
        <v>192</v>
      </c>
    </row>
    <row r="69" spans="1:16" ht="12.75" customHeight="1" thickBot="1" x14ac:dyDescent="0.25">
      <c r="A69" s="40" t="str">
        <f t="shared" si="6"/>
        <v> MSAI 37.265 </v>
      </c>
      <c r="B69" s="48" t="str">
        <f t="shared" si="7"/>
        <v>I</v>
      </c>
      <c r="C69" s="40">
        <f t="shared" si="8"/>
        <v>37959.35</v>
      </c>
      <c r="D69" s="14" t="str">
        <f t="shared" si="9"/>
        <v>vis</v>
      </c>
      <c r="E69" s="49">
        <f>VLOOKUP(C69,Active!C$21:E$973,3,FALSE)</f>
        <v>833.96343277908989</v>
      </c>
      <c r="F69" s="48" t="s">
        <v>69</v>
      </c>
      <c r="G69" s="14" t="str">
        <f t="shared" si="10"/>
        <v>37959.35</v>
      </c>
      <c r="H69" s="40">
        <f t="shared" si="11"/>
        <v>834</v>
      </c>
      <c r="I69" s="50" t="s">
        <v>202</v>
      </c>
      <c r="J69" s="51" t="s">
        <v>203</v>
      </c>
      <c r="K69" s="50">
        <v>834</v>
      </c>
      <c r="L69" s="50" t="s">
        <v>204</v>
      </c>
      <c r="M69" s="51" t="s">
        <v>88</v>
      </c>
      <c r="N69" s="51"/>
      <c r="O69" s="52" t="s">
        <v>191</v>
      </c>
      <c r="P69" s="52" t="s">
        <v>192</v>
      </c>
    </row>
    <row r="70" spans="1:16" ht="12.75" customHeight="1" thickBot="1" x14ac:dyDescent="0.25">
      <c r="A70" s="40" t="str">
        <f t="shared" si="6"/>
        <v> PZP 2.60 </v>
      </c>
      <c r="B70" s="48" t="str">
        <f t="shared" si="7"/>
        <v>I</v>
      </c>
      <c r="C70" s="40">
        <f t="shared" si="8"/>
        <v>37968.339</v>
      </c>
      <c r="D70" s="14" t="str">
        <f t="shared" si="9"/>
        <v>vis</v>
      </c>
      <c r="E70" s="49">
        <f>VLOOKUP(C70,Active!C$21:E$973,3,FALSE)</f>
        <v>835.97919786049556</v>
      </c>
      <c r="F70" s="48" t="s">
        <v>69</v>
      </c>
      <c r="G70" s="14" t="str">
        <f t="shared" si="10"/>
        <v>37968.339</v>
      </c>
      <c r="H70" s="40">
        <f t="shared" si="11"/>
        <v>836</v>
      </c>
      <c r="I70" s="50" t="s">
        <v>205</v>
      </c>
      <c r="J70" s="51" t="s">
        <v>206</v>
      </c>
      <c r="K70" s="50">
        <v>836</v>
      </c>
      <c r="L70" s="50" t="s">
        <v>207</v>
      </c>
      <c r="M70" s="51" t="s">
        <v>88</v>
      </c>
      <c r="N70" s="51"/>
      <c r="O70" s="52" t="s">
        <v>168</v>
      </c>
      <c r="P70" s="52" t="s">
        <v>169</v>
      </c>
    </row>
    <row r="71" spans="1:16" ht="12.75" customHeight="1" thickBot="1" x14ac:dyDescent="0.25">
      <c r="A71" s="40" t="str">
        <f t="shared" si="6"/>
        <v> PZP 2.60 </v>
      </c>
      <c r="B71" s="48" t="str">
        <f t="shared" si="7"/>
        <v>I</v>
      </c>
      <c r="C71" s="40">
        <f t="shared" si="8"/>
        <v>37986.25</v>
      </c>
      <c r="D71" s="14" t="str">
        <f t="shared" si="9"/>
        <v>vis</v>
      </c>
      <c r="E71" s="49">
        <f>VLOOKUP(C71,Active!C$21:E$973,3,FALSE)</f>
        <v>839.99570340872685</v>
      </c>
      <c r="F71" s="48" t="s">
        <v>69</v>
      </c>
      <c r="G71" s="14" t="str">
        <f t="shared" si="10"/>
        <v>37986.250</v>
      </c>
      <c r="H71" s="40">
        <f t="shared" si="11"/>
        <v>840</v>
      </c>
      <c r="I71" s="50" t="s">
        <v>208</v>
      </c>
      <c r="J71" s="51" t="s">
        <v>209</v>
      </c>
      <c r="K71" s="50">
        <v>840</v>
      </c>
      <c r="L71" s="50" t="s">
        <v>210</v>
      </c>
      <c r="M71" s="51" t="s">
        <v>88</v>
      </c>
      <c r="N71" s="51"/>
      <c r="O71" s="52" t="s">
        <v>168</v>
      </c>
      <c r="P71" s="52" t="s">
        <v>169</v>
      </c>
    </row>
    <row r="72" spans="1:16" ht="12.75" customHeight="1" thickBot="1" x14ac:dyDescent="0.25">
      <c r="A72" s="40" t="str">
        <f t="shared" si="6"/>
        <v> PZP 2.60 </v>
      </c>
      <c r="B72" s="48" t="str">
        <f t="shared" si="7"/>
        <v>I</v>
      </c>
      <c r="C72" s="40">
        <f t="shared" si="8"/>
        <v>38289.451000000001</v>
      </c>
      <c r="D72" s="14" t="str">
        <f t="shared" si="9"/>
        <v>vis</v>
      </c>
      <c r="E72" s="49">
        <f>VLOOKUP(C72,Active!C$21:E$973,3,FALSE)</f>
        <v>907.98791482792751</v>
      </c>
      <c r="F72" s="48" t="s">
        <v>69</v>
      </c>
      <c r="G72" s="14" t="str">
        <f t="shared" si="10"/>
        <v>38289.451</v>
      </c>
      <c r="H72" s="40">
        <f t="shared" si="11"/>
        <v>908</v>
      </c>
      <c r="I72" s="50" t="s">
        <v>211</v>
      </c>
      <c r="J72" s="51" t="s">
        <v>212</v>
      </c>
      <c r="K72" s="50">
        <v>908</v>
      </c>
      <c r="L72" s="50" t="s">
        <v>213</v>
      </c>
      <c r="M72" s="51" t="s">
        <v>88</v>
      </c>
      <c r="N72" s="51"/>
      <c r="O72" s="52" t="s">
        <v>168</v>
      </c>
      <c r="P72" s="52" t="s">
        <v>169</v>
      </c>
    </row>
    <row r="73" spans="1:16" ht="12.75" customHeight="1" thickBot="1" x14ac:dyDescent="0.25">
      <c r="A73" s="40" t="str">
        <f t="shared" si="6"/>
        <v> PZP 2.60 </v>
      </c>
      <c r="B73" s="48" t="str">
        <f t="shared" si="7"/>
        <v>I</v>
      </c>
      <c r="C73" s="40">
        <f t="shared" si="8"/>
        <v>38298.394999999997</v>
      </c>
      <c r="D73" s="14" t="str">
        <f t="shared" si="9"/>
        <v>vis</v>
      </c>
      <c r="E73" s="49">
        <f>VLOOKUP(C73,Active!C$21:E$973,3,FALSE)</f>
        <v>909.99358875028611</v>
      </c>
      <c r="F73" s="48" t="s">
        <v>69</v>
      </c>
      <c r="G73" s="14" t="str">
        <f t="shared" si="10"/>
        <v>38298.395</v>
      </c>
      <c r="H73" s="40">
        <f t="shared" si="11"/>
        <v>910</v>
      </c>
      <c r="I73" s="50" t="s">
        <v>214</v>
      </c>
      <c r="J73" s="51" t="s">
        <v>215</v>
      </c>
      <c r="K73" s="50">
        <v>910</v>
      </c>
      <c r="L73" s="50" t="s">
        <v>216</v>
      </c>
      <c r="M73" s="51" t="s">
        <v>88</v>
      </c>
      <c r="N73" s="51"/>
      <c r="O73" s="52" t="s">
        <v>168</v>
      </c>
      <c r="P73" s="52" t="s">
        <v>169</v>
      </c>
    </row>
    <row r="74" spans="1:16" ht="12.75" customHeight="1" thickBot="1" x14ac:dyDescent="0.25">
      <c r="A74" s="40" t="str">
        <f t="shared" si="6"/>
        <v> MSAI 37.265 </v>
      </c>
      <c r="B74" s="48" t="str">
        <f t="shared" si="7"/>
        <v>I</v>
      </c>
      <c r="C74" s="40">
        <f t="shared" si="8"/>
        <v>38316.32</v>
      </c>
      <c r="D74" s="14" t="str">
        <f t="shared" si="9"/>
        <v>vis</v>
      </c>
      <c r="E74" s="49">
        <f>VLOOKUP(C74,Active!C$21:E$973,3,FALSE)</f>
        <v>914.01323377022129</v>
      </c>
      <c r="F74" s="48" t="s">
        <v>69</v>
      </c>
      <c r="G74" s="14" t="str">
        <f t="shared" si="10"/>
        <v>38316.32</v>
      </c>
      <c r="H74" s="40">
        <f t="shared" si="11"/>
        <v>914</v>
      </c>
      <c r="I74" s="50" t="s">
        <v>217</v>
      </c>
      <c r="J74" s="51" t="s">
        <v>218</v>
      </c>
      <c r="K74" s="50">
        <v>914</v>
      </c>
      <c r="L74" s="50" t="s">
        <v>219</v>
      </c>
      <c r="M74" s="51" t="s">
        <v>88</v>
      </c>
      <c r="N74" s="51"/>
      <c r="O74" s="52" t="s">
        <v>191</v>
      </c>
      <c r="P74" s="52" t="s">
        <v>192</v>
      </c>
    </row>
    <row r="75" spans="1:16" ht="12.75" customHeight="1" thickBot="1" x14ac:dyDescent="0.25">
      <c r="A75" s="40" t="str">
        <f t="shared" ref="A75:A100" si="12">P75</f>
        <v> MSAI 37.265 </v>
      </c>
      <c r="B75" s="48" t="str">
        <f t="shared" ref="B75:B100" si="13">IF(H75=INT(H75),"I","II")</f>
        <v>II</v>
      </c>
      <c r="C75" s="40">
        <f t="shared" ref="C75:C100" si="14">1*G75</f>
        <v>38355.42</v>
      </c>
      <c r="D75" s="14" t="str">
        <f t="shared" ref="D75:D100" si="15">VLOOKUP(F75,I$1:J$5,2,FALSE)</f>
        <v>vis</v>
      </c>
      <c r="E75" s="49">
        <f>VLOOKUP(C75,Active!C$21:E$973,3,FALSE)</f>
        <v>922.78132974118</v>
      </c>
      <c r="F75" s="48" t="s">
        <v>69</v>
      </c>
      <c r="G75" s="14" t="str">
        <f t="shared" ref="G75:G100" si="16">MID(I75,3,LEN(I75)-3)</f>
        <v>38355.42</v>
      </c>
      <c r="H75" s="40">
        <f t="shared" ref="H75:H100" si="17">1*K75</f>
        <v>922.5</v>
      </c>
      <c r="I75" s="50" t="s">
        <v>220</v>
      </c>
      <c r="J75" s="51" t="s">
        <v>221</v>
      </c>
      <c r="K75" s="50">
        <v>922.5</v>
      </c>
      <c r="L75" s="50" t="s">
        <v>222</v>
      </c>
      <c r="M75" s="51" t="s">
        <v>88</v>
      </c>
      <c r="N75" s="51"/>
      <c r="O75" s="52" t="s">
        <v>191</v>
      </c>
      <c r="P75" s="52" t="s">
        <v>192</v>
      </c>
    </row>
    <row r="76" spans="1:16" ht="12.75" customHeight="1" thickBot="1" x14ac:dyDescent="0.25">
      <c r="A76" s="40" t="str">
        <f t="shared" si="12"/>
        <v> MSAI 37.265 </v>
      </c>
      <c r="B76" s="48" t="str">
        <f t="shared" si="13"/>
        <v>I</v>
      </c>
      <c r="C76" s="40">
        <f t="shared" si="14"/>
        <v>38646.400000000001</v>
      </c>
      <c r="D76" s="14" t="str">
        <f t="shared" si="15"/>
        <v>vis</v>
      </c>
      <c r="E76" s="49">
        <f>VLOOKUP(C76,Active!C$21:E$973,3,FALSE)</f>
        <v>988.03300661150411</v>
      </c>
      <c r="F76" s="48" t="s">
        <v>69</v>
      </c>
      <c r="G76" s="14" t="str">
        <f t="shared" si="16"/>
        <v>38646.40</v>
      </c>
      <c r="H76" s="40">
        <f t="shared" si="17"/>
        <v>988</v>
      </c>
      <c r="I76" s="50" t="s">
        <v>223</v>
      </c>
      <c r="J76" s="51" t="s">
        <v>224</v>
      </c>
      <c r="K76" s="50">
        <v>988</v>
      </c>
      <c r="L76" s="50" t="s">
        <v>225</v>
      </c>
      <c r="M76" s="51" t="s">
        <v>88</v>
      </c>
      <c r="N76" s="51"/>
      <c r="O76" s="52" t="s">
        <v>191</v>
      </c>
      <c r="P76" s="52" t="s">
        <v>192</v>
      </c>
    </row>
    <row r="77" spans="1:16" ht="12.75" customHeight="1" thickBot="1" x14ac:dyDescent="0.25">
      <c r="A77" s="40" t="str">
        <f t="shared" si="12"/>
        <v> BTAD 69.36 </v>
      </c>
      <c r="B77" s="48" t="str">
        <f t="shared" si="13"/>
        <v>I</v>
      </c>
      <c r="C77" s="40">
        <f t="shared" si="14"/>
        <v>39613.89</v>
      </c>
      <c r="D77" s="14" t="str">
        <f t="shared" si="15"/>
        <v>vis</v>
      </c>
      <c r="E77" s="49">
        <f>VLOOKUP(C77,Active!C$21:E$973,3,FALSE)</f>
        <v>1204.9906836177215</v>
      </c>
      <c r="F77" s="48" t="s">
        <v>69</v>
      </c>
      <c r="G77" s="14" t="str">
        <f t="shared" si="16"/>
        <v>39613.89</v>
      </c>
      <c r="H77" s="40">
        <f t="shared" si="17"/>
        <v>1205</v>
      </c>
      <c r="I77" s="50" t="s">
        <v>226</v>
      </c>
      <c r="J77" s="51" t="s">
        <v>227</v>
      </c>
      <c r="K77" s="50">
        <v>1205</v>
      </c>
      <c r="L77" s="50" t="s">
        <v>228</v>
      </c>
      <c r="M77" s="51" t="s">
        <v>70</v>
      </c>
      <c r="N77" s="51"/>
      <c r="O77" s="52" t="s">
        <v>74</v>
      </c>
      <c r="P77" s="52" t="s">
        <v>75</v>
      </c>
    </row>
    <row r="78" spans="1:16" ht="12.75" customHeight="1" thickBot="1" x14ac:dyDescent="0.25">
      <c r="A78" s="40" t="str">
        <f t="shared" si="12"/>
        <v> BTAD 69.36 </v>
      </c>
      <c r="B78" s="48" t="str">
        <f t="shared" si="13"/>
        <v>II</v>
      </c>
      <c r="C78" s="40">
        <f t="shared" si="14"/>
        <v>39616.559999999998</v>
      </c>
      <c r="D78" s="14" t="str">
        <f t="shared" si="15"/>
        <v>vis</v>
      </c>
      <c r="E78" s="49">
        <f>VLOOKUP(C78,Active!C$21:E$973,3,FALSE)</f>
        <v>1205.5894257211087</v>
      </c>
      <c r="F78" s="48" t="s">
        <v>69</v>
      </c>
      <c r="G78" s="14" t="str">
        <f t="shared" si="16"/>
        <v>39616.56</v>
      </c>
      <c r="H78" s="40">
        <f t="shared" si="17"/>
        <v>1205.5</v>
      </c>
      <c r="I78" s="50" t="s">
        <v>229</v>
      </c>
      <c r="J78" s="51" t="s">
        <v>230</v>
      </c>
      <c r="K78" s="50">
        <v>1205.5</v>
      </c>
      <c r="L78" s="50" t="s">
        <v>231</v>
      </c>
      <c r="M78" s="51" t="s">
        <v>70</v>
      </c>
      <c r="N78" s="51"/>
      <c r="O78" s="52" t="s">
        <v>74</v>
      </c>
      <c r="P78" s="52" t="s">
        <v>75</v>
      </c>
    </row>
    <row r="79" spans="1:16" ht="12.75" customHeight="1" thickBot="1" x14ac:dyDescent="0.25">
      <c r="A79" s="40" t="str">
        <f t="shared" si="12"/>
        <v> AAP 334.840 </v>
      </c>
      <c r="B79" s="48" t="str">
        <f t="shared" si="13"/>
        <v>II</v>
      </c>
      <c r="C79" s="40">
        <f t="shared" si="14"/>
        <v>46301.263599999998</v>
      </c>
      <c r="D79" s="14" t="str">
        <f t="shared" si="15"/>
        <v>vis</v>
      </c>
      <c r="E79" s="49">
        <f>VLOOKUP(C79,Active!C$21:E$973,3,FALSE)</f>
        <v>2704.6206968775045</v>
      </c>
      <c r="F79" s="48" t="s">
        <v>69</v>
      </c>
      <c r="G79" s="14" t="str">
        <f t="shared" si="16"/>
        <v>46301.2636</v>
      </c>
      <c r="H79" s="40">
        <f t="shared" si="17"/>
        <v>2704.5</v>
      </c>
      <c r="I79" s="50" t="s">
        <v>232</v>
      </c>
      <c r="J79" s="51" t="s">
        <v>233</v>
      </c>
      <c r="K79" s="50">
        <v>2704.5</v>
      </c>
      <c r="L79" s="50" t="s">
        <v>234</v>
      </c>
      <c r="M79" s="51" t="s">
        <v>235</v>
      </c>
      <c r="N79" s="51"/>
      <c r="O79" s="52" t="s">
        <v>236</v>
      </c>
      <c r="P79" s="52" t="s">
        <v>237</v>
      </c>
    </row>
    <row r="80" spans="1:16" ht="12.75" customHeight="1" thickBot="1" x14ac:dyDescent="0.25">
      <c r="A80" s="40" t="str">
        <f t="shared" si="12"/>
        <v> AAP 334.840 </v>
      </c>
      <c r="B80" s="48" t="str">
        <f t="shared" si="13"/>
        <v>I</v>
      </c>
      <c r="C80" s="40">
        <f t="shared" si="14"/>
        <v>46325.268499999998</v>
      </c>
      <c r="D80" s="14" t="str">
        <f t="shared" si="15"/>
        <v>vis</v>
      </c>
      <c r="E80" s="49">
        <f>VLOOKUP(C80,Active!C$21:E$973,3,FALSE)</f>
        <v>2710.0037471837263</v>
      </c>
      <c r="F80" s="48" t="s">
        <v>69</v>
      </c>
      <c r="G80" s="14" t="str">
        <f t="shared" si="16"/>
        <v>46325.2685</v>
      </c>
      <c r="H80" s="40">
        <f t="shared" si="17"/>
        <v>2710</v>
      </c>
      <c r="I80" s="50" t="s">
        <v>238</v>
      </c>
      <c r="J80" s="51" t="s">
        <v>239</v>
      </c>
      <c r="K80" s="50">
        <v>2710</v>
      </c>
      <c r="L80" s="50" t="s">
        <v>240</v>
      </c>
      <c r="M80" s="51" t="s">
        <v>235</v>
      </c>
      <c r="N80" s="51"/>
      <c r="O80" s="52" t="s">
        <v>236</v>
      </c>
      <c r="P80" s="52" t="s">
        <v>237</v>
      </c>
    </row>
    <row r="81" spans="1:16" ht="12.75" customHeight="1" thickBot="1" x14ac:dyDescent="0.25">
      <c r="A81" s="40" t="str">
        <f t="shared" si="12"/>
        <v> AAP 334.840 </v>
      </c>
      <c r="B81" s="48" t="str">
        <f t="shared" si="13"/>
        <v>I</v>
      </c>
      <c r="C81" s="40">
        <f t="shared" si="14"/>
        <v>46347.565999999999</v>
      </c>
      <c r="D81" s="14" t="str">
        <f t="shared" si="15"/>
        <v>vis</v>
      </c>
      <c r="E81" s="49">
        <f>VLOOKUP(C81,Active!C$21:E$973,3,FALSE)</f>
        <v>2715.0039164909504</v>
      </c>
      <c r="F81" s="48" t="s">
        <v>69</v>
      </c>
      <c r="G81" s="14" t="str">
        <f t="shared" si="16"/>
        <v>46347.566</v>
      </c>
      <c r="H81" s="40">
        <f t="shared" si="17"/>
        <v>2715</v>
      </c>
      <c r="I81" s="50" t="s">
        <v>241</v>
      </c>
      <c r="J81" s="51" t="s">
        <v>242</v>
      </c>
      <c r="K81" s="50">
        <v>2715</v>
      </c>
      <c r="L81" s="50" t="s">
        <v>243</v>
      </c>
      <c r="M81" s="51" t="s">
        <v>235</v>
      </c>
      <c r="N81" s="51"/>
      <c r="O81" s="52" t="s">
        <v>236</v>
      </c>
      <c r="P81" s="52" t="s">
        <v>237</v>
      </c>
    </row>
    <row r="82" spans="1:16" ht="12.75" customHeight="1" thickBot="1" x14ac:dyDescent="0.25">
      <c r="A82" s="40" t="str">
        <f t="shared" si="12"/>
        <v> BBS 93 </v>
      </c>
      <c r="B82" s="48" t="str">
        <f t="shared" si="13"/>
        <v>I</v>
      </c>
      <c r="C82" s="40">
        <f t="shared" si="14"/>
        <v>47690.5</v>
      </c>
      <c r="D82" s="14" t="str">
        <f t="shared" si="15"/>
        <v>vis</v>
      </c>
      <c r="E82" s="49">
        <f>VLOOKUP(C82,Active!C$21:E$973,3,FALSE)</f>
        <v>3016.1541516485936</v>
      </c>
      <c r="F82" s="48" t="s">
        <v>69</v>
      </c>
      <c r="G82" s="14" t="str">
        <f t="shared" si="16"/>
        <v>47690.50</v>
      </c>
      <c r="H82" s="40">
        <f t="shared" si="17"/>
        <v>3016</v>
      </c>
      <c r="I82" s="50" t="s">
        <v>244</v>
      </c>
      <c r="J82" s="51" t="s">
        <v>245</v>
      </c>
      <c r="K82" s="50">
        <v>3016</v>
      </c>
      <c r="L82" s="50" t="s">
        <v>246</v>
      </c>
      <c r="M82" s="51" t="s">
        <v>235</v>
      </c>
      <c r="N82" s="51"/>
      <c r="O82" s="52" t="s">
        <v>247</v>
      </c>
      <c r="P82" s="52" t="s">
        <v>248</v>
      </c>
    </row>
    <row r="83" spans="1:16" ht="12.75" customHeight="1" thickBot="1" x14ac:dyDescent="0.25">
      <c r="A83" s="40" t="str">
        <f t="shared" si="12"/>
        <v> AAP 334.840 </v>
      </c>
      <c r="B83" s="48" t="str">
        <f t="shared" si="13"/>
        <v>I</v>
      </c>
      <c r="C83" s="40">
        <f t="shared" si="14"/>
        <v>48876.031999999999</v>
      </c>
      <c r="D83" s="14" t="str">
        <f t="shared" si="15"/>
        <v>vis</v>
      </c>
      <c r="E83" s="49">
        <f>VLOOKUP(C83,Active!C$21:E$973,3,FALSE)</f>
        <v>3282.007306447646</v>
      </c>
      <c r="F83" s="48" t="s">
        <v>69</v>
      </c>
      <c r="G83" s="14" t="str">
        <f t="shared" si="16"/>
        <v>48876.032</v>
      </c>
      <c r="H83" s="40">
        <f t="shared" si="17"/>
        <v>3282</v>
      </c>
      <c r="I83" s="50" t="s">
        <v>249</v>
      </c>
      <c r="J83" s="51" t="s">
        <v>250</v>
      </c>
      <c r="K83" s="50">
        <v>3282</v>
      </c>
      <c r="L83" s="50" t="s">
        <v>251</v>
      </c>
      <c r="M83" s="51" t="s">
        <v>235</v>
      </c>
      <c r="N83" s="51"/>
      <c r="O83" s="52" t="s">
        <v>236</v>
      </c>
      <c r="P83" s="52" t="s">
        <v>237</v>
      </c>
    </row>
    <row r="84" spans="1:16" ht="12.75" customHeight="1" thickBot="1" x14ac:dyDescent="0.25">
      <c r="A84" s="40" t="str">
        <f t="shared" si="12"/>
        <v> AAP 334.840 </v>
      </c>
      <c r="B84" s="48" t="str">
        <f t="shared" si="13"/>
        <v>I</v>
      </c>
      <c r="C84" s="40">
        <f t="shared" si="14"/>
        <v>48880.503499999999</v>
      </c>
      <c r="D84" s="14" t="str">
        <f t="shared" si="15"/>
        <v>vis</v>
      </c>
      <c r="E84" s="49">
        <f>VLOOKUP(C84,Active!C$21:E$973,3,FALSE)</f>
        <v>3283.0100312848363</v>
      </c>
      <c r="F84" s="48" t="s">
        <v>69</v>
      </c>
      <c r="G84" s="14" t="str">
        <f t="shared" si="16"/>
        <v>48880.5035</v>
      </c>
      <c r="H84" s="40">
        <f t="shared" si="17"/>
        <v>3283</v>
      </c>
      <c r="I84" s="50" t="s">
        <v>252</v>
      </c>
      <c r="J84" s="51" t="s">
        <v>253</v>
      </c>
      <c r="K84" s="50">
        <v>3283</v>
      </c>
      <c r="L84" s="50" t="s">
        <v>254</v>
      </c>
      <c r="M84" s="51" t="s">
        <v>235</v>
      </c>
      <c r="N84" s="51"/>
      <c r="O84" s="52" t="s">
        <v>236</v>
      </c>
      <c r="P84" s="52" t="s">
        <v>237</v>
      </c>
    </row>
    <row r="85" spans="1:16" ht="12.75" customHeight="1" thickBot="1" x14ac:dyDescent="0.25">
      <c r="A85" s="40" t="str">
        <f t="shared" si="12"/>
        <v> AAP 334.840 </v>
      </c>
      <c r="B85" s="48" t="str">
        <f t="shared" si="13"/>
        <v>II</v>
      </c>
      <c r="C85" s="40">
        <f t="shared" si="14"/>
        <v>48883.273000000001</v>
      </c>
      <c r="D85" s="14" t="str">
        <f t="shared" si="15"/>
        <v>vis</v>
      </c>
      <c r="E85" s="49">
        <f>VLOOKUP(C85,Active!C$21:E$973,3,FALSE)</f>
        <v>3283.6310860621147</v>
      </c>
      <c r="F85" s="48" t="s">
        <v>69</v>
      </c>
      <c r="G85" s="14" t="str">
        <f t="shared" si="16"/>
        <v>48883.273</v>
      </c>
      <c r="H85" s="40">
        <f t="shared" si="17"/>
        <v>3283.5</v>
      </c>
      <c r="I85" s="50" t="s">
        <v>255</v>
      </c>
      <c r="J85" s="51" t="s">
        <v>256</v>
      </c>
      <c r="K85" s="50">
        <v>3283.5</v>
      </c>
      <c r="L85" s="50" t="s">
        <v>257</v>
      </c>
      <c r="M85" s="51" t="s">
        <v>235</v>
      </c>
      <c r="N85" s="51"/>
      <c r="O85" s="52" t="s">
        <v>236</v>
      </c>
      <c r="P85" s="52" t="s">
        <v>237</v>
      </c>
    </row>
    <row r="86" spans="1:16" ht="12.75" customHeight="1" thickBot="1" x14ac:dyDescent="0.25">
      <c r="A86" s="40" t="str">
        <f t="shared" si="12"/>
        <v> AAP 334.840 </v>
      </c>
      <c r="B86" s="48" t="str">
        <f t="shared" si="13"/>
        <v>I</v>
      </c>
      <c r="C86" s="40">
        <f t="shared" si="14"/>
        <v>49246.165999999997</v>
      </c>
      <c r="D86" s="14" t="str">
        <f t="shared" si="15"/>
        <v>vis</v>
      </c>
      <c r="E86" s="49">
        <f>VLOOKUP(C86,Active!C$21:E$973,3,FALSE)</f>
        <v>3365.0091078316591</v>
      </c>
      <c r="F86" s="48" t="s">
        <v>69</v>
      </c>
      <c r="G86" s="14" t="str">
        <f t="shared" si="16"/>
        <v>49246.166</v>
      </c>
      <c r="H86" s="40">
        <f t="shared" si="17"/>
        <v>3365</v>
      </c>
      <c r="I86" s="50" t="s">
        <v>258</v>
      </c>
      <c r="J86" s="51" t="s">
        <v>259</v>
      </c>
      <c r="K86" s="50">
        <v>3365</v>
      </c>
      <c r="L86" s="50" t="s">
        <v>260</v>
      </c>
      <c r="M86" s="51" t="s">
        <v>235</v>
      </c>
      <c r="N86" s="51"/>
      <c r="O86" s="52" t="s">
        <v>236</v>
      </c>
      <c r="P86" s="52" t="s">
        <v>237</v>
      </c>
    </row>
    <row r="87" spans="1:16" ht="12.75" customHeight="1" thickBot="1" x14ac:dyDescent="0.25">
      <c r="A87" s="40" t="str">
        <f t="shared" si="12"/>
        <v> AAP 334.840 </v>
      </c>
      <c r="B87" s="48" t="str">
        <f t="shared" si="13"/>
        <v>I</v>
      </c>
      <c r="C87" s="40">
        <f t="shared" si="14"/>
        <v>49625.220399999998</v>
      </c>
      <c r="D87" s="14" t="str">
        <f t="shared" si="15"/>
        <v>vis</v>
      </c>
      <c r="E87" s="49">
        <f>VLOOKUP(C87,Active!C$21:E$973,3,FALSE)</f>
        <v>3450.0112908857332</v>
      </c>
      <c r="F87" s="48" t="s">
        <v>69</v>
      </c>
      <c r="G87" s="14" t="str">
        <f t="shared" si="16"/>
        <v>49625.2204</v>
      </c>
      <c r="H87" s="40">
        <f t="shared" si="17"/>
        <v>3450</v>
      </c>
      <c r="I87" s="50" t="s">
        <v>261</v>
      </c>
      <c r="J87" s="51" t="s">
        <v>262</v>
      </c>
      <c r="K87" s="50">
        <v>3450</v>
      </c>
      <c r="L87" s="50" t="s">
        <v>263</v>
      </c>
      <c r="M87" s="51" t="s">
        <v>235</v>
      </c>
      <c r="N87" s="51"/>
      <c r="O87" s="52" t="s">
        <v>236</v>
      </c>
      <c r="P87" s="52" t="s">
        <v>237</v>
      </c>
    </row>
    <row r="88" spans="1:16" ht="12.75" customHeight="1" thickBot="1" x14ac:dyDescent="0.25">
      <c r="A88" s="40" t="str">
        <f t="shared" si="12"/>
        <v> AAP 334.840 </v>
      </c>
      <c r="B88" s="48" t="str">
        <f t="shared" si="13"/>
        <v>I</v>
      </c>
      <c r="C88" s="40">
        <f t="shared" si="14"/>
        <v>49634.143499999998</v>
      </c>
      <c r="D88" s="14" t="str">
        <f t="shared" si="15"/>
        <v>vis</v>
      </c>
      <c r="E88" s="49">
        <f>VLOOKUP(C88,Active!C$21:E$973,3,FALSE)</f>
        <v>3452.0122780253355</v>
      </c>
      <c r="F88" s="48" t="s">
        <v>69</v>
      </c>
      <c r="G88" s="14" t="str">
        <f t="shared" si="16"/>
        <v>49634.1435</v>
      </c>
      <c r="H88" s="40">
        <f t="shared" si="17"/>
        <v>3452</v>
      </c>
      <c r="I88" s="50" t="s">
        <v>264</v>
      </c>
      <c r="J88" s="51" t="s">
        <v>265</v>
      </c>
      <c r="K88" s="50">
        <v>3452</v>
      </c>
      <c r="L88" s="50" t="s">
        <v>266</v>
      </c>
      <c r="M88" s="51" t="s">
        <v>235</v>
      </c>
      <c r="N88" s="51"/>
      <c r="O88" s="52" t="s">
        <v>236</v>
      </c>
      <c r="P88" s="52" t="s">
        <v>237</v>
      </c>
    </row>
    <row r="89" spans="1:16" ht="12.75" customHeight="1" thickBot="1" x14ac:dyDescent="0.25">
      <c r="A89" s="40" t="str">
        <f t="shared" si="12"/>
        <v> AAP 334.840 </v>
      </c>
      <c r="B89" s="48" t="str">
        <f t="shared" si="13"/>
        <v>I</v>
      </c>
      <c r="C89" s="40">
        <f t="shared" si="14"/>
        <v>49919.525000000001</v>
      </c>
      <c r="D89" s="14" t="str">
        <f t="shared" si="15"/>
        <v>vis</v>
      </c>
      <c r="E89" s="49">
        <f>VLOOKUP(C89,Active!C$21:E$973,3,FALSE)</f>
        <v>3516.0085025863655</v>
      </c>
      <c r="F89" s="48" t="s">
        <v>69</v>
      </c>
      <c r="G89" s="14" t="str">
        <f t="shared" si="16"/>
        <v>49919.525</v>
      </c>
      <c r="H89" s="40">
        <f t="shared" si="17"/>
        <v>3516</v>
      </c>
      <c r="I89" s="50" t="s">
        <v>267</v>
      </c>
      <c r="J89" s="51" t="s">
        <v>268</v>
      </c>
      <c r="K89" s="50">
        <v>3516</v>
      </c>
      <c r="L89" s="50" t="s">
        <v>137</v>
      </c>
      <c r="M89" s="51" t="s">
        <v>235</v>
      </c>
      <c r="N89" s="51"/>
      <c r="O89" s="52" t="s">
        <v>269</v>
      </c>
      <c r="P89" s="52" t="s">
        <v>237</v>
      </c>
    </row>
    <row r="90" spans="1:16" ht="12.75" customHeight="1" thickBot="1" x14ac:dyDescent="0.25">
      <c r="A90" s="40" t="str">
        <f t="shared" si="12"/>
        <v> AAP 334.840 </v>
      </c>
      <c r="B90" s="48" t="str">
        <f t="shared" si="13"/>
        <v>I</v>
      </c>
      <c r="C90" s="40">
        <f t="shared" si="14"/>
        <v>49928.46</v>
      </c>
      <c r="D90" s="14" t="str">
        <f t="shared" si="15"/>
        <v>vis</v>
      </c>
      <c r="E90" s="49">
        <f>VLOOKUP(C90,Active!C$21:E$973,3,FALSE)</f>
        <v>3518.0121582769152</v>
      </c>
      <c r="F90" s="48" t="s">
        <v>69</v>
      </c>
      <c r="G90" s="14" t="str">
        <f t="shared" si="16"/>
        <v>49928.460</v>
      </c>
      <c r="H90" s="40">
        <f t="shared" si="17"/>
        <v>3518</v>
      </c>
      <c r="I90" s="50" t="s">
        <v>270</v>
      </c>
      <c r="J90" s="51" t="s">
        <v>271</v>
      </c>
      <c r="K90" s="50">
        <v>3518</v>
      </c>
      <c r="L90" s="50" t="s">
        <v>272</v>
      </c>
      <c r="M90" s="51" t="s">
        <v>235</v>
      </c>
      <c r="N90" s="51"/>
      <c r="O90" s="52" t="s">
        <v>236</v>
      </c>
      <c r="P90" s="52" t="s">
        <v>237</v>
      </c>
    </row>
    <row r="91" spans="1:16" ht="12.75" customHeight="1" thickBot="1" x14ac:dyDescent="0.25">
      <c r="A91" s="40" t="str">
        <f t="shared" si="12"/>
        <v> AAP 334.840 </v>
      </c>
      <c r="B91" s="48" t="str">
        <f t="shared" si="13"/>
        <v>II</v>
      </c>
      <c r="C91" s="40">
        <f t="shared" si="14"/>
        <v>49935.692999999999</v>
      </c>
      <c r="D91" s="14" t="str">
        <f t="shared" si="15"/>
        <v>vis</v>
      </c>
      <c r="E91" s="49">
        <f>VLOOKUP(C91,Active!C$21:E$973,3,FALSE)</f>
        <v>3519.6341439075532</v>
      </c>
      <c r="F91" s="48" t="s">
        <v>69</v>
      </c>
      <c r="G91" s="14" t="str">
        <f t="shared" si="16"/>
        <v>49935.693</v>
      </c>
      <c r="H91" s="40">
        <f t="shared" si="17"/>
        <v>3519.5</v>
      </c>
      <c r="I91" s="50" t="s">
        <v>277</v>
      </c>
      <c r="J91" s="51" t="s">
        <v>278</v>
      </c>
      <c r="K91" s="50">
        <v>3519.5</v>
      </c>
      <c r="L91" s="50" t="s">
        <v>279</v>
      </c>
      <c r="M91" s="51" t="s">
        <v>235</v>
      </c>
      <c r="N91" s="51"/>
      <c r="O91" s="52" t="s">
        <v>236</v>
      </c>
      <c r="P91" s="52" t="s">
        <v>237</v>
      </c>
    </row>
    <row r="92" spans="1:16" ht="12.75" customHeight="1" thickBot="1" x14ac:dyDescent="0.25">
      <c r="A92" s="40" t="str">
        <f t="shared" si="12"/>
        <v> AAP 334.840 </v>
      </c>
      <c r="B92" s="48" t="str">
        <f t="shared" si="13"/>
        <v>II</v>
      </c>
      <c r="C92" s="40">
        <f t="shared" si="14"/>
        <v>50426.226999999999</v>
      </c>
      <c r="D92" s="14" t="str">
        <f t="shared" si="15"/>
        <v>vis</v>
      </c>
      <c r="E92" s="49">
        <f>VLOOKUP(C92,Active!C$21:E$973,3,FALSE)</f>
        <v>3629.635401938714</v>
      </c>
      <c r="F92" s="48" t="s">
        <v>69</v>
      </c>
      <c r="G92" s="14" t="str">
        <f t="shared" si="16"/>
        <v>50426.227</v>
      </c>
      <c r="H92" s="40">
        <f t="shared" si="17"/>
        <v>3629.5</v>
      </c>
      <c r="I92" s="50" t="s">
        <v>280</v>
      </c>
      <c r="J92" s="51" t="s">
        <v>281</v>
      </c>
      <c r="K92" s="50">
        <v>3629.5</v>
      </c>
      <c r="L92" s="50" t="s">
        <v>282</v>
      </c>
      <c r="M92" s="51" t="s">
        <v>235</v>
      </c>
      <c r="N92" s="51"/>
      <c r="O92" s="52" t="s">
        <v>236</v>
      </c>
      <c r="P92" s="52" t="s">
        <v>237</v>
      </c>
    </row>
    <row r="93" spans="1:16" ht="12.75" customHeight="1" thickBot="1" x14ac:dyDescent="0.25">
      <c r="A93" s="40" t="str">
        <f t="shared" si="12"/>
        <v>BAVM 193 </v>
      </c>
      <c r="B93" s="48" t="str">
        <f t="shared" si="13"/>
        <v>II</v>
      </c>
      <c r="C93" s="40">
        <f t="shared" si="14"/>
        <v>54359.424299999999</v>
      </c>
      <c r="D93" s="14" t="str">
        <f t="shared" si="15"/>
        <v>CCD</v>
      </c>
      <c r="E93" s="49">
        <f>VLOOKUP(C93,Active!C$21:E$973,3,FALSE)</f>
        <v>4511.6469466731587</v>
      </c>
      <c r="F93" s="48" t="str">
        <f>LEFT(M93,1)</f>
        <v>C</v>
      </c>
      <c r="G93" s="14" t="str">
        <f t="shared" si="16"/>
        <v>54359.4243</v>
      </c>
      <c r="H93" s="40">
        <f t="shared" si="17"/>
        <v>4511.5</v>
      </c>
      <c r="I93" s="50" t="s">
        <v>298</v>
      </c>
      <c r="J93" s="51" t="s">
        <v>299</v>
      </c>
      <c r="K93" s="50" t="s">
        <v>300</v>
      </c>
      <c r="L93" s="50" t="s">
        <v>301</v>
      </c>
      <c r="M93" s="51" t="s">
        <v>290</v>
      </c>
      <c r="N93" s="51"/>
      <c r="O93" s="52" t="s">
        <v>296</v>
      </c>
      <c r="P93" s="53" t="s">
        <v>302</v>
      </c>
    </row>
    <row r="94" spans="1:16" ht="12.75" customHeight="1" thickBot="1" x14ac:dyDescent="0.25">
      <c r="A94" s="40" t="str">
        <f t="shared" si="12"/>
        <v>BAVM 193 </v>
      </c>
      <c r="B94" s="48" t="str">
        <f t="shared" si="13"/>
        <v>II</v>
      </c>
      <c r="C94" s="40">
        <f t="shared" si="14"/>
        <v>54368.336300000003</v>
      </c>
      <c r="D94" s="14" t="str">
        <f t="shared" si="15"/>
        <v>CCD</v>
      </c>
      <c r="E94" s="49">
        <f>VLOOKUP(C94,Active!C$21:E$973,3,FALSE)</f>
        <v>4513.6454446601974</v>
      </c>
      <c r="F94" s="48" t="str">
        <f>LEFT(M94,1)</f>
        <v>C</v>
      </c>
      <c r="G94" s="14" t="str">
        <f t="shared" si="16"/>
        <v>54368.3363</v>
      </c>
      <c r="H94" s="40">
        <f t="shared" si="17"/>
        <v>4513.5</v>
      </c>
      <c r="I94" s="50" t="s">
        <v>303</v>
      </c>
      <c r="J94" s="51" t="s">
        <v>304</v>
      </c>
      <c r="K94" s="50" t="s">
        <v>305</v>
      </c>
      <c r="L94" s="50" t="s">
        <v>306</v>
      </c>
      <c r="M94" s="51" t="s">
        <v>290</v>
      </c>
      <c r="N94" s="51"/>
      <c r="O94" s="52" t="s">
        <v>296</v>
      </c>
      <c r="P94" s="53" t="s">
        <v>302</v>
      </c>
    </row>
    <row r="95" spans="1:16" ht="12.75" customHeight="1" thickBot="1" x14ac:dyDescent="0.25">
      <c r="A95" s="40" t="str">
        <f t="shared" si="12"/>
        <v>BAVM 203 </v>
      </c>
      <c r="B95" s="48" t="str">
        <f t="shared" si="13"/>
        <v>II</v>
      </c>
      <c r="C95" s="40">
        <f t="shared" si="14"/>
        <v>54738.474699999999</v>
      </c>
      <c r="D95" s="14" t="str">
        <f t="shared" si="15"/>
        <v>vis</v>
      </c>
      <c r="E95" s="49">
        <f>VLOOKUP(C95,Active!C$21:E$973,3,FALSE)</f>
        <v>4596.6482327353169</v>
      </c>
      <c r="F95" s="48" t="s">
        <v>69</v>
      </c>
      <c r="G95" s="14" t="str">
        <f t="shared" si="16"/>
        <v>54738.4747</v>
      </c>
      <c r="H95" s="40">
        <f t="shared" si="17"/>
        <v>4596.5</v>
      </c>
      <c r="I95" s="50" t="s">
        <v>319</v>
      </c>
      <c r="J95" s="51" t="s">
        <v>320</v>
      </c>
      <c r="K95" s="50" t="s">
        <v>321</v>
      </c>
      <c r="L95" s="50" t="s">
        <v>322</v>
      </c>
      <c r="M95" s="51" t="s">
        <v>290</v>
      </c>
      <c r="N95" s="51"/>
      <c r="O95" s="52" t="s">
        <v>296</v>
      </c>
      <c r="P95" s="53" t="s">
        <v>323</v>
      </c>
    </row>
    <row r="96" spans="1:16" ht="12.75" customHeight="1" thickBot="1" x14ac:dyDescent="0.25">
      <c r="A96" s="40" t="str">
        <f t="shared" si="12"/>
        <v>BAVM 212 </v>
      </c>
      <c r="B96" s="48" t="str">
        <f t="shared" si="13"/>
        <v>I</v>
      </c>
      <c r="C96" s="40">
        <f t="shared" si="14"/>
        <v>55034.486599999997</v>
      </c>
      <c r="D96" s="14" t="str">
        <f t="shared" si="15"/>
        <v>vis</v>
      </c>
      <c r="E96" s="49">
        <f>VLOOKUP(C96,Active!C$21:E$973,3,FALSE)</f>
        <v>4663.0283030101482</v>
      </c>
      <c r="F96" s="48" t="s">
        <v>69</v>
      </c>
      <c r="G96" s="14" t="str">
        <f t="shared" si="16"/>
        <v>55034.4866</v>
      </c>
      <c r="H96" s="40">
        <f t="shared" si="17"/>
        <v>4663</v>
      </c>
      <c r="I96" s="50" t="s">
        <v>324</v>
      </c>
      <c r="J96" s="51" t="s">
        <v>325</v>
      </c>
      <c r="K96" s="50">
        <v>4663</v>
      </c>
      <c r="L96" s="50" t="s">
        <v>326</v>
      </c>
      <c r="M96" s="51" t="s">
        <v>290</v>
      </c>
      <c r="N96" s="51"/>
      <c r="O96" s="52" t="s">
        <v>296</v>
      </c>
      <c r="P96" s="53" t="s">
        <v>327</v>
      </c>
    </row>
    <row r="97" spans="1:16" ht="12.75" customHeight="1" thickBot="1" x14ac:dyDescent="0.25">
      <c r="A97" s="40" t="str">
        <f t="shared" si="12"/>
        <v>BAVM 212 </v>
      </c>
      <c r="B97" s="48" t="str">
        <f t="shared" si="13"/>
        <v>II</v>
      </c>
      <c r="C97" s="40">
        <f t="shared" si="14"/>
        <v>55068.464899999999</v>
      </c>
      <c r="D97" s="14" t="str">
        <f t="shared" si="15"/>
        <v>vis</v>
      </c>
      <c r="E97" s="49">
        <f>VLOOKUP(C97,Active!C$21:E$973,3,FALSE)</f>
        <v>4670.6478681081035</v>
      </c>
      <c r="F97" s="48" t="s">
        <v>69</v>
      </c>
      <c r="G97" s="14" t="str">
        <f t="shared" si="16"/>
        <v>55068.4649</v>
      </c>
      <c r="H97" s="40">
        <f t="shared" si="17"/>
        <v>4670.5</v>
      </c>
      <c r="I97" s="50" t="s">
        <v>328</v>
      </c>
      <c r="J97" s="51" t="s">
        <v>329</v>
      </c>
      <c r="K97" s="50">
        <v>4670.5</v>
      </c>
      <c r="L97" s="50" t="s">
        <v>330</v>
      </c>
      <c r="M97" s="51" t="s">
        <v>290</v>
      </c>
      <c r="N97" s="51"/>
      <c r="O97" s="52" t="s">
        <v>296</v>
      </c>
      <c r="P97" s="53" t="s">
        <v>327</v>
      </c>
    </row>
    <row r="98" spans="1:16" ht="12.75" customHeight="1" thickBot="1" x14ac:dyDescent="0.25">
      <c r="A98" s="40" t="str">
        <f t="shared" si="12"/>
        <v>VSB 50 </v>
      </c>
      <c r="B98" s="48" t="str">
        <f t="shared" si="13"/>
        <v>I</v>
      </c>
      <c r="C98" s="40">
        <f t="shared" si="14"/>
        <v>55070.166499999999</v>
      </c>
      <c r="D98" s="14" t="str">
        <f t="shared" si="15"/>
        <v>vis</v>
      </c>
      <c r="E98" s="49">
        <f>VLOOKUP(C98,Active!C$21:E$973,3,FALSE)</f>
        <v>4671.0294484688247</v>
      </c>
      <c r="F98" s="48" t="s">
        <v>69</v>
      </c>
      <c r="G98" s="14" t="str">
        <f t="shared" si="16"/>
        <v>55070.1665</v>
      </c>
      <c r="H98" s="40">
        <f t="shared" si="17"/>
        <v>4671</v>
      </c>
      <c r="I98" s="50" t="s">
        <v>331</v>
      </c>
      <c r="J98" s="51" t="s">
        <v>332</v>
      </c>
      <c r="K98" s="50">
        <v>4671</v>
      </c>
      <c r="L98" s="50" t="s">
        <v>333</v>
      </c>
      <c r="M98" s="51" t="s">
        <v>290</v>
      </c>
      <c r="N98" s="51"/>
      <c r="O98" s="52" t="s">
        <v>334</v>
      </c>
      <c r="P98" s="53" t="s">
        <v>335</v>
      </c>
    </row>
    <row r="99" spans="1:16" ht="12.75" customHeight="1" thickBot="1" x14ac:dyDescent="0.25">
      <c r="A99" s="40" t="str">
        <f t="shared" si="12"/>
        <v>BAVM 225 </v>
      </c>
      <c r="B99" s="48" t="str">
        <f t="shared" si="13"/>
        <v>I</v>
      </c>
      <c r="C99" s="40">
        <f t="shared" si="14"/>
        <v>55801.507400000002</v>
      </c>
      <c r="D99" s="14" t="str">
        <f t="shared" si="15"/>
        <v>vis</v>
      </c>
      <c r="E99" s="49">
        <f>VLOOKUP(C99,Active!C$21:E$973,3,FALSE)</f>
        <v>4835.031167105335</v>
      </c>
      <c r="F99" s="48" t="s">
        <v>69</v>
      </c>
      <c r="G99" s="14" t="str">
        <f t="shared" si="16"/>
        <v>55801.5074</v>
      </c>
      <c r="H99" s="40">
        <f t="shared" si="17"/>
        <v>4835</v>
      </c>
      <c r="I99" s="50" t="s">
        <v>348</v>
      </c>
      <c r="J99" s="51" t="s">
        <v>349</v>
      </c>
      <c r="K99" s="50">
        <v>4835</v>
      </c>
      <c r="L99" s="50" t="s">
        <v>350</v>
      </c>
      <c r="M99" s="51" t="s">
        <v>290</v>
      </c>
      <c r="N99" s="51"/>
      <c r="O99" s="52" t="s">
        <v>296</v>
      </c>
      <c r="P99" s="53" t="s">
        <v>351</v>
      </c>
    </row>
    <row r="100" spans="1:16" ht="12.75" customHeight="1" thickBot="1" x14ac:dyDescent="0.25">
      <c r="A100" s="40" t="str">
        <f t="shared" si="12"/>
        <v>BAVM 225 </v>
      </c>
      <c r="B100" s="48" t="str">
        <f t="shared" si="13"/>
        <v>I</v>
      </c>
      <c r="C100" s="40">
        <f t="shared" si="14"/>
        <v>55850.565199999997</v>
      </c>
      <c r="D100" s="14" t="str">
        <f t="shared" si="15"/>
        <v>vis</v>
      </c>
      <c r="E100" s="49">
        <f>VLOOKUP(C100,Active!C$21:E$973,3,FALSE)</f>
        <v>4846.0322795995562</v>
      </c>
      <c r="F100" s="48" t="s">
        <v>69</v>
      </c>
      <c r="G100" s="14" t="str">
        <f t="shared" si="16"/>
        <v>55850.5652</v>
      </c>
      <c r="H100" s="40">
        <f t="shared" si="17"/>
        <v>4846</v>
      </c>
      <c r="I100" s="50" t="s">
        <v>352</v>
      </c>
      <c r="J100" s="51" t="s">
        <v>353</v>
      </c>
      <c r="K100" s="50">
        <v>4846</v>
      </c>
      <c r="L100" s="50" t="s">
        <v>354</v>
      </c>
      <c r="M100" s="51" t="s">
        <v>290</v>
      </c>
      <c r="N100" s="51"/>
      <c r="O100" s="52" t="s">
        <v>296</v>
      </c>
      <c r="P100" s="53" t="s">
        <v>351</v>
      </c>
    </row>
    <row r="101" spans="1:16" x14ac:dyDescent="0.2">
      <c r="B101" s="48"/>
      <c r="F101" s="48"/>
    </row>
    <row r="102" spans="1:16" x14ac:dyDescent="0.2">
      <c r="B102" s="48"/>
      <c r="F102" s="48"/>
    </row>
    <row r="103" spans="1:16" x14ac:dyDescent="0.2">
      <c r="B103" s="48"/>
      <c r="F103" s="48"/>
    </row>
    <row r="104" spans="1:16" x14ac:dyDescent="0.2">
      <c r="B104" s="48"/>
      <c r="F104" s="48"/>
    </row>
    <row r="105" spans="1:16" x14ac:dyDescent="0.2">
      <c r="B105" s="48"/>
      <c r="F105" s="48"/>
    </row>
    <row r="106" spans="1:16" x14ac:dyDescent="0.2">
      <c r="B106" s="48"/>
      <c r="F106" s="48"/>
    </row>
    <row r="107" spans="1:16" x14ac:dyDescent="0.2">
      <c r="B107" s="48"/>
      <c r="F107" s="48"/>
    </row>
    <row r="108" spans="1:16" x14ac:dyDescent="0.2">
      <c r="B108" s="48"/>
      <c r="F108" s="48"/>
    </row>
    <row r="109" spans="1:16" x14ac:dyDescent="0.2">
      <c r="B109" s="48"/>
      <c r="F109" s="48"/>
    </row>
    <row r="110" spans="1:16" x14ac:dyDescent="0.2">
      <c r="B110" s="48"/>
      <c r="F110" s="48"/>
    </row>
    <row r="111" spans="1:16" x14ac:dyDescent="0.2">
      <c r="B111" s="48"/>
      <c r="F111" s="48"/>
    </row>
    <row r="112" spans="1:16" x14ac:dyDescent="0.2">
      <c r="B112" s="48"/>
      <c r="F112" s="48"/>
    </row>
    <row r="113" spans="2:6" x14ac:dyDescent="0.2">
      <c r="B113" s="48"/>
      <c r="F113" s="48"/>
    </row>
    <row r="114" spans="2:6" x14ac:dyDescent="0.2">
      <c r="B114" s="48"/>
      <c r="F114" s="48"/>
    </row>
    <row r="115" spans="2:6" x14ac:dyDescent="0.2">
      <c r="B115" s="48"/>
      <c r="F115" s="48"/>
    </row>
    <row r="116" spans="2:6" x14ac:dyDescent="0.2">
      <c r="B116" s="48"/>
      <c r="F116" s="48"/>
    </row>
    <row r="117" spans="2:6" x14ac:dyDescent="0.2">
      <c r="B117" s="48"/>
      <c r="F117" s="48"/>
    </row>
    <row r="118" spans="2:6" x14ac:dyDescent="0.2">
      <c r="B118" s="48"/>
      <c r="F118" s="48"/>
    </row>
    <row r="119" spans="2:6" x14ac:dyDescent="0.2">
      <c r="B119" s="48"/>
      <c r="F119" s="48"/>
    </row>
    <row r="120" spans="2:6" x14ac:dyDescent="0.2">
      <c r="B120" s="48"/>
      <c r="F120" s="48"/>
    </row>
    <row r="121" spans="2:6" x14ac:dyDescent="0.2">
      <c r="B121" s="48"/>
      <c r="F121" s="48"/>
    </row>
    <row r="122" spans="2:6" x14ac:dyDescent="0.2">
      <c r="B122" s="48"/>
      <c r="F122" s="48"/>
    </row>
    <row r="123" spans="2:6" x14ac:dyDescent="0.2">
      <c r="B123" s="48"/>
      <c r="F123" s="48"/>
    </row>
    <row r="124" spans="2:6" x14ac:dyDescent="0.2">
      <c r="B124" s="48"/>
      <c r="F124" s="48"/>
    </row>
    <row r="125" spans="2:6" x14ac:dyDescent="0.2">
      <c r="B125" s="48"/>
      <c r="F125" s="48"/>
    </row>
    <row r="126" spans="2:6" x14ac:dyDescent="0.2">
      <c r="B126" s="48"/>
      <c r="F126" s="48"/>
    </row>
    <row r="127" spans="2:6" x14ac:dyDescent="0.2">
      <c r="B127" s="48"/>
      <c r="F127" s="48"/>
    </row>
    <row r="128" spans="2:6" x14ac:dyDescent="0.2">
      <c r="B128" s="48"/>
      <c r="F128" s="48"/>
    </row>
    <row r="129" spans="2:6" x14ac:dyDescent="0.2">
      <c r="B129" s="48"/>
      <c r="F129" s="48"/>
    </row>
    <row r="130" spans="2:6" x14ac:dyDescent="0.2">
      <c r="B130" s="48"/>
      <c r="F130" s="48"/>
    </row>
    <row r="131" spans="2:6" x14ac:dyDescent="0.2">
      <c r="B131" s="48"/>
      <c r="F131" s="48"/>
    </row>
    <row r="132" spans="2:6" x14ac:dyDescent="0.2">
      <c r="B132" s="48"/>
      <c r="F132" s="48"/>
    </row>
    <row r="133" spans="2:6" x14ac:dyDescent="0.2">
      <c r="B133" s="48"/>
      <c r="F133" s="48"/>
    </row>
    <row r="134" spans="2:6" x14ac:dyDescent="0.2">
      <c r="B134" s="48"/>
      <c r="F134" s="48"/>
    </row>
    <row r="135" spans="2:6" x14ac:dyDescent="0.2">
      <c r="B135" s="48"/>
      <c r="F135" s="48"/>
    </row>
    <row r="136" spans="2:6" x14ac:dyDescent="0.2">
      <c r="B136" s="48"/>
      <c r="F136" s="48"/>
    </row>
    <row r="137" spans="2:6" x14ac:dyDescent="0.2">
      <c r="B137" s="48"/>
      <c r="F137" s="48"/>
    </row>
    <row r="138" spans="2:6" x14ac:dyDescent="0.2">
      <c r="B138" s="48"/>
      <c r="F138" s="48"/>
    </row>
    <row r="139" spans="2:6" x14ac:dyDescent="0.2">
      <c r="B139" s="48"/>
      <c r="F139" s="48"/>
    </row>
    <row r="140" spans="2:6" x14ac:dyDescent="0.2">
      <c r="B140" s="48"/>
      <c r="F140" s="48"/>
    </row>
    <row r="141" spans="2:6" x14ac:dyDescent="0.2">
      <c r="B141" s="48"/>
      <c r="F141" s="48"/>
    </row>
    <row r="142" spans="2:6" x14ac:dyDescent="0.2">
      <c r="B142" s="48"/>
      <c r="F142" s="48"/>
    </row>
    <row r="143" spans="2:6" x14ac:dyDescent="0.2">
      <c r="B143" s="48"/>
      <c r="F143" s="48"/>
    </row>
    <row r="144" spans="2:6" x14ac:dyDescent="0.2">
      <c r="B144" s="48"/>
      <c r="F144" s="48"/>
    </row>
    <row r="145" spans="2:6" x14ac:dyDescent="0.2">
      <c r="B145" s="48"/>
      <c r="F145" s="48"/>
    </row>
    <row r="146" spans="2:6" x14ac:dyDescent="0.2">
      <c r="B146" s="48"/>
      <c r="F146" s="48"/>
    </row>
    <row r="147" spans="2:6" x14ac:dyDescent="0.2">
      <c r="B147" s="48"/>
      <c r="F147" s="48"/>
    </row>
    <row r="148" spans="2:6" x14ac:dyDescent="0.2">
      <c r="B148" s="48"/>
      <c r="F148" s="48"/>
    </row>
    <row r="149" spans="2:6" x14ac:dyDescent="0.2">
      <c r="B149" s="48"/>
      <c r="F149" s="48"/>
    </row>
    <row r="150" spans="2:6" x14ac:dyDescent="0.2">
      <c r="B150" s="48"/>
      <c r="F150" s="48"/>
    </row>
    <row r="151" spans="2:6" x14ac:dyDescent="0.2">
      <c r="B151" s="48"/>
      <c r="F151" s="48"/>
    </row>
    <row r="152" spans="2:6" x14ac:dyDescent="0.2">
      <c r="B152" s="48"/>
      <c r="F152" s="48"/>
    </row>
    <row r="153" spans="2:6" x14ac:dyDescent="0.2">
      <c r="B153" s="48"/>
      <c r="F153" s="48"/>
    </row>
    <row r="154" spans="2:6" x14ac:dyDescent="0.2">
      <c r="B154" s="48"/>
      <c r="F154" s="48"/>
    </row>
    <row r="155" spans="2:6" x14ac:dyDescent="0.2">
      <c r="B155" s="48"/>
      <c r="F155" s="48"/>
    </row>
    <row r="156" spans="2:6" x14ac:dyDescent="0.2">
      <c r="B156" s="48"/>
      <c r="F156" s="48"/>
    </row>
    <row r="157" spans="2:6" x14ac:dyDescent="0.2">
      <c r="B157" s="48"/>
      <c r="F157" s="48"/>
    </row>
    <row r="158" spans="2:6" x14ac:dyDescent="0.2">
      <c r="B158" s="48"/>
      <c r="F158" s="48"/>
    </row>
    <row r="159" spans="2:6" x14ac:dyDescent="0.2">
      <c r="B159" s="48"/>
      <c r="F159" s="48"/>
    </row>
    <row r="160" spans="2:6" x14ac:dyDescent="0.2">
      <c r="B160" s="48"/>
      <c r="F160" s="48"/>
    </row>
    <row r="161" spans="2:6" x14ac:dyDescent="0.2">
      <c r="B161" s="48"/>
      <c r="F161" s="48"/>
    </row>
    <row r="162" spans="2:6" x14ac:dyDescent="0.2">
      <c r="B162" s="48"/>
      <c r="F162" s="48"/>
    </row>
    <row r="163" spans="2:6" x14ac:dyDescent="0.2">
      <c r="B163" s="48"/>
      <c r="F163" s="48"/>
    </row>
    <row r="164" spans="2:6" x14ac:dyDescent="0.2">
      <c r="B164" s="48"/>
      <c r="F164" s="48"/>
    </row>
    <row r="165" spans="2:6" x14ac:dyDescent="0.2">
      <c r="B165" s="48"/>
      <c r="F165" s="48"/>
    </row>
    <row r="166" spans="2:6" x14ac:dyDescent="0.2">
      <c r="B166" s="48"/>
      <c r="F166" s="48"/>
    </row>
    <row r="167" spans="2:6" x14ac:dyDescent="0.2">
      <c r="B167" s="48"/>
      <c r="F167" s="48"/>
    </row>
    <row r="168" spans="2:6" x14ac:dyDescent="0.2">
      <c r="B168" s="48"/>
      <c r="F168" s="48"/>
    </row>
    <row r="169" spans="2:6" x14ac:dyDescent="0.2">
      <c r="B169" s="48"/>
      <c r="F169" s="48"/>
    </row>
    <row r="170" spans="2:6" x14ac:dyDescent="0.2">
      <c r="B170" s="48"/>
      <c r="F170" s="48"/>
    </row>
    <row r="171" spans="2:6" x14ac:dyDescent="0.2">
      <c r="B171" s="48"/>
      <c r="F171" s="48"/>
    </row>
    <row r="172" spans="2:6" x14ac:dyDescent="0.2">
      <c r="B172" s="48"/>
      <c r="F172" s="48"/>
    </row>
    <row r="173" spans="2:6" x14ac:dyDescent="0.2">
      <c r="B173" s="48"/>
      <c r="F173" s="48"/>
    </row>
    <row r="174" spans="2:6" x14ac:dyDescent="0.2">
      <c r="B174" s="48"/>
      <c r="F174" s="48"/>
    </row>
    <row r="175" spans="2:6" x14ac:dyDescent="0.2">
      <c r="B175" s="48"/>
      <c r="F175" s="48"/>
    </row>
    <row r="176" spans="2:6" x14ac:dyDescent="0.2">
      <c r="B176" s="48"/>
      <c r="F176" s="48"/>
    </row>
    <row r="177" spans="2:6" x14ac:dyDescent="0.2">
      <c r="B177" s="48"/>
      <c r="F177" s="48"/>
    </row>
    <row r="178" spans="2:6" x14ac:dyDescent="0.2">
      <c r="B178" s="48"/>
      <c r="F178" s="48"/>
    </row>
    <row r="179" spans="2:6" x14ac:dyDescent="0.2">
      <c r="B179" s="48"/>
      <c r="F179" s="48"/>
    </row>
    <row r="180" spans="2:6" x14ac:dyDescent="0.2">
      <c r="B180" s="48"/>
      <c r="F180" s="48"/>
    </row>
    <row r="181" spans="2:6" x14ac:dyDescent="0.2">
      <c r="B181" s="48"/>
      <c r="F181" s="48"/>
    </row>
    <row r="182" spans="2:6" x14ac:dyDescent="0.2">
      <c r="B182" s="48"/>
      <c r="F182" s="48"/>
    </row>
    <row r="183" spans="2:6" x14ac:dyDescent="0.2">
      <c r="B183" s="48"/>
      <c r="F183" s="48"/>
    </row>
    <row r="184" spans="2:6" x14ac:dyDescent="0.2">
      <c r="B184" s="48"/>
      <c r="F184" s="48"/>
    </row>
    <row r="185" spans="2:6" x14ac:dyDescent="0.2">
      <c r="B185" s="48"/>
      <c r="F185" s="48"/>
    </row>
    <row r="186" spans="2:6" x14ac:dyDescent="0.2">
      <c r="B186" s="48"/>
      <c r="F186" s="48"/>
    </row>
    <row r="187" spans="2:6" x14ac:dyDescent="0.2">
      <c r="B187" s="48"/>
      <c r="F187" s="48"/>
    </row>
    <row r="188" spans="2:6" x14ac:dyDescent="0.2">
      <c r="B188" s="48"/>
      <c r="F188" s="48"/>
    </row>
    <row r="189" spans="2:6" x14ac:dyDescent="0.2">
      <c r="B189" s="48"/>
      <c r="F189" s="48"/>
    </row>
    <row r="190" spans="2:6" x14ac:dyDescent="0.2">
      <c r="B190" s="48"/>
      <c r="F190" s="48"/>
    </row>
    <row r="191" spans="2:6" x14ac:dyDescent="0.2">
      <c r="B191" s="48"/>
      <c r="F191" s="48"/>
    </row>
    <row r="192" spans="2:6" x14ac:dyDescent="0.2">
      <c r="B192" s="48"/>
      <c r="F192" s="48"/>
    </row>
    <row r="193" spans="2:6" x14ac:dyDescent="0.2">
      <c r="B193" s="48"/>
      <c r="F193" s="48"/>
    </row>
    <row r="194" spans="2:6" x14ac:dyDescent="0.2">
      <c r="B194" s="48"/>
      <c r="F194" s="48"/>
    </row>
    <row r="195" spans="2:6" x14ac:dyDescent="0.2">
      <c r="B195" s="48"/>
      <c r="F195" s="48"/>
    </row>
    <row r="196" spans="2:6" x14ac:dyDescent="0.2">
      <c r="B196" s="48"/>
      <c r="F196" s="48"/>
    </row>
    <row r="197" spans="2:6" x14ac:dyDescent="0.2">
      <c r="B197" s="48"/>
      <c r="F197" s="48"/>
    </row>
    <row r="198" spans="2:6" x14ac:dyDescent="0.2">
      <c r="B198" s="48"/>
      <c r="F198" s="48"/>
    </row>
    <row r="199" spans="2:6" x14ac:dyDescent="0.2">
      <c r="B199" s="48"/>
      <c r="F199" s="48"/>
    </row>
    <row r="200" spans="2:6" x14ac:dyDescent="0.2">
      <c r="B200" s="48"/>
      <c r="F200" s="48"/>
    </row>
    <row r="201" spans="2:6" x14ac:dyDescent="0.2">
      <c r="B201" s="48"/>
      <c r="F201" s="48"/>
    </row>
    <row r="202" spans="2:6" x14ac:dyDescent="0.2">
      <c r="B202" s="48"/>
      <c r="F202" s="48"/>
    </row>
    <row r="203" spans="2:6" x14ac:dyDescent="0.2">
      <c r="B203" s="48"/>
      <c r="F203" s="48"/>
    </row>
    <row r="204" spans="2:6" x14ac:dyDescent="0.2">
      <c r="B204" s="48"/>
      <c r="F204" s="48"/>
    </row>
    <row r="205" spans="2:6" x14ac:dyDescent="0.2">
      <c r="B205" s="48"/>
      <c r="F205" s="48"/>
    </row>
    <row r="206" spans="2:6" x14ac:dyDescent="0.2">
      <c r="B206" s="48"/>
      <c r="F206" s="48"/>
    </row>
    <row r="207" spans="2:6" x14ac:dyDescent="0.2">
      <c r="B207" s="48"/>
      <c r="F207" s="48"/>
    </row>
    <row r="208" spans="2:6" x14ac:dyDescent="0.2">
      <c r="B208" s="48"/>
      <c r="F208" s="48"/>
    </row>
    <row r="209" spans="2:6" x14ac:dyDescent="0.2">
      <c r="B209" s="48"/>
      <c r="F209" s="48"/>
    </row>
    <row r="210" spans="2:6" x14ac:dyDescent="0.2">
      <c r="B210" s="48"/>
      <c r="F210" s="48"/>
    </row>
    <row r="211" spans="2:6" x14ac:dyDescent="0.2">
      <c r="B211" s="48"/>
      <c r="F211" s="48"/>
    </row>
    <row r="212" spans="2:6" x14ac:dyDescent="0.2">
      <c r="B212" s="48"/>
      <c r="F212" s="48"/>
    </row>
    <row r="213" spans="2:6" x14ac:dyDescent="0.2">
      <c r="B213" s="48"/>
      <c r="F213" s="48"/>
    </row>
    <row r="214" spans="2:6" x14ac:dyDescent="0.2">
      <c r="B214" s="48"/>
      <c r="F214" s="48"/>
    </row>
    <row r="215" spans="2:6" x14ac:dyDescent="0.2">
      <c r="B215" s="48"/>
      <c r="F215" s="48"/>
    </row>
    <row r="216" spans="2:6" x14ac:dyDescent="0.2">
      <c r="B216" s="48"/>
      <c r="F216" s="48"/>
    </row>
    <row r="217" spans="2:6" x14ac:dyDescent="0.2">
      <c r="B217" s="48"/>
      <c r="F217" s="48"/>
    </row>
    <row r="218" spans="2:6" x14ac:dyDescent="0.2">
      <c r="B218" s="48"/>
      <c r="F218" s="48"/>
    </row>
    <row r="219" spans="2:6" x14ac:dyDescent="0.2">
      <c r="B219" s="48"/>
      <c r="F219" s="48"/>
    </row>
    <row r="220" spans="2:6" x14ac:dyDescent="0.2">
      <c r="B220" s="48"/>
      <c r="F220" s="48"/>
    </row>
    <row r="221" spans="2:6" x14ac:dyDescent="0.2">
      <c r="B221" s="48"/>
      <c r="F221" s="48"/>
    </row>
    <row r="222" spans="2:6" x14ac:dyDescent="0.2">
      <c r="B222" s="48"/>
      <c r="F222" s="48"/>
    </row>
    <row r="223" spans="2:6" x14ac:dyDescent="0.2">
      <c r="B223" s="48"/>
      <c r="F223" s="48"/>
    </row>
    <row r="224" spans="2:6" x14ac:dyDescent="0.2">
      <c r="B224" s="48"/>
      <c r="F224" s="48"/>
    </row>
    <row r="225" spans="2:6" x14ac:dyDescent="0.2">
      <c r="B225" s="48"/>
      <c r="F225" s="48"/>
    </row>
    <row r="226" spans="2:6" x14ac:dyDescent="0.2">
      <c r="B226" s="48"/>
      <c r="F226" s="48"/>
    </row>
    <row r="227" spans="2:6" x14ac:dyDescent="0.2">
      <c r="B227" s="48"/>
      <c r="F227" s="48"/>
    </row>
    <row r="228" spans="2:6" x14ac:dyDescent="0.2">
      <c r="B228" s="48"/>
      <c r="F228" s="48"/>
    </row>
    <row r="229" spans="2:6" x14ac:dyDescent="0.2">
      <c r="B229" s="48"/>
      <c r="F229" s="48"/>
    </row>
    <row r="230" spans="2:6" x14ac:dyDescent="0.2">
      <c r="B230" s="48"/>
      <c r="F230" s="48"/>
    </row>
    <row r="231" spans="2:6" x14ac:dyDescent="0.2">
      <c r="B231" s="48"/>
      <c r="F231" s="48"/>
    </row>
    <row r="232" spans="2:6" x14ac:dyDescent="0.2">
      <c r="B232" s="48"/>
      <c r="F232" s="48"/>
    </row>
    <row r="233" spans="2:6" x14ac:dyDescent="0.2">
      <c r="B233" s="48"/>
      <c r="F233" s="48"/>
    </row>
    <row r="234" spans="2:6" x14ac:dyDescent="0.2">
      <c r="B234" s="48"/>
      <c r="F234" s="48"/>
    </row>
    <row r="235" spans="2:6" x14ac:dyDescent="0.2">
      <c r="B235" s="48"/>
      <c r="F235" s="48"/>
    </row>
    <row r="236" spans="2:6" x14ac:dyDescent="0.2">
      <c r="B236" s="48"/>
      <c r="F236" s="48"/>
    </row>
    <row r="237" spans="2:6" x14ac:dyDescent="0.2">
      <c r="B237" s="48"/>
      <c r="F237" s="48"/>
    </row>
    <row r="238" spans="2:6" x14ac:dyDescent="0.2">
      <c r="B238" s="48"/>
      <c r="F238" s="48"/>
    </row>
    <row r="239" spans="2:6" x14ac:dyDescent="0.2">
      <c r="B239" s="48"/>
      <c r="F239" s="48"/>
    </row>
    <row r="240" spans="2:6" x14ac:dyDescent="0.2">
      <c r="B240" s="48"/>
      <c r="F240" s="48"/>
    </row>
    <row r="241" spans="2:6" x14ac:dyDescent="0.2">
      <c r="B241" s="48"/>
      <c r="F241" s="48"/>
    </row>
    <row r="242" spans="2:6" x14ac:dyDescent="0.2">
      <c r="B242" s="48"/>
      <c r="F242" s="48"/>
    </row>
    <row r="243" spans="2:6" x14ac:dyDescent="0.2">
      <c r="B243" s="48"/>
      <c r="F243" s="48"/>
    </row>
    <row r="244" spans="2:6" x14ac:dyDescent="0.2">
      <c r="B244" s="48"/>
      <c r="F244" s="48"/>
    </row>
    <row r="245" spans="2:6" x14ac:dyDescent="0.2">
      <c r="B245" s="48"/>
      <c r="F245" s="48"/>
    </row>
    <row r="246" spans="2:6" x14ac:dyDescent="0.2">
      <c r="B246" s="48"/>
      <c r="F246" s="48"/>
    </row>
    <row r="247" spans="2:6" x14ac:dyDescent="0.2">
      <c r="B247" s="48"/>
      <c r="F247" s="48"/>
    </row>
    <row r="248" spans="2:6" x14ac:dyDescent="0.2">
      <c r="B248" s="48"/>
      <c r="F248" s="48"/>
    </row>
    <row r="249" spans="2:6" x14ac:dyDescent="0.2">
      <c r="B249" s="48"/>
      <c r="F249" s="48"/>
    </row>
    <row r="250" spans="2:6" x14ac:dyDescent="0.2">
      <c r="B250" s="48"/>
      <c r="F250" s="48"/>
    </row>
    <row r="251" spans="2:6" x14ac:dyDescent="0.2">
      <c r="B251" s="48"/>
      <c r="F251" s="48"/>
    </row>
    <row r="252" spans="2:6" x14ac:dyDescent="0.2">
      <c r="B252" s="48"/>
      <c r="F252" s="48"/>
    </row>
    <row r="253" spans="2:6" x14ac:dyDescent="0.2">
      <c r="B253" s="48"/>
      <c r="F253" s="48"/>
    </row>
    <row r="254" spans="2:6" x14ac:dyDescent="0.2">
      <c r="B254" s="48"/>
      <c r="F254" s="48"/>
    </row>
    <row r="255" spans="2:6" x14ac:dyDescent="0.2">
      <c r="B255" s="48"/>
      <c r="F255" s="48"/>
    </row>
    <row r="256" spans="2:6" x14ac:dyDescent="0.2">
      <c r="B256" s="48"/>
      <c r="F256" s="48"/>
    </row>
    <row r="257" spans="2:6" x14ac:dyDescent="0.2">
      <c r="B257" s="48"/>
      <c r="F257" s="48"/>
    </row>
    <row r="258" spans="2:6" x14ac:dyDescent="0.2">
      <c r="B258" s="48"/>
      <c r="F258" s="48"/>
    </row>
    <row r="259" spans="2:6" x14ac:dyDescent="0.2">
      <c r="B259" s="48"/>
      <c r="F259" s="48"/>
    </row>
    <row r="260" spans="2:6" x14ac:dyDescent="0.2">
      <c r="B260" s="48"/>
      <c r="F260" s="48"/>
    </row>
    <row r="261" spans="2:6" x14ac:dyDescent="0.2">
      <c r="B261" s="48"/>
      <c r="F261" s="48"/>
    </row>
    <row r="262" spans="2:6" x14ac:dyDescent="0.2">
      <c r="B262" s="48"/>
      <c r="F262" s="48"/>
    </row>
    <row r="263" spans="2:6" x14ac:dyDescent="0.2">
      <c r="B263" s="48"/>
      <c r="F263" s="48"/>
    </row>
    <row r="264" spans="2:6" x14ac:dyDescent="0.2">
      <c r="B264" s="48"/>
      <c r="F264" s="48"/>
    </row>
    <row r="265" spans="2:6" x14ac:dyDescent="0.2">
      <c r="B265" s="48"/>
      <c r="F265" s="48"/>
    </row>
    <row r="266" spans="2:6" x14ac:dyDescent="0.2">
      <c r="B266" s="48"/>
      <c r="F266" s="48"/>
    </row>
    <row r="267" spans="2:6" x14ac:dyDescent="0.2">
      <c r="B267" s="48"/>
      <c r="F267" s="48"/>
    </row>
    <row r="268" spans="2:6" x14ac:dyDescent="0.2">
      <c r="B268" s="48"/>
      <c r="F268" s="48"/>
    </row>
    <row r="269" spans="2:6" x14ac:dyDescent="0.2">
      <c r="B269" s="48"/>
      <c r="F269" s="48"/>
    </row>
    <row r="270" spans="2:6" x14ac:dyDescent="0.2">
      <c r="B270" s="48"/>
      <c r="F270" s="48"/>
    </row>
    <row r="271" spans="2:6" x14ac:dyDescent="0.2">
      <c r="B271" s="48"/>
      <c r="F271" s="48"/>
    </row>
    <row r="272" spans="2:6" x14ac:dyDescent="0.2">
      <c r="B272" s="48"/>
      <c r="F272" s="48"/>
    </row>
    <row r="273" spans="2:6" x14ac:dyDescent="0.2">
      <c r="B273" s="48"/>
      <c r="F273" s="48"/>
    </row>
    <row r="274" spans="2:6" x14ac:dyDescent="0.2">
      <c r="B274" s="48"/>
      <c r="F274" s="48"/>
    </row>
    <row r="275" spans="2:6" x14ac:dyDescent="0.2">
      <c r="B275" s="48"/>
      <c r="F275" s="48"/>
    </row>
    <row r="276" spans="2:6" x14ac:dyDescent="0.2">
      <c r="B276" s="48"/>
      <c r="F276" s="48"/>
    </row>
    <row r="277" spans="2:6" x14ac:dyDescent="0.2">
      <c r="B277" s="48"/>
      <c r="F277" s="48"/>
    </row>
    <row r="278" spans="2:6" x14ac:dyDescent="0.2">
      <c r="B278" s="48"/>
      <c r="F278" s="48"/>
    </row>
    <row r="279" spans="2:6" x14ac:dyDescent="0.2">
      <c r="B279" s="48"/>
      <c r="F279" s="48"/>
    </row>
    <row r="280" spans="2:6" x14ac:dyDescent="0.2">
      <c r="B280" s="48"/>
      <c r="F280" s="48"/>
    </row>
    <row r="281" spans="2:6" x14ac:dyDescent="0.2">
      <c r="B281" s="48"/>
      <c r="F281" s="48"/>
    </row>
    <row r="282" spans="2:6" x14ac:dyDescent="0.2">
      <c r="B282" s="48"/>
      <c r="F282" s="48"/>
    </row>
    <row r="283" spans="2:6" x14ac:dyDescent="0.2">
      <c r="B283" s="48"/>
      <c r="F283" s="48"/>
    </row>
    <row r="284" spans="2:6" x14ac:dyDescent="0.2">
      <c r="B284" s="48"/>
      <c r="F284" s="48"/>
    </row>
    <row r="285" spans="2:6" x14ac:dyDescent="0.2">
      <c r="B285" s="48"/>
      <c r="F285" s="48"/>
    </row>
    <row r="286" spans="2:6" x14ac:dyDescent="0.2">
      <c r="B286" s="48"/>
      <c r="F286" s="48"/>
    </row>
    <row r="287" spans="2:6" x14ac:dyDescent="0.2">
      <c r="B287" s="48"/>
      <c r="F287" s="48"/>
    </row>
    <row r="288" spans="2:6" x14ac:dyDescent="0.2">
      <c r="B288" s="48"/>
      <c r="F288" s="48"/>
    </row>
    <row r="289" spans="2:6" x14ac:dyDescent="0.2">
      <c r="B289" s="48"/>
      <c r="F289" s="48"/>
    </row>
    <row r="290" spans="2:6" x14ac:dyDescent="0.2">
      <c r="B290" s="48"/>
      <c r="F290" s="48"/>
    </row>
    <row r="291" spans="2:6" x14ac:dyDescent="0.2">
      <c r="B291" s="48"/>
      <c r="F291" s="48"/>
    </row>
    <row r="292" spans="2:6" x14ac:dyDescent="0.2">
      <c r="B292" s="48"/>
      <c r="F292" s="48"/>
    </row>
    <row r="293" spans="2:6" x14ac:dyDescent="0.2">
      <c r="B293" s="48"/>
      <c r="F293" s="48"/>
    </row>
    <row r="294" spans="2:6" x14ac:dyDescent="0.2">
      <c r="B294" s="48"/>
      <c r="F294" s="48"/>
    </row>
    <row r="295" spans="2:6" x14ac:dyDescent="0.2">
      <c r="B295" s="48"/>
      <c r="F295" s="48"/>
    </row>
    <row r="296" spans="2:6" x14ac:dyDescent="0.2">
      <c r="B296" s="48"/>
      <c r="F296" s="48"/>
    </row>
    <row r="297" spans="2:6" x14ac:dyDescent="0.2">
      <c r="B297" s="48"/>
      <c r="F297" s="48"/>
    </row>
    <row r="298" spans="2:6" x14ac:dyDescent="0.2">
      <c r="B298" s="48"/>
      <c r="F298" s="48"/>
    </row>
    <row r="299" spans="2:6" x14ac:dyDescent="0.2">
      <c r="B299" s="48"/>
      <c r="F299" s="48"/>
    </row>
    <row r="300" spans="2:6" x14ac:dyDescent="0.2">
      <c r="B300" s="48"/>
      <c r="F300" s="48"/>
    </row>
    <row r="301" spans="2:6" x14ac:dyDescent="0.2">
      <c r="B301" s="48"/>
      <c r="F301" s="48"/>
    </row>
    <row r="302" spans="2:6" x14ac:dyDescent="0.2">
      <c r="B302" s="48"/>
      <c r="F302" s="48"/>
    </row>
    <row r="303" spans="2:6" x14ac:dyDescent="0.2">
      <c r="B303" s="48"/>
      <c r="F303" s="48"/>
    </row>
    <row r="304" spans="2:6" x14ac:dyDescent="0.2">
      <c r="B304" s="48"/>
      <c r="F304" s="48"/>
    </row>
    <row r="305" spans="2:6" x14ac:dyDescent="0.2">
      <c r="B305" s="48"/>
      <c r="F305" s="48"/>
    </row>
    <row r="306" spans="2:6" x14ac:dyDescent="0.2">
      <c r="B306" s="48"/>
      <c r="F306" s="48"/>
    </row>
    <row r="307" spans="2:6" x14ac:dyDescent="0.2">
      <c r="B307" s="48"/>
      <c r="F307" s="48"/>
    </row>
    <row r="308" spans="2:6" x14ac:dyDescent="0.2">
      <c r="B308" s="48"/>
      <c r="F308" s="48"/>
    </row>
    <row r="309" spans="2:6" x14ac:dyDescent="0.2">
      <c r="B309" s="48"/>
      <c r="F309" s="48"/>
    </row>
    <row r="310" spans="2:6" x14ac:dyDescent="0.2">
      <c r="B310" s="48"/>
      <c r="F310" s="48"/>
    </row>
    <row r="311" spans="2:6" x14ac:dyDescent="0.2">
      <c r="B311" s="48"/>
      <c r="F311" s="48"/>
    </row>
    <row r="312" spans="2:6" x14ac:dyDescent="0.2">
      <c r="B312" s="48"/>
      <c r="F312" s="48"/>
    </row>
    <row r="313" spans="2:6" x14ac:dyDescent="0.2">
      <c r="B313" s="48"/>
      <c r="F313" s="48"/>
    </row>
    <row r="314" spans="2:6" x14ac:dyDescent="0.2">
      <c r="B314" s="48"/>
      <c r="F314" s="48"/>
    </row>
    <row r="315" spans="2:6" x14ac:dyDescent="0.2">
      <c r="B315" s="48"/>
      <c r="F315" s="48"/>
    </row>
    <row r="316" spans="2:6" x14ac:dyDescent="0.2">
      <c r="B316" s="48"/>
      <c r="F316" s="48"/>
    </row>
    <row r="317" spans="2:6" x14ac:dyDescent="0.2">
      <c r="B317" s="48"/>
      <c r="F317" s="48"/>
    </row>
    <row r="318" spans="2:6" x14ac:dyDescent="0.2">
      <c r="B318" s="48"/>
      <c r="F318" s="48"/>
    </row>
    <row r="319" spans="2:6" x14ac:dyDescent="0.2">
      <c r="B319" s="48"/>
      <c r="F319" s="48"/>
    </row>
    <row r="320" spans="2:6" x14ac:dyDescent="0.2">
      <c r="B320" s="48"/>
      <c r="F320" s="48"/>
    </row>
    <row r="321" spans="2:6" x14ac:dyDescent="0.2">
      <c r="B321" s="48"/>
      <c r="F321" s="48"/>
    </row>
    <row r="322" spans="2:6" x14ac:dyDescent="0.2">
      <c r="B322" s="48"/>
      <c r="F322" s="48"/>
    </row>
    <row r="323" spans="2:6" x14ac:dyDescent="0.2">
      <c r="B323" s="48"/>
      <c r="F323" s="48"/>
    </row>
    <row r="324" spans="2:6" x14ac:dyDescent="0.2">
      <c r="B324" s="48"/>
      <c r="F324" s="48"/>
    </row>
    <row r="325" spans="2:6" x14ac:dyDescent="0.2">
      <c r="B325" s="48"/>
      <c r="F325" s="48"/>
    </row>
    <row r="326" spans="2:6" x14ac:dyDescent="0.2">
      <c r="B326" s="48"/>
      <c r="F326" s="48"/>
    </row>
    <row r="327" spans="2:6" x14ac:dyDescent="0.2">
      <c r="B327" s="48"/>
      <c r="F327" s="48"/>
    </row>
    <row r="328" spans="2:6" x14ac:dyDescent="0.2">
      <c r="B328" s="48"/>
      <c r="F328" s="48"/>
    </row>
    <row r="329" spans="2:6" x14ac:dyDescent="0.2">
      <c r="B329" s="48"/>
      <c r="F329" s="48"/>
    </row>
    <row r="330" spans="2:6" x14ac:dyDescent="0.2">
      <c r="B330" s="48"/>
      <c r="F330" s="48"/>
    </row>
    <row r="331" spans="2:6" x14ac:dyDescent="0.2">
      <c r="B331" s="48"/>
      <c r="F331" s="48"/>
    </row>
    <row r="332" spans="2:6" x14ac:dyDescent="0.2">
      <c r="B332" s="48"/>
      <c r="F332" s="48"/>
    </row>
    <row r="333" spans="2:6" x14ac:dyDescent="0.2">
      <c r="B333" s="48"/>
      <c r="F333" s="48"/>
    </row>
    <row r="334" spans="2:6" x14ac:dyDescent="0.2">
      <c r="B334" s="48"/>
      <c r="F334" s="48"/>
    </row>
    <row r="335" spans="2:6" x14ac:dyDescent="0.2">
      <c r="B335" s="48"/>
      <c r="F335" s="48"/>
    </row>
    <row r="336" spans="2:6" x14ac:dyDescent="0.2">
      <c r="B336" s="48"/>
      <c r="F336" s="48"/>
    </row>
    <row r="337" spans="2:6" x14ac:dyDescent="0.2">
      <c r="B337" s="48"/>
      <c r="F337" s="48"/>
    </row>
    <row r="338" spans="2:6" x14ac:dyDescent="0.2">
      <c r="B338" s="48"/>
      <c r="F338" s="48"/>
    </row>
    <row r="339" spans="2:6" x14ac:dyDescent="0.2">
      <c r="B339" s="48"/>
      <c r="F339" s="48"/>
    </row>
    <row r="340" spans="2:6" x14ac:dyDescent="0.2">
      <c r="B340" s="48"/>
      <c r="F340" s="48"/>
    </row>
    <row r="341" spans="2:6" x14ac:dyDescent="0.2">
      <c r="B341" s="48"/>
      <c r="F341" s="48"/>
    </row>
    <row r="342" spans="2:6" x14ac:dyDescent="0.2">
      <c r="B342" s="48"/>
      <c r="F342" s="48"/>
    </row>
    <row r="343" spans="2:6" x14ac:dyDescent="0.2">
      <c r="B343" s="48"/>
      <c r="F343" s="48"/>
    </row>
    <row r="344" spans="2:6" x14ac:dyDescent="0.2">
      <c r="B344" s="48"/>
      <c r="F344" s="48"/>
    </row>
    <row r="345" spans="2:6" x14ac:dyDescent="0.2">
      <c r="B345" s="48"/>
      <c r="F345" s="48"/>
    </row>
    <row r="346" spans="2:6" x14ac:dyDescent="0.2">
      <c r="B346" s="48"/>
      <c r="F346" s="48"/>
    </row>
    <row r="347" spans="2:6" x14ac:dyDescent="0.2">
      <c r="B347" s="48"/>
      <c r="F347" s="48"/>
    </row>
    <row r="348" spans="2:6" x14ac:dyDescent="0.2">
      <c r="B348" s="48"/>
      <c r="F348" s="48"/>
    </row>
    <row r="349" spans="2:6" x14ac:dyDescent="0.2">
      <c r="B349" s="48"/>
      <c r="F349" s="48"/>
    </row>
    <row r="350" spans="2:6" x14ac:dyDescent="0.2">
      <c r="B350" s="48"/>
      <c r="F350" s="48"/>
    </row>
    <row r="351" spans="2:6" x14ac:dyDescent="0.2">
      <c r="B351" s="48"/>
      <c r="F351" s="48"/>
    </row>
    <row r="352" spans="2:6" x14ac:dyDescent="0.2">
      <c r="B352" s="48"/>
      <c r="F352" s="48"/>
    </row>
    <row r="353" spans="2:6" x14ac:dyDescent="0.2">
      <c r="B353" s="48"/>
      <c r="F353" s="48"/>
    </row>
    <row r="354" spans="2:6" x14ac:dyDescent="0.2">
      <c r="B354" s="48"/>
      <c r="F354" s="48"/>
    </row>
    <row r="355" spans="2:6" x14ac:dyDescent="0.2">
      <c r="B355" s="48"/>
      <c r="F355" s="48"/>
    </row>
    <row r="356" spans="2:6" x14ac:dyDescent="0.2">
      <c r="B356" s="48"/>
      <c r="F356" s="48"/>
    </row>
    <row r="357" spans="2:6" x14ac:dyDescent="0.2">
      <c r="B357" s="48"/>
      <c r="F357" s="48"/>
    </row>
    <row r="358" spans="2:6" x14ac:dyDescent="0.2">
      <c r="B358" s="48"/>
      <c r="F358" s="48"/>
    </row>
    <row r="359" spans="2:6" x14ac:dyDescent="0.2">
      <c r="B359" s="48"/>
      <c r="F359" s="48"/>
    </row>
    <row r="360" spans="2:6" x14ac:dyDescent="0.2">
      <c r="B360" s="48"/>
      <c r="F360" s="48"/>
    </row>
    <row r="361" spans="2:6" x14ac:dyDescent="0.2">
      <c r="B361" s="48"/>
      <c r="F361" s="48"/>
    </row>
    <row r="362" spans="2:6" x14ac:dyDescent="0.2">
      <c r="B362" s="48"/>
      <c r="F362" s="48"/>
    </row>
    <row r="363" spans="2:6" x14ac:dyDescent="0.2">
      <c r="B363" s="48"/>
      <c r="F363" s="48"/>
    </row>
    <row r="364" spans="2:6" x14ac:dyDescent="0.2">
      <c r="B364" s="48"/>
      <c r="F364" s="48"/>
    </row>
    <row r="365" spans="2:6" x14ac:dyDescent="0.2">
      <c r="B365" s="48"/>
      <c r="F365" s="48"/>
    </row>
    <row r="366" spans="2:6" x14ac:dyDescent="0.2">
      <c r="B366" s="48"/>
      <c r="F366" s="48"/>
    </row>
    <row r="367" spans="2:6" x14ac:dyDescent="0.2">
      <c r="B367" s="48"/>
      <c r="F367" s="48"/>
    </row>
    <row r="368" spans="2:6" x14ac:dyDescent="0.2">
      <c r="B368" s="48"/>
      <c r="F368" s="48"/>
    </row>
    <row r="369" spans="2:6" x14ac:dyDescent="0.2">
      <c r="B369" s="48"/>
      <c r="F369" s="48"/>
    </row>
    <row r="370" spans="2:6" x14ac:dyDescent="0.2">
      <c r="B370" s="48"/>
      <c r="F370" s="48"/>
    </row>
    <row r="371" spans="2:6" x14ac:dyDescent="0.2">
      <c r="B371" s="48"/>
      <c r="F371" s="48"/>
    </row>
    <row r="372" spans="2:6" x14ac:dyDescent="0.2">
      <c r="B372" s="48"/>
      <c r="F372" s="48"/>
    </row>
    <row r="373" spans="2:6" x14ac:dyDescent="0.2">
      <c r="B373" s="48"/>
      <c r="F373" s="48"/>
    </row>
    <row r="374" spans="2:6" x14ac:dyDescent="0.2">
      <c r="B374" s="48"/>
      <c r="F374" s="48"/>
    </row>
    <row r="375" spans="2:6" x14ac:dyDescent="0.2">
      <c r="B375" s="48"/>
      <c r="F375" s="48"/>
    </row>
    <row r="376" spans="2:6" x14ac:dyDescent="0.2">
      <c r="B376" s="48"/>
      <c r="F376" s="48"/>
    </row>
    <row r="377" spans="2:6" x14ac:dyDescent="0.2">
      <c r="B377" s="48"/>
      <c r="F377" s="48"/>
    </row>
    <row r="378" spans="2:6" x14ac:dyDescent="0.2">
      <c r="B378" s="48"/>
      <c r="F378" s="48"/>
    </row>
    <row r="379" spans="2:6" x14ac:dyDescent="0.2">
      <c r="B379" s="48"/>
      <c r="F379" s="48"/>
    </row>
    <row r="380" spans="2:6" x14ac:dyDescent="0.2">
      <c r="B380" s="48"/>
      <c r="F380" s="48"/>
    </row>
    <row r="381" spans="2:6" x14ac:dyDescent="0.2">
      <c r="B381" s="48"/>
      <c r="F381" s="48"/>
    </row>
    <row r="382" spans="2:6" x14ac:dyDescent="0.2">
      <c r="B382" s="48"/>
      <c r="F382" s="48"/>
    </row>
    <row r="383" spans="2:6" x14ac:dyDescent="0.2">
      <c r="B383" s="48"/>
      <c r="F383" s="48"/>
    </row>
    <row r="384" spans="2:6" x14ac:dyDescent="0.2">
      <c r="B384" s="48"/>
      <c r="F384" s="48"/>
    </row>
    <row r="385" spans="2:6" x14ac:dyDescent="0.2">
      <c r="B385" s="48"/>
      <c r="F385" s="48"/>
    </row>
    <row r="386" spans="2:6" x14ac:dyDescent="0.2">
      <c r="B386" s="48"/>
      <c r="F386" s="48"/>
    </row>
    <row r="387" spans="2:6" x14ac:dyDescent="0.2">
      <c r="B387" s="48"/>
      <c r="F387" s="48"/>
    </row>
    <row r="388" spans="2:6" x14ac:dyDescent="0.2">
      <c r="B388" s="48"/>
      <c r="F388" s="48"/>
    </row>
    <row r="389" spans="2:6" x14ac:dyDescent="0.2">
      <c r="B389" s="48"/>
      <c r="F389" s="48"/>
    </row>
    <row r="390" spans="2:6" x14ac:dyDescent="0.2">
      <c r="B390" s="48"/>
      <c r="F390" s="48"/>
    </row>
    <row r="391" spans="2:6" x14ac:dyDescent="0.2">
      <c r="B391" s="48"/>
      <c r="F391" s="48"/>
    </row>
    <row r="392" spans="2:6" x14ac:dyDescent="0.2">
      <c r="B392" s="48"/>
      <c r="F392" s="48"/>
    </row>
    <row r="393" spans="2:6" x14ac:dyDescent="0.2">
      <c r="B393" s="48"/>
      <c r="F393" s="48"/>
    </row>
    <row r="394" spans="2:6" x14ac:dyDescent="0.2">
      <c r="B394" s="48"/>
      <c r="F394" s="48"/>
    </row>
    <row r="395" spans="2:6" x14ac:dyDescent="0.2">
      <c r="B395" s="48"/>
      <c r="F395" s="48"/>
    </row>
    <row r="396" spans="2:6" x14ac:dyDescent="0.2">
      <c r="B396" s="48"/>
      <c r="F396" s="48"/>
    </row>
    <row r="397" spans="2:6" x14ac:dyDescent="0.2">
      <c r="B397" s="48"/>
      <c r="F397" s="48"/>
    </row>
    <row r="398" spans="2:6" x14ac:dyDescent="0.2">
      <c r="B398" s="48"/>
      <c r="F398" s="48"/>
    </row>
    <row r="399" spans="2:6" x14ac:dyDescent="0.2">
      <c r="B399" s="48"/>
      <c r="F399" s="48"/>
    </row>
    <row r="400" spans="2:6" x14ac:dyDescent="0.2">
      <c r="B400" s="48"/>
      <c r="F400" s="48"/>
    </row>
    <row r="401" spans="2:6" x14ac:dyDescent="0.2">
      <c r="B401" s="48"/>
      <c r="F401" s="48"/>
    </row>
    <row r="402" spans="2:6" x14ac:dyDescent="0.2">
      <c r="B402" s="48"/>
      <c r="F402" s="48"/>
    </row>
    <row r="403" spans="2:6" x14ac:dyDescent="0.2">
      <c r="B403" s="48"/>
      <c r="F403" s="48"/>
    </row>
    <row r="404" spans="2:6" x14ac:dyDescent="0.2">
      <c r="B404" s="48"/>
      <c r="F404" s="48"/>
    </row>
    <row r="405" spans="2:6" x14ac:dyDescent="0.2">
      <c r="B405" s="48"/>
      <c r="F405" s="48"/>
    </row>
    <row r="406" spans="2:6" x14ac:dyDescent="0.2">
      <c r="B406" s="48"/>
      <c r="F406" s="48"/>
    </row>
    <row r="407" spans="2:6" x14ac:dyDescent="0.2">
      <c r="B407" s="48"/>
      <c r="F407" s="48"/>
    </row>
    <row r="408" spans="2:6" x14ac:dyDescent="0.2">
      <c r="B408" s="48"/>
      <c r="F408" s="48"/>
    </row>
    <row r="409" spans="2:6" x14ac:dyDescent="0.2">
      <c r="B409" s="48"/>
      <c r="F409" s="48"/>
    </row>
    <row r="410" spans="2:6" x14ac:dyDescent="0.2">
      <c r="B410" s="48"/>
      <c r="F410" s="48"/>
    </row>
    <row r="411" spans="2:6" x14ac:dyDescent="0.2">
      <c r="B411" s="48"/>
      <c r="F411" s="48"/>
    </row>
    <row r="412" spans="2:6" x14ac:dyDescent="0.2">
      <c r="B412" s="48"/>
      <c r="F412" s="48"/>
    </row>
    <row r="413" spans="2:6" x14ac:dyDescent="0.2">
      <c r="B413" s="48"/>
      <c r="F413" s="48"/>
    </row>
    <row r="414" spans="2:6" x14ac:dyDescent="0.2">
      <c r="B414" s="48"/>
      <c r="F414" s="48"/>
    </row>
    <row r="415" spans="2:6" x14ac:dyDescent="0.2">
      <c r="B415" s="48"/>
      <c r="F415" s="48"/>
    </row>
    <row r="416" spans="2:6" x14ac:dyDescent="0.2">
      <c r="B416" s="48"/>
      <c r="F416" s="48"/>
    </row>
    <row r="417" spans="2:6" x14ac:dyDescent="0.2">
      <c r="B417" s="48"/>
      <c r="F417" s="48"/>
    </row>
    <row r="418" spans="2:6" x14ac:dyDescent="0.2">
      <c r="B418" s="48"/>
      <c r="F418" s="48"/>
    </row>
    <row r="419" spans="2:6" x14ac:dyDescent="0.2">
      <c r="B419" s="48"/>
      <c r="F419" s="48"/>
    </row>
    <row r="420" spans="2:6" x14ac:dyDescent="0.2">
      <c r="B420" s="48"/>
      <c r="F420" s="48"/>
    </row>
    <row r="421" spans="2:6" x14ac:dyDescent="0.2">
      <c r="B421" s="48"/>
      <c r="F421" s="48"/>
    </row>
    <row r="422" spans="2:6" x14ac:dyDescent="0.2">
      <c r="B422" s="48"/>
      <c r="F422" s="48"/>
    </row>
    <row r="423" spans="2:6" x14ac:dyDescent="0.2">
      <c r="B423" s="48"/>
      <c r="F423" s="48"/>
    </row>
    <row r="424" spans="2:6" x14ac:dyDescent="0.2">
      <c r="B424" s="48"/>
      <c r="F424" s="48"/>
    </row>
    <row r="425" spans="2:6" x14ac:dyDescent="0.2">
      <c r="B425" s="48"/>
      <c r="F425" s="48"/>
    </row>
    <row r="426" spans="2:6" x14ac:dyDescent="0.2">
      <c r="B426" s="48"/>
      <c r="F426" s="48"/>
    </row>
    <row r="427" spans="2:6" x14ac:dyDescent="0.2">
      <c r="B427" s="48"/>
      <c r="F427" s="48"/>
    </row>
    <row r="428" spans="2:6" x14ac:dyDescent="0.2">
      <c r="B428" s="48"/>
      <c r="F428" s="48"/>
    </row>
    <row r="429" spans="2:6" x14ac:dyDescent="0.2">
      <c r="B429" s="48"/>
      <c r="F429" s="48"/>
    </row>
    <row r="430" spans="2:6" x14ac:dyDescent="0.2">
      <c r="B430" s="48"/>
      <c r="F430" s="48"/>
    </row>
    <row r="431" spans="2:6" x14ac:dyDescent="0.2">
      <c r="B431" s="48"/>
      <c r="F431" s="48"/>
    </row>
    <row r="432" spans="2:6" x14ac:dyDescent="0.2">
      <c r="B432" s="48"/>
      <c r="F432" s="48"/>
    </row>
    <row r="433" spans="2:6" x14ac:dyDescent="0.2">
      <c r="B433" s="48"/>
      <c r="F433" s="48"/>
    </row>
    <row r="434" spans="2:6" x14ac:dyDescent="0.2">
      <c r="B434" s="48"/>
      <c r="F434" s="48"/>
    </row>
    <row r="435" spans="2:6" x14ac:dyDescent="0.2">
      <c r="B435" s="48"/>
      <c r="F435" s="48"/>
    </row>
    <row r="436" spans="2:6" x14ac:dyDescent="0.2">
      <c r="B436" s="48"/>
      <c r="F436" s="48"/>
    </row>
    <row r="437" spans="2:6" x14ac:dyDescent="0.2">
      <c r="B437" s="48"/>
      <c r="F437" s="48"/>
    </row>
    <row r="438" spans="2:6" x14ac:dyDescent="0.2">
      <c r="B438" s="48"/>
      <c r="F438" s="48"/>
    </row>
    <row r="439" spans="2:6" x14ac:dyDescent="0.2">
      <c r="B439" s="48"/>
      <c r="F439" s="48"/>
    </row>
    <row r="440" spans="2:6" x14ac:dyDescent="0.2">
      <c r="B440" s="48"/>
      <c r="F440" s="48"/>
    </row>
    <row r="441" spans="2:6" x14ac:dyDescent="0.2">
      <c r="B441" s="48"/>
      <c r="F441" s="48"/>
    </row>
    <row r="442" spans="2:6" x14ac:dyDescent="0.2">
      <c r="B442" s="48"/>
      <c r="F442" s="48"/>
    </row>
    <row r="443" spans="2:6" x14ac:dyDescent="0.2">
      <c r="B443" s="48"/>
      <c r="F443" s="48"/>
    </row>
    <row r="444" spans="2:6" x14ac:dyDescent="0.2">
      <c r="B444" s="48"/>
      <c r="F444" s="48"/>
    </row>
    <row r="445" spans="2:6" x14ac:dyDescent="0.2">
      <c r="B445" s="48"/>
      <c r="F445" s="48"/>
    </row>
    <row r="446" spans="2:6" x14ac:dyDescent="0.2">
      <c r="B446" s="48"/>
      <c r="F446" s="48"/>
    </row>
    <row r="447" spans="2:6" x14ac:dyDescent="0.2">
      <c r="B447" s="48"/>
      <c r="F447" s="48"/>
    </row>
    <row r="448" spans="2:6" x14ac:dyDescent="0.2">
      <c r="B448" s="48"/>
      <c r="F448" s="48"/>
    </row>
    <row r="449" spans="2:6" x14ac:dyDescent="0.2">
      <c r="B449" s="48"/>
      <c r="F449" s="48"/>
    </row>
    <row r="450" spans="2:6" x14ac:dyDescent="0.2">
      <c r="B450" s="48"/>
      <c r="F450" s="48"/>
    </row>
    <row r="451" spans="2:6" x14ac:dyDescent="0.2">
      <c r="B451" s="48"/>
      <c r="F451" s="48"/>
    </row>
    <row r="452" spans="2:6" x14ac:dyDescent="0.2">
      <c r="B452" s="48"/>
      <c r="F452" s="48"/>
    </row>
    <row r="453" spans="2:6" x14ac:dyDescent="0.2">
      <c r="B453" s="48"/>
      <c r="F453" s="48"/>
    </row>
    <row r="454" spans="2:6" x14ac:dyDescent="0.2">
      <c r="B454" s="48"/>
      <c r="F454" s="48"/>
    </row>
    <row r="455" spans="2:6" x14ac:dyDescent="0.2">
      <c r="B455" s="48"/>
      <c r="F455" s="48"/>
    </row>
    <row r="456" spans="2:6" x14ac:dyDescent="0.2">
      <c r="B456" s="48"/>
      <c r="F456" s="48"/>
    </row>
    <row r="457" spans="2:6" x14ac:dyDescent="0.2">
      <c r="B457" s="48"/>
      <c r="F457" s="48"/>
    </row>
    <row r="458" spans="2:6" x14ac:dyDescent="0.2">
      <c r="B458" s="48"/>
      <c r="F458" s="48"/>
    </row>
    <row r="459" spans="2:6" x14ac:dyDescent="0.2">
      <c r="B459" s="48"/>
      <c r="F459" s="48"/>
    </row>
    <row r="460" spans="2:6" x14ac:dyDescent="0.2">
      <c r="B460" s="48"/>
      <c r="F460" s="48"/>
    </row>
    <row r="461" spans="2:6" x14ac:dyDescent="0.2">
      <c r="B461" s="48"/>
      <c r="F461" s="48"/>
    </row>
    <row r="462" spans="2:6" x14ac:dyDescent="0.2">
      <c r="B462" s="48"/>
      <c r="F462" s="48"/>
    </row>
    <row r="463" spans="2:6" x14ac:dyDescent="0.2">
      <c r="B463" s="48"/>
      <c r="F463" s="48"/>
    </row>
    <row r="464" spans="2:6" x14ac:dyDescent="0.2">
      <c r="B464" s="48"/>
      <c r="F464" s="48"/>
    </row>
    <row r="465" spans="2:6" x14ac:dyDescent="0.2">
      <c r="B465" s="48"/>
      <c r="F465" s="48"/>
    </row>
    <row r="466" spans="2:6" x14ac:dyDescent="0.2">
      <c r="B466" s="48"/>
      <c r="F466" s="48"/>
    </row>
    <row r="467" spans="2:6" x14ac:dyDescent="0.2">
      <c r="B467" s="48"/>
      <c r="F467" s="48"/>
    </row>
    <row r="468" spans="2:6" x14ac:dyDescent="0.2">
      <c r="B468" s="48"/>
      <c r="F468" s="48"/>
    </row>
    <row r="469" spans="2:6" x14ac:dyDescent="0.2">
      <c r="B469" s="48"/>
      <c r="F469" s="48"/>
    </row>
    <row r="470" spans="2:6" x14ac:dyDescent="0.2">
      <c r="B470" s="48"/>
      <c r="F470" s="48"/>
    </row>
    <row r="471" spans="2:6" x14ac:dyDescent="0.2">
      <c r="B471" s="48"/>
      <c r="F471" s="48"/>
    </row>
    <row r="472" spans="2:6" x14ac:dyDescent="0.2">
      <c r="B472" s="48"/>
      <c r="F472" s="48"/>
    </row>
    <row r="473" spans="2:6" x14ac:dyDescent="0.2">
      <c r="B473" s="48"/>
      <c r="F473" s="48"/>
    </row>
    <row r="474" spans="2:6" x14ac:dyDescent="0.2">
      <c r="B474" s="48"/>
      <c r="F474" s="48"/>
    </row>
    <row r="475" spans="2:6" x14ac:dyDescent="0.2">
      <c r="B475" s="48"/>
      <c r="F475" s="48"/>
    </row>
    <row r="476" spans="2:6" x14ac:dyDescent="0.2">
      <c r="B476" s="48"/>
      <c r="F476" s="48"/>
    </row>
    <row r="477" spans="2:6" x14ac:dyDescent="0.2">
      <c r="B477" s="48"/>
      <c r="F477" s="48"/>
    </row>
    <row r="478" spans="2:6" x14ac:dyDescent="0.2">
      <c r="B478" s="48"/>
      <c r="F478" s="48"/>
    </row>
    <row r="479" spans="2:6" x14ac:dyDescent="0.2">
      <c r="B479" s="48"/>
      <c r="F479" s="48"/>
    </row>
    <row r="480" spans="2:6" x14ac:dyDescent="0.2">
      <c r="B480" s="48"/>
      <c r="F480" s="48"/>
    </row>
    <row r="481" spans="2:6" x14ac:dyDescent="0.2">
      <c r="B481" s="48"/>
      <c r="F481" s="48"/>
    </row>
    <row r="482" spans="2:6" x14ac:dyDescent="0.2">
      <c r="B482" s="48"/>
      <c r="F482" s="48"/>
    </row>
    <row r="483" spans="2:6" x14ac:dyDescent="0.2">
      <c r="B483" s="48"/>
      <c r="F483" s="48"/>
    </row>
    <row r="484" spans="2:6" x14ac:dyDescent="0.2">
      <c r="B484" s="48"/>
      <c r="F484" s="48"/>
    </row>
    <row r="485" spans="2:6" x14ac:dyDescent="0.2">
      <c r="B485" s="48"/>
      <c r="F485" s="48"/>
    </row>
    <row r="486" spans="2:6" x14ac:dyDescent="0.2">
      <c r="B486" s="48"/>
      <c r="F486" s="48"/>
    </row>
    <row r="487" spans="2:6" x14ac:dyDescent="0.2">
      <c r="B487" s="48"/>
      <c r="F487" s="48"/>
    </row>
    <row r="488" spans="2:6" x14ac:dyDescent="0.2">
      <c r="B488" s="48"/>
      <c r="F488" s="48"/>
    </row>
    <row r="489" spans="2:6" x14ac:dyDescent="0.2">
      <c r="B489" s="48"/>
      <c r="F489" s="48"/>
    </row>
    <row r="490" spans="2:6" x14ac:dyDescent="0.2">
      <c r="B490" s="48"/>
      <c r="F490" s="48"/>
    </row>
    <row r="491" spans="2:6" x14ac:dyDescent="0.2">
      <c r="B491" s="48"/>
      <c r="F491" s="48"/>
    </row>
    <row r="492" spans="2:6" x14ac:dyDescent="0.2">
      <c r="B492" s="48"/>
      <c r="F492" s="48"/>
    </row>
    <row r="493" spans="2:6" x14ac:dyDescent="0.2">
      <c r="B493" s="48"/>
      <c r="F493" s="48"/>
    </row>
    <row r="494" spans="2:6" x14ac:dyDescent="0.2">
      <c r="B494" s="48"/>
      <c r="F494" s="48"/>
    </row>
    <row r="495" spans="2:6" x14ac:dyDescent="0.2">
      <c r="B495" s="48"/>
      <c r="F495" s="48"/>
    </row>
    <row r="496" spans="2:6" x14ac:dyDescent="0.2">
      <c r="B496" s="48"/>
      <c r="F496" s="48"/>
    </row>
    <row r="497" spans="2:6" x14ac:dyDescent="0.2">
      <c r="B497" s="48"/>
      <c r="F497" s="48"/>
    </row>
    <row r="498" spans="2:6" x14ac:dyDescent="0.2">
      <c r="B498" s="48"/>
      <c r="F498" s="48"/>
    </row>
    <row r="499" spans="2:6" x14ac:dyDescent="0.2">
      <c r="B499" s="48"/>
      <c r="F499" s="48"/>
    </row>
    <row r="500" spans="2:6" x14ac:dyDescent="0.2">
      <c r="B500" s="48"/>
      <c r="F500" s="48"/>
    </row>
    <row r="501" spans="2:6" x14ac:dyDescent="0.2">
      <c r="B501" s="48"/>
      <c r="F501" s="48"/>
    </row>
    <row r="502" spans="2:6" x14ac:dyDescent="0.2">
      <c r="B502" s="48"/>
      <c r="F502" s="48"/>
    </row>
    <row r="503" spans="2:6" x14ac:dyDescent="0.2">
      <c r="B503" s="48"/>
      <c r="F503" s="48"/>
    </row>
    <row r="504" spans="2:6" x14ac:dyDescent="0.2">
      <c r="B504" s="48"/>
      <c r="F504" s="48"/>
    </row>
    <row r="505" spans="2:6" x14ac:dyDescent="0.2">
      <c r="B505" s="48"/>
      <c r="F505" s="48"/>
    </row>
    <row r="506" spans="2:6" x14ac:dyDescent="0.2">
      <c r="B506" s="48"/>
      <c r="F506" s="48"/>
    </row>
    <row r="507" spans="2:6" x14ac:dyDescent="0.2">
      <c r="B507" s="48"/>
      <c r="F507" s="48"/>
    </row>
    <row r="508" spans="2:6" x14ac:dyDescent="0.2">
      <c r="B508" s="48"/>
      <c r="F508" s="48"/>
    </row>
    <row r="509" spans="2:6" x14ac:dyDescent="0.2">
      <c r="B509" s="48"/>
      <c r="F509" s="48"/>
    </row>
    <row r="510" spans="2:6" x14ac:dyDescent="0.2">
      <c r="B510" s="48"/>
      <c r="F510" s="48"/>
    </row>
    <row r="511" spans="2:6" x14ac:dyDescent="0.2">
      <c r="B511" s="48"/>
      <c r="F511" s="48"/>
    </row>
    <row r="512" spans="2:6" x14ac:dyDescent="0.2">
      <c r="B512" s="48"/>
      <c r="F512" s="48"/>
    </row>
    <row r="513" spans="2:6" x14ac:dyDescent="0.2">
      <c r="B513" s="48"/>
      <c r="F513" s="48"/>
    </row>
    <row r="514" spans="2:6" x14ac:dyDescent="0.2">
      <c r="B514" s="48"/>
      <c r="F514" s="48"/>
    </row>
    <row r="515" spans="2:6" x14ac:dyDescent="0.2">
      <c r="B515" s="48"/>
      <c r="F515" s="48"/>
    </row>
    <row r="516" spans="2:6" x14ac:dyDescent="0.2">
      <c r="B516" s="48"/>
      <c r="F516" s="48"/>
    </row>
    <row r="517" spans="2:6" x14ac:dyDescent="0.2">
      <c r="B517" s="48"/>
      <c r="F517" s="48"/>
    </row>
    <row r="518" spans="2:6" x14ac:dyDescent="0.2">
      <c r="B518" s="48"/>
      <c r="F518" s="48"/>
    </row>
    <row r="519" spans="2:6" x14ac:dyDescent="0.2">
      <c r="B519" s="48"/>
      <c r="F519" s="48"/>
    </row>
    <row r="520" spans="2:6" x14ac:dyDescent="0.2">
      <c r="B520" s="48"/>
      <c r="F520" s="48"/>
    </row>
    <row r="521" spans="2:6" x14ac:dyDescent="0.2">
      <c r="B521" s="48"/>
      <c r="F521" s="48"/>
    </row>
    <row r="522" spans="2:6" x14ac:dyDescent="0.2">
      <c r="B522" s="48"/>
      <c r="F522" s="48"/>
    </row>
    <row r="523" spans="2:6" x14ac:dyDescent="0.2">
      <c r="B523" s="48"/>
      <c r="F523" s="48"/>
    </row>
    <row r="524" spans="2:6" x14ac:dyDescent="0.2">
      <c r="B524" s="48"/>
      <c r="F524" s="48"/>
    </row>
    <row r="525" spans="2:6" x14ac:dyDescent="0.2">
      <c r="B525" s="48"/>
      <c r="F525" s="48"/>
    </row>
    <row r="526" spans="2:6" x14ac:dyDescent="0.2">
      <c r="B526" s="48"/>
      <c r="F526" s="48"/>
    </row>
    <row r="527" spans="2:6" x14ac:dyDescent="0.2">
      <c r="B527" s="48"/>
      <c r="F527" s="48"/>
    </row>
    <row r="528" spans="2:6" x14ac:dyDescent="0.2">
      <c r="B528" s="48"/>
      <c r="F528" s="48"/>
    </row>
    <row r="529" spans="2:6" x14ac:dyDescent="0.2">
      <c r="B529" s="48"/>
      <c r="F529" s="48"/>
    </row>
    <row r="530" spans="2:6" x14ac:dyDescent="0.2">
      <c r="B530" s="48"/>
      <c r="F530" s="48"/>
    </row>
    <row r="531" spans="2:6" x14ac:dyDescent="0.2">
      <c r="B531" s="48"/>
      <c r="F531" s="48"/>
    </row>
    <row r="532" spans="2:6" x14ac:dyDescent="0.2">
      <c r="B532" s="48"/>
      <c r="F532" s="48"/>
    </row>
    <row r="533" spans="2:6" x14ac:dyDescent="0.2">
      <c r="B533" s="48"/>
      <c r="F533" s="48"/>
    </row>
    <row r="534" spans="2:6" x14ac:dyDescent="0.2">
      <c r="B534" s="48"/>
      <c r="F534" s="48"/>
    </row>
    <row r="535" spans="2:6" x14ac:dyDescent="0.2">
      <c r="B535" s="48"/>
      <c r="F535" s="48"/>
    </row>
    <row r="536" spans="2:6" x14ac:dyDescent="0.2">
      <c r="B536" s="48"/>
      <c r="F536" s="48"/>
    </row>
    <row r="537" spans="2:6" x14ac:dyDescent="0.2">
      <c r="B537" s="48"/>
      <c r="F537" s="48"/>
    </row>
    <row r="538" spans="2:6" x14ac:dyDescent="0.2">
      <c r="B538" s="48"/>
      <c r="F538" s="48"/>
    </row>
    <row r="539" spans="2:6" x14ac:dyDescent="0.2">
      <c r="B539" s="48"/>
      <c r="F539" s="48"/>
    </row>
    <row r="540" spans="2:6" x14ac:dyDescent="0.2">
      <c r="B540" s="48"/>
      <c r="F540" s="48"/>
    </row>
    <row r="541" spans="2:6" x14ac:dyDescent="0.2">
      <c r="B541" s="48"/>
      <c r="F541" s="48"/>
    </row>
    <row r="542" spans="2:6" x14ac:dyDescent="0.2">
      <c r="B542" s="48"/>
      <c r="F542" s="48"/>
    </row>
    <row r="543" spans="2:6" x14ac:dyDescent="0.2">
      <c r="B543" s="48"/>
      <c r="F543" s="48"/>
    </row>
    <row r="544" spans="2:6" x14ac:dyDescent="0.2">
      <c r="B544" s="48"/>
      <c r="F544" s="48"/>
    </row>
    <row r="545" spans="2:6" x14ac:dyDescent="0.2">
      <c r="B545" s="48"/>
      <c r="F545" s="48"/>
    </row>
    <row r="546" spans="2:6" x14ac:dyDescent="0.2">
      <c r="B546" s="48"/>
      <c r="F546" s="48"/>
    </row>
    <row r="547" spans="2:6" x14ac:dyDescent="0.2">
      <c r="B547" s="48"/>
      <c r="F547" s="48"/>
    </row>
    <row r="548" spans="2:6" x14ac:dyDescent="0.2">
      <c r="B548" s="48"/>
      <c r="F548" s="48"/>
    </row>
    <row r="549" spans="2:6" x14ac:dyDescent="0.2">
      <c r="B549" s="48"/>
      <c r="F549" s="48"/>
    </row>
    <row r="550" spans="2:6" x14ac:dyDescent="0.2">
      <c r="B550" s="48"/>
      <c r="F550" s="48"/>
    </row>
    <row r="551" spans="2:6" x14ac:dyDescent="0.2">
      <c r="B551" s="48"/>
      <c r="F551" s="48"/>
    </row>
    <row r="552" spans="2:6" x14ac:dyDescent="0.2">
      <c r="B552" s="48"/>
      <c r="F552" s="48"/>
    </row>
    <row r="553" spans="2:6" x14ac:dyDescent="0.2">
      <c r="B553" s="48"/>
      <c r="F553" s="48"/>
    </row>
    <row r="554" spans="2:6" x14ac:dyDescent="0.2">
      <c r="B554" s="48"/>
      <c r="F554" s="48"/>
    </row>
    <row r="555" spans="2:6" x14ac:dyDescent="0.2">
      <c r="B555" s="48"/>
      <c r="F555" s="48"/>
    </row>
    <row r="556" spans="2:6" x14ac:dyDescent="0.2">
      <c r="B556" s="48"/>
      <c r="F556" s="48"/>
    </row>
    <row r="557" spans="2:6" x14ac:dyDescent="0.2">
      <c r="B557" s="48"/>
      <c r="F557" s="48"/>
    </row>
    <row r="558" spans="2:6" x14ac:dyDescent="0.2">
      <c r="B558" s="48"/>
      <c r="F558" s="48"/>
    </row>
    <row r="559" spans="2:6" x14ac:dyDescent="0.2">
      <c r="B559" s="48"/>
      <c r="F559" s="48"/>
    </row>
    <row r="560" spans="2:6" x14ac:dyDescent="0.2">
      <c r="B560" s="48"/>
      <c r="F560" s="48"/>
    </row>
    <row r="561" spans="2:6" x14ac:dyDescent="0.2">
      <c r="B561" s="48"/>
      <c r="F561" s="48"/>
    </row>
    <row r="562" spans="2:6" x14ac:dyDescent="0.2">
      <c r="B562" s="48"/>
      <c r="F562" s="48"/>
    </row>
    <row r="563" spans="2:6" x14ac:dyDescent="0.2">
      <c r="B563" s="48"/>
      <c r="F563" s="48"/>
    </row>
    <row r="564" spans="2:6" x14ac:dyDescent="0.2">
      <c r="B564" s="48"/>
      <c r="F564" s="48"/>
    </row>
    <row r="565" spans="2:6" x14ac:dyDescent="0.2">
      <c r="B565" s="48"/>
      <c r="F565" s="48"/>
    </row>
    <row r="566" spans="2:6" x14ac:dyDescent="0.2">
      <c r="B566" s="48"/>
      <c r="F566" s="48"/>
    </row>
    <row r="567" spans="2:6" x14ac:dyDescent="0.2">
      <c r="B567" s="48"/>
      <c r="F567" s="48"/>
    </row>
    <row r="568" spans="2:6" x14ac:dyDescent="0.2">
      <c r="B568" s="48"/>
      <c r="F568" s="48"/>
    </row>
    <row r="569" spans="2:6" x14ac:dyDescent="0.2">
      <c r="B569" s="48"/>
      <c r="F569" s="48"/>
    </row>
    <row r="570" spans="2:6" x14ac:dyDescent="0.2">
      <c r="B570" s="48"/>
      <c r="F570" s="48"/>
    </row>
    <row r="571" spans="2:6" x14ac:dyDescent="0.2">
      <c r="B571" s="48"/>
      <c r="F571" s="48"/>
    </row>
    <row r="572" spans="2:6" x14ac:dyDescent="0.2">
      <c r="B572" s="48"/>
      <c r="F572" s="48"/>
    </row>
    <row r="573" spans="2:6" x14ac:dyDescent="0.2">
      <c r="B573" s="48"/>
      <c r="F573" s="48"/>
    </row>
    <row r="574" spans="2:6" x14ac:dyDescent="0.2">
      <c r="B574" s="48"/>
      <c r="F574" s="48"/>
    </row>
    <row r="575" spans="2:6" x14ac:dyDescent="0.2">
      <c r="B575" s="48"/>
      <c r="F575" s="48"/>
    </row>
    <row r="576" spans="2:6" x14ac:dyDescent="0.2">
      <c r="B576" s="48"/>
      <c r="F576" s="48"/>
    </row>
    <row r="577" spans="2:6" x14ac:dyDescent="0.2">
      <c r="B577" s="48"/>
      <c r="F577" s="48"/>
    </row>
    <row r="578" spans="2:6" x14ac:dyDescent="0.2">
      <c r="B578" s="48"/>
      <c r="F578" s="48"/>
    </row>
    <row r="579" spans="2:6" x14ac:dyDescent="0.2">
      <c r="B579" s="48"/>
      <c r="F579" s="48"/>
    </row>
    <row r="580" spans="2:6" x14ac:dyDescent="0.2">
      <c r="B580" s="48"/>
      <c r="F580" s="48"/>
    </row>
    <row r="581" spans="2:6" x14ac:dyDescent="0.2">
      <c r="B581" s="48"/>
      <c r="F581" s="48"/>
    </row>
    <row r="582" spans="2:6" x14ac:dyDescent="0.2">
      <c r="B582" s="48"/>
      <c r="F582" s="48"/>
    </row>
    <row r="583" spans="2:6" x14ac:dyDescent="0.2">
      <c r="B583" s="48"/>
      <c r="F583" s="48"/>
    </row>
    <row r="584" spans="2:6" x14ac:dyDescent="0.2">
      <c r="B584" s="48"/>
      <c r="F584" s="48"/>
    </row>
    <row r="585" spans="2:6" x14ac:dyDescent="0.2">
      <c r="B585" s="48"/>
      <c r="F585" s="48"/>
    </row>
    <row r="586" spans="2:6" x14ac:dyDescent="0.2">
      <c r="B586" s="48"/>
      <c r="F586" s="48"/>
    </row>
    <row r="587" spans="2:6" x14ac:dyDescent="0.2">
      <c r="B587" s="48"/>
      <c r="F587" s="48"/>
    </row>
    <row r="588" spans="2:6" x14ac:dyDescent="0.2">
      <c r="B588" s="48"/>
      <c r="F588" s="48"/>
    </row>
    <row r="589" spans="2:6" x14ac:dyDescent="0.2">
      <c r="B589" s="48"/>
      <c r="F589" s="48"/>
    </row>
    <row r="590" spans="2:6" x14ac:dyDescent="0.2">
      <c r="B590" s="48"/>
      <c r="F590" s="48"/>
    </row>
    <row r="591" spans="2:6" x14ac:dyDescent="0.2">
      <c r="B591" s="48"/>
      <c r="F591" s="48"/>
    </row>
    <row r="592" spans="2:6" x14ac:dyDescent="0.2">
      <c r="B592" s="48"/>
      <c r="F592" s="48"/>
    </row>
    <row r="593" spans="2:6" x14ac:dyDescent="0.2">
      <c r="B593" s="48"/>
      <c r="F593" s="48"/>
    </row>
    <row r="594" spans="2:6" x14ac:dyDescent="0.2">
      <c r="B594" s="48"/>
      <c r="F594" s="48"/>
    </row>
    <row r="595" spans="2:6" x14ac:dyDescent="0.2">
      <c r="B595" s="48"/>
      <c r="F595" s="48"/>
    </row>
    <row r="596" spans="2:6" x14ac:dyDescent="0.2">
      <c r="B596" s="48"/>
      <c r="F596" s="48"/>
    </row>
    <row r="597" spans="2:6" x14ac:dyDescent="0.2">
      <c r="B597" s="48"/>
      <c r="F597" s="48"/>
    </row>
    <row r="598" spans="2:6" x14ac:dyDescent="0.2">
      <c r="B598" s="48"/>
      <c r="F598" s="48"/>
    </row>
    <row r="599" spans="2:6" x14ac:dyDescent="0.2">
      <c r="B599" s="48"/>
      <c r="F599" s="48"/>
    </row>
    <row r="600" spans="2:6" x14ac:dyDescent="0.2">
      <c r="B600" s="48"/>
      <c r="F600" s="48"/>
    </row>
    <row r="601" spans="2:6" x14ac:dyDescent="0.2">
      <c r="B601" s="48"/>
      <c r="F601" s="48"/>
    </row>
    <row r="602" spans="2:6" x14ac:dyDescent="0.2">
      <c r="B602" s="48"/>
      <c r="F602" s="48"/>
    </row>
    <row r="603" spans="2:6" x14ac:dyDescent="0.2">
      <c r="B603" s="48"/>
      <c r="F603" s="48"/>
    </row>
    <row r="604" spans="2:6" x14ac:dyDescent="0.2">
      <c r="B604" s="48"/>
      <c r="F604" s="48"/>
    </row>
    <row r="605" spans="2:6" x14ac:dyDescent="0.2">
      <c r="B605" s="48"/>
      <c r="F605" s="48"/>
    </row>
    <row r="606" spans="2:6" x14ac:dyDescent="0.2">
      <c r="B606" s="48"/>
      <c r="F606" s="48"/>
    </row>
    <row r="607" spans="2:6" x14ac:dyDescent="0.2">
      <c r="B607" s="48"/>
      <c r="F607" s="48"/>
    </row>
    <row r="608" spans="2:6" x14ac:dyDescent="0.2">
      <c r="B608" s="48"/>
      <c r="F608" s="48"/>
    </row>
    <row r="609" spans="2:6" x14ac:dyDescent="0.2">
      <c r="B609" s="48"/>
      <c r="F609" s="48"/>
    </row>
    <row r="610" spans="2:6" x14ac:dyDescent="0.2">
      <c r="B610" s="48"/>
      <c r="F610" s="48"/>
    </row>
    <row r="611" spans="2:6" x14ac:dyDescent="0.2">
      <c r="B611" s="48"/>
      <c r="F611" s="48"/>
    </row>
    <row r="612" spans="2:6" x14ac:dyDescent="0.2">
      <c r="B612" s="48"/>
      <c r="F612" s="48"/>
    </row>
    <row r="613" spans="2:6" x14ac:dyDescent="0.2">
      <c r="B613" s="48"/>
      <c r="F613" s="48"/>
    </row>
    <row r="614" spans="2:6" x14ac:dyDescent="0.2">
      <c r="B614" s="48"/>
      <c r="F614" s="48"/>
    </row>
    <row r="615" spans="2:6" x14ac:dyDescent="0.2">
      <c r="B615" s="48"/>
      <c r="F615" s="48"/>
    </row>
    <row r="616" spans="2:6" x14ac:dyDescent="0.2">
      <c r="B616" s="48"/>
      <c r="F616" s="48"/>
    </row>
    <row r="617" spans="2:6" x14ac:dyDescent="0.2">
      <c r="B617" s="48"/>
      <c r="F617" s="48"/>
    </row>
    <row r="618" spans="2:6" x14ac:dyDescent="0.2">
      <c r="B618" s="48"/>
      <c r="F618" s="48"/>
    </row>
    <row r="619" spans="2:6" x14ac:dyDescent="0.2">
      <c r="B619" s="48"/>
      <c r="F619" s="48"/>
    </row>
    <row r="620" spans="2:6" x14ac:dyDescent="0.2">
      <c r="B620" s="48"/>
      <c r="F620" s="48"/>
    </row>
    <row r="621" spans="2:6" x14ac:dyDescent="0.2">
      <c r="B621" s="48"/>
      <c r="F621" s="48"/>
    </row>
    <row r="622" spans="2:6" x14ac:dyDescent="0.2">
      <c r="B622" s="48"/>
      <c r="F622" s="48"/>
    </row>
    <row r="623" spans="2:6" x14ac:dyDescent="0.2">
      <c r="B623" s="48"/>
      <c r="F623" s="48"/>
    </row>
    <row r="624" spans="2:6" x14ac:dyDescent="0.2">
      <c r="B624" s="48"/>
      <c r="F624" s="48"/>
    </row>
    <row r="625" spans="2:6" x14ac:dyDescent="0.2">
      <c r="B625" s="48"/>
      <c r="F625" s="48"/>
    </row>
    <row r="626" spans="2:6" x14ac:dyDescent="0.2">
      <c r="B626" s="48"/>
      <c r="F626" s="48"/>
    </row>
    <row r="627" spans="2:6" x14ac:dyDescent="0.2">
      <c r="B627" s="48"/>
      <c r="F627" s="48"/>
    </row>
    <row r="628" spans="2:6" x14ac:dyDescent="0.2">
      <c r="B628" s="48"/>
      <c r="F628" s="48"/>
    </row>
    <row r="629" spans="2:6" x14ac:dyDescent="0.2">
      <c r="B629" s="48"/>
      <c r="F629" s="48"/>
    </row>
    <row r="630" spans="2:6" x14ac:dyDescent="0.2">
      <c r="B630" s="48"/>
      <c r="F630" s="48"/>
    </row>
    <row r="631" spans="2:6" x14ac:dyDescent="0.2">
      <c r="B631" s="48"/>
      <c r="F631" s="48"/>
    </row>
    <row r="632" spans="2:6" x14ac:dyDescent="0.2">
      <c r="B632" s="48"/>
      <c r="F632" s="48"/>
    </row>
    <row r="633" spans="2:6" x14ac:dyDescent="0.2">
      <c r="B633" s="48"/>
      <c r="F633" s="48"/>
    </row>
    <row r="634" spans="2:6" x14ac:dyDescent="0.2">
      <c r="B634" s="48"/>
      <c r="F634" s="48"/>
    </row>
    <row r="635" spans="2:6" x14ac:dyDescent="0.2">
      <c r="B635" s="48"/>
      <c r="F635" s="48"/>
    </row>
    <row r="636" spans="2:6" x14ac:dyDescent="0.2">
      <c r="B636" s="48"/>
      <c r="F636" s="48"/>
    </row>
    <row r="637" spans="2:6" x14ac:dyDescent="0.2">
      <c r="B637" s="48"/>
      <c r="F637" s="48"/>
    </row>
    <row r="638" spans="2:6" x14ac:dyDescent="0.2">
      <c r="B638" s="48"/>
      <c r="F638" s="48"/>
    </row>
    <row r="639" spans="2:6" x14ac:dyDescent="0.2">
      <c r="B639" s="48"/>
      <c r="F639" s="48"/>
    </row>
    <row r="640" spans="2:6" x14ac:dyDescent="0.2">
      <c r="B640" s="48"/>
      <c r="F640" s="48"/>
    </row>
    <row r="641" spans="2:6" x14ac:dyDescent="0.2">
      <c r="B641" s="48"/>
      <c r="F641" s="48"/>
    </row>
    <row r="642" spans="2:6" x14ac:dyDescent="0.2">
      <c r="B642" s="48"/>
      <c r="F642" s="48"/>
    </row>
    <row r="643" spans="2:6" x14ac:dyDescent="0.2">
      <c r="B643" s="48"/>
      <c r="F643" s="48"/>
    </row>
    <row r="644" spans="2:6" x14ac:dyDescent="0.2">
      <c r="B644" s="48"/>
      <c r="F644" s="48"/>
    </row>
    <row r="645" spans="2:6" x14ac:dyDescent="0.2">
      <c r="B645" s="48"/>
      <c r="F645" s="48"/>
    </row>
    <row r="646" spans="2:6" x14ac:dyDescent="0.2">
      <c r="B646" s="48"/>
      <c r="F646" s="48"/>
    </row>
    <row r="647" spans="2:6" x14ac:dyDescent="0.2">
      <c r="B647" s="48"/>
      <c r="F647" s="48"/>
    </row>
    <row r="648" spans="2:6" x14ac:dyDescent="0.2">
      <c r="B648" s="48"/>
      <c r="F648" s="48"/>
    </row>
    <row r="649" spans="2:6" x14ac:dyDescent="0.2">
      <c r="B649" s="48"/>
      <c r="F649" s="48"/>
    </row>
    <row r="650" spans="2:6" x14ac:dyDescent="0.2">
      <c r="B650" s="48"/>
      <c r="F650" s="48"/>
    </row>
    <row r="651" spans="2:6" x14ac:dyDescent="0.2">
      <c r="B651" s="48"/>
      <c r="F651" s="48"/>
    </row>
    <row r="652" spans="2:6" x14ac:dyDescent="0.2">
      <c r="B652" s="48"/>
      <c r="F652" s="48"/>
    </row>
    <row r="653" spans="2:6" x14ac:dyDescent="0.2">
      <c r="B653" s="48"/>
      <c r="F653" s="48"/>
    </row>
    <row r="654" spans="2:6" x14ac:dyDescent="0.2">
      <c r="B654" s="48"/>
      <c r="F654" s="48"/>
    </row>
    <row r="655" spans="2:6" x14ac:dyDescent="0.2">
      <c r="B655" s="48"/>
      <c r="F655" s="48"/>
    </row>
    <row r="656" spans="2:6" x14ac:dyDescent="0.2">
      <c r="B656" s="48"/>
      <c r="F656" s="48"/>
    </row>
    <row r="657" spans="2:6" x14ac:dyDescent="0.2">
      <c r="B657" s="48"/>
      <c r="F657" s="48"/>
    </row>
    <row r="658" spans="2:6" x14ac:dyDescent="0.2">
      <c r="B658" s="48"/>
      <c r="F658" s="48"/>
    </row>
    <row r="659" spans="2:6" x14ac:dyDescent="0.2">
      <c r="B659" s="48"/>
      <c r="F659" s="48"/>
    </row>
    <row r="660" spans="2:6" x14ac:dyDescent="0.2">
      <c r="B660" s="48"/>
      <c r="F660" s="48"/>
    </row>
    <row r="661" spans="2:6" x14ac:dyDescent="0.2">
      <c r="B661" s="48"/>
      <c r="F661" s="48"/>
    </row>
    <row r="662" spans="2:6" x14ac:dyDescent="0.2">
      <c r="B662" s="48"/>
      <c r="F662" s="48"/>
    </row>
    <row r="663" spans="2:6" x14ac:dyDescent="0.2">
      <c r="B663" s="48"/>
      <c r="F663" s="48"/>
    </row>
    <row r="664" spans="2:6" x14ac:dyDescent="0.2">
      <c r="B664" s="48"/>
      <c r="F664" s="48"/>
    </row>
    <row r="665" spans="2:6" x14ac:dyDescent="0.2">
      <c r="B665" s="48"/>
      <c r="F665" s="48"/>
    </row>
    <row r="666" spans="2:6" x14ac:dyDescent="0.2">
      <c r="B666" s="48"/>
      <c r="F666" s="48"/>
    </row>
    <row r="667" spans="2:6" x14ac:dyDescent="0.2">
      <c r="B667" s="48"/>
      <c r="F667" s="48"/>
    </row>
    <row r="668" spans="2:6" x14ac:dyDescent="0.2">
      <c r="B668" s="48"/>
      <c r="F668" s="48"/>
    </row>
    <row r="669" spans="2:6" x14ac:dyDescent="0.2">
      <c r="B669" s="48"/>
      <c r="F669" s="48"/>
    </row>
    <row r="670" spans="2:6" x14ac:dyDescent="0.2">
      <c r="B670" s="48"/>
      <c r="F670" s="48"/>
    </row>
    <row r="671" spans="2:6" x14ac:dyDescent="0.2">
      <c r="B671" s="48"/>
      <c r="F671" s="48"/>
    </row>
    <row r="672" spans="2:6" x14ac:dyDescent="0.2">
      <c r="B672" s="48"/>
      <c r="F672" s="48"/>
    </row>
    <row r="673" spans="2:6" x14ac:dyDescent="0.2">
      <c r="B673" s="48"/>
      <c r="F673" s="48"/>
    </row>
    <row r="674" spans="2:6" x14ac:dyDescent="0.2">
      <c r="B674" s="48"/>
      <c r="F674" s="48"/>
    </row>
    <row r="675" spans="2:6" x14ac:dyDescent="0.2">
      <c r="B675" s="48"/>
      <c r="F675" s="48"/>
    </row>
    <row r="676" spans="2:6" x14ac:dyDescent="0.2">
      <c r="B676" s="48"/>
      <c r="F676" s="48"/>
    </row>
    <row r="677" spans="2:6" x14ac:dyDescent="0.2">
      <c r="B677" s="48"/>
      <c r="F677" s="48"/>
    </row>
    <row r="678" spans="2:6" x14ac:dyDescent="0.2">
      <c r="B678" s="48"/>
      <c r="F678" s="48"/>
    </row>
    <row r="679" spans="2:6" x14ac:dyDescent="0.2">
      <c r="B679" s="48"/>
      <c r="F679" s="48"/>
    </row>
    <row r="680" spans="2:6" x14ac:dyDescent="0.2">
      <c r="B680" s="48"/>
      <c r="F680" s="48"/>
    </row>
    <row r="681" spans="2:6" x14ac:dyDescent="0.2">
      <c r="B681" s="48"/>
      <c r="F681" s="48"/>
    </row>
    <row r="682" spans="2:6" x14ac:dyDescent="0.2">
      <c r="B682" s="48"/>
      <c r="F682" s="48"/>
    </row>
    <row r="683" spans="2:6" x14ac:dyDescent="0.2">
      <c r="B683" s="48"/>
      <c r="F683" s="48"/>
    </row>
    <row r="684" spans="2:6" x14ac:dyDescent="0.2">
      <c r="B684" s="48"/>
      <c r="F684" s="48"/>
    </row>
    <row r="685" spans="2:6" x14ac:dyDescent="0.2">
      <c r="B685" s="48"/>
      <c r="F685" s="48"/>
    </row>
    <row r="686" spans="2:6" x14ac:dyDescent="0.2">
      <c r="B686" s="48"/>
      <c r="F686" s="48"/>
    </row>
    <row r="687" spans="2:6" x14ac:dyDescent="0.2">
      <c r="B687" s="48"/>
      <c r="F687" s="48"/>
    </row>
    <row r="688" spans="2:6" x14ac:dyDescent="0.2">
      <c r="B688" s="48"/>
      <c r="F688" s="48"/>
    </row>
    <row r="689" spans="2:6" x14ac:dyDescent="0.2">
      <c r="B689" s="48"/>
      <c r="F689" s="48"/>
    </row>
    <row r="690" spans="2:6" x14ac:dyDescent="0.2">
      <c r="B690" s="48"/>
      <c r="F690" s="48"/>
    </row>
    <row r="691" spans="2:6" x14ac:dyDescent="0.2">
      <c r="B691" s="48"/>
      <c r="F691" s="48"/>
    </row>
    <row r="692" spans="2:6" x14ac:dyDescent="0.2">
      <c r="B692" s="48"/>
      <c r="F692" s="48"/>
    </row>
    <row r="693" spans="2:6" x14ac:dyDescent="0.2">
      <c r="B693" s="48"/>
      <c r="F693" s="48"/>
    </row>
    <row r="694" spans="2:6" x14ac:dyDescent="0.2">
      <c r="B694" s="48"/>
      <c r="F694" s="48"/>
    </row>
    <row r="695" spans="2:6" x14ac:dyDescent="0.2">
      <c r="B695" s="48"/>
      <c r="F695" s="48"/>
    </row>
    <row r="696" spans="2:6" x14ac:dyDescent="0.2">
      <c r="B696" s="48"/>
      <c r="F696" s="48"/>
    </row>
    <row r="697" spans="2:6" x14ac:dyDescent="0.2">
      <c r="B697" s="48"/>
      <c r="F697" s="48"/>
    </row>
    <row r="698" spans="2:6" x14ac:dyDescent="0.2">
      <c r="B698" s="48"/>
      <c r="F698" s="48"/>
    </row>
    <row r="699" spans="2:6" x14ac:dyDescent="0.2">
      <c r="B699" s="48"/>
      <c r="F699" s="48"/>
    </row>
    <row r="700" spans="2:6" x14ac:dyDescent="0.2">
      <c r="B700" s="48"/>
      <c r="F700" s="48"/>
    </row>
    <row r="701" spans="2:6" x14ac:dyDescent="0.2">
      <c r="B701" s="48"/>
      <c r="F701" s="48"/>
    </row>
    <row r="702" spans="2:6" x14ac:dyDescent="0.2">
      <c r="B702" s="48"/>
      <c r="F702" s="48"/>
    </row>
    <row r="703" spans="2:6" x14ac:dyDescent="0.2">
      <c r="B703" s="48"/>
      <c r="F703" s="48"/>
    </row>
    <row r="704" spans="2:6" x14ac:dyDescent="0.2">
      <c r="B704" s="48"/>
      <c r="F704" s="48"/>
    </row>
    <row r="705" spans="2:6" x14ac:dyDescent="0.2">
      <c r="B705" s="48"/>
      <c r="F705" s="48"/>
    </row>
    <row r="706" spans="2:6" x14ac:dyDescent="0.2">
      <c r="B706" s="48"/>
      <c r="F706" s="48"/>
    </row>
    <row r="707" spans="2:6" x14ac:dyDescent="0.2">
      <c r="B707" s="48"/>
      <c r="F707" s="48"/>
    </row>
    <row r="708" spans="2:6" x14ac:dyDescent="0.2">
      <c r="B708" s="48"/>
      <c r="F708" s="48"/>
    </row>
    <row r="709" spans="2:6" x14ac:dyDescent="0.2">
      <c r="B709" s="48"/>
      <c r="F709" s="48"/>
    </row>
    <row r="710" spans="2:6" x14ac:dyDescent="0.2">
      <c r="B710" s="48"/>
      <c r="F710" s="48"/>
    </row>
    <row r="711" spans="2:6" x14ac:dyDescent="0.2">
      <c r="B711" s="48"/>
      <c r="F711" s="48"/>
    </row>
    <row r="712" spans="2:6" x14ac:dyDescent="0.2">
      <c r="B712" s="48"/>
      <c r="F712" s="48"/>
    </row>
    <row r="713" spans="2:6" x14ac:dyDescent="0.2">
      <c r="B713" s="48"/>
      <c r="F713" s="48"/>
    </row>
    <row r="714" spans="2:6" x14ac:dyDescent="0.2">
      <c r="B714" s="48"/>
      <c r="F714" s="48"/>
    </row>
    <row r="715" spans="2:6" x14ac:dyDescent="0.2">
      <c r="B715" s="48"/>
      <c r="F715" s="48"/>
    </row>
    <row r="716" spans="2:6" x14ac:dyDescent="0.2">
      <c r="B716" s="48"/>
      <c r="F716" s="48"/>
    </row>
    <row r="717" spans="2:6" x14ac:dyDescent="0.2">
      <c r="B717" s="48"/>
      <c r="F717" s="48"/>
    </row>
    <row r="718" spans="2:6" x14ac:dyDescent="0.2">
      <c r="B718" s="48"/>
      <c r="F718" s="48"/>
    </row>
    <row r="719" spans="2:6" x14ac:dyDescent="0.2">
      <c r="B719" s="48"/>
      <c r="F719" s="48"/>
    </row>
    <row r="720" spans="2:6" x14ac:dyDescent="0.2">
      <c r="B720" s="48"/>
      <c r="F720" s="48"/>
    </row>
    <row r="721" spans="2:6" x14ac:dyDescent="0.2">
      <c r="B721" s="48"/>
      <c r="F721" s="48"/>
    </row>
    <row r="722" spans="2:6" x14ac:dyDescent="0.2">
      <c r="B722" s="48"/>
      <c r="F722" s="48"/>
    </row>
    <row r="723" spans="2:6" x14ac:dyDescent="0.2">
      <c r="B723" s="48"/>
      <c r="F723" s="48"/>
    </row>
    <row r="724" spans="2:6" x14ac:dyDescent="0.2">
      <c r="B724" s="48"/>
      <c r="F724" s="48"/>
    </row>
    <row r="725" spans="2:6" x14ac:dyDescent="0.2">
      <c r="B725" s="48"/>
      <c r="F725" s="48"/>
    </row>
    <row r="726" spans="2:6" x14ac:dyDescent="0.2">
      <c r="B726" s="48"/>
      <c r="F726" s="48"/>
    </row>
    <row r="727" spans="2:6" x14ac:dyDescent="0.2">
      <c r="B727" s="48"/>
      <c r="F727" s="48"/>
    </row>
    <row r="728" spans="2:6" x14ac:dyDescent="0.2">
      <c r="B728" s="48"/>
      <c r="F728" s="48"/>
    </row>
    <row r="729" spans="2:6" x14ac:dyDescent="0.2">
      <c r="B729" s="48"/>
      <c r="F729" s="48"/>
    </row>
    <row r="730" spans="2:6" x14ac:dyDescent="0.2">
      <c r="B730" s="48"/>
      <c r="F730" s="48"/>
    </row>
    <row r="731" spans="2:6" x14ac:dyDescent="0.2">
      <c r="B731" s="48"/>
      <c r="F731" s="48"/>
    </row>
    <row r="732" spans="2:6" x14ac:dyDescent="0.2">
      <c r="B732" s="48"/>
      <c r="F732" s="48"/>
    </row>
    <row r="733" spans="2:6" x14ac:dyDescent="0.2">
      <c r="B733" s="48"/>
      <c r="F733" s="48"/>
    </row>
    <row r="734" spans="2:6" x14ac:dyDescent="0.2">
      <c r="B734" s="48"/>
      <c r="F734" s="48"/>
    </row>
    <row r="735" spans="2:6" x14ac:dyDescent="0.2">
      <c r="B735" s="48"/>
      <c r="F735" s="48"/>
    </row>
    <row r="736" spans="2:6" x14ac:dyDescent="0.2">
      <c r="B736" s="48"/>
      <c r="F736" s="48"/>
    </row>
    <row r="737" spans="2:6" x14ac:dyDescent="0.2">
      <c r="B737" s="48"/>
      <c r="F737" s="48"/>
    </row>
    <row r="738" spans="2:6" x14ac:dyDescent="0.2">
      <c r="B738" s="48"/>
      <c r="F738" s="48"/>
    </row>
    <row r="739" spans="2:6" x14ac:dyDescent="0.2">
      <c r="B739" s="48"/>
      <c r="F739" s="48"/>
    </row>
    <row r="740" spans="2:6" x14ac:dyDescent="0.2">
      <c r="B740" s="48"/>
      <c r="F740" s="48"/>
    </row>
    <row r="741" spans="2:6" x14ac:dyDescent="0.2">
      <c r="B741" s="48"/>
      <c r="F741" s="48"/>
    </row>
    <row r="742" spans="2:6" x14ac:dyDescent="0.2">
      <c r="B742" s="48"/>
      <c r="F742" s="48"/>
    </row>
    <row r="743" spans="2:6" x14ac:dyDescent="0.2">
      <c r="B743" s="48"/>
      <c r="F743" s="48"/>
    </row>
    <row r="744" spans="2:6" x14ac:dyDescent="0.2">
      <c r="B744" s="48"/>
      <c r="F744" s="48"/>
    </row>
    <row r="745" spans="2:6" x14ac:dyDescent="0.2">
      <c r="B745" s="48"/>
      <c r="F745" s="48"/>
    </row>
    <row r="746" spans="2:6" x14ac:dyDescent="0.2">
      <c r="B746" s="48"/>
      <c r="F746" s="48"/>
    </row>
    <row r="747" spans="2:6" x14ac:dyDescent="0.2">
      <c r="B747" s="48"/>
      <c r="F747" s="48"/>
    </row>
    <row r="748" spans="2:6" x14ac:dyDescent="0.2">
      <c r="B748" s="48"/>
      <c r="F748" s="48"/>
    </row>
    <row r="749" spans="2:6" x14ac:dyDescent="0.2">
      <c r="B749" s="48"/>
      <c r="F749" s="48"/>
    </row>
    <row r="750" spans="2:6" x14ac:dyDescent="0.2">
      <c r="B750" s="48"/>
      <c r="F750" s="48"/>
    </row>
    <row r="751" spans="2:6" x14ac:dyDescent="0.2">
      <c r="B751" s="48"/>
      <c r="F751" s="48"/>
    </row>
    <row r="752" spans="2:6" x14ac:dyDescent="0.2">
      <c r="B752" s="48"/>
      <c r="F752" s="48"/>
    </row>
    <row r="753" spans="2:6" x14ac:dyDescent="0.2">
      <c r="B753" s="48"/>
      <c r="F753" s="48"/>
    </row>
    <row r="754" spans="2:6" x14ac:dyDescent="0.2">
      <c r="B754" s="48"/>
      <c r="F754" s="48"/>
    </row>
    <row r="755" spans="2:6" x14ac:dyDescent="0.2">
      <c r="B755" s="48"/>
      <c r="F755" s="48"/>
    </row>
    <row r="756" spans="2:6" x14ac:dyDescent="0.2">
      <c r="B756" s="48"/>
      <c r="F756" s="48"/>
    </row>
    <row r="757" spans="2:6" x14ac:dyDescent="0.2">
      <c r="B757" s="48"/>
      <c r="F757" s="48"/>
    </row>
    <row r="758" spans="2:6" x14ac:dyDescent="0.2">
      <c r="B758" s="48"/>
      <c r="F758" s="48"/>
    </row>
    <row r="759" spans="2:6" x14ac:dyDescent="0.2">
      <c r="B759" s="48"/>
      <c r="F759" s="48"/>
    </row>
    <row r="760" spans="2:6" x14ac:dyDescent="0.2">
      <c r="B760" s="48"/>
      <c r="F760" s="48"/>
    </row>
    <row r="761" spans="2:6" x14ac:dyDescent="0.2">
      <c r="B761" s="48"/>
      <c r="F761" s="48"/>
    </row>
    <row r="762" spans="2:6" x14ac:dyDescent="0.2">
      <c r="B762" s="48"/>
      <c r="F762" s="48"/>
    </row>
    <row r="763" spans="2:6" x14ac:dyDescent="0.2">
      <c r="B763" s="48"/>
      <c r="F763" s="48"/>
    </row>
    <row r="764" spans="2:6" x14ac:dyDescent="0.2">
      <c r="B764" s="48"/>
      <c r="F764" s="48"/>
    </row>
    <row r="765" spans="2:6" x14ac:dyDescent="0.2">
      <c r="B765" s="48"/>
      <c r="F765" s="48"/>
    </row>
    <row r="766" spans="2:6" x14ac:dyDescent="0.2">
      <c r="B766" s="48"/>
      <c r="F766" s="48"/>
    </row>
    <row r="767" spans="2:6" x14ac:dyDescent="0.2">
      <c r="B767" s="48"/>
      <c r="F767" s="48"/>
    </row>
    <row r="768" spans="2:6" x14ac:dyDescent="0.2">
      <c r="B768" s="48"/>
      <c r="F768" s="48"/>
    </row>
    <row r="769" spans="2:6" x14ac:dyDescent="0.2">
      <c r="B769" s="48"/>
      <c r="F769" s="48"/>
    </row>
    <row r="770" spans="2:6" x14ac:dyDescent="0.2">
      <c r="B770" s="48"/>
      <c r="F770" s="48"/>
    </row>
    <row r="771" spans="2:6" x14ac:dyDescent="0.2">
      <c r="B771" s="48"/>
      <c r="F771" s="48"/>
    </row>
    <row r="772" spans="2:6" x14ac:dyDescent="0.2">
      <c r="B772" s="48"/>
      <c r="F772" s="48"/>
    </row>
    <row r="773" spans="2:6" x14ac:dyDescent="0.2">
      <c r="B773" s="48"/>
      <c r="F773" s="48"/>
    </row>
    <row r="774" spans="2:6" x14ac:dyDescent="0.2">
      <c r="B774" s="48"/>
      <c r="F774" s="48"/>
    </row>
    <row r="775" spans="2:6" x14ac:dyDescent="0.2">
      <c r="B775" s="48"/>
      <c r="F775" s="48"/>
    </row>
    <row r="776" spans="2:6" x14ac:dyDescent="0.2">
      <c r="B776" s="48"/>
      <c r="F776" s="48"/>
    </row>
    <row r="777" spans="2:6" x14ac:dyDescent="0.2">
      <c r="B777" s="48"/>
      <c r="F777" s="48"/>
    </row>
    <row r="778" spans="2:6" x14ac:dyDescent="0.2">
      <c r="B778" s="48"/>
      <c r="F778" s="48"/>
    </row>
    <row r="779" spans="2:6" x14ac:dyDescent="0.2">
      <c r="B779" s="48"/>
      <c r="F779" s="48"/>
    </row>
    <row r="780" spans="2:6" x14ac:dyDescent="0.2">
      <c r="B780" s="48"/>
      <c r="F780" s="48"/>
    </row>
    <row r="781" spans="2:6" x14ac:dyDescent="0.2">
      <c r="B781" s="48"/>
      <c r="F781" s="48"/>
    </row>
    <row r="782" spans="2:6" x14ac:dyDescent="0.2">
      <c r="B782" s="48"/>
      <c r="F782" s="48"/>
    </row>
    <row r="783" spans="2:6" x14ac:dyDescent="0.2">
      <c r="B783" s="48"/>
      <c r="F783" s="48"/>
    </row>
    <row r="784" spans="2:6" x14ac:dyDescent="0.2">
      <c r="B784" s="48"/>
      <c r="F784" s="48"/>
    </row>
    <row r="785" spans="2:6" x14ac:dyDescent="0.2">
      <c r="B785" s="48"/>
      <c r="F785" s="48"/>
    </row>
    <row r="786" spans="2:6" x14ac:dyDescent="0.2">
      <c r="B786" s="48"/>
      <c r="F786" s="48"/>
    </row>
    <row r="787" spans="2:6" x14ac:dyDescent="0.2">
      <c r="B787" s="48"/>
      <c r="F787" s="48"/>
    </row>
    <row r="788" spans="2:6" x14ac:dyDescent="0.2">
      <c r="B788" s="48"/>
      <c r="F788" s="48"/>
    </row>
    <row r="789" spans="2:6" x14ac:dyDescent="0.2">
      <c r="B789" s="48"/>
      <c r="F789" s="48"/>
    </row>
    <row r="790" spans="2:6" x14ac:dyDescent="0.2">
      <c r="B790" s="48"/>
      <c r="F790" s="48"/>
    </row>
    <row r="791" spans="2:6" x14ac:dyDescent="0.2">
      <c r="B791" s="48"/>
      <c r="F791" s="48"/>
    </row>
    <row r="792" spans="2:6" x14ac:dyDescent="0.2">
      <c r="B792" s="48"/>
      <c r="F792" s="48"/>
    </row>
    <row r="793" spans="2:6" x14ac:dyDescent="0.2">
      <c r="B793" s="48"/>
      <c r="F793" s="48"/>
    </row>
    <row r="794" spans="2:6" x14ac:dyDescent="0.2">
      <c r="B794" s="48"/>
      <c r="F794" s="48"/>
    </row>
    <row r="795" spans="2:6" x14ac:dyDescent="0.2">
      <c r="B795" s="48"/>
      <c r="F795" s="48"/>
    </row>
    <row r="796" spans="2:6" x14ac:dyDescent="0.2">
      <c r="B796" s="48"/>
      <c r="F796" s="48"/>
    </row>
    <row r="797" spans="2:6" x14ac:dyDescent="0.2">
      <c r="B797" s="48"/>
      <c r="F797" s="48"/>
    </row>
    <row r="798" spans="2:6" x14ac:dyDescent="0.2">
      <c r="B798" s="48"/>
      <c r="F798" s="48"/>
    </row>
    <row r="799" spans="2:6" x14ac:dyDescent="0.2">
      <c r="B799" s="48"/>
      <c r="F799" s="48"/>
    </row>
    <row r="800" spans="2:6" x14ac:dyDescent="0.2">
      <c r="B800" s="48"/>
      <c r="F800" s="48"/>
    </row>
    <row r="801" spans="2:6" x14ac:dyDescent="0.2">
      <c r="B801" s="48"/>
      <c r="F801" s="48"/>
    </row>
    <row r="802" spans="2:6" x14ac:dyDescent="0.2">
      <c r="B802" s="48"/>
      <c r="F802" s="48"/>
    </row>
    <row r="803" spans="2:6" x14ac:dyDescent="0.2">
      <c r="B803" s="48"/>
      <c r="F803" s="48"/>
    </row>
    <row r="804" spans="2:6" x14ac:dyDescent="0.2">
      <c r="B804" s="48"/>
      <c r="F804" s="48"/>
    </row>
    <row r="805" spans="2:6" x14ac:dyDescent="0.2">
      <c r="B805" s="48"/>
      <c r="F805" s="48"/>
    </row>
    <row r="806" spans="2:6" x14ac:dyDescent="0.2">
      <c r="B806" s="48"/>
      <c r="F806" s="48"/>
    </row>
    <row r="807" spans="2:6" x14ac:dyDescent="0.2">
      <c r="B807" s="48"/>
      <c r="F807" s="48"/>
    </row>
    <row r="808" spans="2:6" x14ac:dyDescent="0.2">
      <c r="B808" s="48"/>
      <c r="F808" s="48"/>
    </row>
    <row r="809" spans="2:6" x14ac:dyDescent="0.2">
      <c r="B809" s="48"/>
      <c r="F809" s="48"/>
    </row>
    <row r="810" spans="2:6" x14ac:dyDescent="0.2">
      <c r="B810" s="48"/>
      <c r="F810" s="48"/>
    </row>
    <row r="811" spans="2:6" x14ac:dyDescent="0.2">
      <c r="B811" s="48"/>
      <c r="F811" s="48"/>
    </row>
    <row r="812" spans="2:6" x14ac:dyDescent="0.2">
      <c r="B812" s="48"/>
      <c r="F812" s="48"/>
    </row>
    <row r="813" spans="2:6" x14ac:dyDescent="0.2">
      <c r="B813" s="48"/>
      <c r="F813" s="48"/>
    </row>
    <row r="814" spans="2:6" x14ac:dyDescent="0.2">
      <c r="B814" s="48"/>
      <c r="F814" s="48"/>
    </row>
    <row r="815" spans="2:6" x14ac:dyDescent="0.2">
      <c r="B815" s="48"/>
      <c r="F815" s="48"/>
    </row>
    <row r="816" spans="2:6" x14ac:dyDescent="0.2">
      <c r="B816" s="48"/>
      <c r="F816" s="48"/>
    </row>
    <row r="817" spans="2:6" x14ac:dyDescent="0.2">
      <c r="B817" s="48"/>
      <c r="F817" s="48"/>
    </row>
    <row r="818" spans="2:6" x14ac:dyDescent="0.2">
      <c r="B818" s="48"/>
      <c r="F818" s="48"/>
    </row>
    <row r="819" spans="2:6" x14ac:dyDescent="0.2">
      <c r="B819" s="48"/>
      <c r="F819" s="48"/>
    </row>
    <row r="820" spans="2:6" x14ac:dyDescent="0.2">
      <c r="B820" s="48"/>
      <c r="F820" s="48"/>
    </row>
    <row r="821" spans="2:6" x14ac:dyDescent="0.2">
      <c r="B821" s="48"/>
      <c r="F821" s="48"/>
    </row>
    <row r="822" spans="2:6" x14ac:dyDescent="0.2">
      <c r="B822" s="48"/>
      <c r="F822" s="48"/>
    </row>
    <row r="823" spans="2:6" x14ac:dyDescent="0.2">
      <c r="B823" s="48"/>
      <c r="F823" s="48"/>
    </row>
    <row r="824" spans="2:6" x14ac:dyDescent="0.2">
      <c r="B824" s="48"/>
      <c r="F824" s="48"/>
    </row>
    <row r="825" spans="2:6" x14ac:dyDescent="0.2">
      <c r="B825" s="48"/>
      <c r="F825" s="48"/>
    </row>
    <row r="826" spans="2:6" x14ac:dyDescent="0.2">
      <c r="B826" s="48"/>
      <c r="F826" s="48"/>
    </row>
    <row r="827" spans="2:6" x14ac:dyDescent="0.2">
      <c r="B827" s="48"/>
      <c r="F827" s="48"/>
    </row>
    <row r="828" spans="2:6" x14ac:dyDescent="0.2">
      <c r="B828" s="48"/>
      <c r="F828" s="48"/>
    </row>
    <row r="829" spans="2:6" x14ac:dyDescent="0.2">
      <c r="B829" s="48"/>
      <c r="F829" s="48"/>
    </row>
    <row r="830" spans="2:6" x14ac:dyDescent="0.2">
      <c r="B830" s="48"/>
      <c r="F830" s="48"/>
    </row>
    <row r="831" spans="2:6" x14ac:dyDescent="0.2">
      <c r="B831" s="48"/>
      <c r="F831" s="48"/>
    </row>
    <row r="832" spans="2:6" x14ac:dyDescent="0.2">
      <c r="B832" s="48"/>
      <c r="F832" s="48"/>
    </row>
    <row r="833" spans="2:6" x14ac:dyDescent="0.2">
      <c r="B833" s="48"/>
      <c r="F833" s="48"/>
    </row>
    <row r="834" spans="2:6" x14ac:dyDescent="0.2">
      <c r="B834" s="48"/>
      <c r="F834" s="48"/>
    </row>
    <row r="835" spans="2:6" x14ac:dyDescent="0.2">
      <c r="B835" s="48"/>
      <c r="F835" s="48"/>
    </row>
    <row r="836" spans="2:6" x14ac:dyDescent="0.2">
      <c r="B836" s="48"/>
      <c r="F836" s="48"/>
    </row>
    <row r="837" spans="2:6" x14ac:dyDescent="0.2">
      <c r="B837" s="48"/>
      <c r="F837" s="48"/>
    </row>
    <row r="838" spans="2:6" x14ac:dyDescent="0.2">
      <c r="B838" s="48"/>
      <c r="F838" s="48"/>
    </row>
    <row r="839" spans="2:6" x14ac:dyDescent="0.2">
      <c r="B839" s="48"/>
      <c r="F839" s="48"/>
    </row>
    <row r="840" spans="2:6" x14ac:dyDescent="0.2">
      <c r="B840" s="48"/>
      <c r="F840" s="48"/>
    </row>
  </sheetData>
  <phoneticPr fontId="8" type="noConversion"/>
  <hyperlinks>
    <hyperlink ref="P14" r:id="rId1" display="http://var.astro.cz/oejv/issues/oejv0074.pdf"/>
    <hyperlink ref="P15" r:id="rId2" display="http://www.bav-astro.de/sfs/BAVM_link.php?BAVMnr=183"/>
    <hyperlink ref="P93" r:id="rId3" display="http://www.bav-astro.de/sfs/BAVM_link.php?BAVMnr=193"/>
    <hyperlink ref="P94" r:id="rId4" display="http://www.bav-astro.de/sfs/BAVM_link.php?BAVMnr=193"/>
    <hyperlink ref="P16" r:id="rId5" display="http://var.astro.cz/oejv/issues/oejv0094.pdf"/>
    <hyperlink ref="P17" r:id="rId6" display="http://var.astro.cz/oejv/issues/oejv0094.pdf"/>
    <hyperlink ref="P18" r:id="rId7" display="http://var.astro.cz/oejv/issues/oejv0094.pdf"/>
    <hyperlink ref="P95" r:id="rId8" display="http://www.bav-astro.de/sfs/BAVM_link.php?BAVMnr=203"/>
    <hyperlink ref="P96" r:id="rId9" display="http://www.bav-astro.de/sfs/BAVM_link.php?BAVMnr=212"/>
    <hyperlink ref="P97" r:id="rId10" display="http://www.bav-astro.de/sfs/BAVM_link.php?BAVMnr=212"/>
    <hyperlink ref="P98" r:id="rId11" display="http://vsolj.cetus-net.org/vsoljno50.pdf"/>
    <hyperlink ref="P19" r:id="rId12" display="http://www.konkoly.hu/cgi-bin/IBVS?6007"/>
    <hyperlink ref="P20" r:id="rId13" display="http://www.bav-astro.de/sfs/BAVM_link.php?BAVMnr=215"/>
    <hyperlink ref="P21" r:id="rId14" display="http://www.bav-astro.de/sfs/BAVM_link.php?BAVMnr=215"/>
    <hyperlink ref="P99" r:id="rId15" display="http://www.bav-astro.de/sfs/BAVM_link.php?BAVMnr=225"/>
    <hyperlink ref="P100" r:id="rId16" display="http://www.bav-astro.de/sfs/BAVM_link.php?BAVMnr=225"/>
    <hyperlink ref="P22" r:id="rId17" display="http://www.konkoly.hu/cgi-bin/IBVS?6011"/>
    <hyperlink ref="P23" r:id="rId18" display="http://var.astro.cz/oejv/issues/oejv0160.pdf"/>
    <hyperlink ref="P24" r:id="rId19" display="http://www.konkoly.hu/cgi-bin/IBVS?6029"/>
    <hyperlink ref="P25" r:id="rId20" display="http://www.bav-astro.de/sfs/BAVM_link.php?BAVMnr=231"/>
    <hyperlink ref="P26" r:id="rId21" display="http://www.bav-astro.de/sfs/BAVM_link.php?BAVMnr=239"/>
    <hyperlink ref="P27" r:id="rId22" display="http://www.bav-astro.de/sfs/BAVM_link.php?BAVMnr=239"/>
    <hyperlink ref="P28" r:id="rId23" display="http://www.bav-astro.de/sfs/BAVM_link.php?BAVMnr=239"/>
    <hyperlink ref="P11" r:id="rId2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2023-01-16T07:08:28Z</dcterms:modified>
</cp:coreProperties>
</file>