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C2EEEB0F-67AE-43D8-9F9D-D5EF771C3C4D}" xr6:coauthVersionLast="47" xr6:coauthVersionMax="47" xr10:uidLastSave="{00000000-0000-0000-0000-000000000000}"/>
  <bookViews>
    <workbookView xWindow="13830" yWindow="1155" windowWidth="12975" windowHeight="14640"/>
  </bookViews>
  <sheets>
    <sheet name="Active" sheetId="4" r:id="rId1"/>
    <sheet name="A (old)" sheetId="1" r:id="rId2"/>
    <sheet name="B" sheetId="3" r:id="rId3"/>
    <sheet name="BAV" sheetId="5" r:id="rId4"/>
  </sheets>
  <calcPr calcId="181029"/>
</workbook>
</file>

<file path=xl/calcChain.xml><?xml version="1.0" encoding="utf-8"?>
<calcChain xmlns="http://schemas.openxmlformats.org/spreadsheetml/2006/main">
  <c r="E146" i="4" l="1"/>
  <c r="F146" i="4" s="1"/>
  <c r="G146" i="4" s="1"/>
  <c r="K146" i="4" s="1"/>
  <c r="Q146" i="4"/>
  <c r="E147" i="4"/>
  <c r="F147" i="4" s="1"/>
  <c r="G147" i="4" s="1"/>
  <c r="K147" i="4" s="1"/>
  <c r="Q147" i="4"/>
  <c r="H3" i="4"/>
  <c r="D14" i="4"/>
  <c r="C14" i="4"/>
  <c r="D9" i="4"/>
  <c r="C9" i="4"/>
  <c r="E150" i="4"/>
  <c r="F150" i="4"/>
  <c r="G150" i="4"/>
  <c r="K150" i="4" s="1"/>
  <c r="E131" i="4"/>
  <c r="F131" i="4" s="1"/>
  <c r="G131" i="4" s="1"/>
  <c r="K131" i="4" s="1"/>
  <c r="E132" i="4"/>
  <c r="F132" i="4"/>
  <c r="G132" i="4"/>
  <c r="K132" i="4" s="1"/>
  <c r="E133" i="4"/>
  <c r="F133" i="4" s="1"/>
  <c r="G133" i="4" s="1"/>
  <c r="K133" i="4" s="1"/>
  <c r="E134" i="4"/>
  <c r="F134" i="4"/>
  <c r="G134" i="4"/>
  <c r="K134" i="4" s="1"/>
  <c r="E135" i="4"/>
  <c r="F135" i="4" s="1"/>
  <c r="G135" i="4" s="1"/>
  <c r="K135" i="4" s="1"/>
  <c r="E136" i="4"/>
  <c r="F136" i="4"/>
  <c r="G136" i="4"/>
  <c r="K136" i="4" s="1"/>
  <c r="E137" i="4"/>
  <c r="F137" i="4" s="1"/>
  <c r="G137" i="4" s="1"/>
  <c r="K137" i="4" s="1"/>
  <c r="E138" i="4"/>
  <c r="F138" i="4"/>
  <c r="G138" i="4"/>
  <c r="K138" i="4" s="1"/>
  <c r="E139" i="4"/>
  <c r="F139" i="4" s="1"/>
  <c r="G139" i="4" s="1"/>
  <c r="K139" i="4" s="1"/>
  <c r="E140" i="4"/>
  <c r="F140" i="4"/>
  <c r="G140" i="4"/>
  <c r="K140" i="4" s="1"/>
  <c r="E141" i="4"/>
  <c r="F141" i="4" s="1"/>
  <c r="G141" i="4" s="1"/>
  <c r="K141" i="4" s="1"/>
  <c r="E142" i="4"/>
  <c r="F142" i="4"/>
  <c r="G142" i="4"/>
  <c r="K142" i="4"/>
  <c r="E143" i="4"/>
  <c r="F143" i="4" s="1"/>
  <c r="G143" i="4" s="1"/>
  <c r="K143" i="4" s="1"/>
  <c r="E144" i="4"/>
  <c r="F144" i="4"/>
  <c r="G144" i="4"/>
  <c r="K144" i="4"/>
  <c r="E145" i="4"/>
  <c r="F145" i="4" s="1"/>
  <c r="G145" i="4" s="1"/>
  <c r="K145" i="4" s="1"/>
  <c r="E148" i="4"/>
  <c r="F148" i="4"/>
  <c r="G148" i="4"/>
  <c r="K148" i="4"/>
  <c r="E149" i="4"/>
  <c r="F149" i="4" s="1"/>
  <c r="G149" i="4" s="1"/>
  <c r="K149" i="4" s="1"/>
  <c r="Q150" i="4"/>
  <c r="Q149" i="4"/>
  <c r="Q148" i="4"/>
  <c r="Q145" i="4"/>
  <c r="E63" i="4"/>
  <c r="F63" i="4" s="1"/>
  <c r="G63" i="4" s="1"/>
  <c r="I63" i="4" s="1"/>
  <c r="E64" i="4"/>
  <c r="F64" i="4"/>
  <c r="G64" i="4"/>
  <c r="I64" i="4"/>
  <c r="E65" i="4"/>
  <c r="F65" i="4" s="1"/>
  <c r="G65" i="4" s="1"/>
  <c r="I65" i="4" s="1"/>
  <c r="E69" i="4"/>
  <c r="F69" i="4"/>
  <c r="G69" i="4"/>
  <c r="I69" i="4"/>
  <c r="E70" i="4"/>
  <c r="F70" i="4" s="1"/>
  <c r="G70" i="4" s="1"/>
  <c r="I70" i="4" s="1"/>
  <c r="E71" i="4"/>
  <c r="F71" i="4"/>
  <c r="G71" i="4"/>
  <c r="I71" i="4"/>
  <c r="E72" i="4"/>
  <c r="F72" i="4" s="1"/>
  <c r="G72" i="4" s="1"/>
  <c r="I72" i="4" s="1"/>
  <c r="E73" i="4"/>
  <c r="F73" i="4"/>
  <c r="G73" i="4"/>
  <c r="E74" i="4"/>
  <c r="E80" i="5" s="1"/>
  <c r="E75" i="4"/>
  <c r="F75" i="4" s="1"/>
  <c r="G75" i="4" s="1"/>
  <c r="I75" i="4" s="1"/>
  <c r="E77" i="4"/>
  <c r="F77" i="4" s="1"/>
  <c r="G77" i="4" s="1"/>
  <c r="I77" i="4" s="1"/>
  <c r="E78" i="4"/>
  <c r="F78" i="4" s="1"/>
  <c r="G78" i="4" s="1"/>
  <c r="I78" i="4" s="1"/>
  <c r="E83" i="4"/>
  <c r="F83" i="4" s="1"/>
  <c r="G83" i="4" s="1"/>
  <c r="I83" i="4" s="1"/>
  <c r="E84" i="4"/>
  <c r="F84" i="4" s="1"/>
  <c r="G84" i="4" s="1"/>
  <c r="J84" i="4" s="1"/>
  <c r="E85" i="4"/>
  <c r="E87" i="5" s="1"/>
  <c r="E91" i="4"/>
  <c r="F91" i="4" s="1"/>
  <c r="G91" i="4" s="1"/>
  <c r="J91" i="4" s="1"/>
  <c r="E92" i="4"/>
  <c r="E90" i="5" s="1"/>
  <c r="E93" i="4"/>
  <c r="F93" i="4" s="1"/>
  <c r="G93" i="4" s="1"/>
  <c r="J93" i="4" s="1"/>
  <c r="E111" i="4"/>
  <c r="E100" i="5" s="1"/>
  <c r="E112" i="4"/>
  <c r="F112" i="4" s="1"/>
  <c r="G112" i="4" s="1"/>
  <c r="J112" i="4" s="1"/>
  <c r="E115" i="4"/>
  <c r="F115" i="4" s="1"/>
  <c r="G115" i="4" s="1"/>
  <c r="K115" i="4" s="1"/>
  <c r="E120" i="4"/>
  <c r="F120" i="4" s="1"/>
  <c r="G120" i="4" s="1"/>
  <c r="K120" i="4" s="1"/>
  <c r="E121" i="4"/>
  <c r="F121" i="4" s="1"/>
  <c r="G121" i="4" s="1"/>
  <c r="K121" i="4" s="1"/>
  <c r="E113" i="4"/>
  <c r="F113" i="4" s="1"/>
  <c r="G113" i="4" s="1"/>
  <c r="K113" i="4" s="1"/>
  <c r="E86" i="4"/>
  <c r="E88" i="5" s="1"/>
  <c r="E125" i="4"/>
  <c r="F125" i="4" s="1"/>
  <c r="G125" i="4" s="1"/>
  <c r="I125" i="4" s="1"/>
  <c r="E126" i="4"/>
  <c r="E104" i="5" s="1"/>
  <c r="E128" i="4"/>
  <c r="F128" i="4" s="1"/>
  <c r="G128" i="4" s="1"/>
  <c r="I128" i="4" s="1"/>
  <c r="E79" i="4"/>
  <c r="E84" i="5" s="1"/>
  <c r="E87" i="4"/>
  <c r="F87" i="4" s="1"/>
  <c r="G87" i="4" s="1"/>
  <c r="K87" i="4" s="1"/>
  <c r="E88" i="4"/>
  <c r="E53" i="5" s="1"/>
  <c r="E95" i="4"/>
  <c r="F95" i="4" s="1"/>
  <c r="G95" i="4" s="1"/>
  <c r="I95" i="4" s="1"/>
  <c r="E96" i="4"/>
  <c r="F96" i="4" s="1"/>
  <c r="G96" i="4" s="1"/>
  <c r="I96" i="4" s="1"/>
  <c r="E97" i="4"/>
  <c r="F97" i="4" s="1"/>
  <c r="G97" i="4" s="1"/>
  <c r="I97" i="4" s="1"/>
  <c r="E98" i="4"/>
  <c r="F98" i="4"/>
  <c r="G98" i="4" s="1"/>
  <c r="I98" i="4" s="1"/>
  <c r="E99" i="4"/>
  <c r="F99" i="4"/>
  <c r="G99" i="4" s="1"/>
  <c r="I99" i="4" s="1"/>
  <c r="E100" i="4"/>
  <c r="F100" i="4"/>
  <c r="G100" i="4" s="1"/>
  <c r="I100" i="4" s="1"/>
  <c r="E67" i="4"/>
  <c r="F67" i="4"/>
  <c r="G67" i="4" s="1"/>
  <c r="I67" i="4" s="1"/>
  <c r="E68" i="4"/>
  <c r="F68" i="4"/>
  <c r="G68" i="4" s="1"/>
  <c r="I68" i="4" s="1"/>
  <c r="E101" i="4"/>
  <c r="F101" i="4"/>
  <c r="G101" i="4" s="1"/>
  <c r="J101" i="4" s="1"/>
  <c r="E102" i="4"/>
  <c r="F102" i="4"/>
  <c r="G102" i="4" s="1"/>
  <c r="J102" i="4" s="1"/>
  <c r="E103" i="4"/>
  <c r="F103" i="4"/>
  <c r="G103" i="4" s="1"/>
  <c r="J103" i="4" s="1"/>
  <c r="E104" i="4"/>
  <c r="F104" i="4"/>
  <c r="G104" i="4" s="1"/>
  <c r="J104" i="4" s="1"/>
  <c r="E105" i="4"/>
  <c r="F105" i="4" s="1"/>
  <c r="G105" i="4" s="1"/>
  <c r="J105" i="4" s="1"/>
  <c r="E106" i="4"/>
  <c r="F106" i="4"/>
  <c r="G106" i="4"/>
  <c r="J106" i="4" s="1"/>
  <c r="E107" i="4"/>
  <c r="F107" i="4" s="1"/>
  <c r="G107" i="4" s="1"/>
  <c r="J107" i="4" s="1"/>
  <c r="E108" i="4"/>
  <c r="F108" i="4"/>
  <c r="G108" i="4"/>
  <c r="J108" i="4" s="1"/>
  <c r="E110" i="4"/>
  <c r="F110" i="4" s="1"/>
  <c r="G110" i="4" s="1"/>
  <c r="J110" i="4" s="1"/>
  <c r="E118" i="4"/>
  <c r="F118" i="4"/>
  <c r="G118" i="4"/>
  <c r="K118" i="4" s="1"/>
  <c r="E76" i="4"/>
  <c r="F76" i="4" s="1"/>
  <c r="G76" i="4" s="1"/>
  <c r="K76" i="4" s="1"/>
  <c r="E81" i="4"/>
  <c r="F81" i="4"/>
  <c r="G81" i="4"/>
  <c r="K81" i="4" s="1"/>
  <c r="E82" i="4"/>
  <c r="F82" i="4" s="1"/>
  <c r="G82" i="4" s="1"/>
  <c r="K82" i="4" s="1"/>
  <c r="E109" i="4"/>
  <c r="F109" i="4"/>
  <c r="G109" i="4"/>
  <c r="K109" i="4" s="1"/>
  <c r="E119" i="4"/>
  <c r="F119" i="4" s="1"/>
  <c r="G119" i="4" s="1"/>
  <c r="K119" i="4" s="1"/>
  <c r="E122" i="4"/>
  <c r="F122" i="4"/>
  <c r="G122" i="4"/>
  <c r="K122" i="4" s="1"/>
  <c r="E123" i="4"/>
  <c r="F123" i="4" s="1"/>
  <c r="G123" i="4" s="1"/>
  <c r="K123" i="4" s="1"/>
  <c r="E124" i="4"/>
  <c r="F124" i="4"/>
  <c r="G124" i="4"/>
  <c r="K124" i="4" s="1"/>
  <c r="E116" i="4"/>
  <c r="F116" i="4" s="1"/>
  <c r="G116" i="4" s="1"/>
  <c r="K116" i="4" s="1"/>
  <c r="E117" i="4"/>
  <c r="F117" i="4"/>
  <c r="G117" i="4"/>
  <c r="K117" i="4" s="1"/>
  <c r="E80" i="4"/>
  <c r="F80" i="4" s="1"/>
  <c r="G80" i="4" s="1"/>
  <c r="J80" i="4" s="1"/>
  <c r="E61" i="4"/>
  <c r="F61" i="4"/>
  <c r="G61" i="4"/>
  <c r="J61" i="4" s="1"/>
  <c r="E62" i="4"/>
  <c r="F62" i="4" s="1"/>
  <c r="G62" i="4" s="1"/>
  <c r="J62" i="4" s="1"/>
  <c r="E21" i="4"/>
  <c r="F21" i="4"/>
  <c r="G21" i="4"/>
  <c r="H21" i="4" s="1"/>
  <c r="E22" i="4"/>
  <c r="F22" i="4" s="1"/>
  <c r="G22" i="4" s="1"/>
  <c r="H22" i="4" s="1"/>
  <c r="E23" i="4"/>
  <c r="F23" i="4"/>
  <c r="G23" i="4"/>
  <c r="H23" i="4" s="1"/>
  <c r="E24" i="4"/>
  <c r="F24" i="4" s="1"/>
  <c r="G24" i="4" s="1"/>
  <c r="H24" i="4" s="1"/>
  <c r="E25" i="4"/>
  <c r="F25" i="4"/>
  <c r="G25" i="4"/>
  <c r="H25" i="4" s="1"/>
  <c r="E26" i="4"/>
  <c r="F26" i="4" s="1"/>
  <c r="G26" i="4" s="1"/>
  <c r="H26" i="4" s="1"/>
  <c r="E27" i="4"/>
  <c r="F27" i="4"/>
  <c r="G27" i="4"/>
  <c r="H27" i="4" s="1"/>
  <c r="E28" i="4"/>
  <c r="F28" i="4" s="1"/>
  <c r="G28" i="4" s="1"/>
  <c r="H28" i="4" s="1"/>
  <c r="E29" i="4"/>
  <c r="F29" i="4"/>
  <c r="G29" i="4"/>
  <c r="H29" i="4" s="1"/>
  <c r="E30" i="4"/>
  <c r="F30" i="4" s="1"/>
  <c r="G30" i="4" s="1"/>
  <c r="H30" i="4" s="1"/>
  <c r="E31" i="4"/>
  <c r="F31" i="4"/>
  <c r="G31" i="4"/>
  <c r="H31" i="4" s="1"/>
  <c r="E32" i="4"/>
  <c r="F32" i="4" s="1"/>
  <c r="G32" i="4" s="1"/>
  <c r="H32" i="4" s="1"/>
  <c r="E33" i="4"/>
  <c r="F33" i="4"/>
  <c r="G33" i="4"/>
  <c r="H33" i="4" s="1"/>
  <c r="E34" i="4"/>
  <c r="F34" i="4" s="1"/>
  <c r="G34" i="4" s="1"/>
  <c r="H34" i="4" s="1"/>
  <c r="E35" i="4"/>
  <c r="F35" i="4"/>
  <c r="G35" i="4"/>
  <c r="H35" i="4" s="1"/>
  <c r="E36" i="4"/>
  <c r="F36" i="4" s="1"/>
  <c r="G36" i="4" s="1"/>
  <c r="H36" i="4" s="1"/>
  <c r="E37" i="4"/>
  <c r="F37" i="4"/>
  <c r="G37" i="4"/>
  <c r="H37" i="4" s="1"/>
  <c r="E38" i="4"/>
  <c r="F38" i="4" s="1"/>
  <c r="G38" i="4" s="1"/>
  <c r="H38" i="4" s="1"/>
  <c r="E39" i="4"/>
  <c r="F39" i="4"/>
  <c r="G39" i="4"/>
  <c r="H39" i="4" s="1"/>
  <c r="E40" i="4"/>
  <c r="F40" i="4" s="1"/>
  <c r="G40" i="4" s="1"/>
  <c r="H40" i="4" s="1"/>
  <c r="E41" i="4"/>
  <c r="F41" i="4"/>
  <c r="G41" i="4"/>
  <c r="H41" i="4"/>
  <c r="E42" i="4"/>
  <c r="F42" i="4" s="1"/>
  <c r="G42" i="4" s="1"/>
  <c r="H42" i="4" s="1"/>
  <c r="E43" i="4"/>
  <c r="F43" i="4"/>
  <c r="G43" i="4"/>
  <c r="H43" i="4"/>
  <c r="E44" i="4"/>
  <c r="F44" i="4" s="1"/>
  <c r="G44" i="4" s="1"/>
  <c r="H44" i="4" s="1"/>
  <c r="E45" i="4"/>
  <c r="F45" i="4"/>
  <c r="G45" i="4"/>
  <c r="H45" i="4"/>
  <c r="E46" i="4"/>
  <c r="F46" i="4" s="1"/>
  <c r="G46" i="4" s="1"/>
  <c r="H46" i="4" s="1"/>
  <c r="E47" i="4"/>
  <c r="F47" i="4"/>
  <c r="G47" i="4"/>
  <c r="H47" i="4"/>
  <c r="E48" i="4"/>
  <c r="F48" i="4" s="1"/>
  <c r="G48" i="4" s="1"/>
  <c r="H48" i="4" s="1"/>
  <c r="E49" i="4"/>
  <c r="F49" i="4"/>
  <c r="G49" i="4"/>
  <c r="H49" i="4"/>
  <c r="E50" i="4"/>
  <c r="F50" i="4" s="1"/>
  <c r="G50" i="4" s="1"/>
  <c r="H50" i="4" s="1"/>
  <c r="E51" i="4"/>
  <c r="F51" i="4"/>
  <c r="G51" i="4"/>
  <c r="H51" i="4"/>
  <c r="E52" i="4"/>
  <c r="F52" i="4" s="1"/>
  <c r="G52" i="4" s="1"/>
  <c r="H52" i="4" s="1"/>
  <c r="E53" i="4"/>
  <c r="F53" i="4"/>
  <c r="G53" i="4"/>
  <c r="H53" i="4"/>
  <c r="E54" i="4"/>
  <c r="F54" i="4" s="1"/>
  <c r="G54" i="4" s="1"/>
  <c r="H54" i="4" s="1"/>
  <c r="E55" i="4"/>
  <c r="F55" i="4"/>
  <c r="G55" i="4"/>
  <c r="H55" i="4"/>
  <c r="E56" i="4"/>
  <c r="F56" i="4" s="1"/>
  <c r="G56" i="4" s="1"/>
  <c r="H56" i="4" s="1"/>
  <c r="E57" i="4"/>
  <c r="F57" i="4" s="1"/>
  <c r="G57" i="4" s="1"/>
  <c r="H57" i="4" s="1"/>
  <c r="E58" i="4"/>
  <c r="E48" i="5" s="1"/>
  <c r="E59" i="4"/>
  <c r="F59" i="4" s="1"/>
  <c r="G59" i="4" s="1"/>
  <c r="H59" i="4" s="1"/>
  <c r="E60" i="4"/>
  <c r="E50" i="5" s="1"/>
  <c r="E66" i="4"/>
  <c r="F66" i="4" s="1"/>
  <c r="G66" i="4" s="1"/>
  <c r="H66" i="4" s="1"/>
  <c r="E89" i="4"/>
  <c r="F89" i="4" s="1"/>
  <c r="G89" i="4" s="1"/>
  <c r="K89" i="4" s="1"/>
  <c r="E90" i="4"/>
  <c r="F90" i="4" s="1"/>
  <c r="G90" i="4" s="1"/>
  <c r="K90" i="4" s="1"/>
  <c r="E114" i="4"/>
  <c r="F114" i="4" s="1"/>
  <c r="G114" i="4" s="1"/>
  <c r="K114" i="4" s="1"/>
  <c r="E127" i="4"/>
  <c r="F127" i="4" s="1"/>
  <c r="G127" i="4" s="1"/>
  <c r="K127" i="4" s="1"/>
  <c r="E129" i="4"/>
  <c r="F129" i="4" s="1"/>
  <c r="G129" i="4" s="1"/>
  <c r="K129" i="4" s="1"/>
  <c r="E130" i="4"/>
  <c r="F130" i="4" s="1"/>
  <c r="G130" i="4" s="1"/>
  <c r="K130" i="4" s="1"/>
  <c r="E94" i="4"/>
  <c r="E55" i="5" s="1"/>
  <c r="Q144" i="4"/>
  <c r="I73" i="4"/>
  <c r="I94" i="4"/>
  <c r="Q143" i="4"/>
  <c r="Q137" i="4"/>
  <c r="Q128" i="4"/>
  <c r="Q126" i="4"/>
  <c r="Q125" i="4"/>
  <c r="Q112" i="4"/>
  <c r="Q111" i="4"/>
  <c r="Q93" i="4"/>
  <c r="Q92" i="4"/>
  <c r="Q91" i="4"/>
  <c r="Q86" i="4"/>
  <c r="Q85" i="4"/>
  <c r="Q84" i="4"/>
  <c r="Q83" i="4"/>
  <c r="Q79" i="4"/>
  <c r="Q78" i="4"/>
  <c r="Q77" i="4"/>
  <c r="Q75" i="4"/>
  <c r="Q74" i="4"/>
  <c r="Q73" i="4"/>
  <c r="Q72" i="4"/>
  <c r="Q71" i="4"/>
  <c r="Q70" i="4"/>
  <c r="Q69" i="4"/>
  <c r="Q65" i="4"/>
  <c r="Q64" i="4"/>
  <c r="Q63" i="4"/>
  <c r="Q62" i="4"/>
  <c r="Q61" i="4"/>
  <c r="G69" i="5"/>
  <c r="C69" i="5"/>
  <c r="E69" i="5"/>
  <c r="G68" i="5"/>
  <c r="C68" i="5"/>
  <c r="E68" i="5"/>
  <c r="G67" i="5"/>
  <c r="C67" i="5"/>
  <c r="E67" i="5"/>
  <c r="G66" i="5"/>
  <c r="C66" i="5"/>
  <c r="E66" i="5"/>
  <c r="G65" i="5"/>
  <c r="C65" i="5"/>
  <c r="E65" i="5"/>
  <c r="G108" i="5"/>
  <c r="C108" i="5"/>
  <c r="E108" i="5"/>
  <c r="G64" i="5"/>
  <c r="C64" i="5"/>
  <c r="E64" i="5"/>
  <c r="G63" i="5"/>
  <c r="C63" i="5"/>
  <c r="E63" i="5"/>
  <c r="G62" i="5"/>
  <c r="C62" i="5"/>
  <c r="E62" i="5"/>
  <c r="G61" i="5"/>
  <c r="C61" i="5"/>
  <c r="E61" i="5"/>
  <c r="G60" i="5"/>
  <c r="C60" i="5"/>
  <c r="E60" i="5"/>
  <c r="G107" i="5"/>
  <c r="C107" i="5"/>
  <c r="E107" i="5"/>
  <c r="G106" i="5"/>
  <c r="C106" i="5"/>
  <c r="E106" i="5"/>
  <c r="G105" i="5"/>
  <c r="C105" i="5"/>
  <c r="E105" i="5"/>
  <c r="G104" i="5"/>
  <c r="C104" i="5"/>
  <c r="G103" i="5"/>
  <c r="C103" i="5"/>
  <c r="E103" i="5"/>
  <c r="G102" i="5"/>
  <c r="C102" i="5"/>
  <c r="E102" i="5"/>
  <c r="G101" i="5"/>
  <c r="C101" i="5"/>
  <c r="E101" i="5"/>
  <c r="G100" i="5"/>
  <c r="C100" i="5"/>
  <c r="G99" i="5"/>
  <c r="C99" i="5"/>
  <c r="E99" i="5"/>
  <c r="G98" i="5"/>
  <c r="C98" i="5"/>
  <c r="E98" i="5"/>
  <c r="G97" i="5"/>
  <c r="C97" i="5"/>
  <c r="E97" i="5"/>
  <c r="G96" i="5"/>
  <c r="C96" i="5"/>
  <c r="E96" i="5"/>
  <c r="G95" i="5"/>
  <c r="C95" i="5"/>
  <c r="E95" i="5"/>
  <c r="G59" i="5"/>
  <c r="C59" i="5"/>
  <c r="E59" i="5"/>
  <c r="G94" i="5"/>
  <c r="C94" i="5"/>
  <c r="E94" i="5"/>
  <c r="G93" i="5"/>
  <c r="C93" i="5"/>
  <c r="E93" i="5"/>
  <c r="G92" i="5"/>
  <c r="C92" i="5"/>
  <c r="E92" i="5"/>
  <c r="G58" i="5"/>
  <c r="C58" i="5"/>
  <c r="E58" i="5"/>
  <c r="G57" i="5"/>
  <c r="C57" i="5"/>
  <c r="E57" i="5"/>
  <c r="G56" i="5"/>
  <c r="C56" i="5"/>
  <c r="E56" i="5"/>
  <c r="G55" i="5"/>
  <c r="C55" i="5"/>
  <c r="G91" i="5"/>
  <c r="C91" i="5"/>
  <c r="E91" i="5"/>
  <c r="G90" i="5"/>
  <c r="C90" i="5"/>
  <c r="G89" i="5"/>
  <c r="C89" i="5"/>
  <c r="E89" i="5"/>
  <c r="G54" i="5"/>
  <c r="C54" i="5"/>
  <c r="G53" i="5"/>
  <c r="C53" i="5"/>
  <c r="G88" i="5"/>
  <c r="C88" i="5"/>
  <c r="G87" i="5"/>
  <c r="C87" i="5"/>
  <c r="G86" i="5"/>
  <c r="C86" i="5"/>
  <c r="E86" i="5"/>
  <c r="G85" i="5"/>
  <c r="C85" i="5"/>
  <c r="E85" i="5"/>
  <c r="G84" i="5"/>
  <c r="C84" i="5"/>
  <c r="G83" i="5"/>
  <c r="C83" i="5"/>
  <c r="E83" i="5"/>
  <c r="G82" i="5"/>
  <c r="C82" i="5"/>
  <c r="G81" i="5"/>
  <c r="C81" i="5"/>
  <c r="E81" i="5"/>
  <c r="G80" i="5"/>
  <c r="C80" i="5"/>
  <c r="G79" i="5"/>
  <c r="C79" i="5"/>
  <c r="E79" i="5"/>
  <c r="G78" i="5"/>
  <c r="C78" i="5"/>
  <c r="E78" i="5"/>
  <c r="G77" i="5"/>
  <c r="C77" i="5"/>
  <c r="E77" i="5"/>
  <c r="G76" i="5"/>
  <c r="C76" i="5"/>
  <c r="E76" i="5"/>
  <c r="G75" i="5"/>
  <c r="C75" i="5"/>
  <c r="E75" i="5"/>
  <c r="G52" i="5"/>
  <c r="C52" i="5"/>
  <c r="E52" i="5"/>
  <c r="G51" i="5"/>
  <c r="C51" i="5"/>
  <c r="E51" i="5"/>
  <c r="G74" i="5"/>
  <c r="C74" i="5"/>
  <c r="E74" i="5"/>
  <c r="G73" i="5"/>
  <c r="C73" i="5"/>
  <c r="E73" i="5"/>
  <c r="G72" i="5"/>
  <c r="C72" i="5"/>
  <c r="E72" i="5"/>
  <c r="G71" i="5"/>
  <c r="C71" i="5"/>
  <c r="E71" i="5"/>
  <c r="G70" i="5"/>
  <c r="C70" i="5"/>
  <c r="E70" i="5"/>
  <c r="G50" i="5"/>
  <c r="C50" i="5"/>
  <c r="G49" i="5"/>
  <c r="C49" i="5"/>
  <c r="E49" i="5"/>
  <c r="G48" i="5"/>
  <c r="C48" i="5"/>
  <c r="G47" i="5"/>
  <c r="C47" i="5"/>
  <c r="E47" i="5"/>
  <c r="G46" i="5"/>
  <c r="C46" i="5"/>
  <c r="E46" i="5"/>
  <c r="G45" i="5"/>
  <c r="C45" i="5"/>
  <c r="E45" i="5"/>
  <c r="G44" i="5"/>
  <c r="C44" i="5"/>
  <c r="E44" i="5"/>
  <c r="G43" i="5"/>
  <c r="C43" i="5"/>
  <c r="E43" i="5"/>
  <c r="G42" i="5"/>
  <c r="C42" i="5"/>
  <c r="E42" i="5"/>
  <c r="G41" i="5"/>
  <c r="C41" i="5"/>
  <c r="E41" i="5"/>
  <c r="G40" i="5"/>
  <c r="C40" i="5"/>
  <c r="E40" i="5"/>
  <c r="G39" i="5"/>
  <c r="C39" i="5"/>
  <c r="E39" i="5"/>
  <c r="G38" i="5"/>
  <c r="C38" i="5"/>
  <c r="E38" i="5"/>
  <c r="G37" i="5"/>
  <c r="C37" i="5"/>
  <c r="E37" i="5"/>
  <c r="G36" i="5"/>
  <c r="C36" i="5"/>
  <c r="E36" i="5"/>
  <c r="G35" i="5"/>
  <c r="C35" i="5"/>
  <c r="E35" i="5"/>
  <c r="G34" i="5"/>
  <c r="C34" i="5"/>
  <c r="E34" i="5"/>
  <c r="G33" i="5"/>
  <c r="C33" i="5"/>
  <c r="E33" i="5"/>
  <c r="G32" i="5"/>
  <c r="C32" i="5"/>
  <c r="E32" i="5"/>
  <c r="G31" i="5"/>
  <c r="C31" i="5"/>
  <c r="E31" i="5"/>
  <c r="G30" i="5"/>
  <c r="C30" i="5"/>
  <c r="E30" i="5"/>
  <c r="G29" i="5"/>
  <c r="C29" i="5"/>
  <c r="E29" i="5"/>
  <c r="G28" i="5"/>
  <c r="C28" i="5"/>
  <c r="E28" i="5"/>
  <c r="G27" i="5"/>
  <c r="C27" i="5"/>
  <c r="E27" i="5"/>
  <c r="G26" i="5"/>
  <c r="C26" i="5"/>
  <c r="E26" i="5"/>
  <c r="G25" i="5"/>
  <c r="C25" i="5"/>
  <c r="E25" i="5"/>
  <c r="G24" i="5"/>
  <c r="C24" i="5"/>
  <c r="E24" i="5"/>
  <c r="G23" i="5"/>
  <c r="C23" i="5"/>
  <c r="E23" i="5"/>
  <c r="G22" i="5"/>
  <c r="C22" i="5"/>
  <c r="E22" i="5"/>
  <c r="G21" i="5"/>
  <c r="C21" i="5"/>
  <c r="E21" i="5"/>
  <c r="G20" i="5"/>
  <c r="C20" i="5"/>
  <c r="E20" i="5"/>
  <c r="G19" i="5"/>
  <c r="C19" i="5"/>
  <c r="E19" i="5"/>
  <c r="G18" i="5"/>
  <c r="C18" i="5"/>
  <c r="E18" i="5"/>
  <c r="G17" i="5"/>
  <c r="C17" i="5"/>
  <c r="E17" i="5"/>
  <c r="G16" i="5"/>
  <c r="C16" i="5"/>
  <c r="E16" i="5"/>
  <c r="G15" i="5"/>
  <c r="C15" i="5"/>
  <c r="E15" i="5"/>
  <c r="G14" i="5"/>
  <c r="C14" i="5"/>
  <c r="E14" i="5"/>
  <c r="G13" i="5"/>
  <c r="C13" i="5"/>
  <c r="E13" i="5"/>
  <c r="G12" i="5"/>
  <c r="C12" i="5"/>
  <c r="E12" i="5"/>
  <c r="G11" i="5"/>
  <c r="C11" i="5"/>
  <c r="E11" i="5"/>
  <c r="H69" i="5"/>
  <c r="B69" i="5"/>
  <c r="D69" i="5"/>
  <c r="A69" i="5"/>
  <c r="H68" i="5"/>
  <c r="D68" i="5"/>
  <c r="B68" i="5"/>
  <c r="A68" i="5"/>
  <c r="H67" i="5"/>
  <c r="B67" i="5"/>
  <c r="D67" i="5"/>
  <c r="A67" i="5"/>
  <c r="H66" i="5"/>
  <c r="D66" i="5"/>
  <c r="B66" i="5"/>
  <c r="A66" i="5"/>
  <c r="H65" i="5"/>
  <c r="B65" i="5"/>
  <c r="D65" i="5"/>
  <c r="A65" i="5"/>
  <c r="H108" i="5"/>
  <c r="B108" i="5"/>
  <c r="D108" i="5"/>
  <c r="A108" i="5"/>
  <c r="H64" i="5"/>
  <c r="B64" i="5"/>
  <c r="D64" i="5"/>
  <c r="A64" i="5"/>
  <c r="H63" i="5"/>
  <c r="B63" i="5"/>
  <c r="D63" i="5"/>
  <c r="A63" i="5"/>
  <c r="H62" i="5"/>
  <c r="B62" i="5"/>
  <c r="D62" i="5"/>
  <c r="A62" i="5"/>
  <c r="H61" i="5"/>
  <c r="D61" i="5"/>
  <c r="B61" i="5"/>
  <c r="A61" i="5"/>
  <c r="H60" i="5"/>
  <c r="B60" i="5"/>
  <c r="D60" i="5"/>
  <c r="A60" i="5"/>
  <c r="H107" i="5"/>
  <c r="D107" i="5"/>
  <c r="B107" i="5"/>
  <c r="A107" i="5"/>
  <c r="H106" i="5"/>
  <c r="B106" i="5"/>
  <c r="D106" i="5"/>
  <c r="A106" i="5"/>
  <c r="H105" i="5"/>
  <c r="B105" i="5"/>
  <c r="D105" i="5"/>
  <c r="A105" i="5"/>
  <c r="H104" i="5"/>
  <c r="B104" i="5"/>
  <c r="D104" i="5"/>
  <c r="A104" i="5"/>
  <c r="H103" i="5"/>
  <c r="B103" i="5"/>
  <c r="D103" i="5"/>
  <c r="A103" i="5"/>
  <c r="H102" i="5"/>
  <c r="B102" i="5"/>
  <c r="D102" i="5"/>
  <c r="A102" i="5"/>
  <c r="H101" i="5"/>
  <c r="D101" i="5"/>
  <c r="B101" i="5"/>
  <c r="A101" i="5"/>
  <c r="H100" i="5"/>
  <c r="B100" i="5"/>
  <c r="D100" i="5"/>
  <c r="A100" i="5"/>
  <c r="H99" i="5"/>
  <c r="D99" i="5"/>
  <c r="B99" i="5"/>
  <c r="A99" i="5"/>
  <c r="H98" i="5"/>
  <c r="B98" i="5"/>
  <c r="D98" i="5"/>
  <c r="A98" i="5"/>
  <c r="H97" i="5"/>
  <c r="B97" i="5"/>
  <c r="D97" i="5"/>
  <c r="A97" i="5"/>
  <c r="H96" i="5"/>
  <c r="B96" i="5"/>
  <c r="D96" i="5"/>
  <c r="A96" i="5"/>
  <c r="H95" i="5"/>
  <c r="B95" i="5"/>
  <c r="D95" i="5"/>
  <c r="A95" i="5"/>
  <c r="H59" i="5"/>
  <c r="B59" i="5"/>
  <c r="D59" i="5"/>
  <c r="A59" i="5"/>
  <c r="H94" i="5"/>
  <c r="D94" i="5"/>
  <c r="B94" i="5"/>
  <c r="A94" i="5"/>
  <c r="H93" i="5"/>
  <c r="B93" i="5"/>
  <c r="F93" i="5"/>
  <c r="D93" i="5"/>
  <c r="A93" i="5"/>
  <c r="H92" i="5"/>
  <c r="B92" i="5"/>
  <c r="F92" i="5"/>
  <c r="D92" i="5"/>
  <c r="A92" i="5"/>
  <c r="H58" i="5"/>
  <c r="F58" i="5"/>
  <c r="D58" i="5"/>
  <c r="B58" i="5"/>
  <c r="A58" i="5"/>
  <c r="H57" i="5"/>
  <c r="B57" i="5"/>
  <c r="F57" i="5"/>
  <c r="D57" i="5"/>
  <c r="A57" i="5"/>
  <c r="H56" i="5"/>
  <c r="B56" i="5"/>
  <c r="F56" i="5"/>
  <c r="D56" i="5"/>
  <c r="A56" i="5"/>
  <c r="H55" i="5"/>
  <c r="B55" i="5"/>
  <c r="D55" i="5"/>
  <c r="A55" i="5"/>
  <c r="H91" i="5"/>
  <c r="B91" i="5"/>
  <c r="D91" i="5"/>
  <c r="A91" i="5"/>
  <c r="H90" i="5"/>
  <c r="B90" i="5"/>
  <c r="D90" i="5"/>
  <c r="A90" i="5"/>
  <c r="H89" i="5"/>
  <c r="B89" i="5"/>
  <c r="D89" i="5"/>
  <c r="A89" i="5"/>
  <c r="H54" i="5"/>
  <c r="B54" i="5"/>
  <c r="D54" i="5"/>
  <c r="A54" i="5"/>
  <c r="H53" i="5"/>
  <c r="B53" i="5"/>
  <c r="D53" i="5"/>
  <c r="A53" i="5"/>
  <c r="H88" i="5"/>
  <c r="B88" i="5"/>
  <c r="D88" i="5"/>
  <c r="A88" i="5"/>
  <c r="H87" i="5"/>
  <c r="B87" i="5"/>
  <c r="D87" i="5"/>
  <c r="A87" i="5"/>
  <c r="H86" i="5"/>
  <c r="B86" i="5"/>
  <c r="D86" i="5"/>
  <c r="A86" i="5"/>
  <c r="H85" i="5"/>
  <c r="B85" i="5"/>
  <c r="D85" i="5"/>
  <c r="A85" i="5"/>
  <c r="H84" i="5"/>
  <c r="B84" i="5"/>
  <c r="D84" i="5"/>
  <c r="A84" i="5"/>
  <c r="H83" i="5"/>
  <c r="B83" i="5"/>
  <c r="D83" i="5"/>
  <c r="A83" i="5"/>
  <c r="H82" i="5"/>
  <c r="D82" i="5"/>
  <c r="B82" i="5"/>
  <c r="A82" i="5"/>
  <c r="H81" i="5"/>
  <c r="B81" i="5"/>
  <c r="D81" i="5"/>
  <c r="A81" i="5"/>
  <c r="H80" i="5"/>
  <c r="D80" i="5"/>
  <c r="B80" i="5"/>
  <c r="A80" i="5"/>
  <c r="H79" i="5"/>
  <c r="B79" i="5"/>
  <c r="D79" i="5"/>
  <c r="A79" i="5"/>
  <c r="H78" i="5"/>
  <c r="B78" i="5"/>
  <c r="D78" i="5"/>
  <c r="A78" i="5"/>
  <c r="H77" i="5"/>
  <c r="B77" i="5"/>
  <c r="D77" i="5"/>
  <c r="A77" i="5"/>
  <c r="H76" i="5"/>
  <c r="D76" i="5"/>
  <c r="B76" i="5"/>
  <c r="A76" i="5"/>
  <c r="H75" i="5"/>
  <c r="B75" i="5"/>
  <c r="D75" i="5"/>
  <c r="A75" i="5"/>
  <c r="H52" i="5"/>
  <c r="D52" i="5"/>
  <c r="B52" i="5"/>
  <c r="A52" i="5"/>
  <c r="H51" i="5"/>
  <c r="B51" i="5"/>
  <c r="D51" i="5"/>
  <c r="A51" i="5"/>
  <c r="H74" i="5"/>
  <c r="B74" i="5"/>
  <c r="D74" i="5"/>
  <c r="A74" i="5"/>
  <c r="H73" i="5"/>
  <c r="B73" i="5"/>
  <c r="D73" i="5"/>
  <c r="A73" i="5"/>
  <c r="H72" i="5"/>
  <c r="B72" i="5"/>
  <c r="D72" i="5"/>
  <c r="A72" i="5"/>
  <c r="H71" i="5"/>
  <c r="B71" i="5"/>
  <c r="D71" i="5"/>
  <c r="A71" i="5"/>
  <c r="H70" i="5"/>
  <c r="B70" i="5"/>
  <c r="D70" i="5"/>
  <c r="A70" i="5"/>
  <c r="H50" i="5"/>
  <c r="B50" i="5"/>
  <c r="D50" i="5"/>
  <c r="A50" i="5"/>
  <c r="H49" i="5"/>
  <c r="B49" i="5"/>
  <c r="D49" i="5"/>
  <c r="A49" i="5"/>
  <c r="H48" i="5"/>
  <c r="B48" i="5"/>
  <c r="D48" i="5"/>
  <c r="A48" i="5"/>
  <c r="H47" i="5"/>
  <c r="B47" i="5"/>
  <c r="D47" i="5"/>
  <c r="A47" i="5"/>
  <c r="H46" i="5"/>
  <c r="B46" i="5"/>
  <c r="D46" i="5"/>
  <c r="A46" i="5"/>
  <c r="H45" i="5"/>
  <c r="B45" i="5"/>
  <c r="D45" i="5"/>
  <c r="A45" i="5"/>
  <c r="H44" i="5"/>
  <c r="B44" i="5"/>
  <c r="D44" i="5"/>
  <c r="A44" i="5"/>
  <c r="H43" i="5"/>
  <c r="B43" i="5"/>
  <c r="D43" i="5"/>
  <c r="A43" i="5"/>
  <c r="H42" i="5"/>
  <c r="B42" i="5"/>
  <c r="D42" i="5"/>
  <c r="A42" i="5"/>
  <c r="H41" i="5"/>
  <c r="B41" i="5"/>
  <c r="D41" i="5"/>
  <c r="A41" i="5"/>
  <c r="H40" i="5"/>
  <c r="B40" i="5"/>
  <c r="D40" i="5"/>
  <c r="A40" i="5"/>
  <c r="H39" i="5"/>
  <c r="B39" i="5"/>
  <c r="D39" i="5"/>
  <c r="A39" i="5"/>
  <c r="H38" i="5"/>
  <c r="B38" i="5"/>
  <c r="D38" i="5"/>
  <c r="A38" i="5"/>
  <c r="H37" i="5"/>
  <c r="B37" i="5"/>
  <c r="D37" i="5"/>
  <c r="A37" i="5"/>
  <c r="H36" i="5"/>
  <c r="B36" i="5"/>
  <c r="D36" i="5"/>
  <c r="A36" i="5"/>
  <c r="H35" i="5"/>
  <c r="B35" i="5"/>
  <c r="D35" i="5"/>
  <c r="A35" i="5"/>
  <c r="H34" i="5"/>
  <c r="B34" i="5"/>
  <c r="D34" i="5"/>
  <c r="A34" i="5"/>
  <c r="H33" i="5"/>
  <c r="B33" i="5"/>
  <c r="D33" i="5"/>
  <c r="A33" i="5"/>
  <c r="H32" i="5"/>
  <c r="B32" i="5"/>
  <c r="D32" i="5"/>
  <c r="A32" i="5"/>
  <c r="H31" i="5"/>
  <c r="B31" i="5"/>
  <c r="D31" i="5"/>
  <c r="A31" i="5"/>
  <c r="H30" i="5"/>
  <c r="B30" i="5"/>
  <c r="D30" i="5"/>
  <c r="A30" i="5"/>
  <c r="H29" i="5"/>
  <c r="B29" i="5"/>
  <c r="D29" i="5"/>
  <c r="A29" i="5"/>
  <c r="H28" i="5"/>
  <c r="B28" i="5"/>
  <c r="D28" i="5"/>
  <c r="A28" i="5"/>
  <c r="H27" i="5"/>
  <c r="B27" i="5"/>
  <c r="D27" i="5"/>
  <c r="A27" i="5"/>
  <c r="H26" i="5"/>
  <c r="B26" i="5"/>
  <c r="D26" i="5"/>
  <c r="A26" i="5"/>
  <c r="H25" i="5"/>
  <c r="B25" i="5"/>
  <c r="D25" i="5"/>
  <c r="A25" i="5"/>
  <c r="H24" i="5"/>
  <c r="B24" i="5"/>
  <c r="D24" i="5"/>
  <c r="A24" i="5"/>
  <c r="H23" i="5"/>
  <c r="B23" i="5"/>
  <c r="D23" i="5"/>
  <c r="A23" i="5"/>
  <c r="H22" i="5"/>
  <c r="B22" i="5"/>
  <c r="D22" i="5"/>
  <c r="A22" i="5"/>
  <c r="H21" i="5"/>
  <c r="B21" i="5"/>
  <c r="D21" i="5"/>
  <c r="A21" i="5"/>
  <c r="H20" i="5"/>
  <c r="B20" i="5"/>
  <c r="D20" i="5"/>
  <c r="A20" i="5"/>
  <c r="H19" i="5"/>
  <c r="B19" i="5"/>
  <c r="D19" i="5"/>
  <c r="A19" i="5"/>
  <c r="H18" i="5"/>
  <c r="B18" i="5"/>
  <c r="D18" i="5"/>
  <c r="A18" i="5"/>
  <c r="H17" i="5"/>
  <c r="B17" i="5"/>
  <c r="D17" i="5"/>
  <c r="A17" i="5"/>
  <c r="H16" i="5"/>
  <c r="B16" i="5"/>
  <c r="D16" i="5"/>
  <c r="A16" i="5"/>
  <c r="H15" i="5"/>
  <c r="B15" i="5"/>
  <c r="D15" i="5"/>
  <c r="A15" i="5"/>
  <c r="H14" i="5"/>
  <c r="B14" i="5"/>
  <c r="D14" i="5"/>
  <c r="A14" i="5"/>
  <c r="H13" i="5"/>
  <c r="B13" i="5"/>
  <c r="D13" i="5"/>
  <c r="A13" i="5"/>
  <c r="H12" i="5"/>
  <c r="B12" i="5"/>
  <c r="D12" i="5"/>
  <c r="A12" i="5"/>
  <c r="H11" i="5"/>
  <c r="B11" i="5"/>
  <c r="D11" i="5"/>
  <c r="A11" i="5"/>
  <c r="Q135" i="4"/>
  <c r="Q142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6" i="4"/>
  <c r="Q141" i="4"/>
  <c r="Q134" i="4"/>
  <c r="F16" i="4"/>
  <c r="F17" i="4" s="1"/>
  <c r="C17" i="4"/>
  <c r="Q22" i="4"/>
  <c r="Q131" i="4"/>
  <c r="Q133" i="4"/>
  <c r="Q140" i="4"/>
  <c r="Q138" i="4"/>
  <c r="Q139" i="4"/>
  <c r="Q90" i="4"/>
  <c r="Q136" i="4"/>
  <c r="Q132" i="4"/>
  <c r="D8" i="4"/>
  <c r="E8" i="4"/>
  <c r="Q23" i="4"/>
  <c r="Q24" i="4"/>
  <c r="Q25" i="4"/>
  <c r="Q26" i="4"/>
  <c r="Q27" i="4"/>
  <c r="Q28" i="4"/>
  <c r="Q29" i="4"/>
  <c r="Q30" i="4"/>
  <c r="Q31" i="4"/>
  <c r="Q32" i="4"/>
  <c r="Q33" i="4"/>
  <c r="Q34" i="4"/>
  <c r="Q67" i="4"/>
  <c r="Q68" i="4"/>
  <c r="Q76" i="4"/>
  <c r="Q80" i="4"/>
  <c r="Q81" i="4"/>
  <c r="Q82" i="4"/>
  <c r="Q87" i="4"/>
  <c r="Q88" i="4"/>
  <c r="Q89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7" i="4"/>
  <c r="Q129" i="4"/>
  <c r="Q130" i="4"/>
  <c r="D8" i="3"/>
  <c r="E8" i="3"/>
  <c r="E21" i="3"/>
  <c r="F21" i="3"/>
  <c r="G21" i="3"/>
  <c r="E22" i="3"/>
  <c r="F22" i="3"/>
  <c r="G22" i="3"/>
  <c r="N22" i="3"/>
  <c r="E23" i="3"/>
  <c r="F23" i="3"/>
  <c r="G23" i="3"/>
  <c r="N23" i="3"/>
  <c r="E24" i="3"/>
  <c r="F24" i="3"/>
  <c r="G24" i="3"/>
  <c r="N24" i="3"/>
  <c r="E25" i="3"/>
  <c r="F25" i="3"/>
  <c r="G25" i="3"/>
  <c r="N25" i="3"/>
  <c r="E26" i="3"/>
  <c r="F26" i="3"/>
  <c r="G26" i="3"/>
  <c r="N26" i="3"/>
  <c r="E27" i="3"/>
  <c r="F27" i="3"/>
  <c r="G27" i="3"/>
  <c r="N27" i="3"/>
  <c r="E28" i="3"/>
  <c r="F28" i="3"/>
  <c r="G28" i="3"/>
  <c r="N28" i="3"/>
  <c r="E29" i="3"/>
  <c r="F29" i="3"/>
  <c r="G29" i="3"/>
  <c r="N29" i="3"/>
  <c r="E30" i="3"/>
  <c r="F30" i="3"/>
  <c r="G30" i="3"/>
  <c r="N30" i="3"/>
  <c r="E31" i="3"/>
  <c r="F31" i="3"/>
  <c r="G31" i="3"/>
  <c r="N31" i="3"/>
  <c r="E32" i="3"/>
  <c r="F32" i="3"/>
  <c r="G32" i="3"/>
  <c r="N32" i="3"/>
  <c r="E33" i="3"/>
  <c r="F33" i="3"/>
  <c r="G33" i="3"/>
  <c r="N33" i="3"/>
  <c r="E34" i="3"/>
  <c r="F34" i="3"/>
  <c r="G34" i="3"/>
  <c r="N34" i="3"/>
  <c r="E35" i="3"/>
  <c r="F35" i="3"/>
  <c r="G35" i="3"/>
  <c r="O35" i="3"/>
  <c r="E36" i="3"/>
  <c r="F36" i="3"/>
  <c r="G36" i="3"/>
  <c r="O36" i="3"/>
  <c r="E37" i="3"/>
  <c r="F37" i="3"/>
  <c r="G37" i="3"/>
  <c r="E38" i="3"/>
  <c r="F38" i="3"/>
  <c r="G38" i="3"/>
  <c r="E39" i="3"/>
  <c r="F39" i="3"/>
  <c r="G39" i="3"/>
  <c r="L39" i="3"/>
  <c r="E40" i="3"/>
  <c r="F40" i="3"/>
  <c r="G40" i="3"/>
  <c r="L40" i="3"/>
  <c r="E41" i="3"/>
  <c r="F41" i="3"/>
  <c r="G41" i="3"/>
  <c r="O41" i="3"/>
  <c r="E42" i="3"/>
  <c r="F42" i="3"/>
  <c r="G42" i="3"/>
  <c r="O42" i="3"/>
  <c r="E43" i="3"/>
  <c r="F43" i="3"/>
  <c r="G43" i="3"/>
  <c r="N43" i="3"/>
  <c r="E45" i="3"/>
  <c r="F45" i="3"/>
  <c r="G45" i="3"/>
  <c r="O45" i="3"/>
  <c r="E46" i="3"/>
  <c r="F46" i="3"/>
  <c r="G46" i="3"/>
  <c r="O46" i="3"/>
  <c r="E47" i="3"/>
  <c r="F47" i="3"/>
  <c r="G47" i="3"/>
  <c r="O47" i="3"/>
  <c r="E48" i="3"/>
  <c r="F48" i="3"/>
  <c r="G48" i="3"/>
  <c r="O48" i="3"/>
  <c r="E49" i="3"/>
  <c r="F49" i="3"/>
  <c r="G49" i="3"/>
  <c r="O49" i="3"/>
  <c r="E50" i="3"/>
  <c r="F50" i="3"/>
  <c r="G50" i="3"/>
  <c r="O50" i="3"/>
  <c r="E51" i="3"/>
  <c r="F51" i="3"/>
  <c r="G51" i="3"/>
  <c r="P51" i="3"/>
  <c r="E52" i="3"/>
  <c r="F52" i="3"/>
  <c r="G52" i="3"/>
  <c r="P52" i="3"/>
  <c r="E53" i="3"/>
  <c r="F53" i="3"/>
  <c r="G53" i="3"/>
  <c r="P53" i="3"/>
  <c r="E54" i="3"/>
  <c r="F54" i="3"/>
  <c r="G54" i="3"/>
  <c r="P54" i="3"/>
  <c r="E55" i="3"/>
  <c r="F55" i="3"/>
  <c r="G55" i="3"/>
  <c r="P55" i="3"/>
  <c r="E56" i="3"/>
  <c r="F56" i="3"/>
  <c r="G56" i="3"/>
  <c r="P56" i="3"/>
  <c r="E57" i="3"/>
  <c r="F57" i="3"/>
  <c r="G57" i="3"/>
  <c r="P57" i="3"/>
  <c r="E58" i="3"/>
  <c r="F58" i="3"/>
  <c r="G58" i="3"/>
  <c r="P58" i="3"/>
  <c r="E59" i="3"/>
  <c r="F59" i="3"/>
  <c r="G59" i="3"/>
  <c r="L59" i="3"/>
  <c r="E60" i="3"/>
  <c r="F60" i="3"/>
  <c r="G60" i="3"/>
  <c r="P60" i="3"/>
  <c r="E61" i="3"/>
  <c r="F61" i="3"/>
  <c r="G61" i="3"/>
  <c r="H61" i="3"/>
  <c r="E62" i="3"/>
  <c r="F62" i="3"/>
  <c r="G62" i="3"/>
  <c r="I62" i="3"/>
  <c r="E63" i="3"/>
  <c r="F63" i="3"/>
  <c r="G63" i="3"/>
  <c r="J63" i="3"/>
  <c r="E64" i="3"/>
  <c r="F64" i="3"/>
  <c r="G64" i="3"/>
  <c r="M64" i="3"/>
  <c r="E65" i="3"/>
  <c r="F65" i="3"/>
  <c r="G65" i="3"/>
  <c r="M65" i="3"/>
  <c r="E66" i="3"/>
  <c r="F66" i="3"/>
  <c r="G66" i="3"/>
  <c r="E67" i="3"/>
  <c r="F67" i="3"/>
  <c r="G67" i="3"/>
  <c r="L67" i="3"/>
  <c r="E68" i="3"/>
  <c r="F68" i="3"/>
  <c r="G68" i="3"/>
  <c r="J68" i="3"/>
  <c r="E69" i="3"/>
  <c r="F69" i="3"/>
  <c r="G69" i="3"/>
  <c r="J69" i="3"/>
  <c r="E70" i="3"/>
  <c r="F70" i="3"/>
  <c r="G70" i="3"/>
  <c r="L70" i="3"/>
  <c r="E71" i="3"/>
  <c r="F71" i="3"/>
  <c r="G71" i="3"/>
  <c r="L71" i="3"/>
  <c r="E72" i="3"/>
  <c r="F72" i="3"/>
  <c r="G72" i="3"/>
  <c r="L72" i="3"/>
  <c r="E73" i="3"/>
  <c r="F73" i="3"/>
  <c r="G73" i="3"/>
  <c r="I73" i="3"/>
  <c r="E74" i="3"/>
  <c r="F74" i="3"/>
  <c r="G74" i="3"/>
  <c r="I74" i="3"/>
  <c r="E75" i="3"/>
  <c r="F75" i="3"/>
  <c r="G75" i="3"/>
  <c r="I75" i="3"/>
  <c r="E44" i="3"/>
  <c r="F44" i="3"/>
  <c r="C18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L37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E8" i="1"/>
  <c r="G21" i="1"/>
  <c r="G22" i="1"/>
  <c r="G23" i="1"/>
  <c r="G24" i="1"/>
  <c r="N24" i="1"/>
  <c r="G25" i="1"/>
  <c r="G26" i="1"/>
  <c r="G27" i="1"/>
  <c r="N27" i="1"/>
  <c r="G28" i="1"/>
  <c r="G29" i="1"/>
  <c r="G30" i="1"/>
  <c r="N30" i="1"/>
  <c r="G31" i="1"/>
  <c r="G32" i="1"/>
  <c r="N32" i="1"/>
  <c r="G33" i="1"/>
  <c r="N33" i="1"/>
  <c r="G34" i="1"/>
  <c r="E35" i="1"/>
  <c r="F35" i="1"/>
  <c r="G35" i="1"/>
  <c r="O35" i="1"/>
  <c r="E36" i="1"/>
  <c r="F36" i="1"/>
  <c r="G36" i="1"/>
  <c r="O36" i="1"/>
  <c r="E37" i="1"/>
  <c r="F37" i="1"/>
  <c r="G37" i="1"/>
  <c r="O37" i="1"/>
  <c r="E38" i="1"/>
  <c r="F38" i="1"/>
  <c r="G38" i="1"/>
  <c r="O38" i="1"/>
  <c r="G39" i="1"/>
  <c r="N39" i="1"/>
  <c r="E41" i="1"/>
  <c r="F41" i="1"/>
  <c r="G41" i="1"/>
  <c r="O41" i="1"/>
  <c r="E42" i="1"/>
  <c r="F42" i="1"/>
  <c r="G42" i="1"/>
  <c r="O42" i="1"/>
  <c r="E43" i="1"/>
  <c r="F43" i="1"/>
  <c r="G43" i="1"/>
  <c r="O43" i="1"/>
  <c r="E44" i="1"/>
  <c r="F44" i="1"/>
  <c r="G44" i="1"/>
  <c r="O44" i="1"/>
  <c r="E45" i="1"/>
  <c r="F45" i="1"/>
  <c r="G45" i="1"/>
  <c r="O45" i="1"/>
  <c r="E46" i="1"/>
  <c r="F46" i="1"/>
  <c r="G46" i="1"/>
  <c r="O46" i="1"/>
  <c r="E47" i="1"/>
  <c r="F47" i="1"/>
  <c r="G47" i="1"/>
  <c r="O47" i="1"/>
  <c r="E48" i="1"/>
  <c r="F48" i="1"/>
  <c r="G48" i="1"/>
  <c r="L48" i="1"/>
  <c r="E49" i="1"/>
  <c r="F49" i="1"/>
  <c r="G49" i="1"/>
  <c r="E50" i="1"/>
  <c r="F50" i="1"/>
  <c r="G50" i="1"/>
  <c r="L50" i="1"/>
  <c r="E51" i="1"/>
  <c r="F51" i="1"/>
  <c r="G51" i="1"/>
  <c r="L51" i="1"/>
  <c r="E52" i="1"/>
  <c r="F52" i="1"/>
  <c r="G52" i="1"/>
  <c r="L52" i="1"/>
  <c r="E53" i="1"/>
  <c r="F53" i="1"/>
  <c r="G53" i="1"/>
  <c r="H53" i="1"/>
  <c r="E54" i="1"/>
  <c r="F54" i="1"/>
  <c r="G54" i="1"/>
  <c r="I54" i="1"/>
  <c r="E55" i="1"/>
  <c r="F55" i="1"/>
  <c r="G55" i="1"/>
  <c r="J55" i="1"/>
  <c r="E56" i="1"/>
  <c r="F56" i="1"/>
  <c r="G56" i="1"/>
  <c r="M56" i="1"/>
  <c r="E57" i="1"/>
  <c r="F57" i="1"/>
  <c r="G57" i="1"/>
  <c r="M57" i="1"/>
  <c r="E58" i="1"/>
  <c r="F58" i="1"/>
  <c r="G58" i="1"/>
  <c r="K58" i="1"/>
  <c r="E59" i="1"/>
  <c r="F59" i="1"/>
  <c r="G59" i="1"/>
  <c r="L59" i="1"/>
  <c r="E60" i="1"/>
  <c r="F60" i="1"/>
  <c r="G60" i="1"/>
  <c r="J60" i="1"/>
  <c r="E61" i="1"/>
  <c r="F61" i="1"/>
  <c r="G61" i="1"/>
  <c r="J61" i="1"/>
  <c r="E62" i="1"/>
  <c r="F62" i="1"/>
  <c r="G62" i="1"/>
  <c r="L62" i="1"/>
  <c r="E63" i="1"/>
  <c r="F63" i="1"/>
  <c r="G63" i="1"/>
  <c r="L63" i="1"/>
  <c r="E64" i="1"/>
  <c r="F64" i="1"/>
  <c r="G64" i="1"/>
  <c r="L64" i="1"/>
  <c r="E65" i="1"/>
  <c r="F65" i="1"/>
  <c r="G65" i="1"/>
  <c r="I65" i="1"/>
  <c r="E66" i="1"/>
  <c r="F66" i="1"/>
  <c r="G66" i="1"/>
  <c r="E67" i="1"/>
  <c r="F67" i="1"/>
  <c r="G67" i="1"/>
  <c r="I67" i="1"/>
  <c r="E40" i="1"/>
  <c r="F40" i="1"/>
  <c r="C18" i="1"/>
  <c r="E21" i="1"/>
  <c r="E22" i="1"/>
  <c r="S22" i="1"/>
  <c r="E23" i="1"/>
  <c r="N23" i="1"/>
  <c r="S23" i="1"/>
  <c r="E24" i="1"/>
  <c r="S24" i="1"/>
  <c r="E25" i="1"/>
  <c r="N25" i="1"/>
  <c r="S25" i="1"/>
  <c r="E26" i="1"/>
  <c r="N26" i="1"/>
  <c r="S26" i="1"/>
  <c r="E27" i="1"/>
  <c r="S27" i="1"/>
  <c r="E28" i="1"/>
  <c r="N28" i="1"/>
  <c r="S28" i="1"/>
  <c r="E29" i="1"/>
  <c r="N29" i="1"/>
  <c r="S29" i="1"/>
  <c r="E30" i="1"/>
  <c r="S30" i="1"/>
  <c r="E31" i="1"/>
  <c r="N31" i="1"/>
  <c r="S31" i="1"/>
  <c r="E32" i="1"/>
  <c r="S32" i="1"/>
  <c r="E33" i="1"/>
  <c r="S33" i="1"/>
  <c r="E34" i="1"/>
  <c r="N34" i="1"/>
  <c r="S34" i="1"/>
  <c r="S35" i="1"/>
  <c r="S36" i="1"/>
  <c r="S37" i="1"/>
  <c r="S38" i="1"/>
  <c r="E39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I66" i="1"/>
  <c r="S66" i="1"/>
  <c r="S67" i="1"/>
  <c r="P58" i="1"/>
  <c r="N21" i="3"/>
  <c r="N22" i="1"/>
  <c r="K66" i="3"/>
  <c r="P66" i="3"/>
  <c r="C12" i="1"/>
  <c r="C16" i="1"/>
  <c r="D18" i="1"/>
  <c r="N21" i="1"/>
  <c r="C11" i="1"/>
  <c r="C12" i="3"/>
  <c r="C16" i="3"/>
  <c r="D18" i="3"/>
  <c r="C11" i="3"/>
  <c r="Q32" i="1"/>
  <c r="Q64" i="1"/>
  <c r="Q39" i="1"/>
  <c r="Q29" i="1"/>
  <c r="Q21" i="1"/>
  <c r="Q36" i="1"/>
  <c r="Q44" i="1"/>
  <c r="Q22" i="1"/>
  <c r="Q42" i="1"/>
  <c r="Q31" i="1"/>
  <c r="Q41" i="1"/>
  <c r="Q47" i="1"/>
  <c r="Q45" i="1"/>
  <c r="Q24" i="1"/>
  <c r="Q33" i="1"/>
  <c r="Q52" i="1"/>
  <c r="Q53" i="1"/>
  <c r="Q61" i="1"/>
  <c r="Q28" i="1"/>
  <c r="Q66" i="1"/>
  <c r="Q46" i="1"/>
  <c r="Q63" i="1"/>
  <c r="Q50" i="1"/>
  <c r="Q55" i="1"/>
  <c r="Q25" i="1"/>
  <c r="Q60" i="1"/>
  <c r="Q56" i="1"/>
  <c r="Q30" i="1"/>
  <c r="Q23" i="1"/>
  <c r="Q49" i="1"/>
  <c r="Q35" i="1"/>
  <c r="Q54" i="1"/>
  <c r="Q48" i="1"/>
  <c r="Q57" i="1"/>
  <c r="Q27" i="1"/>
  <c r="Q59" i="1"/>
  <c r="Q65" i="1"/>
  <c r="Q62" i="1"/>
  <c r="Q67" i="1"/>
  <c r="Q43" i="1"/>
  <c r="Q26" i="1"/>
  <c r="Q34" i="1"/>
  <c r="Q40" i="1"/>
  <c r="Q58" i="1"/>
  <c r="Q38" i="1"/>
  <c r="Q37" i="1"/>
  <c r="Q51" i="1"/>
  <c r="Q25" i="3"/>
  <c r="Q40" i="3"/>
  <c r="Q46" i="3"/>
  <c r="Q66" i="3"/>
  <c r="Q45" i="3"/>
  <c r="Q74" i="3"/>
  <c r="Q33" i="3"/>
  <c r="Q51" i="3"/>
  <c r="Q54" i="3"/>
  <c r="Q70" i="3"/>
  <c r="Q49" i="3"/>
  <c r="Q31" i="3"/>
  <c r="Q22" i="3"/>
  <c r="Q63" i="3"/>
  <c r="Q21" i="3"/>
  <c r="Q75" i="3"/>
  <c r="Q23" i="3"/>
  <c r="Q35" i="3"/>
  <c r="Q57" i="3"/>
  <c r="Q26" i="3"/>
  <c r="Q68" i="3"/>
  <c r="Q24" i="3"/>
  <c r="Q30" i="3"/>
  <c r="Q27" i="3"/>
  <c r="Q64" i="3"/>
  <c r="Q36" i="3"/>
  <c r="Q48" i="3"/>
  <c r="Q47" i="3"/>
  <c r="Q44" i="3"/>
  <c r="Q38" i="3"/>
  <c r="Q55" i="3"/>
  <c r="Q28" i="3"/>
  <c r="Q29" i="3"/>
  <c r="Q41" i="3"/>
  <c r="Q60" i="3"/>
  <c r="Q69" i="3"/>
  <c r="Q52" i="3"/>
  <c r="Q73" i="3"/>
  <c r="Q37" i="3"/>
  <c r="Q71" i="3"/>
  <c r="Q59" i="3"/>
  <c r="Q39" i="3"/>
  <c r="Q42" i="3"/>
  <c r="Q72" i="3"/>
  <c r="Q50" i="3"/>
  <c r="Q32" i="3"/>
  <c r="Q58" i="3"/>
  <c r="Q43" i="3"/>
  <c r="Q56" i="3"/>
  <c r="Q67" i="3"/>
  <c r="Q53" i="3"/>
  <c r="Q34" i="3"/>
  <c r="Q61" i="3"/>
  <c r="Q62" i="3"/>
  <c r="Q65" i="3"/>
  <c r="E82" i="5" l="1"/>
  <c r="E54" i="5"/>
  <c r="F94" i="4"/>
  <c r="F60" i="4"/>
  <c r="G60" i="4" s="1"/>
  <c r="H60" i="4" s="1"/>
  <c r="F58" i="4"/>
  <c r="G58" i="4" s="1"/>
  <c r="H58" i="4" s="1"/>
  <c r="F88" i="4"/>
  <c r="G88" i="4" s="1"/>
  <c r="K88" i="4" s="1"/>
  <c r="F79" i="4"/>
  <c r="G79" i="4" s="1"/>
  <c r="I79" i="4" s="1"/>
  <c r="F126" i="4"/>
  <c r="G126" i="4" s="1"/>
  <c r="F86" i="4"/>
  <c r="G86" i="4" s="1"/>
  <c r="I86" i="4" s="1"/>
  <c r="F111" i="4"/>
  <c r="G111" i="4" s="1"/>
  <c r="J111" i="4" s="1"/>
  <c r="F92" i="4"/>
  <c r="G92" i="4" s="1"/>
  <c r="J92" i="4" s="1"/>
  <c r="F85" i="4"/>
  <c r="G85" i="4" s="1"/>
  <c r="J85" i="4" s="1"/>
  <c r="F74" i="4"/>
  <c r="G74" i="4" s="1"/>
  <c r="I74" i="4" s="1"/>
  <c r="C11" i="4"/>
  <c r="C12" i="4"/>
  <c r="I126" i="4" l="1"/>
  <c r="O146" i="4"/>
  <c r="C16" i="4"/>
  <c r="D18" i="4" s="1"/>
  <c r="O99" i="4"/>
  <c r="O104" i="4"/>
  <c r="O53" i="4"/>
  <c r="O40" i="4"/>
  <c r="O35" i="4"/>
  <c r="O47" i="4"/>
  <c r="O68" i="4"/>
  <c r="O37" i="4"/>
  <c r="O101" i="4"/>
  <c r="O61" i="4"/>
  <c r="O67" i="4"/>
  <c r="O130" i="4"/>
  <c r="O140" i="4"/>
  <c r="O79" i="4"/>
  <c r="O89" i="4"/>
  <c r="O42" i="4"/>
  <c r="O141" i="4"/>
  <c r="O78" i="4"/>
  <c r="O29" i="4"/>
  <c r="O27" i="4"/>
  <c r="O97" i="4"/>
  <c r="O116" i="4"/>
  <c r="O44" i="4"/>
  <c r="O60" i="4"/>
  <c r="O100" i="4"/>
  <c r="O31" i="4"/>
  <c r="O81" i="4"/>
  <c r="O71" i="4"/>
  <c r="O82" i="4"/>
  <c r="O64" i="4"/>
  <c r="O123" i="4"/>
  <c r="O93" i="4"/>
  <c r="O46" i="4"/>
  <c r="O107" i="4"/>
  <c r="O62" i="4"/>
  <c r="O105" i="4"/>
  <c r="O33" i="4"/>
  <c r="O129" i="4"/>
  <c r="O45" i="4"/>
  <c r="O128" i="4"/>
  <c r="O114" i="4"/>
  <c r="O24" i="4"/>
  <c r="O133" i="4"/>
  <c r="O138" i="4"/>
  <c r="O30" i="4"/>
  <c r="O148" i="4"/>
  <c r="O108" i="4"/>
  <c r="O135" i="4"/>
  <c r="O86" i="4"/>
  <c r="O58" i="4"/>
  <c r="O32" i="4"/>
  <c r="O144" i="4"/>
  <c r="O117" i="4"/>
  <c r="O25" i="4"/>
  <c r="O109" i="4"/>
  <c r="O52" i="4"/>
  <c r="O63" i="4"/>
  <c r="O96" i="4"/>
  <c r="O113" i="4"/>
  <c r="O66" i="4"/>
  <c r="O36" i="4"/>
  <c r="O94" i="4"/>
  <c r="O147" i="4"/>
  <c r="O22" i="4"/>
  <c r="O70" i="4"/>
  <c r="O77" i="4"/>
  <c r="O92" i="4"/>
  <c r="O51" i="4"/>
  <c r="O150" i="4"/>
  <c r="O50" i="4"/>
  <c r="O132" i="4"/>
  <c r="O90" i="4"/>
  <c r="O28" i="4"/>
  <c r="O83" i="4"/>
  <c r="O125" i="4"/>
  <c r="O38" i="4"/>
  <c r="O120" i="4"/>
  <c r="O84" i="4"/>
  <c r="O134" i="4"/>
  <c r="O124" i="4"/>
  <c r="O55" i="4"/>
  <c r="O110" i="4"/>
  <c r="O119" i="4"/>
  <c r="O121" i="4"/>
  <c r="O74" i="4"/>
  <c r="O136" i="4"/>
  <c r="O80" i="4"/>
  <c r="O103" i="4"/>
  <c r="O43" i="4"/>
  <c r="O98" i="4"/>
  <c r="O41" i="4"/>
  <c r="O69" i="4"/>
  <c r="O126" i="4"/>
  <c r="O34" i="4"/>
  <c r="O102" i="4"/>
  <c r="O137" i="4"/>
  <c r="O143" i="4"/>
  <c r="O87" i="4"/>
  <c r="O106" i="4"/>
  <c r="O26" i="4"/>
  <c r="O95" i="4"/>
  <c r="O115" i="4"/>
  <c r="O49" i="4"/>
  <c r="O85" i="4"/>
  <c r="O145" i="4"/>
  <c r="O57" i="4"/>
  <c r="O131" i="4"/>
  <c r="O73" i="4"/>
  <c r="O88" i="4"/>
  <c r="O75" i="4"/>
  <c r="O139" i="4"/>
  <c r="O39" i="4"/>
  <c r="C15" i="4"/>
  <c r="O56" i="4"/>
  <c r="O59" i="4"/>
  <c r="O48" i="4"/>
  <c r="O112" i="4"/>
  <c r="O65" i="4"/>
  <c r="O91" i="4"/>
  <c r="O72" i="4"/>
  <c r="O127" i="4"/>
  <c r="O76" i="4"/>
  <c r="O142" i="4"/>
  <c r="O111" i="4"/>
  <c r="O23" i="4"/>
  <c r="O118" i="4"/>
  <c r="O149" i="4"/>
  <c r="O122" i="4"/>
  <c r="O21" i="4"/>
  <c r="O54" i="4"/>
  <c r="C18" i="4" l="1"/>
  <c r="H14" i="4" s="1"/>
  <c r="F18" i="4"/>
  <c r="F19" i="4" s="1"/>
  <c r="I14" i="4"/>
  <c r="I3" i="4"/>
</calcChain>
</file>

<file path=xl/sharedStrings.xml><?xml version="1.0" encoding="utf-8"?>
<sst xmlns="http://schemas.openxmlformats.org/spreadsheetml/2006/main" count="1475" uniqueCount="465">
  <si>
    <t>AAH</t>
  </si>
  <si>
    <t>AS</t>
  </si>
  <si>
    <t>CP</t>
  </si>
  <si>
    <t xml:space="preserve">CP </t>
  </si>
  <si>
    <t>Date</t>
  </si>
  <si>
    <t>DHK</t>
  </si>
  <si>
    <t>DU Leo</t>
  </si>
  <si>
    <t>Epoch =</t>
  </si>
  <si>
    <t>error</t>
  </si>
  <si>
    <t>n</t>
  </si>
  <si>
    <t>n'</t>
  </si>
  <si>
    <t>na</t>
  </si>
  <si>
    <t>New Ephemeris =</t>
  </si>
  <si>
    <t>New Period =</t>
  </si>
  <si>
    <t>O-C</t>
  </si>
  <si>
    <t>Period =</t>
  </si>
  <si>
    <t>Source</t>
  </si>
  <si>
    <t>ToM</t>
  </si>
  <si>
    <t>Typ</t>
  </si>
  <si>
    <t>Y1</t>
  </si>
  <si>
    <t>Y2</t>
  </si>
  <si>
    <t>Y3</t>
  </si>
  <si>
    <t>System Type:</t>
  </si>
  <si>
    <t>GCVS 4 Eph.</t>
  </si>
  <si>
    <t>--- Working ----</t>
  </si>
  <si>
    <t>Rounding Tol. =</t>
  </si>
  <si>
    <t>LS Intercept =</t>
  </si>
  <si>
    <t>LS Slope =</t>
  </si>
  <si>
    <t>LS Quadr term =</t>
  </si>
  <si>
    <t>Sum diff² =</t>
  </si>
  <si>
    <t>New epoch =</t>
  </si>
  <si>
    <t>Linear</t>
  </si>
  <si>
    <t>Quadratic</t>
  </si>
  <si>
    <t>Lin. Fit</t>
  </si>
  <si>
    <t>Q. fit</t>
  </si>
  <si>
    <t>EA/sd</t>
  </si>
  <si>
    <t>IBVS 4887</t>
  </si>
  <si>
    <t>IBVS 5224</t>
  </si>
  <si>
    <t>IBVS 3999</t>
  </si>
  <si>
    <t>IBVS nn</t>
  </si>
  <si>
    <t>Diethelm</t>
  </si>
  <si>
    <t>R</t>
  </si>
  <si>
    <t>BBSAG Bull.97</t>
  </si>
  <si>
    <t>B</t>
  </si>
  <si>
    <t>BBSAG Bull.108</t>
  </si>
  <si>
    <t>Dalmazio</t>
  </si>
  <si>
    <t>D</t>
  </si>
  <si>
    <t>BBSAG Bull.111</t>
  </si>
  <si>
    <t>BBSAG Bull.112</t>
  </si>
  <si>
    <t>BBSAG</t>
  </si>
  <si>
    <t>Misc</t>
  </si>
  <si>
    <t>Nelson</t>
  </si>
  <si>
    <t>IBVS 5493</t>
  </si>
  <si>
    <t>RHN 2004</t>
  </si>
  <si>
    <t>GUNN/WARE</t>
  </si>
  <si>
    <t>DT</t>
  </si>
  <si>
    <t>II</t>
  </si>
  <si>
    <t>Note &gt;&gt;&gt;&gt;</t>
  </si>
  <si>
    <t>AAH = AA Henden</t>
  </si>
  <si>
    <t>DHK = Dan Kaiser</t>
  </si>
  <si>
    <t>Private Communications</t>
  </si>
  <si>
    <t>DT = Dirk Terrell</t>
  </si>
  <si>
    <t>WRONG PERIOD</t>
  </si>
  <si>
    <t>See page B</t>
  </si>
  <si>
    <t>Clausen 2001</t>
  </si>
  <si>
    <t>I</t>
  </si>
  <si>
    <t>2001A&amp;A...374..980C</t>
  </si>
  <si>
    <t>GSC 1963-1313</t>
  </si>
  <si>
    <t>DU Leo /</t>
  </si>
  <si>
    <t>IBVS 5602</t>
  </si>
  <si>
    <t>IBVS 5677</t>
  </si>
  <si>
    <t># of data points:</t>
  </si>
  <si>
    <t>DU Leo / GSC 01963-01313</t>
  </si>
  <si>
    <t>My time zone &gt;&gt;&gt;&gt;&gt;</t>
  </si>
  <si>
    <t>(PST=8, PDT=MDT=7, MDT=CST=6, etc.)</t>
  </si>
  <si>
    <t>JD today</t>
  </si>
  <si>
    <t>New Cycle</t>
  </si>
  <si>
    <t>Next ToM</t>
  </si>
  <si>
    <t>IBVS 5814</t>
  </si>
  <si>
    <t>Start of linear fit &gt;&gt;&gt;&gt;&gt;&gt;&gt;&gt;&gt;&gt;&gt;&gt;&gt;&gt;&gt;&gt;&gt;&gt;&gt;&gt;&gt;</t>
  </si>
  <si>
    <t>IBVS 5843</t>
  </si>
  <si>
    <t>IBVS 5894</t>
  </si>
  <si>
    <t>IBVS 5917</t>
  </si>
  <si>
    <t>Add cycle</t>
  </si>
  <si>
    <t>Old Cycle</t>
  </si>
  <si>
    <t>pg</t>
  </si>
  <si>
    <t>PE</t>
  </si>
  <si>
    <t>IBVS 5992</t>
  </si>
  <si>
    <t>OEJV 0074</t>
  </si>
  <si>
    <t>BAD</t>
  </si>
  <si>
    <t>IBVS 6029</t>
  </si>
  <si>
    <t>2013JAVSO..41..122</t>
  </si>
  <si>
    <t>Minima from the Lichtenknecker Database of the BAV</t>
  </si>
  <si>
    <t>C</t>
  </si>
  <si>
    <t>CCD</t>
  </si>
  <si>
    <t>E</t>
  </si>
  <si>
    <t>http://www.bav-astro.de/LkDB/index.php?lang=en&amp;sprache_dial=en</t>
  </si>
  <si>
    <t>F</t>
  </si>
  <si>
    <t>P</t>
  </si>
  <si>
    <t>V</t>
  </si>
  <si>
    <t>vis</t>
  </si>
  <si>
    <t> -0.003 </t>
  </si>
  <si>
    <t>2414973.835 </t>
  </si>
  <si>
    <t> 15.11.1899 08:02 </t>
  </si>
  <si>
    <t> -0.006 </t>
  </si>
  <si>
    <t>P </t>
  </si>
  <si>
    <t> D.B.Williams </t>
  </si>
  <si>
    <t>IBVS 3999 </t>
  </si>
  <si>
    <t>2415169.618 </t>
  </si>
  <si>
    <t> 30.05.1900 02:49 </t>
  </si>
  <si>
    <t> -0.044 </t>
  </si>
  <si>
    <t>2415711.801 </t>
  </si>
  <si>
    <t> 23.11.1901 07:13 </t>
  </si>
  <si>
    <t> 0.023 </t>
  </si>
  <si>
    <t>2416519.785 </t>
  </si>
  <si>
    <t> 09.02.1904 06:50 </t>
  </si>
  <si>
    <t> -0.013 </t>
  </si>
  <si>
    <t>2416939.626 </t>
  </si>
  <si>
    <t> 04.04.1905 03:01 </t>
  </si>
  <si>
    <t> 0.014 </t>
  </si>
  <si>
    <t>2416961.587 </t>
  </si>
  <si>
    <t> 26.04.1905 02:05 </t>
  </si>
  <si>
    <t> -0.012 </t>
  </si>
  <si>
    <t>2417171.852 </t>
  </si>
  <si>
    <t> 22.11.1905 08:26 </t>
  </si>
  <si>
    <t> 0.003 </t>
  </si>
  <si>
    <t>2417321.659 </t>
  </si>
  <si>
    <t> 21.04.1906 03:48 </t>
  </si>
  <si>
    <t> 0.024 </t>
  </si>
  <si>
    <t>2420111.936 </t>
  </si>
  <si>
    <t> 10.12.1913 10:27 </t>
  </si>
  <si>
    <t> 0.019 </t>
  </si>
  <si>
    <t>2420131.853 </t>
  </si>
  <si>
    <t> 30.12.1913 08:28 </t>
  </si>
  <si>
    <t> 0.011 </t>
  </si>
  <si>
    <t>2420246.595 </t>
  </si>
  <si>
    <t> 24.04.1914 02:16 </t>
  </si>
  <si>
    <t> 0.008 </t>
  </si>
  <si>
    <t>2420575.715 </t>
  </si>
  <si>
    <t> 19.03.1915 05:09 </t>
  </si>
  <si>
    <t>2421010.609 </t>
  </si>
  <si>
    <t> 27.05.1916 02:36 </t>
  </si>
  <si>
    <t> -0.024 </t>
  </si>
  <si>
    <t>2421251.783 </t>
  </si>
  <si>
    <t> 23.01.1917 06:47 </t>
  </si>
  <si>
    <t> -0.020 </t>
  </si>
  <si>
    <t>2422042.603 </t>
  </si>
  <si>
    <t> 25.03.1919 02:28 </t>
  </si>
  <si>
    <t> -0.043 </t>
  </si>
  <si>
    <t>2422382.729 </t>
  </si>
  <si>
    <t> 28.02.1920 05:29 </t>
  </si>
  <si>
    <t> -0.027 </t>
  </si>
  <si>
    <t>2422422.627 </t>
  </si>
  <si>
    <t> 08.04.1920 03:02 </t>
  </si>
  <si>
    <t>2422729.745 </t>
  </si>
  <si>
    <t> 09.02.1921 05:52 </t>
  </si>
  <si>
    <t> 0.007 </t>
  </si>
  <si>
    <t>2422782.650 </t>
  </si>
  <si>
    <t> 03.04.1921 03:36 </t>
  </si>
  <si>
    <t> 0.006 </t>
  </si>
  <si>
    <t>2424905.783 </t>
  </si>
  <si>
    <t> 25.01.1927 06:47 </t>
  </si>
  <si>
    <t>2425603.863 </t>
  </si>
  <si>
    <t> 23.12.1928 08:42 </t>
  </si>
  <si>
    <t> 0.018 </t>
  </si>
  <si>
    <t>2425954.905 </t>
  </si>
  <si>
    <t> 09.12.1929 09:43 </t>
  </si>
  <si>
    <t>2426016.775 </t>
  </si>
  <si>
    <t> 09.02.1930 06:36 </t>
  </si>
  <si>
    <t>2426069.674 </t>
  </si>
  <si>
    <t> 03.04.1930 04:10 </t>
  </si>
  <si>
    <t> -0.019 </t>
  </si>
  <si>
    <t>2426447.563 </t>
  </si>
  <si>
    <t> 16.04.1931 01:30 </t>
  </si>
  <si>
    <t> -0.031 </t>
  </si>
  <si>
    <t>2428139.918 </t>
  </si>
  <si>
    <t> 03.12.1935 10:01 </t>
  </si>
  <si>
    <t> 0.016 </t>
  </si>
  <si>
    <t>2428221.661 </t>
  </si>
  <si>
    <t> 23.02.1936 03:51 </t>
  </si>
  <si>
    <t> -0.005 </t>
  </si>
  <si>
    <t>2428550.773 </t>
  </si>
  <si>
    <t> 17.01.1937 06:33 </t>
  </si>
  <si>
    <t> -0.010 </t>
  </si>
  <si>
    <t>2428919.778 </t>
  </si>
  <si>
    <t> 21.01.1938 06:40 </t>
  </si>
  <si>
    <t> 0.026 </t>
  </si>
  <si>
    <t>2429988.880 </t>
  </si>
  <si>
    <t> 25.12.1940 09:07 </t>
  </si>
  <si>
    <t> 0.013 </t>
  </si>
  <si>
    <t>2431146.630 </t>
  </si>
  <si>
    <t> 26.02.1944 03:07 </t>
  </si>
  <si>
    <t> 0.012 </t>
  </si>
  <si>
    <t>2444376.596 </t>
  </si>
  <si>
    <t> 17.05.1980 02:18 </t>
  </si>
  <si>
    <t> 0.017 </t>
  </si>
  <si>
    <t>2445812.574 </t>
  </si>
  <si>
    <t> 22.04.1984 01:46 </t>
  </si>
  <si>
    <t>2445823.586 </t>
  </si>
  <si>
    <t> 03.05.1984 02:03 </t>
  </si>
  <si>
    <t> -0.009 </t>
  </si>
  <si>
    <t>2446139.663 </t>
  </si>
  <si>
    <t> 15.03.1985 03:54 </t>
  </si>
  <si>
    <t>2446519.592 </t>
  </si>
  <si>
    <t> 30.03.1986 02:12 </t>
  </si>
  <si>
    <t>2446846.676 </t>
  </si>
  <si>
    <t> 20.02.1987 04:13 </t>
  </si>
  <si>
    <t> 0.001 </t>
  </si>
  <si>
    <t>2447208.782 </t>
  </si>
  <si>
    <t> 17.02.1988 06:46 </t>
  </si>
  <si>
    <t> 0.009 </t>
  </si>
  <si>
    <t>2447511.799 </t>
  </si>
  <si>
    <t> 16.12.1988 07:10 </t>
  </si>
  <si>
    <t>2447537.884 </t>
  </si>
  <si>
    <t> 11.01.1989 09:12 </t>
  </si>
  <si>
    <t>2447968.691 </t>
  </si>
  <si>
    <t> 18.03.1990 04:35 </t>
  </si>
  <si>
    <t> D.H.Kaiser </t>
  </si>
  <si>
    <t>IBVS 3514 </t>
  </si>
  <si>
    <t>2447999.617 </t>
  </si>
  <si>
    <t> 18.04.1990 02:48 </t>
  </si>
  <si>
    <t>E </t>
  </si>
  <si>
    <t>?</t>
  </si>
  <si>
    <t>2448274.445 </t>
  </si>
  <si>
    <t> 17.01.1991 22:40 </t>
  </si>
  <si>
    <t> -0.008 </t>
  </si>
  <si>
    <t>V </t>
  </si>
  <si>
    <t> A.Dedoch </t>
  </si>
  <si>
    <t> BRNO 31 </t>
  </si>
  <si>
    <t>2448289.556 </t>
  </si>
  <si>
    <t> 02.02.1991 01:20 </t>
  </si>
  <si>
    <t>2448305.370 </t>
  </si>
  <si>
    <t> 17.02.1991 20:52 </t>
  </si>
  <si>
    <t> -0.002 </t>
  </si>
  <si>
    <t>2448348.658 </t>
  </si>
  <si>
    <t> 02.04.1991 03:47 </t>
  </si>
  <si>
    <t> -0.001 </t>
  </si>
  <si>
    <t>2448362.4010 </t>
  </si>
  <si>
    <t> 15.04.1991 21:37 </t>
  </si>
  <si>
    <t> 0.0003 </t>
  </si>
  <si>
    <t> R.Diethelm </t>
  </si>
  <si>
    <t> BBS 97 </t>
  </si>
  <si>
    <t>2449056.351 </t>
  </si>
  <si>
    <t> 09.03.1993 20:25 </t>
  </si>
  <si>
    <t>2449060.487 </t>
  </si>
  <si>
    <t> 13.03.1993 23:41 </t>
  </si>
  <si>
    <t> P.Stepan </t>
  </si>
  <si>
    <t>2449065.307 </t>
  </si>
  <si>
    <t> 18.03.1993 19:22 </t>
  </si>
  <si>
    <t>2449091.394 </t>
  </si>
  <si>
    <t> 13.04.1993 21:27 </t>
  </si>
  <si>
    <t>2449091.416 </t>
  </si>
  <si>
    <t> 13.04.1993 21:59 </t>
  </si>
  <si>
    <t> 0.010 </t>
  </si>
  <si>
    <t>2449102.402 </t>
  </si>
  <si>
    <t> 24.04.1993 21:38 </t>
  </si>
  <si>
    <t> A.Stuhl </t>
  </si>
  <si>
    <t>2449102.403 </t>
  </si>
  <si>
    <t> 24.04.1993 21:40 </t>
  </si>
  <si>
    <t> 0.004 </t>
  </si>
  <si>
    <t> K.Koss </t>
  </si>
  <si>
    <t>2449372.423 </t>
  </si>
  <si>
    <t> 19.01.1994 22:09 </t>
  </si>
  <si>
    <t>2449416.393 </t>
  </si>
  <si>
    <t> 04.03.1994 21:25 </t>
  </si>
  <si>
    <t> -0.007 </t>
  </si>
  <si>
    <t>2449416.396 </t>
  </si>
  <si>
    <t> 04.03.1994 21:30 </t>
  </si>
  <si>
    <t> -0.004 </t>
  </si>
  <si>
    <t> P.Enskonatus </t>
  </si>
  <si>
    <t>BAVM 68 </t>
  </si>
  <si>
    <t>2449473.434 </t>
  </si>
  <si>
    <t> 30.04.1994 22:24 </t>
  </si>
  <si>
    <t> 0.005 </t>
  </si>
  <si>
    <t>2449745.5187 </t>
  </si>
  <si>
    <t> 28.01.1995 00:26 </t>
  </si>
  <si>
    <t> 0.0014 </t>
  </si>
  <si>
    <t> L.Brat </t>
  </si>
  <si>
    <t> BRNO 32 </t>
  </si>
  <si>
    <t>2449745.5194 </t>
  </si>
  <si>
    <t> 28.01.1995 00:27 </t>
  </si>
  <si>
    <t> 0.0021 </t>
  </si>
  <si>
    <t> P.Sobotka </t>
  </si>
  <si>
    <t>2449798.420 </t>
  </si>
  <si>
    <t> 21.03.1995 22:04 </t>
  </si>
  <si>
    <t> M.Dahm </t>
  </si>
  <si>
    <t>BAVM 113 </t>
  </si>
  <si>
    <t>2449807.3559 </t>
  </si>
  <si>
    <t> 30.03.1995 20:32 </t>
  </si>
  <si>
    <t> 0.0002 </t>
  </si>
  <si>
    <t> BBS 108 </t>
  </si>
  <si>
    <t>2449811.4763 </t>
  </si>
  <si>
    <t> 03.04.1995 23:25 </t>
  </si>
  <si>
    <t> -0.0019 </t>
  </si>
  <si>
    <t> J.Safar </t>
  </si>
  <si>
    <t>IBVS 4887 </t>
  </si>
  <si>
    <t>2449831.4093 </t>
  </si>
  <si>
    <t> 23.04.1995 21:49 </t>
  </si>
  <si>
    <t> 0.0054 </t>
  </si>
  <si>
    <t>2450081.4992 </t>
  </si>
  <si>
    <t> 29.12.1995 23:58 </t>
  </si>
  <si>
    <t> -0.0063 </t>
  </si>
  <si>
    <t>2450081.5146 </t>
  </si>
  <si>
    <t> 30.12.1995 00:21 </t>
  </si>
  <si>
    <t> 0.0091 </t>
  </si>
  <si>
    <t> M.Vetrovcova </t>
  </si>
  <si>
    <t>2450141.290 </t>
  </si>
  <si>
    <t> 27.02.1996 18:57 </t>
  </si>
  <si>
    <t> D.Dalmazio </t>
  </si>
  <si>
    <t> BBS 111 </t>
  </si>
  <si>
    <t>2450143.344 </t>
  </si>
  <si>
    <t> 29.02.1996 20:15 </t>
  </si>
  <si>
    <t> 0.000 </t>
  </si>
  <si>
    <t> BBS 112 </t>
  </si>
  <si>
    <t>2450156.400 </t>
  </si>
  <si>
    <t> 13.03.1996 21:36 </t>
  </si>
  <si>
    <t>2450211.367 </t>
  </si>
  <si>
    <t> 07.05.1996 20:48 </t>
  </si>
  <si>
    <t>2450798.8291 </t>
  </si>
  <si>
    <t> 16.12.1997 07:53 </t>
  </si>
  <si>
    <t> -0.0006 </t>
  </si>
  <si>
    <t> J.V.Clausen et al. </t>
  </si>
  <si>
    <t> AAP 374,980 ff </t>
  </si>
  <si>
    <t>2450842.8037 </t>
  </si>
  <si>
    <t> 29.01.1998 07:17 </t>
  </si>
  <si>
    <t> 0.0001 </t>
  </si>
  <si>
    <t>2450860.6681 </t>
  </si>
  <si>
    <t> 16.02.1998 04:02 </t>
  </si>
  <si>
    <t>2450871.6617 </t>
  </si>
  <si>
    <t> 27.02.1998 03:52 </t>
  </si>
  <si>
    <t>2450873.7228 </t>
  </si>
  <si>
    <t> 01.03.1998 05:20 </t>
  </si>
  <si>
    <t> 0.0000 </t>
  </si>
  <si>
    <t>2450880.5943 </t>
  </si>
  <si>
    <t> 08.03.1998 02:15 </t>
  </si>
  <si>
    <t> 0.0006 </t>
  </si>
  <si>
    <t>2450902.5810 </t>
  </si>
  <si>
    <t> 30.03.1998 01:56 </t>
  </si>
  <si>
    <t>2450904.6415 </t>
  </si>
  <si>
    <t> 01.04.1998 03:23 </t>
  </si>
  <si>
    <t> -0.0004 </t>
  </si>
  <si>
    <t>2451231.6982 </t>
  </si>
  <si>
    <t> 22.02.1999 04:45 </t>
  </si>
  <si>
    <t> 0.0004 </t>
  </si>
  <si>
    <t>2451256.4398 </t>
  </si>
  <si>
    <t> 18.03.1999 22:33 </t>
  </si>
  <si>
    <t> 0.0066 </t>
  </si>
  <si>
    <t> R.Polloczek </t>
  </si>
  <si>
    <t>2451658.3815 </t>
  </si>
  <si>
    <t> 23.04.2000 21:09 </t>
  </si>
  <si>
    <t> Hajek&amp;Koss </t>
  </si>
  <si>
    <t>2451957.9543 </t>
  </si>
  <si>
    <t> 17.02.2001 10:54 </t>
  </si>
  <si>
    <t> -0.0000 </t>
  </si>
  <si>
    <t> R.Nelson </t>
  </si>
  <si>
    <t>IBVS 5224 </t>
  </si>
  <si>
    <t>2452347.526 </t>
  </si>
  <si>
    <t> 14.03.2002 00:37 </t>
  </si>
  <si>
    <t> R.Meyer </t>
  </si>
  <si>
    <t>BAVM 154 </t>
  </si>
  <si>
    <t>2452363.343 </t>
  </si>
  <si>
    <t> 29.03.2002 20:13 </t>
  </si>
  <si>
    <t>2452722.688 </t>
  </si>
  <si>
    <t> 24.03.2003 04:30 </t>
  </si>
  <si>
    <t>IBVS 5493 </t>
  </si>
  <si>
    <t>2452723.371 </t>
  </si>
  <si>
    <t> 24.03.2003 20:54 </t>
  </si>
  <si>
    <t>BAVM 157 </t>
  </si>
  <si>
    <t>2452943.9318 </t>
  </si>
  <si>
    <t> 31.10.2003 10:21 </t>
  </si>
  <si>
    <t>2453418.7118 </t>
  </si>
  <si>
    <t> 17.02.2005 05:04 </t>
  </si>
  <si>
    <t>C </t>
  </si>
  <si>
    <t>-I</t>
  </si>
  <si>
    <t> W.Ogloza et al. </t>
  </si>
  <si>
    <t>IBVS 5843 </t>
  </si>
  <si>
    <t>2453493.6059 </t>
  </si>
  <si>
    <t> 03.05.2005 02:32 </t>
  </si>
  <si>
    <t>723</t>
  </si>
  <si>
    <t> S. Dvorak </t>
  </si>
  <si>
    <t>IBVS 5677 </t>
  </si>
  <si>
    <t>2453814.47766 </t>
  </si>
  <si>
    <t> 19.03.2006 23:27 </t>
  </si>
  <si>
    <t>956.5</t>
  </si>
  <si>
    <t> 0.00012 </t>
  </si>
  <si>
    <t> R.Drevený </t>
  </si>
  <si>
    <t>OEJV 0074 </t>
  </si>
  <si>
    <t>2453831.6554 </t>
  </si>
  <si>
    <t> 06.04.2006 03:43 </t>
  </si>
  <si>
    <t>969</t>
  </si>
  <si>
    <t> V.Petriew </t>
  </si>
  <si>
    <t> JAAVSO 41;122 </t>
  </si>
  <si>
    <t>2453840.5874 </t>
  </si>
  <si>
    <t> 15.04.2006 02:05 </t>
  </si>
  <si>
    <t>975.5</t>
  </si>
  <si>
    <t> S.Dvorak </t>
  </si>
  <si>
    <t>IBVS 5814 </t>
  </si>
  <si>
    <t>2454109.2402 </t>
  </si>
  <si>
    <t> 08.01.2007 17:45 </t>
  </si>
  <si>
    <t>1171</t>
  </si>
  <si>
    <t> K.Nakajima </t>
  </si>
  <si>
    <t>VSB 46 </t>
  </si>
  <si>
    <t>2454157.3373 </t>
  </si>
  <si>
    <t> 25.02.2007 20:05 </t>
  </si>
  <si>
    <t>1206</t>
  </si>
  <si>
    <t> 0.0007 </t>
  </si>
  <si>
    <t>ns</t>
  </si>
  <si>
    <t> G.Marino et al. </t>
  </si>
  <si>
    <t>IBVS 5917 </t>
  </si>
  <si>
    <t>2454201.31 </t>
  </si>
  <si>
    <t> 10.04.2007 19:26 </t>
  </si>
  <si>
    <t>1238</t>
  </si>
  <si>
    <t> -0.00 </t>
  </si>
  <si>
    <t>2454860.9186 </t>
  </si>
  <si>
    <t> 29.01.2009 10:02 </t>
  </si>
  <si>
    <t>1718</t>
  </si>
  <si>
    <t>IBVS 5894 </t>
  </si>
  <si>
    <t>2455649.7018 </t>
  </si>
  <si>
    <t> 29.03.2011 04:50 </t>
  </si>
  <si>
    <t>2292</t>
  </si>
  <si>
    <t> 0.0009 </t>
  </si>
  <si>
    <t>IBVS 5992 </t>
  </si>
  <si>
    <t>2455947.8993 </t>
  </si>
  <si>
    <t> 21.01.2012 09:34 </t>
  </si>
  <si>
    <t>2509</t>
  </si>
  <si>
    <t>IBVS 6029 </t>
  </si>
  <si>
    <t>VSB 060</t>
  </si>
  <si>
    <t>S5</t>
  </si>
  <si>
    <t>s6</t>
  </si>
  <si>
    <t>s7</t>
  </si>
  <si>
    <t>RHN 2018</t>
  </si>
  <si>
    <t>IBVS 6234</t>
  </si>
  <si>
    <t>RHN 2019</t>
  </si>
  <si>
    <t>RHN 2020</t>
  </si>
  <si>
    <t>End of linear fit &gt;&gt;&gt;&gt;&gt;&gt;&gt;&gt;&gt;&gt;&gt;&gt;&gt;&gt;&gt;&gt;&gt;&gt;&gt;&gt;&gt;</t>
  </si>
  <si>
    <t>2004 RVs</t>
  </si>
  <si>
    <t>rows 119 to 140</t>
  </si>
  <si>
    <t>2020 ptm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</si>
  <si>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</si>
  <si>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</si>
  <si>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</si>
  <si>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</si>
  <si>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</si>
  <si>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</si>
  <si>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</si>
  <si>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</si>
  <si>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</si>
  <si>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</si>
  <si>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</si>
  <si>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</si>
  <si>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</si>
  <si>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</si>
  <si>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</si>
  <si>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</si>
  <si>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</si>
  <si>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</si>
  <si>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</si>
  <si>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</si>
  <si>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</si>
  <si>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</si>
  <si>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</si>
  <si>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</si>
  <si>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VSB 067</t>
  </si>
  <si>
    <t>Rc</t>
  </si>
  <si>
    <t>IBVS, 63, 6262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</si>
</sst>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_);\(&quot;$&quot;#,##0\)"/>
    <numFmt numFmtId="172" formatCode="0.0000"/>
    <numFmt numFmtId="173" formatCode="0.00000"/>
  </numFmts>
  <fonts count="4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i/>
      <sz val="10"/>
      <color indexed="2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7" fillId="4" borderId="0" applyNumberFormat="0" applyBorder="0" applyAlignment="0" applyProtection="0"/>
    <xf numFmtId="0" fontId="28" fillId="21" borderId="1" applyNumberFormat="0" applyAlignment="0" applyProtection="0"/>
    <xf numFmtId="0" fontId="29" fillId="22" borderId="2" applyNumberFormat="0" applyAlignment="0" applyProtection="0"/>
    <xf numFmtId="3" fontId="15" fillId="2" borderId="0"/>
    <xf numFmtId="164" fontId="15" fillId="2" borderId="0"/>
    <xf numFmtId="0" fontId="15" fillId="2" borderId="0"/>
    <xf numFmtId="0" fontId="30" fillId="0" borderId="0" applyNumberFormat="0" applyFill="0" applyBorder="0" applyAlignment="0" applyProtection="0"/>
    <xf numFmtId="2" fontId="15" fillId="2" borderId="0"/>
    <xf numFmtId="0" fontId="31" fillId="5" borderId="0" applyNumberFormat="0" applyBorder="0" applyAlignment="0" applyProtection="0"/>
    <xf numFmtId="0" fontId="1" fillId="2" borderId="0"/>
    <xf numFmtId="0" fontId="2" fillId="2" borderId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33" fillId="8" borderId="1" applyNumberFormat="0" applyAlignment="0" applyProtection="0"/>
    <xf numFmtId="0" fontId="34" fillId="0" borderId="4" applyNumberFormat="0" applyFill="0" applyAlignment="0" applyProtection="0"/>
    <xf numFmtId="0" fontId="35" fillId="23" borderId="0" applyNumberFormat="0" applyBorder="0" applyAlignment="0" applyProtection="0"/>
    <xf numFmtId="0" fontId="25" fillId="0" borderId="0"/>
    <xf numFmtId="0" fontId="25" fillId="24" borderId="5" applyNumberFormat="0" applyFont="0" applyAlignment="0" applyProtection="0"/>
    <xf numFmtId="0" fontId="36" fillId="21" borderId="6" applyNumberFormat="0" applyAlignment="0" applyProtection="0"/>
    <xf numFmtId="0" fontId="37" fillId="0" borderId="0" applyNumberFormat="0" applyFill="0" applyBorder="0" applyAlignment="0" applyProtection="0"/>
    <xf numFmtId="0" fontId="15" fillId="2" borderId="7"/>
    <xf numFmtId="0" fontId="38" fillId="0" borderId="0" applyNumberFormat="0" applyFill="0" applyBorder="0" applyAlignment="0" applyProtection="0"/>
  </cellStyleXfs>
  <cellXfs count="182">
    <xf numFmtId="0" fontId="0" fillId="2" borderId="0" xfId="0" applyFill="1"/>
    <xf numFmtId="0" fontId="3" fillId="2" borderId="5" xfId="0" applyFont="1" applyFill="1" applyBorder="1"/>
    <xf numFmtId="0" fontId="0" fillId="2" borderId="5" xfId="0" applyFill="1" applyBorder="1"/>
    <xf numFmtId="0" fontId="0" fillId="2" borderId="5" xfId="0" applyFill="1" applyBorder="1" applyAlignment="1">
      <alignment horizontal="right"/>
    </xf>
    <xf numFmtId="173" fontId="0" fillId="2" borderId="5" xfId="0" applyNumberFormat="1" applyFill="1" applyBorder="1" applyAlignment="1">
      <alignment horizontal="right"/>
    </xf>
    <xf numFmtId="172" fontId="0" fillId="2" borderId="5" xfId="0" applyNumberFormat="1" applyFill="1" applyBorder="1" applyAlignment="1">
      <alignment horizontal="right"/>
    </xf>
    <xf numFmtId="14" fontId="0" fillId="2" borderId="5" xfId="0" applyNumberFormat="1" applyFill="1" applyBorder="1"/>
    <xf numFmtId="0" fontId="0" fillId="2" borderId="8" xfId="0" applyFill="1" applyBorder="1"/>
    <xf numFmtId="14" fontId="0" fillId="2" borderId="8" xfId="0" applyNumberFormat="1" applyFill="1" applyBorder="1"/>
    <xf numFmtId="0" fontId="0" fillId="2" borderId="9" xfId="0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7" fillId="2" borderId="8" xfId="0" applyFont="1" applyFill="1" applyBorder="1"/>
    <xf numFmtId="172" fontId="0" fillId="2" borderId="5" xfId="0" applyNumberFormat="1" applyFill="1" applyBorder="1"/>
    <xf numFmtId="172" fontId="0" fillId="0" borderId="0" xfId="0" quotePrefix="1" applyNumberFormat="1" applyAlignment="1">
      <alignment horizontal="center"/>
    </xf>
    <xf numFmtId="0" fontId="5" fillId="2" borderId="0" xfId="0" applyFont="1" applyFill="1"/>
    <xf numFmtId="172" fontId="0" fillId="2" borderId="0" xfId="0" applyNumberFormat="1" applyFill="1" applyAlignment="1">
      <alignment horizontal="right"/>
    </xf>
    <xf numFmtId="172" fontId="0" fillId="0" borderId="5" xfId="0" quotePrefix="1" applyNumberFormat="1" applyBorder="1" applyAlignment="1" applyProtection="1">
      <alignment horizontal="center"/>
    </xf>
    <xf numFmtId="172" fontId="0" fillId="0" borderId="5" xfId="0" quotePrefix="1" applyNumberFormat="1" applyBorder="1" applyAlignment="1">
      <alignment horizontal="center"/>
    </xf>
    <xf numFmtId="172" fontId="0" fillId="0" borderId="5" xfId="0" applyNumberFormat="1" applyBorder="1" applyAlignment="1" applyProtection="1">
      <alignment horizontal="center"/>
    </xf>
    <xf numFmtId="173" fontId="8" fillId="0" borderId="5" xfId="0" applyNumberFormat="1" applyFont="1" applyBorder="1" applyAlignment="1">
      <alignment horizontal="center"/>
    </xf>
    <xf numFmtId="173" fontId="8" fillId="0" borderId="0" xfId="0" applyNumberFormat="1" applyFont="1" applyAlignment="1">
      <alignment horizontal="center"/>
    </xf>
    <xf numFmtId="0" fontId="0" fillId="2" borderId="0" xfId="0" applyFill="1" applyAlignment="1">
      <alignment horizontal="center"/>
    </xf>
    <xf numFmtId="172" fontId="0" fillId="0" borderId="0" xfId="0" applyNumberFormat="1" applyAlignment="1">
      <alignment horizontal="center"/>
    </xf>
    <xf numFmtId="0" fontId="9" fillId="0" borderId="5" xfId="0" applyFont="1" applyFill="1" applyBorder="1"/>
    <xf numFmtId="0" fontId="9" fillId="0" borderId="5" xfId="0" applyFont="1" applyBorder="1" applyAlignment="1" applyProtection="1">
      <alignment horizontal="left"/>
    </xf>
    <xf numFmtId="0" fontId="9" fillId="2" borderId="5" xfId="0" applyFont="1" applyFill="1" applyBorder="1"/>
    <xf numFmtId="0" fontId="10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0" borderId="5" xfId="0" applyFont="1" applyBorder="1"/>
    <xf numFmtId="0" fontId="9" fillId="0" borderId="0" xfId="0" applyFont="1"/>
    <xf numFmtId="0" fontId="9" fillId="2" borderId="0" xfId="0" applyFont="1" applyFill="1" applyAlignment="1">
      <alignment horizontal="left"/>
    </xf>
    <xf numFmtId="0" fontId="11" fillId="2" borderId="5" xfId="0" applyFont="1" applyFill="1" applyBorder="1"/>
    <xf numFmtId="172" fontId="0" fillId="0" borderId="5" xfId="0" applyNumberFormat="1" applyBorder="1" applyAlignment="1">
      <alignment horizontal="center"/>
    </xf>
    <xf numFmtId="172" fontId="0" fillId="0" borderId="0" xfId="0" quotePrefix="1" applyNumberFormat="1" applyAlignment="1" applyProtection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Alignment="1">
      <alignment horizontal="right"/>
    </xf>
    <xf numFmtId="0" fontId="7" fillId="2" borderId="5" xfId="0" applyFont="1" applyFill="1" applyBorder="1"/>
    <xf numFmtId="0" fontId="0" fillId="0" borderId="5" xfId="0" applyBorder="1"/>
    <xf numFmtId="0" fontId="12" fillId="2" borderId="5" xfId="0" applyFont="1" applyFill="1" applyBorder="1"/>
    <xf numFmtId="0" fontId="12" fillId="0" borderId="5" xfId="0" applyFont="1" applyFill="1" applyBorder="1"/>
    <xf numFmtId="172" fontId="0" fillId="2" borderId="8" xfId="0" applyNumberFormat="1" applyFill="1" applyBorder="1"/>
    <xf numFmtId="0" fontId="0" fillId="2" borderId="5" xfId="0" applyFill="1" applyBorder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5" fillId="2" borderId="5" xfId="0" applyFont="1" applyFill="1" applyBorder="1" applyAlignment="1">
      <alignment horizontal="left"/>
    </xf>
    <xf numFmtId="172" fontId="15" fillId="2" borderId="5" xfId="0" applyNumberFormat="1" applyFont="1" applyFill="1" applyBorder="1" applyAlignment="1">
      <alignment horizontal="left"/>
    </xf>
    <xf numFmtId="173" fontId="15" fillId="2" borderId="5" xfId="0" applyNumberFormat="1" applyFont="1" applyFill="1" applyBorder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/>
    <xf numFmtId="22" fontId="7" fillId="0" borderId="0" xfId="0" applyNumberFormat="1" applyFont="1"/>
    <xf numFmtId="0" fontId="0" fillId="0" borderId="16" xfId="0" applyBorder="1"/>
    <xf numFmtId="0" fontId="0" fillId="0" borderId="17" xfId="0" applyBorder="1"/>
    <xf numFmtId="0" fontId="7" fillId="0" borderId="0" xfId="0" applyFont="1"/>
    <xf numFmtId="0" fontId="7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20" fillId="2" borderId="18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23" fillId="0" borderId="0" xfId="38" applyAlignment="1" applyProtection="1">
      <alignment horizontal="left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0" xfId="0" quotePrefix="1"/>
    <xf numFmtId="0" fontId="12" fillId="25" borderId="25" xfId="0" applyFont="1" applyFill="1" applyBorder="1" applyAlignment="1">
      <alignment horizontal="left" vertical="top" wrapText="1" indent="1"/>
    </xf>
    <xf numFmtId="0" fontId="12" fillId="25" borderId="25" xfId="0" applyFont="1" applyFill="1" applyBorder="1" applyAlignment="1">
      <alignment horizontal="center" vertical="top" wrapText="1"/>
    </xf>
    <xf numFmtId="0" fontId="12" fillId="25" borderId="25" xfId="0" applyFont="1" applyFill="1" applyBorder="1" applyAlignment="1">
      <alignment horizontal="right" vertical="top" wrapText="1"/>
    </xf>
    <xf numFmtId="0" fontId="23" fillId="25" borderId="25" xfId="38" applyFill="1" applyBorder="1" applyAlignment="1" applyProtection="1">
      <alignment horizontal="right" vertical="top" wrapText="1"/>
    </xf>
    <xf numFmtId="0" fontId="24" fillId="2" borderId="5" xfId="0" applyFont="1" applyFill="1" applyBorder="1"/>
    <xf numFmtId="0" fontId="24" fillId="2" borderId="5" xfId="0" applyFont="1" applyFill="1" applyBorder="1" applyAlignment="1">
      <alignment horizontal="left"/>
    </xf>
    <xf numFmtId="0" fontId="24" fillId="2" borderId="5" xfId="0" applyFont="1" applyFill="1" applyBorder="1" applyAlignment="1">
      <alignment horizontal="center"/>
    </xf>
    <xf numFmtId="0" fontId="24" fillId="2" borderId="0" xfId="0" applyFont="1" applyFill="1"/>
    <xf numFmtId="0" fontId="9" fillId="0" borderId="5" xfId="0" applyFont="1" applyBorder="1" applyAlignment="1">
      <alignment horizontal="left"/>
    </xf>
    <xf numFmtId="0" fontId="10" fillId="2" borderId="5" xfId="0" applyFont="1" applyFill="1" applyBorder="1"/>
    <xf numFmtId="0" fontId="9" fillId="0" borderId="0" xfId="0" applyFont="1" applyAlignment="1" applyProtection="1">
      <alignment horizontal="left"/>
    </xf>
    <xf numFmtId="0" fontId="9" fillId="0" borderId="5" xfId="0" applyFont="1" applyBorder="1" applyAlignment="1">
      <alignment vertical="center"/>
    </xf>
    <xf numFmtId="0" fontId="9" fillId="0" borderId="0" xfId="0" applyFont="1" applyFill="1"/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24" fillId="2" borderId="0" xfId="0" applyFont="1" applyFill="1" applyAlignment="1">
      <alignment horizontal="center"/>
    </xf>
    <xf numFmtId="172" fontId="0" fillId="0" borderId="0" xfId="0" applyNumberFormat="1" applyAlignment="1" applyProtection="1">
      <alignment horizontal="center"/>
    </xf>
    <xf numFmtId="0" fontId="9" fillId="0" borderId="5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0" fontId="24" fillId="2" borderId="0" xfId="0" applyFont="1" applyFill="1" applyAlignment="1">
      <alignment horizontal="left"/>
    </xf>
    <xf numFmtId="172" fontId="15" fillId="2" borderId="0" xfId="0" applyNumberFormat="1" applyFont="1" applyFill="1" applyAlignment="1">
      <alignment horizontal="left"/>
    </xf>
    <xf numFmtId="0" fontId="9" fillId="0" borderId="5" xfId="0" applyFont="1" applyBorder="1" applyAlignment="1">
      <alignment horizontal="left" wrapText="1"/>
    </xf>
    <xf numFmtId="0" fontId="21" fillId="0" borderId="5" xfId="0" applyFont="1" applyBorder="1" applyAlignment="1">
      <alignment horizontal="left"/>
    </xf>
    <xf numFmtId="172" fontId="9" fillId="2" borderId="5" xfId="0" applyNumberFormat="1" applyFont="1" applyFill="1" applyBorder="1" applyAlignment="1">
      <alignment horizontal="left"/>
    </xf>
    <xf numFmtId="172" fontId="15" fillId="0" borderId="0" xfId="0" quotePrefix="1" applyNumberFormat="1" applyFont="1" applyAlignment="1" applyProtection="1">
      <alignment horizontal="left"/>
    </xf>
    <xf numFmtId="14" fontId="0" fillId="2" borderId="9" xfId="0" applyNumberFormat="1" applyFill="1" applyBorder="1" applyAlignment="1">
      <alignment horizontal="center"/>
    </xf>
    <xf numFmtId="0" fontId="40" fillId="2" borderId="5" xfId="0" applyFont="1" applyFill="1" applyBorder="1"/>
    <xf numFmtId="0" fontId="12" fillId="2" borderId="0" xfId="0" applyFont="1" applyFill="1"/>
    <xf numFmtId="0" fontId="9" fillId="0" borderId="0" xfId="0" applyFont="1" applyAlignment="1">
      <alignment horizontal="left"/>
    </xf>
    <xf numFmtId="0" fontId="39" fillId="0" borderId="0" xfId="42" applyFont="1" applyBorder="1" applyAlignment="1">
      <alignment horizontal="left"/>
    </xf>
    <xf numFmtId="0" fontId="9" fillId="0" borderId="0" xfId="0" applyFont="1" applyAlignment="1">
      <alignment horizontal="center"/>
    </xf>
    <xf numFmtId="0" fontId="39" fillId="0" borderId="0" xfId="42" applyFont="1" applyBorder="1" applyAlignment="1">
      <alignment horizontal="center"/>
    </xf>
    <xf numFmtId="0" fontId="15" fillId="2" borderId="8" xfId="0" applyFont="1" applyFill="1" applyBorder="1" applyAlignment="1">
      <alignment horizontal="left"/>
    </xf>
    <xf numFmtId="0" fontId="15" fillId="0" borderId="5" xfId="0" applyFont="1" applyBorder="1" applyAlignment="1">
      <alignment horizontal="left"/>
    </xf>
    <xf numFmtId="172" fontId="15" fillId="0" borderId="5" xfId="0" quotePrefix="1" applyNumberFormat="1" applyFont="1" applyBorder="1" applyAlignment="1">
      <alignment horizontal="left"/>
    </xf>
    <xf numFmtId="172" fontId="15" fillId="0" borderId="5" xfId="0" quotePrefix="1" applyNumberFormat="1" applyFont="1" applyBorder="1" applyAlignment="1" applyProtection="1">
      <alignment horizontal="left"/>
    </xf>
    <xf numFmtId="0" fontId="19" fillId="0" borderId="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40" fillId="0" borderId="0" xfId="0" applyFont="1" applyBorder="1" applyAlignment="1">
      <alignment horizontal="left" vertical="center"/>
    </xf>
    <xf numFmtId="0" fontId="9" fillId="2" borderId="10" xfId="0" applyFont="1" applyFill="1" applyBorder="1"/>
    <xf numFmtId="0" fontId="0" fillId="2" borderId="0" xfId="0" applyFill="1" applyBorder="1"/>
    <xf numFmtId="0" fontId="41" fillId="2" borderId="5" xfId="0" applyFont="1" applyFill="1" applyBorder="1"/>
    <xf numFmtId="0" fontId="0" fillId="0" borderId="0" xfId="0" applyFill="1" applyBorder="1" applyAlignment="1"/>
    <xf numFmtId="0" fontId="0" fillId="0" borderId="15" xfId="0" applyFill="1" applyBorder="1" applyAlignment="1"/>
    <xf numFmtId="0" fontId="42" fillId="0" borderId="26" xfId="0" applyFont="1" applyFill="1" applyBorder="1" applyAlignment="1">
      <alignment horizontal="center"/>
    </xf>
    <xf numFmtId="0" fontId="42" fillId="0" borderId="26" xfId="0" applyFont="1" applyFill="1" applyBorder="1" applyAlignment="1">
      <alignment horizontal="centerContinuous"/>
    </xf>
    <xf numFmtId="0" fontId="43" fillId="2" borderId="0" xfId="0" applyFont="1" applyFill="1"/>
    <xf numFmtId="0" fontId="44" fillId="0" borderId="26" xfId="0" applyFont="1" applyFill="1" applyBorder="1" applyAlignment="1">
      <alignment horizontal="centerContinuous"/>
    </xf>
    <xf numFmtId="0" fontId="43" fillId="0" borderId="0" xfId="0" applyFont="1" applyFill="1" applyBorder="1" applyAlignment="1"/>
    <xf numFmtId="0" fontId="43" fillId="0" borderId="15" xfId="0" applyFont="1" applyFill="1" applyBorder="1" applyAlignment="1"/>
    <xf numFmtId="0" fontId="44" fillId="0" borderId="26" xfId="0" applyFon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14" fontId="0" fillId="2" borderId="11" xfId="0" applyNumberFormat="1" applyFill="1" applyBorder="1"/>
    <xf numFmtId="0" fontId="43" fillId="2" borderId="0" xfId="0" applyFont="1" applyFill="1" applyBorder="1"/>
    <xf numFmtId="0" fontId="0" fillId="2" borderId="29" xfId="0" applyFill="1" applyBorder="1"/>
    <xf numFmtId="0" fontId="43" fillId="2" borderId="30" xfId="0" applyFont="1" applyFill="1" applyBorder="1"/>
    <xf numFmtId="0" fontId="43" fillId="2" borderId="31" xfId="0" applyFont="1" applyFill="1" applyBorder="1"/>
    <xf numFmtId="0" fontId="43" fillId="2" borderId="32" xfId="0" applyFont="1" applyFill="1" applyBorder="1"/>
    <xf numFmtId="0" fontId="43" fillId="2" borderId="33" xfId="0" applyFont="1" applyFill="1" applyBorder="1"/>
    <xf numFmtId="0" fontId="43" fillId="2" borderId="34" xfId="0" applyFont="1" applyFill="1" applyBorder="1"/>
    <xf numFmtId="0" fontId="43" fillId="2" borderId="35" xfId="0" applyFont="1" applyFill="1" applyBorder="1"/>
    <xf numFmtId="172" fontId="15" fillId="0" borderId="10" xfId="0" quotePrefix="1" applyNumberFormat="1" applyFont="1" applyBorder="1" applyAlignment="1">
      <alignment horizontal="left"/>
    </xf>
    <xf numFmtId="172" fontId="15" fillId="2" borderId="10" xfId="0" applyNumberFormat="1" applyFont="1" applyFill="1" applyBorder="1" applyAlignment="1">
      <alignment horizontal="left"/>
    </xf>
    <xf numFmtId="0" fontId="0" fillId="2" borderId="36" xfId="0" applyFill="1" applyBorder="1"/>
    <xf numFmtId="14" fontId="0" fillId="2" borderId="37" xfId="0" applyNumberFormat="1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42" fillId="0" borderId="38" xfId="0" applyFont="1" applyFill="1" applyBorder="1" applyAlignment="1">
      <alignment horizontal="centerContinuous"/>
    </xf>
    <xf numFmtId="0" fontId="0" fillId="0" borderId="21" xfId="0" applyFill="1" applyBorder="1" applyAlignment="1"/>
    <xf numFmtId="0" fontId="0" fillId="0" borderId="23" xfId="0" applyFill="1" applyBorder="1" applyAlignment="1"/>
    <xf numFmtId="0" fontId="42" fillId="0" borderId="38" xfId="0" applyFont="1" applyFill="1" applyBorder="1" applyAlignment="1">
      <alignment horizontal="center"/>
    </xf>
    <xf numFmtId="0" fontId="42" fillId="0" borderId="39" xfId="0" applyFont="1" applyFill="1" applyBorder="1" applyAlignment="1">
      <alignment horizontal="center"/>
    </xf>
    <xf numFmtId="0" fontId="0" fillId="0" borderId="22" xfId="0" applyFill="1" applyBorder="1" applyAlignment="1"/>
    <xf numFmtId="0" fontId="0" fillId="0" borderId="24" xfId="0" applyFill="1" applyBorder="1" applyAlignment="1"/>
    <xf numFmtId="0" fontId="9" fillId="2" borderId="12" xfId="0" applyFont="1" applyFill="1" applyBorder="1"/>
    <xf numFmtId="0" fontId="45" fillId="0" borderId="0" xfId="0" applyFont="1" applyAlignment="1">
      <alignment vertical="center" wrapText="1"/>
    </xf>
    <xf numFmtId="173" fontId="45" fillId="0" borderId="0" xfId="0" applyNumberFormat="1" applyFont="1" applyAlignment="1">
      <alignment vertical="center" wrapText="1"/>
    </xf>
    <xf numFmtId="0" fontId="45" fillId="0" borderId="5" xfId="0" applyFont="1" applyBorder="1" applyAlignment="1">
      <alignment vertical="center" wrapText="1"/>
    </xf>
    <xf numFmtId="0" fontId="40" fillId="2" borderId="0" xfId="0" applyFont="1" applyFill="1" applyBorder="1"/>
    <xf numFmtId="0" fontId="39" fillId="0" borderId="5" xfId="0" applyFont="1" applyBorder="1"/>
    <xf numFmtId="0" fontId="45" fillId="0" borderId="5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39" fillId="0" borderId="5" xfId="0" applyFont="1" applyBorder="1" applyAlignment="1">
      <alignment horizontal="center"/>
    </xf>
    <xf numFmtId="0" fontId="39" fillId="0" borderId="5" xfId="0" applyFont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8" fillId="2" borderId="8" xfId="0" applyFont="1" applyFill="1" applyBorder="1"/>
    <xf numFmtId="0" fontId="8" fillId="2" borderId="28" xfId="0" applyFont="1" applyFill="1" applyBorder="1"/>
    <xf numFmtId="0" fontId="8" fillId="2" borderId="5" xfId="0" applyFont="1" applyFill="1" applyBorder="1"/>
    <xf numFmtId="0" fontId="8" fillId="2" borderId="10" xfId="0" applyFont="1" applyFill="1" applyBorder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7123780932065764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4592043948615"/>
          <c:y val="0.12000018028873241"/>
          <c:w val="0.79598727201615416"/>
          <c:h val="0.6369240338401950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Active!$H$21:$H$837</c:f>
              <c:numCache>
                <c:formatCode>General</c:formatCode>
                <c:ptCount val="817"/>
                <c:pt idx="0">
                  <c:v>-5.3742399977636524E-3</c:v>
                </c:pt>
                <c:pt idx="1">
                  <c:v>-4.3662639998728991E-2</c:v>
                </c:pt>
                <c:pt idx="2">
                  <c:v>2.3560000001452863E-2</c:v>
                </c:pt>
                <c:pt idx="3">
                  <c:v>-1.2914240000100108E-2</c:v>
                </c:pt>
                <c:pt idx="4">
                  <c:v>1.4727120000316063E-2</c:v>
                </c:pt>
                <c:pt idx="5">
                  <c:v>-1.1224560003029183E-2</c:v>
                </c:pt>
                <c:pt idx="6">
                  <c:v>3.550000001268927E-3</c:v>
                </c:pt>
                <c:pt idx="7">
                  <c:v>2.4441679997835308E-2</c:v>
                </c:pt>
                <c:pt idx="8">
                  <c:v>1.985504000185756E-2</c:v>
                </c:pt>
                <c:pt idx="9">
                  <c:v>1.1180080000485759E-2</c:v>
                </c:pt>
                <c:pt idx="10">
                  <c:v>8.776000002399087E-3</c:v>
                </c:pt>
                <c:pt idx="11">
                  <c:v>1.1593039998842869E-2</c:v>
                </c:pt>
                <c:pt idx="12">
                  <c:v>-2.3794879998604301E-2</c:v>
                </c:pt>
                <c:pt idx="13">
                  <c:v>-1.9171120002283715E-2</c:v>
                </c:pt>
                <c:pt idx="14">
                  <c:v>-4.2339359999459703E-2</c:v>
                </c:pt>
                <c:pt idx="15">
                  <c:v>-2.699815999949351E-2</c:v>
                </c:pt>
                <c:pt idx="16">
                  <c:v>1.9651919999887468E-2</c:v>
                </c:pt>
                <c:pt idx="17">
                  <c:v>7.4206399985996541E-3</c:v>
                </c:pt>
                <c:pt idx="18">
                  <c:v>6.3181600016832817E-3</c:v>
                </c:pt>
                <c:pt idx="19">
                  <c:v>2.4296559997310396E-2</c:v>
                </c:pt>
                <c:pt idx="20">
                  <c:v>1.8580719999590656E-2</c:v>
                </c:pt>
                <c:pt idx="21">
                  <c:v>-4.3553920000704238E-2</c:v>
                </c:pt>
                <c:pt idx="22">
                  <c:v>-1.1855519998789532E-2</c:v>
                </c:pt>
                <c:pt idx="23">
                  <c:v>-1.8958000000566244E-2</c:v>
                </c:pt>
                <c:pt idx="24">
                  <c:v>-3.0690000003232853E-2</c:v>
                </c:pt>
                <c:pt idx="25">
                  <c:v>1.6122880002512829E-2</c:v>
                </c:pt>
                <c:pt idx="26">
                  <c:v>-4.8536799986322876E-3</c:v>
                </c:pt>
                <c:pt idx="27">
                  <c:v>-1.0036640000180341E-2</c:v>
                </c:pt>
                <c:pt idx="28">
                  <c:v>2.6430479996633949E-2</c:v>
                </c:pt>
                <c:pt idx="29">
                  <c:v>1.2905039999168366E-2</c:v>
                </c:pt>
                <c:pt idx="30">
                  <c:v>1.2480640001740539E-2</c:v>
                </c:pt>
                <c:pt idx="31">
                  <c:v>1.7399439995642751E-2</c:v>
                </c:pt>
                <c:pt idx="32">
                  <c:v>-2.7382159998524003E-2</c:v>
                </c:pt>
                <c:pt idx="33">
                  <c:v>-8.8580000010551885E-3</c:v>
                </c:pt>
                <c:pt idx="34">
                  <c:v>5.7116000025416724E-3</c:v>
                </c:pt>
                <c:pt idx="35">
                  <c:v>-2.7297120002913289E-2</c:v>
                </c:pt>
                <c:pt idx="36">
                  <c:v>7.9664000077173114E-4</c:v>
                </c:pt>
                <c:pt idx="37">
                  <c:v>9.1861600012634881E-3</c:v>
                </c:pt>
                <c:pt idx="38">
                  <c:v>1.8508319997636136E-2</c:v>
                </c:pt>
                <c:pt idx="39">
                  <c:v>-5.9968000059598126E-3</c:v>
                </c:pt>
                <c:pt idx="45">
                  <c:v>-8.4000000060768798E-4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A2-49D0-B10F-6CE5326ACA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Active!$I$21:$I$837</c:f>
              <c:numCache>
                <c:formatCode>General</c:formatCode>
                <c:ptCount val="817"/>
                <c:pt idx="42">
                  <c:v>-7.8780800031381659E-3</c:v>
                </c:pt>
                <c:pt idx="43">
                  <c:v>-1.2907360003737267E-2</c:v>
                </c:pt>
                <c:pt idx="44">
                  <c:v>-2.0288800005801022E-3</c:v>
                </c:pt>
                <c:pt idx="46">
                  <c:v>3.1519999902229756E-4</c:v>
                </c:pt>
                <c:pt idx="47">
                  <c:v>3.1519999902229756E-4</c:v>
                </c:pt>
                <c:pt idx="48">
                  <c:v>-1.2847199999669101E-2</c:v>
                </c:pt>
                <c:pt idx="49">
                  <c:v>5.9935999888693914E-4</c:v>
                </c:pt>
                <c:pt idx="50">
                  <c:v>1.0953680000966415E-2</c:v>
                </c:pt>
                <c:pt idx="51">
                  <c:v>-1.155144000222208E-2</c:v>
                </c:pt>
                <c:pt idx="52">
                  <c:v>1.0448559994983952E-2</c:v>
                </c:pt>
                <c:pt idx="53">
                  <c:v>2.9727200017077848E-3</c:v>
                </c:pt>
                <c:pt idx="54">
                  <c:v>3.9727199982735328E-3</c:v>
                </c:pt>
                <c:pt idx="56">
                  <c:v>-3.277600000728853E-3</c:v>
                </c:pt>
                <c:pt idx="57">
                  <c:v>-7.1809600049164146E-3</c:v>
                </c:pt>
                <c:pt idx="58">
                  <c:v>-4.1809600006672554E-3</c:v>
                </c:pt>
                <c:pt idx="62">
                  <c:v>5.1631199967232533E-3</c:v>
                </c:pt>
                <c:pt idx="65">
                  <c:v>-3.4664000049815513E-3</c:v>
                </c:pt>
                <c:pt idx="73">
                  <c:v>0</c:v>
                </c:pt>
                <c:pt idx="74">
                  <c:v>2.2911999258212745E-4</c:v>
                </c:pt>
                <c:pt idx="75">
                  <c:v>2.2911999258212745E-4</c:v>
                </c:pt>
                <c:pt idx="76">
                  <c:v>1.4765599989914335E-3</c:v>
                </c:pt>
                <c:pt idx="77">
                  <c:v>1.4765599989914335E-3</c:v>
                </c:pt>
                <c:pt idx="78">
                  <c:v>1.0973600001307204E-3</c:v>
                </c:pt>
                <c:pt idx="79">
                  <c:v>1.0973600001307204E-3</c:v>
                </c:pt>
                <c:pt idx="104">
                  <c:v>-9.6768000003066845E-3</c:v>
                </c:pt>
                <c:pt idx="105">
                  <c:v>4.201679999823682E-3</c:v>
                </c:pt>
                <c:pt idx="107">
                  <c:v>-4.1320800009998493E-3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A2-49D0-B10F-6CE5326ACA40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Active!$J$21:$J$837</c:f>
              <c:numCache>
                <c:formatCode>General</c:formatCode>
                <c:ptCount val="817"/>
                <c:pt idx="40">
                  <c:v>-5.8312800028943457E-3</c:v>
                </c:pt>
                <c:pt idx="41">
                  <c:v>1.0179199962294661E-3</c:v>
                </c:pt>
                <c:pt idx="59">
                  <c:v>-8.1801007763715461E-4</c:v>
                </c:pt>
                <c:pt idx="63">
                  <c:v>1.3360800003283657E-3</c:v>
                </c:pt>
                <c:pt idx="64">
                  <c:v>2.0360799971967936E-3</c:v>
                </c:pt>
                <c:pt idx="70">
                  <c:v>5.4060799957369454E-3</c:v>
                </c:pt>
                <c:pt idx="71">
                  <c:v>-6.2692800056538545E-3</c:v>
                </c:pt>
                <c:pt idx="72">
                  <c:v>9.1307199982111342E-3</c:v>
                </c:pt>
                <c:pt idx="80">
                  <c:v>-6.8783999449806288E-4</c:v>
                </c:pt>
                <c:pt idx="81">
                  <c:v>7.8799996117595583E-5</c:v>
                </c:pt>
                <c:pt idx="82">
                  <c:v>5.0560003728605807E-5</c:v>
                </c:pt>
                <c:pt idx="83">
                  <c:v>1.5471999358851463E-4</c:v>
                </c:pt>
                <c:pt idx="84">
                  <c:v>7.9999954323284328E-6</c:v>
                </c:pt>
                <c:pt idx="85">
                  <c:v>8.4984999557491392E-4</c:v>
                </c:pt>
                <c:pt idx="86">
                  <c:v>3.3391999750165269E-4</c:v>
                </c:pt>
                <c:pt idx="87">
                  <c:v>-4.828000019188039E-4</c:v>
                </c:pt>
                <c:pt idx="89">
                  <c:v>3.0095999682089314E-4</c:v>
                </c:pt>
                <c:pt idx="90">
                  <c:v>6.600319997232873E-3</c:v>
                </c:pt>
                <c:pt idx="91">
                  <c:v>-6.6007999703288078E-4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A2-49D0-B10F-6CE5326ACA40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Active!$K$21:$K$837</c:f>
              <c:numCache>
                <c:formatCode>General</c:formatCode>
                <c:ptCount val="817"/>
                <c:pt idx="55">
                  <c:v>9.0019872004631907E-5</c:v>
                </c:pt>
                <c:pt idx="60">
                  <c:v>-1.3953998131910339E-4</c:v>
                </c:pt>
                <c:pt idx="61">
                  <c:v>-7.9295981413451955E-4</c:v>
                </c:pt>
                <c:pt idx="66">
                  <c:v>-6.6551999771036208E-4</c:v>
                </c:pt>
                <c:pt idx="67">
                  <c:v>2.3448000138159841E-4</c:v>
                </c:pt>
                <c:pt idx="68">
                  <c:v>-1.9189599988749251E-3</c:v>
                </c:pt>
                <c:pt idx="69">
                  <c:v>-1.9189599988749251E-3</c:v>
                </c:pt>
                <c:pt idx="88">
                  <c:v>-7.4864018097287044E-4</c:v>
                </c:pt>
                <c:pt idx="92">
                  <c:v>0</c:v>
                </c:pt>
                <c:pt idx="93">
                  <c:v>-7.6720134529750794E-5</c:v>
                </c:pt>
                <c:pt idx="94">
                  <c:v>-1.1239978630328551E-4</c:v>
                </c:pt>
                <c:pt idx="95">
                  <c:v>1.5759994130348787E-4</c:v>
                </c:pt>
                <c:pt idx="96">
                  <c:v>2.1848008327651769E-4</c:v>
                </c:pt>
                <c:pt idx="97">
                  <c:v>-6.5168002765858546E-4</c:v>
                </c:pt>
                <c:pt idx="98">
                  <c:v>3.5607988684205338E-4</c:v>
                </c:pt>
                <c:pt idx="99">
                  <c:v>2.4247994588222355E-4</c:v>
                </c:pt>
                <c:pt idx="100">
                  <c:v>-7.0664014492649585E-4</c:v>
                </c:pt>
                <c:pt idx="101">
                  <c:v>2.8184022812638432E-4</c:v>
                </c:pt>
                <c:pt idx="102">
                  <c:v>-2.4000088160391897E-5</c:v>
                </c:pt>
                <c:pt idx="103">
                  <c:v>9.9279917776584625E-5</c:v>
                </c:pt>
                <c:pt idx="106">
                  <c:v>-2.800584479700774E-5</c:v>
                </c:pt>
                <c:pt idx="108">
                  <c:v>7.0045622123870999E-5</c:v>
                </c:pt>
                <c:pt idx="109">
                  <c:v>-7.2814727900549769E-6</c:v>
                </c:pt>
                <c:pt idx="110">
                  <c:v>-6.7896000109612942E-4</c:v>
                </c:pt>
                <c:pt idx="111">
                  <c:v>3.6687999818241224E-4</c:v>
                </c:pt>
                <c:pt idx="112">
                  <c:v>3.6687999818241224E-4</c:v>
                </c:pt>
                <c:pt idx="113">
                  <c:v>5.0799993914552033E-5</c:v>
                </c:pt>
                <c:pt idx="114">
                  <c:v>4.8480000259587541E-4</c:v>
                </c:pt>
                <c:pt idx="115">
                  <c:v>2.8567999834194779E-4</c:v>
                </c:pt>
                <c:pt idx="116">
                  <c:v>1.984000118682161E-5</c:v>
                </c:pt>
                <c:pt idx="117">
                  <c:v>6.6303999483352527E-4</c:v>
                </c:pt>
                <c:pt idx="118">
                  <c:v>-5.4032000480219722E-4</c:v>
                </c:pt>
                <c:pt idx="119">
                  <c:v>-4.90720005473122E-4</c:v>
                </c:pt>
                <c:pt idx="120">
                  <c:v>8.1776000297395512E-4</c:v>
                </c:pt>
                <c:pt idx="121">
                  <c:v>2.8559999918797985E-4</c:v>
                </c:pt>
                <c:pt idx="122">
                  <c:v>1.2317599976086058E-3</c:v>
                </c:pt>
                <c:pt idx="123">
                  <c:v>1.1364800011506304E-3</c:v>
                </c:pt>
                <c:pt idx="124">
                  <c:v>1.7324000000371598E-3</c:v>
                </c:pt>
                <c:pt idx="125">
                  <c:v>1.7324000000371598E-3</c:v>
                </c:pt>
                <c:pt idx="126">
                  <c:v>1.4467999935732223E-3</c:v>
                </c:pt>
                <c:pt idx="127">
                  <c:v>6.7872000363422558E-4</c:v>
                </c:pt>
                <c:pt idx="128">
                  <c:v>1.5019999991636723E-3</c:v>
                </c:pt>
                <c:pt idx="129">
                  <c:v>1.6915200030780397E-3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A2-49D0-B10F-6CE5326ACA40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Active!$L$21:$L$837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A2-49D0-B10F-6CE5326ACA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Active!$M$21:$M$837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A2-49D0-B10F-6CE5326ACA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</c:numCache>
              </c:numRef>
            </c:plus>
            <c:minus>
              <c:numRef>
                <c:f>Active!$D$21:$D$168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Active!$N$21:$N$837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A2-49D0-B10F-6CE5326ACA40}"/>
            </c:ext>
          </c:extLst>
        </c:ser>
        <c:ser>
          <c:idx val="9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Active!$O$21:$O$837</c:f>
              <c:numCache>
                <c:formatCode>General</c:formatCode>
                <c:ptCount val="817"/>
                <c:pt idx="0">
                  <c:v>-1.3086070956775917E-2</c:v>
                </c:pt>
                <c:pt idx="1">
                  <c:v>-1.3020794544332736E-2</c:v>
                </c:pt>
                <c:pt idx="2">
                  <c:v>-1.2840081949884773E-2</c:v>
                </c:pt>
                <c:pt idx="3">
                  <c:v>-1.2570730858540283E-2</c:v>
                </c:pt>
                <c:pt idx="4">
                  <c:v>-1.2430787391863851E-2</c:v>
                </c:pt>
                <c:pt idx="5">
                  <c:v>-1.2423458110466721E-2</c:v>
                </c:pt>
                <c:pt idx="6">
                  <c:v>-1.2353371857106674E-2</c:v>
                </c:pt>
                <c:pt idx="7">
                  <c:v>-1.2303441127588733E-2</c:v>
                </c:pt>
                <c:pt idx="8">
                  <c:v>-1.1373309510284329E-2</c:v>
                </c:pt>
                <c:pt idx="9">
                  <c:v>-1.1366667349018181E-2</c:v>
                </c:pt>
                <c:pt idx="10">
                  <c:v>-1.1328417661726913E-2</c:v>
                </c:pt>
                <c:pt idx="11">
                  <c:v>-1.1218707480813639E-2</c:v>
                </c:pt>
                <c:pt idx="12">
                  <c:v>-1.1073725133176679E-2</c:v>
                </c:pt>
                <c:pt idx="13">
                  <c:v>-1.0993332077851921E-2</c:v>
                </c:pt>
                <c:pt idx="14">
                  <c:v>-1.0729706987598937E-2</c:v>
                </c:pt>
                <c:pt idx="15">
                  <c:v>-1.0616332165987096E-2</c:v>
                </c:pt>
                <c:pt idx="16">
                  <c:v>-1.06030478434548E-2</c:v>
                </c:pt>
                <c:pt idx="17">
                  <c:v>-1.0500666943938655E-2</c:v>
                </c:pt>
                <c:pt idx="18">
                  <c:v>-1.0483030860576812E-2</c:v>
                </c:pt>
                <c:pt idx="19">
                  <c:v>-9.7752971256665419E-3</c:v>
                </c:pt>
                <c:pt idx="20">
                  <c:v>-9.542592441307696E-3</c:v>
                </c:pt>
                <c:pt idx="21">
                  <c:v>-9.4255529789972915E-3</c:v>
                </c:pt>
                <c:pt idx="22">
                  <c:v>-9.4049393750678667E-3</c:v>
                </c:pt>
                <c:pt idx="23">
                  <c:v>-9.3873032917060235E-3</c:v>
                </c:pt>
                <c:pt idx="24">
                  <c:v>-9.261331267692869E-3</c:v>
                </c:pt>
                <c:pt idx="25">
                  <c:v>-8.6972056401575949E-3</c:v>
                </c:pt>
                <c:pt idx="26">
                  <c:v>-8.6699498749620209E-3</c:v>
                </c:pt>
                <c:pt idx="27">
                  <c:v>-8.5602396940487463E-3</c:v>
                </c:pt>
                <c:pt idx="28">
                  <c:v>-8.4372451906031751E-3</c:v>
                </c:pt>
                <c:pt idx="29">
                  <c:v>-8.0808588826677772E-3</c:v>
                </c:pt>
                <c:pt idx="30">
                  <c:v>-7.6949264091002011E-3</c:v>
                </c:pt>
                <c:pt idx="31">
                  <c:v>-3.2847603684214742E-3</c:v>
                </c:pt>
                <c:pt idx="32">
                  <c:v>-2.806066677171485E-3</c:v>
                </c:pt>
                <c:pt idx="33">
                  <c:v>-2.8024020364729204E-3</c:v>
                </c:pt>
                <c:pt idx="34">
                  <c:v>-2.6970436163891907E-3</c:v>
                </c:pt>
                <c:pt idx="35">
                  <c:v>-2.5703844722450549E-3</c:v>
                </c:pt>
                <c:pt idx="36">
                  <c:v>-2.4613614114627606E-3</c:v>
                </c:pt>
                <c:pt idx="37">
                  <c:v>-2.3406573084537919E-3</c:v>
                </c:pt>
                <c:pt idx="38">
                  <c:v>-2.2396506491996074E-3</c:v>
                </c:pt>
                <c:pt idx="39">
                  <c:v>-2.2309471275405168E-3</c:v>
                </c:pt>
                <c:pt idx="40">
                  <c:v>-2.08733902016552E-3</c:v>
                </c:pt>
                <c:pt idx="41">
                  <c:v>-2.0770322182008076E-3</c:v>
                </c:pt>
                <c:pt idx="42">
                  <c:v>-1.9854162007366949E-3</c:v>
                </c:pt>
                <c:pt idx="43">
                  <c:v>-1.9803773197761684E-3</c:v>
                </c:pt>
                <c:pt idx="44">
                  <c:v>-1.9751093987719821E-3</c:v>
                </c:pt>
                <c:pt idx="45">
                  <c:v>-1.9606798760213847E-3</c:v>
                </c:pt>
                <c:pt idx="46">
                  <c:v>-1.9560990751481787E-3</c:v>
                </c:pt>
                <c:pt idx="47">
                  <c:v>-1.9560990751481787E-3</c:v>
                </c:pt>
                <c:pt idx="48">
                  <c:v>-1.7247686310512939E-3</c:v>
                </c:pt>
                <c:pt idx="49">
                  <c:v>-1.7233943907893324E-3</c:v>
                </c:pt>
                <c:pt idx="50">
                  <c:v>-1.7217911104837104E-3</c:v>
                </c:pt>
                <c:pt idx="51">
                  <c:v>-1.7130875888246196E-3</c:v>
                </c:pt>
                <c:pt idx="52">
                  <c:v>-1.7130875888246196E-3</c:v>
                </c:pt>
                <c:pt idx="53">
                  <c:v>-1.709422948126055E-3</c:v>
                </c:pt>
                <c:pt idx="54">
                  <c:v>-1.709422948126055E-3</c:v>
                </c:pt>
                <c:pt idx="55">
                  <c:v>-1.7030098269035672E-3</c:v>
                </c:pt>
                <c:pt idx="56">
                  <c:v>-1.6194102109675643E-3</c:v>
                </c:pt>
                <c:pt idx="57">
                  <c:v>-1.6047516481733064E-3</c:v>
                </c:pt>
                <c:pt idx="58">
                  <c:v>-1.6047516481733064E-3</c:v>
                </c:pt>
                <c:pt idx="59">
                  <c:v>-1.5999418072564404E-3</c:v>
                </c:pt>
                <c:pt idx="60">
                  <c:v>-1.5946738862522539E-3</c:v>
                </c:pt>
                <c:pt idx="61">
                  <c:v>-1.5932996459902924E-3</c:v>
                </c:pt>
                <c:pt idx="62">
                  <c:v>-1.585741324549503E-3</c:v>
                </c:pt>
                <c:pt idx="63">
                  <c:v>-1.4950414672600314E-3</c:v>
                </c:pt>
                <c:pt idx="64">
                  <c:v>-1.4950414672600314E-3</c:v>
                </c:pt>
                <c:pt idx="65">
                  <c:v>-1.4774053838981895E-3</c:v>
                </c:pt>
                <c:pt idx="66">
                  <c:v>-1.4744278633306059E-3</c:v>
                </c:pt>
                <c:pt idx="67">
                  <c:v>-1.4744278633306059E-3</c:v>
                </c:pt>
                <c:pt idx="68">
                  <c:v>-1.4730536230686442E-3</c:v>
                </c:pt>
                <c:pt idx="69">
                  <c:v>-1.4730536230686442E-3</c:v>
                </c:pt>
                <c:pt idx="70">
                  <c:v>-1.4664114618024959E-3</c:v>
                </c:pt>
                <c:pt idx="71">
                  <c:v>-1.3830408859101533E-3</c:v>
                </c:pt>
                <c:pt idx="72">
                  <c:v>-1.3830408859101533E-3</c:v>
                </c:pt>
                <c:pt idx="73">
                  <c:v>-1.3631144021117089E-3</c:v>
                </c:pt>
                <c:pt idx="74">
                  <c:v>-1.3624272819807281E-3</c:v>
                </c:pt>
                <c:pt idx="75">
                  <c:v>-1.3624272819807281E-3</c:v>
                </c:pt>
                <c:pt idx="76">
                  <c:v>-1.3580755211511828E-3</c:v>
                </c:pt>
                <c:pt idx="77">
                  <c:v>-1.3580755211511828E-3</c:v>
                </c:pt>
                <c:pt idx="78">
                  <c:v>-1.3397523176583602E-3</c:v>
                </c:pt>
                <c:pt idx="79">
                  <c:v>-1.3397523176583602E-3</c:v>
                </c:pt>
                <c:pt idx="80">
                  <c:v>-1.1439230803288191E-3</c:v>
                </c:pt>
                <c:pt idx="81">
                  <c:v>-1.129264517534561E-3</c:v>
                </c:pt>
                <c:pt idx="82">
                  <c:v>-1.1233094763993937E-3</c:v>
                </c:pt>
                <c:pt idx="83">
                  <c:v>-1.1196448357008292E-3</c:v>
                </c:pt>
                <c:pt idx="84">
                  <c:v>-1.1189577155698485E-3</c:v>
                </c:pt>
                <c:pt idx="85">
                  <c:v>-1.1166673151332455E-3</c:v>
                </c:pt>
                <c:pt idx="86">
                  <c:v>-1.1093380337361166E-3</c:v>
                </c:pt>
                <c:pt idx="87">
                  <c:v>-1.1086509136051356E-3</c:v>
                </c:pt>
                <c:pt idx="88">
                  <c:v>-1.1049862729065711E-3</c:v>
                </c:pt>
                <c:pt idx="89">
                  <c:v>-9.9962785282284154E-4</c:v>
                </c:pt>
                <c:pt idx="90">
                  <c:v>-9.9138241125107146E-4</c:v>
                </c:pt>
                <c:pt idx="91">
                  <c:v>-8.5739398570980644E-4</c:v>
                </c:pt>
                <c:pt idx="92">
                  <c:v>-7.5821964680490442E-4</c:v>
                </c:pt>
                <c:pt idx="93">
                  <c:v>-7.5753252667392355E-4</c:v>
                </c:pt>
                <c:pt idx="94">
                  <c:v>-7.5592924636830165E-4</c:v>
                </c:pt>
                <c:pt idx="95">
                  <c:v>-7.5592924636830165E-4</c:v>
                </c:pt>
                <c:pt idx="96">
                  <c:v>-7.5295172580071789E-4</c:v>
                </c:pt>
                <c:pt idx="97">
                  <c:v>-7.5089036540777537E-4</c:v>
                </c:pt>
                <c:pt idx="98">
                  <c:v>-7.5066132536411511E-4</c:v>
                </c:pt>
                <c:pt idx="99">
                  <c:v>-7.4722572470921084E-4</c:v>
                </c:pt>
                <c:pt idx="100">
                  <c:v>-7.4424820414162719E-4</c:v>
                </c:pt>
                <c:pt idx="101">
                  <c:v>-7.3898028313744077E-4</c:v>
                </c:pt>
                <c:pt idx="102">
                  <c:v>-7.3531564243887624E-4</c:v>
                </c:pt>
                <c:pt idx="103">
                  <c:v>-7.3462852230789537E-4</c:v>
                </c:pt>
                <c:pt idx="104">
                  <c:v>-6.2766682191854378E-4</c:v>
                </c:pt>
                <c:pt idx="105">
                  <c:v>-6.2239890091435725E-4</c:v>
                </c:pt>
                <c:pt idx="106">
                  <c:v>-5.0261095808002982E-4</c:v>
                </c:pt>
                <c:pt idx="107">
                  <c:v>-5.0238191803636957E-4</c:v>
                </c:pt>
                <c:pt idx="108">
                  <c:v>-4.2886006402141906E-4</c:v>
                </c:pt>
                <c:pt idx="109">
                  <c:v>-3.6793541240778409E-4</c:v>
                </c:pt>
                <c:pt idx="110">
                  <c:v>-2.7059339385216428E-4</c:v>
                </c:pt>
                <c:pt idx="111">
                  <c:v>-2.4562802909319358E-4</c:v>
                </c:pt>
                <c:pt idx="112">
                  <c:v>-2.4562802909319358E-4</c:v>
                </c:pt>
                <c:pt idx="113">
                  <c:v>-1.3866632870384189E-4</c:v>
                </c:pt>
                <c:pt idx="114">
                  <c:v>-1.3294032761233484E-4</c:v>
                </c:pt>
                <c:pt idx="115">
                  <c:v>-1.2996280704475119E-4</c:v>
                </c:pt>
                <c:pt idx="116">
                  <c:v>-4.0408149973580995E-5</c:v>
                </c:pt>
                <c:pt idx="117">
                  <c:v>-2.4375346917361249E-5</c:v>
                </c:pt>
                <c:pt idx="118">
                  <c:v>-9.7167841231032533E-6</c:v>
                </c:pt>
                <c:pt idx="119">
                  <c:v>2.1016165779076744E-4</c:v>
                </c:pt>
                <c:pt idx="120">
                  <c:v>4.7309962791277109E-4</c:v>
                </c:pt>
                <c:pt idx="121">
                  <c:v>5.7250300686133336E-4</c:v>
                </c:pt>
                <c:pt idx="122">
                  <c:v>9.3690571632484192E-4</c:v>
                </c:pt>
                <c:pt idx="123">
                  <c:v>1.2912306638672979E-3</c:v>
                </c:pt>
                <c:pt idx="124">
                  <c:v>1.329480351158565E-3</c:v>
                </c:pt>
                <c:pt idx="125">
                  <c:v>1.329480351158565E-3</c:v>
                </c:pt>
                <c:pt idx="126">
                  <c:v>1.4302579703690892E-3</c:v>
                </c:pt>
                <c:pt idx="127">
                  <c:v>1.434151651111314E-3</c:v>
                </c:pt>
                <c:pt idx="128">
                  <c:v>1.4348387712422948E-3</c:v>
                </c:pt>
                <c:pt idx="129">
                  <c:v>1.5555428742512634E-3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A2-49D0-B10F-6CE5326AC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79376"/>
        <c:axId val="1"/>
      </c:scatterChart>
      <c:valAx>
        <c:axId val="677379376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9665586952132657"/>
              <c:y val="0.84000129214617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0066889632107024E-2"/>
              <c:y val="0.344616030688471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93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886305181751945"/>
          <c:y val="0.91077052291540472"/>
          <c:w val="0.68561925578700655"/>
          <c:h val="6.153846153846154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40446650124069478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67245657568243E-2"/>
          <c:y val="0.1196319018404908"/>
          <c:w val="0.8449131513647643"/>
          <c:h val="0.638036809815950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Active!$H$21:$H$837</c:f>
              <c:numCache>
                <c:formatCode>General</c:formatCode>
                <c:ptCount val="817"/>
                <c:pt idx="0">
                  <c:v>-5.3742399977636524E-3</c:v>
                </c:pt>
                <c:pt idx="1">
                  <c:v>-4.3662639998728991E-2</c:v>
                </c:pt>
                <c:pt idx="2">
                  <c:v>2.3560000001452863E-2</c:v>
                </c:pt>
                <c:pt idx="3">
                  <c:v>-1.2914240000100108E-2</c:v>
                </c:pt>
                <c:pt idx="4">
                  <c:v>1.4727120000316063E-2</c:v>
                </c:pt>
                <c:pt idx="5">
                  <c:v>-1.1224560003029183E-2</c:v>
                </c:pt>
                <c:pt idx="6">
                  <c:v>3.550000001268927E-3</c:v>
                </c:pt>
                <c:pt idx="7">
                  <c:v>2.4441679997835308E-2</c:v>
                </c:pt>
                <c:pt idx="8">
                  <c:v>1.985504000185756E-2</c:v>
                </c:pt>
                <c:pt idx="9">
                  <c:v>1.1180080000485759E-2</c:v>
                </c:pt>
                <c:pt idx="10">
                  <c:v>8.776000002399087E-3</c:v>
                </c:pt>
                <c:pt idx="11">
                  <c:v>1.1593039998842869E-2</c:v>
                </c:pt>
                <c:pt idx="12">
                  <c:v>-2.3794879998604301E-2</c:v>
                </c:pt>
                <c:pt idx="13">
                  <c:v>-1.9171120002283715E-2</c:v>
                </c:pt>
                <c:pt idx="14">
                  <c:v>-4.2339359999459703E-2</c:v>
                </c:pt>
                <c:pt idx="15">
                  <c:v>-2.699815999949351E-2</c:v>
                </c:pt>
                <c:pt idx="16">
                  <c:v>1.9651919999887468E-2</c:v>
                </c:pt>
                <c:pt idx="17">
                  <c:v>7.4206399985996541E-3</c:v>
                </c:pt>
                <c:pt idx="18">
                  <c:v>6.3181600016832817E-3</c:v>
                </c:pt>
                <c:pt idx="19">
                  <c:v>2.4296559997310396E-2</c:v>
                </c:pt>
                <c:pt idx="20">
                  <c:v>1.8580719999590656E-2</c:v>
                </c:pt>
                <c:pt idx="21">
                  <c:v>-4.3553920000704238E-2</c:v>
                </c:pt>
                <c:pt idx="22">
                  <c:v>-1.1855519998789532E-2</c:v>
                </c:pt>
                <c:pt idx="23">
                  <c:v>-1.8958000000566244E-2</c:v>
                </c:pt>
                <c:pt idx="24">
                  <c:v>-3.0690000003232853E-2</c:v>
                </c:pt>
                <c:pt idx="25">
                  <c:v>1.6122880002512829E-2</c:v>
                </c:pt>
                <c:pt idx="26">
                  <c:v>-4.8536799986322876E-3</c:v>
                </c:pt>
                <c:pt idx="27">
                  <c:v>-1.0036640000180341E-2</c:v>
                </c:pt>
                <c:pt idx="28">
                  <c:v>2.6430479996633949E-2</c:v>
                </c:pt>
                <c:pt idx="29">
                  <c:v>1.2905039999168366E-2</c:v>
                </c:pt>
                <c:pt idx="30">
                  <c:v>1.2480640001740539E-2</c:v>
                </c:pt>
                <c:pt idx="31">
                  <c:v>1.7399439995642751E-2</c:v>
                </c:pt>
                <c:pt idx="32">
                  <c:v>-2.7382159998524003E-2</c:v>
                </c:pt>
                <c:pt idx="33">
                  <c:v>-8.8580000010551885E-3</c:v>
                </c:pt>
                <c:pt idx="34">
                  <c:v>5.7116000025416724E-3</c:v>
                </c:pt>
                <c:pt idx="35">
                  <c:v>-2.7297120002913289E-2</c:v>
                </c:pt>
                <c:pt idx="36">
                  <c:v>7.9664000077173114E-4</c:v>
                </c:pt>
                <c:pt idx="37">
                  <c:v>9.1861600012634881E-3</c:v>
                </c:pt>
                <c:pt idx="38">
                  <c:v>1.8508319997636136E-2</c:v>
                </c:pt>
                <c:pt idx="39">
                  <c:v>-5.9968000059598126E-3</c:v>
                </c:pt>
                <c:pt idx="45">
                  <c:v>-8.4000000060768798E-4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3C-4EC0-B696-5C6BE412B9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Active!$I$21:$I$837</c:f>
              <c:numCache>
                <c:formatCode>General</c:formatCode>
                <c:ptCount val="817"/>
                <c:pt idx="42">
                  <c:v>-7.8780800031381659E-3</c:v>
                </c:pt>
                <c:pt idx="43">
                  <c:v>-1.2907360003737267E-2</c:v>
                </c:pt>
                <c:pt idx="44">
                  <c:v>-2.0288800005801022E-3</c:v>
                </c:pt>
                <c:pt idx="46">
                  <c:v>3.1519999902229756E-4</c:v>
                </c:pt>
                <c:pt idx="47">
                  <c:v>3.1519999902229756E-4</c:v>
                </c:pt>
                <c:pt idx="48">
                  <c:v>-1.2847199999669101E-2</c:v>
                </c:pt>
                <c:pt idx="49">
                  <c:v>5.9935999888693914E-4</c:v>
                </c:pt>
                <c:pt idx="50">
                  <c:v>1.0953680000966415E-2</c:v>
                </c:pt>
                <c:pt idx="51">
                  <c:v>-1.155144000222208E-2</c:v>
                </c:pt>
                <c:pt idx="52">
                  <c:v>1.0448559994983952E-2</c:v>
                </c:pt>
                <c:pt idx="53">
                  <c:v>2.9727200017077848E-3</c:v>
                </c:pt>
                <c:pt idx="54">
                  <c:v>3.9727199982735328E-3</c:v>
                </c:pt>
                <c:pt idx="56">
                  <c:v>-3.277600000728853E-3</c:v>
                </c:pt>
                <c:pt idx="57">
                  <c:v>-7.1809600049164146E-3</c:v>
                </c:pt>
                <c:pt idx="58">
                  <c:v>-4.1809600006672554E-3</c:v>
                </c:pt>
                <c:pt idx="62">
                  <c:v>5.1631199967232533E-3</c:v>
                </c:pt>
                <c:pt idx="65">
                  <c:v>-3.4664000049815513E-3</c:v>
                </c:pt>
                <c:pt idx="73">
                  <c:v>0</c:v>
                </c:pt>
                <c:pt idx="74">
                  <c:v>2.2911999258212745E-4</c:v>
                </c:pt>
                <c:pt idx="75">
                  <c:v>2.2911999258212745E-4</c:v>
                </c:pt>
                <c:pt idx="76">
                  <c:v>1.4765599989914335E-3</c:v>
                </c:pt>
                <c:pt idx="77">
                  <c:v>1.4765599989914335E-3</c:v>
                </c:pt>
                <c:pt idx="78">
                  <c:v>1.0973600001307204E-3</c:v>
                </c:pt>
                <c:pt idx="79">
                  <c:v>1.0973600001307204E-3</c:v>
                </c:pt>
                <c:pt idx="104">
                  <c:v>-9.6768000003066845E-3</c:v>
                </c:pt>
                <c:pt idx="105">
                  <c:v>4.201679999823682E-3</c:v>
                </c:pt>
                <c:pt idx="107">
                  <c:v>-4.1320800009998493E-3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3C-4EC0-B696-5C6BE412B928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Active!$J$21:$J$837</c:f>
              <c:numCache>
                <c:formatCode>General</c:formatCode>
                <c:ptCount val="817"/>
                <c:pt idx="40">
                  <c:v>-5.8312800028943457E-3</c:v>
                </c:pt>
                <c:pt idx="41">
                  <c:v>1.0179199962294661E-3</c:v>
                </c:pt>
                <c:pt idx="59">
                  <c:v>-8.1801007763715461E-4</c:v>
                </c:pt>
                <c:pt idx="63">
                  <c:v>1.3360800003283657E-3</c:v>
                </c:pt>
                <c:pt idx="64">
                  <c:v>2.0360799971967936E-3</c:v>
                </c:pt>
                <c:pt idx="70">
                  <c:v>5.4060799957369454E-3</c:v>
                </c:pt>
                <c:pt idx="71">
                  <c:v>-6.2692800056538545E-3</c:v>
                </c:pt>
                <c:pt idx="72">
                  <c:v>9.1307199982111342E-3</c:v>
                </c:pt>
                <c:pt idx="80">
                  <c:v>-6.8783999449806288E-4</c:v>
                </c:pt>
                <c:pt idx="81">
                  <c:v>7.8799996117595583E-5</c:v>
                </c:pt>
                <c:pt idx="82">
                  <c:v>5.0560003728605807E-5</c:v>
                </c:pt>
                <c:pt idx="83">
                  <c:v>1.5471999358851463E-4</c:v>
                </c:pt>
                <c:pt idx="84">
                  <c:v>7.9999954323284328E-6</c:v>
                </c:pt>
                <c:pt idx="85">
                  <c:v>8.4984999557491392E-4</c:v>
                </c:pt>
                <c:pt idx="86">
                  <c:v>3.3391999750165269E-4</c:v>
                </c:pt>
                <c:pt idx="87">
                  <c:v>-4.828000019188039E-4</c:v>
                </c:pt>
                <c:pt idx="89">
                  <c:v>3.0095999682089314E-4</c:v>
                </c:pt>
                <c:pt idx="90">
                  <c:v>6.600319997232873E-3</c:v>
                </c:pt>
                <c:pt idx="91">
                  <c:v>-6.6007999703288078E-4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3C-4EC0-B696-5C6BE412B928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Active!$K$21:$K$837</c:f>
              <c:numCache>
                <c:formatCode>General</c:formatCode>
                <c:ptCount val="817"/>
                <c:pt idx="55">
                  <c:v>9.0019872004631907E-5</c:v>
                </c:pt>
                <c:pt idx="60">
                  <c:v>-1.3953998131910339E-4</c:v>
                </c:pt>
                <c:pt idx="61">
                  <c:v>-7.9295981413451955E-4</c:v>
                </c:pt>
                <c:pt idx="66">
                  <c:v>-6.6551999771036208E-4</c:v>
                </c:pt>
                <c:pt idx="67">
                  <c:v>2.3448000138159841E-4</c:v>
                </c:pt>
                <c:pt idx="68">
                  <c:v>-1.9189599988749251E-3</c:v>
                </c:pt>
                <c:pt idx="69">
                  <c:v>-1.9189599988749251E-3</c:v>
                </c:pt>
                <c:pt idx="88">
                  <c:v>-7.4864018097287044E-4</c:v>
                </c:pt>
                <c:pt idx="92">
                  <c:v>0</c:v>
                </c:pt>
                <c:pt idx="93">
                  <c:v>-7.6720134529750794E-5</c:v>
                </c:pt>
                <c:pt idx="94">
                  <c:v>-1.1239978630328551E-4</c:v>
                </c:pt>
                <c:pt idx="95">
                  <c:v>1.5759994130348787E-4</c:v>
                </c:pt>
                <c:pt idx="96">
                  <c:v>2.1848008327651769E-4</c:v>
                </c:pt>
                <c:pt idx="97">
                  <c:v>-6.5168002765858546E-4</c:v>
                </c:pt>
                <c:pt idx="98">
                  <c:v>3.5607988684205338E-4</c:v>
                </c:pt>
                <c:pt idx="99">
                  <c:v>2.4247994588222355E-4</c:v>
                </c:pt>
                <c:pt idx="100">
                  <c:v>-7.0664014492649585E-4</c:v>
                </c:pt>
                <c:pt idx="101">
                  <c:v>2.8184022812638432E-4</c:v>
                </c:pt>
                <c:pt idx="102">
                  <c:v>-2.4000088160391897E-5</c:v>
                </c:pt>
                <c:pt idx="103">
                  <c:v>9.9279917776584625E-5</c:v>
                </c:pt>
                <c:pt idx="106">
                  <c:v>-2.800584479700774E-5</c:v>
                </c:pt>
                <c:pt idx="108">
                  <c:v>7.0045622123870999E-5</c:v>
                </c:pt>
                <c:pt idx="109">
                  <c:v>-7.2814727900549769E-6</c:v>
                </c:pt>
                <c:pt idx="110">
                  <c:v>-6.7896000109612942E-4</c:v>
                </c:pt>
                <c:pt idx="111">
                  <c:v>3.6687999818241224E-4</c:v>
                </c:pt>
                <c:pt idx="112">
                  <c:v>3.6687999818241224E-4</c:v>
                </c:pt>
                <c:pt idx="113">
                  <c:v>5.0799993914552033E-5</c:v>
                </c:pt>
                <c:pt idx="114">
                  <c:v>4.8480000259587541E-4</c:v>
                </c:pt>
                <c:pt idx="115">
                  <c:v>2.8567999834194779E-4</c:v>
                </c:pt>
                <c:pt idx="116">
                  <c:v>1.984000118682161E-5</c:v>
                </c:pt>
                <c:pt idx="117">
                  <c:v>6.6303999483352527E-4</c:v>
                </c:pt>
                <c:pt idx="118">
                  <c:v>-5.4032000480219722E-4</c:v>
                </c:pt>
                <c:pt idx="119">
                  <c:v>-4.90720005473122E-4</c:v>
                </c:pt>
                <c:pt idx="120">
                  <c:v>8.1776000297395512E-4</c:v>
                </c:pt>
                <c:pt idx="121">
                  <c:v>2.8559999918797985E-4</c:v>
                </c:pt>
                <c:pt idx="122">
                  <c:v>1.2317599976086058E-3</c:v>
                </c:pt>
                <c:pt idx="123">
                  <c:v>1.1364800011506304E-3</c:v>
                </c:pt>
                <c:pt idx="124">
                  <c:v>1.7324000000371598E-3</c:v>
                </c:pt>
                <c:pt idx="125">
                  <c:v>1.7324000000371598E-3</c:v>
                </c:pt>
                <c:pt idx="126">
                  <c:v>1.4467999935732223E-3</c:v>
                </c:pt>
                <c:pt idx="127">
                  <c:v>6.7872000363422558E-4</c:v>
                </c:pt>
                <c:pt idx="128">
                  <c:v>1.5019999991636723E-3</c:v>
                </c:pt>
                <c:pt idx="129">
                  <c:v>1.6915200030780397E-3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3C-4EC0-B696-5C6BE412B928}"/>
            </c:ext>
          </c:extLst>
        </c:ser>
        <c:ser>
          <c:idx val="4"/>
          <c:order val="4"/>
          <c:tx>
            <c:strRef>
              <c:f>Active!$L$20:$L$20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Active!$L$21:$L$837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3C-4EC0-B696-5C6BE412B9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Active!$M$21:$M$837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3C-4EC0-B696-5C6BE412B9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</c:numCache>
              </c:numRef>
            </c:plus>
            <c:minus>
              <c:numRef>
                <c:f>Active!$D$21:$D$168</c:f>
                <c:numCache>
                  <c:formatCode>General</c:formatCode>
                  <c:ptCount val="148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4.1000000000000003E-3</c:v>
                  </c:pt>
                  <c:pt idx="69">
                    <c:v>4.1000000000000003E-3</c:v>
                  </c:pt>
                  <c:pt idx="73">
                    <c:v>8.9999999999999993E-3</c:v>
                  </c:pt>
                  <c:pt idx="74">
                    <c:v>1.2999999999999999E-2</c:v>
                  </c:pt>
                  <c:pt idx="75">
                    <c:v>1.2999999999999999E-2</c:v>
                  </c:pt>
                  <c:pt idx="76">
                    <c:v>2.1000000000000001E-2</c:v>
                  </c:pt>
                  <c:pt idx="77">
                    <c:v>2.1000000000000001E-2</c:v>
                  </c:pt>
                  <c:pt idx="78">
                    <c:v>6.0000000000000001E-3</c:v>
                  </c:pt>
                  <c:pt idx="79">
                    <c:v>6.0000000000000001E-3</c:v>
                  </c:pt>
                  <c:pt idx="80">
                    <c:v>2.0000000000000001E-4</c:v>
                  </c:pt>
                  <c:pt idx="81">
                    <c:v>2.9999999999999997E-4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1.4999999999999999E-4</c:v>
                  </c:pt>
                  <c:pt idx="85">
                    <c:v>2.9999999999999997E-4</c:v>
                  </c:pt>
                  <c:pt idx="86">
                    <c:v>1E-4</c:v>
                  </c:pt>
                  <c:pt idx="87">
                    <c:v>2.9999999999999997E-4</c:v>
                  </c:pt>
                  <c:pt idx="88">
                    <c:v>2.0000000000000001E-4</c:v>
                  </c:pt>
                  <c:pt idx="89">
                    <c:v>1E-4</c:v>
                  </c:pt>
                  <c:pt idx="92">
                    <c:v>6.9999999999999999E-4</c:v>
                  </c:pt>
                  <c:pt idx="93">
                    <c:v>5.0000000000000001E-4</c:v>
                  </c:pt>
                  <c:pt idx="94">
                    <c:v>5.0000000000000001E-4</c:v>
                  </c:pt>
                  <c:pt idx="95">
                    <c:v>1E-4</c:v>
                  </c:pt>
                  <c:pt idx="96">
                    <c:v>1E-4</c:v>
                  </c:pt>
                  <c:pt idx="97">
                    <c:v>0</c:v>
                  </c:pt>
                  <c:pt idx="98">
                    <c:v>1.1000000000000001E-3</c:v>
                  </c:pt>
                  <c:pt idx="99">
                    <c:v>1E-3</c:v>
                  </c:pt>
                  <c:pt idx="100">
                    <c:v>0</c:v>
                  </c:pt>
                  <c:pt idx="101">
                    <c:v>1E-3</c:v>
                  </c:pt>
                  <c:pt idx="102">
                    <c:v>1E-4</c:v>
                  </c:pt>
                  <c:pt idx="103">
                    <c:v>2.0000000000000001E-4</c:v>
                  </c:pt>
                  <c:pt idx="106">
                    <c:v>2.0000000000000001E-4</c:v>
                  </c:pt>
                  <c:pt idx="108">
                    <c:v>1E-4</c:v>
                  </c:pt>
                  <c:pt idx="109">
                    <c:v>2.0000000000000001E-4</c:v>
                  </c:pt>
                  <c:pt idx="110">
                    <c:v>5.9999999999999995E-4</c:v>
                  </c:pt>
                  <c:pt idx="111">
                    <c:v>1E-4</c:v>
                  </c:pt>
                  <c:pt idx="112">
                    <c:v>1E-4</c:v>
                  </c:pt>
                  <c:pt idx="113">
                    <c:v>2.9999999999999997E-4</c:v>
                  </c:pt>
                  <c:pt idx="114">
                    <c:v>1E-4</c:v>
                  </c:pt>
                  <c:pt idx="115">
                    <c:v>1E-4</c:v>
                  </c:pt>
                  <c:pt idx="117">
                    <c:v>8.9999999999999998E-4</c:v>
                  </c:pt>
                  <c:pt idx="118">
                    <c:v>6.9999999999999999E-4</c:v>
                  </c:pt>
                  <c:pt idx="119">
                    <c:v>2.0000000000000001E-4</c:v>
                  </c:pt>
                  <c:pt idx="120">
                    <c:v>5.0000000000000001E-4</c:v>
                  </c:pt>
                  <c:pt idx="121">
                    <c:v>2.0000000000000001E-4</c:v>
                  </c:pt>
                  <c:pt idx="122">
                    <c:v>0</c:v>
                  </c:pt>
                  <c:pt idx="123">
                    <c:v>2.0000000000000001E-4</c:v>
                  </c:pt>
                  <c:pt idx="124">
                    <c:v>2.9999999999999997E-4</c:v>
                  </c:pt>
                  <c:pt idx="125">
                    <c:v>2.9999999999999997E-4</c:v>
                  </c:pt>
                  <c:pt idx="126">
                    <c:v>0</c:v>
                  </c:pt>
                  <c:pt idx="127">
                    <c:v>4.0000000000000002E-4</c:v>
                  </c:pt>
                  <c:pt idx="128">
                    <c:v>1E-4</c:v>
                  </c:pt>
                  <c:pt idx="129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Active!$N$21:$N$837</c:f>
              <c:numCache>
                <c:formatCode>General</c:formatCode>
                <c:ptCount val="8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3C-4EC0-B696-5C6BE412B928}"/>
            </c:ext>
          </c:extLst>
        </c:ser>
        <c:ser>
          <c:idx val="9"/>
          <c:order val="7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Active!$O$21:$O$837</c:f>
              <c:numCache>
                <c:formatCode>General</c:formatCode>
                <c:ptCount val="817"/>
                <c:pt idx="0">
                  <c:v>-1.3086070956775917E-2</c:v>
                </c:pt>
                <c:pt idx="1">
                  <c:v>-1.3020794544332736E-2</c:v>
                </c:pt>
                <c:pt idx="2">
                  <c:v>-1.2840081949884773E-2</c:v>
                </c:pt>
                <c:pt idx="3">
                  <c:v>-1.2570730858540283E-2</c:v>
                </c:pt>
                <c:pt idx="4">
                  <c:v>-1.2430787391863851E-2</c:v>
                </c:pt>
                <c:pt idx="5">
                  <c:v>-1.2423458110466721E-2</c:v>
                </c:pt>
                <c:pt idx="6">
                  <c:v>-1.2353371857106674E-2</c:v>
                </c:pt>
                <c:pt idx="7">
                  <c:v>-1.2303441127588733E-2</c:v>
                </c:pt>
                <c:pt idx="8">
                  <c:v>-1.1373309510284329E-2</c:v>
                </c:pt>
                <c:pt idx="9">
                  <c:v>-1.1366667349018181E-2</c:v>
                </c:pt>
                <c:pt idx="10">
                  <c:v>-1.1328417661726913E-2</c:v>
                </c:pt>
                <c:pt idx="11">
                  <c:v>-1.1218707480813639E-2</c:v>
                </c:pt>
                <c:pt idx="12">
                  <c:v>-1.1073725133176679E-2</c:v>
                </c:pt>
                <c:pt idx="13">
                  <c:v>-1.0993332077851921E-2</c:v>
                </c:pt>
                <c:pt idx="14">
                  <c:v>-1.0729706987598937E-2</c:v>
                </c:pt>
                <c:pt idx="15">
                  <c:v>-1.0616332165987096E-2</c:v>
                </c:pt>
                <c:pt idx="16">
                  <c:v>-1.06030478434548E-2</c:v>
                </c:pt>
                <c:pt idx="17">
                  <c:v>-1.0500666943938655E-2</c:v>
                </c:pt>
                <c:pt idx="18">
                  <c:v>-1.0483030860576812E-2</c:v>
                </c:pt>
                <c:pt idx="19">
                  <c:v>-9.7752971256665419E-3</c:v>
                </c:pt>
                <c:pt idx="20">
                  <c:v>-9.542592441307696E-3</c:v>
                </c:pt>
                <c:pt idx="21">
                  <c:v>-9.4255529789972915E-3</c:v>
                </c:pt>
                <c:pt idx="22">
                  <c:v>-9.4049393750678667E-3</c:v>
                </c:pt>
                <c:pt idx="23">
                  <c:v>-9.3873032917060235E-3</c:v>
                </c:pt>
                <c:pt idx="24">
                  <c:v>-9.261331267692869E-3</c:v>
                </c:pt>
                <c:pt idx="25">
                  <c:v>-8.6972056401575949E-3</c:v>
                </c:pt>
                <c:pt idx="26">
                  <c:v>-8.6699498749620209E-3</c:v>
                </c:pt>
                <c:pt idx="27">
                  <c:v>-8.5602396940487463E-3</c:v>
                </c:pt>
                <c:pt idx="28">
                  <c:v>-8.4372451906031751E-3</c:v>
                </c:pt>
                <c:pt idx="29">
                  <c:v>-8.0808588826677772E-3</c:v>
                </c:pt>
                <c:pt idx="30">
                  <c:v>-7.6949264091002011E-3</c:v>
                </c:pt>
                <c:pt idx="31">
                  <c:v>-3.2847603684214742E-3</c:v>
                </c:pt>
                <c:pt idx="32">
                  <c:v>-2.806066677171485E-3</c:v>
                </c:pt>
                <c:pt idx="33">
                  <c:v>-2.8024020364729204E-3</c:v>
                </c:pt>
                <c:pt idx="34">
                  <c:v>-2.6970436163891907E-3</c:v>
                </c:pt>
                <c:pt idx="35">
                  <c:v>-2.5703844722450549E-3</c:v>
                </c:pt>
                <c:pt idx="36">
                  <c:v>-2.4613614114627606E-3</c:v>
                </c:pt>
                <c:pt idx="37">
                  <c:v>-2.3406573084537919E-3</c:v>
                </c:pt>
                <c:pt idx="38">
                  <c:v>-2.2396506491996074E-3</c:v>
                </c:pt>
                <c:pt idx="39">
                  <c:v>-2.2309471275405168E-3</c:v>
                </c:pt>
                <c:pt idx="40">
                  <c:v>-2.08733902016552E-3</c:v>
                </c:pt>
                <c:pt idx="41">
                  <c:v>-2.0770322182008076E-3</c:v>
                </c:pt>
                <c:pt idx="42">
                  <c:v>-1.9854162007366949E-3</c:v>
                </c:pt>
                <c:pt idx="43">
                  <c:v>-1.9803773197761684E-3</c:v>
                </c:pt>
                <c:pt idx="44">
                  <c:v>-1.9751093987719821E-3</c:v>
                </c:pt>
                <c:pt idx="45">
                  <c:v>-1.9606798760213847E-3</c:v>
                </c:pt>
                <c:pt idx="46">
                  <c:v>-1.9560990751481787E-3</c:v>
                </c:pt>
                <c:pt idx="47">
                  <c:v>-1.9560990751481787E-3</c:v>
                </c:pt>
                <c:pt idx="48">
                  <c:v>-1.7247686310512939E-3</c:v>
                </c:pt>
                <c:pt idx="49">
                  <c:v>-1.7233943907893324E-3</c:v>
                </c:pt>
                <c:pt idx="50">
                  <c:v>-1.7217911104837104E-3</c:v>
                </c:pt>
                <c:pt idx="51">
                  <c:v>-1.7130875888246196E-3</c:v>
                </c:pt>
                <c:pt idx="52">
                  <c:v>-1.7130875888246196E-3</c:v>
                </c:pt>
                <c:pt idx="53">
                  <c:v>-1.709422948126055E-3</c:v>
                </c:pt>
                <c:pt idx="54">
                  <c:v>-1.709422948126055E-3</c:v>
                </c:pt>
                <c:pt idx="55">
                  <c:v>-1.7030098269035672E-3</c:v>
                </c:pt>
                <c:pt idx="56">
                  <c:v>-1.6194102109675643E-3</c:v>
                </c:pt>
                <c:pt idx="57">
                  <c:v>-1.6047516481733064E-3</c:v>
                </c:pt>
                <c:pt idx="58">
                  <c:v>-1.6047516481733064E-3</c:v>
                </c:pt>
                <c:pt idx="59">
                  <c:v>-1.5999418072564404E-3</c:v>
                </c:pt>
                <c:pt idx="60">
                  <c:v>-1.5946738862522539E-3</c:v>
                </c:pt>
                <c:pt idx="61">
                  <c:v>-1.5932996459902924E-3</c:v>
                </c:pt>
                <c:pt idx="62">
                  <c:v>-1.585741324549503E-3</c:v>
                </c:pt>
                <c:pt idx="63">
                  <c:v>-1.4950414672600314E-3</c:v>
                </c:pt>
                <c:pt idx="64">
                  <c:v>-1.4950414672600314E-3</c:v>
                </c:pt>
                <c:pt idx="65">
                  <c:v>-1.4774053838981895E-3</c:v>
                </c:pt>
                <c:pt idx="66">
                  <c:v>-1.4744278633306059E-3</c:v>
                </c:pt>
                <c:pt idx="67">
                  <c:v>-1.4744278633306059E-3</c:v>
                </c:pt>
                <c:pt idx="68">
                  <c:v>-1.4730536230686442E-3</c:v>
                </c:pt>
                <c:pt idx="69">
                  <c:v>-1.4730536230686442E-3</c:v>
                </c:pt>
                <c:pt idx="70">
                  <c:v>-1.4664114618024959E-3</c:v>
                </c:pt>
                <c:pt idx="71">
                  <c:v>-1.3830408859101533E-3</c:v>
                </c:pt>
                <c:pt idx="72">
                  <c:v>-1.3830408859101533E-3</c:v>
                </c:pt>
                <c:pt idx="73">
                  <c:v>-1.3631144021117089E-3</c:v>
                </c:pt>
                <c:pt idx="74">
                  <c:v>-1.3624272819807281E-3</c:v>
                </c:pt>
                <c:pt idx="75">
                  <c:v>-1.3624272819807281E-3</c:v>
                </c:pt>
                <c:pt idx="76">
                  <c:v>-1.3580755211511828E-3</c:v>
                </c:pt>
                <c:pt idx="77">
                  <c:v>-1.3580755211511828E-3</c:v>
                </c:pt>
                <c:pt idx="78">
                  <c:v>-1.3397523176583602E-3</c:v>
                </c:pt>
                <c:pt idx="79">
                  <c:v>-1.3397523176583602E-3</c:v>
                </c:pt>
                <c:pt idx="80">
                  <c:v>-1.1439230803288191E-3</c:v>
                </c:pt>
                <c:pt idx="81">
                  <c:v>-1.129264517534561E-3</c:v>
                </c:pt>
                <c:pt idx="82">
                  <c:v>-1.1233094763993937E-3</c:v>
                </c:pt>
                <c:pt idx="83">
                  <c:v>-1.1196448357008292E-3</c:v>
                </c:pt>
                <c:pt idx="84">
                  <c:v>-1.1189577155698485E-3</c:v>
                </c:pt>
                <c:pt idx="85">
                  <c:v>-1.1166673151332455E-3</c:v>
                </c:pt>
                <c:pt idx="86">
                  <c:v>-1.1093380337361166E-3</c:v>
                </c:pt>
                <c:pt idx="87">
                  <c:v>-1.1086509136051356E-3</c:v>
                </c:pt>
                <c:pt idx="88">
                  <c:v>-1.1049862729065711E-3</c:v>
                </c:pt>
                <c:pt idx="89">
                  <c:v>-9.9962785282284154E-4</c:v>
                </c:pt>
                <c:pt idx="90">
                  <c:v>-9.9138241125107146E-4</c:v>
                </c:pt>
                <c:pt idx="91">
                  <c:v>-8.5739398570980644E-4</c:v>
                </c:pt>
                <c:pt idx="92">
                  <c:v>-7.5821964680490442E-4</c:v>
                </c:pt>
                <c:pt idx="93">
                  <c:v>-7.5753252667392355E-4</c:v>
                </c:pt>
                <c:pt idx="94">
                  <c:v>-7.5592924636830165E-4</c:v>
                </c:pt>
                <c:pt idx="95">
                  <c:v>-7.5592924636830165E-4</c:v>
                </c:pt>
                <c:pt idx="96">
                  <c:v>-7.5295172580071789E-4</c:v>
                </c:pt>
                <c:pt idx="97">
                  <c:v>-7.5089036540777537E-4</c:v>
                </c:pt>
                <c:pt idx="98">
                  <c:v>-7.5066132536411511E-4</c:v>
                </c:pt>
                <c:pt idx="99">
                  <c:v>-7.4722572470921084E-4</c:v>
                </c:pt>
                <c:pt idx="100">
                  <c:v>-7.4424820414162719E-4</c:v>
                </c:pt>
                <c:pt idx="101">
                  <c:v>-7.3898028313744077E-4</c:v>
                </c:pt>
                <c:pt idx="102">
                  <c:v>-7.3531564243887624E-4</c:v>
                </c:pt>
                <c:pt idx="103">
                  <c:v>-7.3462852230789537E-4</c:v>
                </c:pt>
                <c:pt idx="104">
                  <c:v>-6.2766682191854378E-4</c:v>
                </c:pt>
                <c:pt idx="105">
                  <c:v>-6.2239890091435725E-4</c:v>
                </c:pt>
                <c:pt idx="106">
                  <c:v>-5.0261095808002982E-4</c:v>
                </c:pt>
                <c:pt idx="107">
                  <c:v>-5.0238191803636957E-4</c:v>
                </c:pt>
                <c:pt idx="108">
                  <c:v>-4.2886006402141906E-4</c:v>
                </c:pt>
                <c:pt idx="109">
                  <c:v>-3.6793541240778409E-4</c:v>
                </c:pt>
                <c:pt idx="110">
                  <c:v>-2.7059339385216428E-4</c:v>
                </c:pt>
                <c:pt idx="111">
                  <c:v>-2.4562802909319358E-4</c:v>
                </c:pt>
                <c:pt idx="112">
                  <c:v>-2.4562802909319358E-4</c:v>
                </c:pt>
                <c:pt idx="113">
                  <c:v>-1.3866632870384189E-4</c:v>
                </c:pt>
                <c:pt idx="114">
                  <c:v>-1.3294032761233484E-4</c:v>
                </c:pt>
                <c:pt idx="115">
                  <c:v>-1.2996280704475119E-4</c:v>
                </c:pt>
                <c:pt idx="116">
                  <c:v>-4.0408149973580995E-5</c:v>
                </c:pt>
                <c:pt idx="117">
                  <c:v>-2.4375346917361249E-5</c:v>
                </c:pt>
                <c:pt idx="118">
                  <c:v>-9.7167841231032533E-6</c:v>
                </c:pt>
                <c:pt idx="119">
                  <c:v>2.1016165779076744E-4</c:v>
                </c:pt>
                <c:pt idx="120">
                  <c:v>4.7309962791277109E-4</c:v>
                </c:pt>
                <c:pt idx="121">
                  <c:v>5.7250300686133336E-4</c:v>
                </c:pt>
                <c:pt idx="122">
                  <c:v>9.3690571632484192E-4</c:v>
                </c:pt>
                <c:pt idx="123">
                  <c:v>1.2912306638672979E-3</c:v>
                </c:pt>
                <c:pt idx="124">
                  <c:v>1.329480351158565E-3</c:v>
                </c:pt>
                <c:pt idx="125">
                  <c:v>1.329480351158565E-3</c:v>
                </c:pt>
                <c:pt idx="126">
                  <c:v>1.4302579703690892E-3</c:v>
                </c:pt>
                <c:pt idx="127">
                  <c:v>1.434151651111314E-3</c:v>
                </c:pt>
                <c:pt idx="128">
                  <c:v>1.4348387712422948E-3</c:v>
                </c:pt>
                <c:pt idx="129">
                  <c:v>1.5555428742512634E-3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3C-4EC0-B696-5C6BE412B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84296"/>
        <c:axId val="1"/>
      </c:scatterChart>
      <c:valAx>
        <c:axId val="677384296"/>
        <c:scaling>
          <c:orientation val="minMax"/>
          <c:min val="-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8759305210918114"/>
              <c:y val="0.84049079754601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488833746898263E-2"/>
              <c:y val="0.346625766871165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842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76923076923078"/>
          <c:y val="0.91104294478527603"/>
          <c:w val="0.50868486352357323"/>
          <c:h val="6.134969325153372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20204978038068"/>
          <c:y val="4.7619158340676947E-2"/>
          <c:w val="0.85212298682284038"/>
          <c:h val="0.7904780284552372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Active!$H$21:$H$837</c:f>
              <c:numCache>
                <c:formatCode>General</c:formatCode>
                <c:ptCount val="817"/>
                <c:pt idx="0">
                  <c:v>-5.3742399977636524E-3</c:v>
                </c:pt>
                <c:pt idx="1">
                  <c:v>-4.3662639998728991E-2</c:v>
                </c:pt>
                <c:pt idx="2">
                  <c:v>2.3560000001452863E-2</c:v>
                </c:pt>
                <c:pt idx="3">
                  <c:v>-1.2914240000100108E-2</c:v>
                </c:pt>
                <c:pt idx="4">
                  <c:v>1.4727120000316063E-2</c:v>
                </c:pt>
                <c:pt idx="5">
                  <c:v>-1.1224560003029183E-2</c:v>
                </c:pt>
                <c:pt idx="6">
                  <c:v>3.550000001268927E-3</c:v>
                </c:pt>
                <c:pt idx="7">
                  <c:v>2.4441679997835308E-2</c:v>
                </c:pt>
                <c:pt idx="8">
                  <c:v>1.985504000185756E-2</c:v>
                </c:pt>
                <c:pt idx="9">
                  <c:v>1.1180080000485759E-2</c:v>
                </c:pt>
                <c:pt idx="10">
                  <c:v>8.776000002399087E-3</c:v>
                </c:pt>
                <c:pt idx="11">
                  <c:v>1.1593039998842869E-2</c:v>
                </c:pt>
                <c:pt idx="12">
                  <c:v>-2.3794879998604301E-2</c:v>
                </c:pt>
                <c:pt idx="13">
                  <c:v>-1.9171120002283715E-2</c:v>
                </c:pt>
                <c:pt idx="14">
                  <c:v>-4.2339359999459703E-2</c:v>
                </c:pt>
                <c:pt idx="15">
                  <c:v>-2.699815999949351E-2</c:v>
                </c:pt>
                <c:pt idx="16">
                  <c:v>1.9651919999887468E-2</c:v>
                </c:pt>
                <c:pt idx="17">
                  <c:v>7.4206399985996541E-3</c:v>
                </c:pt>
                <c:pt idx="18">
                  <c:v>6.3181600016832817E-3</c:v>
                </c:pt>
                <c:pt idx="19">
                  <c:v>2.4296559997310396E-2</c:v>
                </c:pt>
                <c:pt idx="20">
                  <c:v>1.8580719999590656E-2</c:v>
                </c:pt>
                <c:pt idx="21">
                  <c:v>-4.3553920000704238E-2</c:v>
                </c:pt>
                <c:pt idx="22">
                  <c:v>-1.1855519998789532E-2</c:v>
                </c:pt>
                <c:pt idx="23">
                  <c:v>-1.8958000000566244E-2</c:v>
                </c:pt>
                <c:pt idx="24">
                  <c:v>-3.0690000003232853E-2</c:v>
                </c:pt>
                <c:pt idx="25">
                  <c:v>1.6122880002512829E-2</c:v>
                </c:pt>
                <c:pt idx="26">
                  <c:v>-4.8536799986322876E-3</c:v>
                </c:pt>
                <c:pt idx="27">
                  <c:v>-1.0036640000180341E-2</c:v>
                </c:pt>
                <c:pt idx="28">
                  <c:v>2.6430479996633949E-2</c:v>
                </c:pt>
                <c:pt idx="29">
                  <c:v>1.2905039999168366E-2</c:v>
                </c:pt>
                <c:pt idx="30">
                  <c:v>1.2480640001740539E-2</c:v>
                </c:pt>
                <c:pt idx="31">
                  <c:v>1.7399439995642751E-2</c:v>
                </c:pt>
                <c:pt idx="32">
                  <c:v>-2.7382159998524003E-2</c:v>
                </c:pt>
                <c:pt idx="33">
                  <c:v>-8.8580000010551885E-3</c:v>
                </c:pt>
                <c:pt idx="34">
                  <c:v>5.7116000025416724E-3</c:v>
                </c:pt>
                <c:pt idx="35">
                  <c:v>-2.7297120002913289E-2</c:v>
                </c:pt>
                <c:pt idx="36">
                  <c:v>7.9664000077173114E-4</c:v>
                </c:pt>
                <c:pt idx="37">
                  <c:v>9.1861600012634881E-3</c:v>
                </c:pt>
                <c:pt idx="38">
                  <c:v>1.8508319997636136E-2</c:v>
                </c:pt>
                <c:pt idx="39">
                  <c:v>-5.9968000059598126E-3</c:v>
                </c:pt>
                <c:pt idx="45">
                  <c:v>-8.4000000060768798E-4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95-4AD8-9910-99FE4E69A06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plus>
            <c:minus>
              <c:numRef>
                <c:f>Active!$D$21:$D$83</c:f>
                <c:numCache>
                  <c:formatCode>General</c:formatCode>
                  <c:ptCount val="6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5">
                    <c:v>0</c:v>
                  </c:pt>
                  <c:pt idx="46">
                    <c:v>3.0000000000000001E-3</c:v>
                  </c:pt>
                  <c:pt idx="47">
                    <c:v>3.0000000000000001E-3</c:v>
                  </c:pt>
                  <c:pt idx="55">
                    <c:v>5.0000000000000001E-4</c:v>
                  </c:pt>
                  <c:pt idx="59">
                    <c:v>2.0000000000000001E-4</c:v>
                  </c:pt>
                  <c:pt idx="60">
                    <c:v>2.0000000000000001E-4</c:v>
                  </c:pt>
                  <c:pt idx="61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Active!$I$21:$I$837</c:f>
              <c:numCache>
                <c:formatCode>General</c:formatCode>
                <c:ptCount val="817"/>
                <c:pt idx="42">
                  <c:v>-7.8780800031381659E-3</c:v>
                </c:pt>
                <c:pt idx="43">
                  <c:v>-1.2907360003737267E-2</c:v>
                </c:pt>
                <c:pt idx="44">
                  <c:v>-2.0288800005801022E-3</c:v>
                </c:pt>
                <c:pt idx="46">
                  <c:v>3.1519999902229756E-4</c:v>
                </c:pt>
                <c:pt idx="47">
                  <c:v>3.1519999902229756E-4</c:v>
                </c:pt>
                <c:pt idx="48">
                  <c:v>-1.2847199999669101E-2</c:v>
                </c:pt>
                <c:pt idx="49">
                  <c:v>5.9935999888693914E-4</c:v>
                </c:pt>
                <c:pt idx="50">
                  <c:v>1.0953680000966415E-2</c:v>
                </c:pt>
                <c:pt idx="51">
                  <c:v>-1.155144000222208E-2</c:v>
                </c:pt>
                <c:pt idx="52">
                  <c:v>1.0448559994983952E-2</c:v>
                </c:pt>
                <c:pt idx="53">
                  <c:v>2.9727200017077848E-3</c:v>
                </c:pt>
                <c:pt idx="54">
                  <c:v>3.9727199982735328E-3</c:v>
                </c:pt>
                <c:pt idx="56">
                  <c:v>-3.277600000728853E-3</c:v>
                </c:pt>
                <c:pt idx="57">
                  <c:v>-7.1809600049164146E-3</c:v>
                </c:pt>
                <c:pt idx="58">
                  <c:v>-4.1809600006672554E-3</c:v>
                </c:pt>
                <c:pt idx="62">
                  <c:v>5.1631199967232533E-3</c:v>
                </c:pt>
                <c:pt idx="65">
                  <c:v>-3.4664000049815513E-3</c:v>
                </c:pt>
                <c:pt idx="73">
                  <c:v>0</c:v>
                </c:pt>
                <c:pt idx="74">
                  <c:v>2.2911999258212745E-4</c:v>
                </c:pt>
                <c:pt idx="75">
                  <c:v>2.2911999258212745E-4</c:v>
                </c:pt>
                <c:pt idx="76">
                  <c:v>1.4765599989914335E-3</c:v>
                </c:pt>
                <c:pt idx="77">
                  <c:v>1.4765599989914335E-3</c:v>
                </c:pt>
                <c:pt idx="78">
                  <c:v>1.0973600001307204E-3</c:v>
                </c:pt>
                <c:pt idx="79">
                  <c:v>1.0973600001307204E-3</c:v>
                </c:pt>
                <c:pt idx="104">
                  <c:v>-9.6768000003066845E-3</c:v>
                </c:pt>
                <c:pt idx="105">
                  <c:v>4.201679999823682E-3</c:v>
                </c:pt>
                <c:pt idx="107">
                  <c:v>-4.1320800009998493E-3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95-4AD8-9910-99FE4E69A060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Active!$J$21:$J$837</c:f>
              <c:numCache>
                <c:formatCode>General</c:formatCode>
                <c:ptCount val="817"/>
                <c:pt idx="40">
                  <c:v>-5.8312800028943457E-3</c:v>
                </c:pt>
                <c:pt idx="41">
                  <c:v>1.0179199962294661E-3</c:v>
                </c:pt>
                <c:pt idx="59">
                  <c:v>-8.1801007763715461E-4</c:v>
                </c:pt>
                <c:pt idx="63">
                  <c:v>1.3360800003283657E-3</c:v>
                </c:pt>
                <c:pt idx="64">
                  <c:v>2.0360799971967936E-3</c:v>
                </c:pt>
                <c:pt idx="70">
                  <c:v>5.4060799957369454E-3</c:v>
                </c:pt>
                <c:pt idx="71">
                  <c:v>-6.2692800056538545E-3</c:v>
                </c:pt>
                <c:pt idx="72">
                  <c:v>9.1307199982111342E-3</c:v>
                </c:pt>
                <c:pt idx="80">
                  <c:v>-6.8783999449806288E-4</c:v>
                </c:pt>
                <c:pt idx="81">
                  <c:v>7.8799996117595583E-5</c:v>
                </c:pt>
                <c:pt idx="82">
                  <c:v>5.0560003728605807E-5</c:v>
                </c:pt>
                <c:pt idx="83">
                  <c:v>1.5471999358851463E-4</c:v>
                </c:pt>
                <c:pt idx="84">
                  <c:v>7.9999954323284328E-6</c:v>
                </c:pt>
                <c:pt idx="85">
                  <c:v>8.4984999557491392E-4</c:v>
                </c:pt>
                <c:pt idx="86">
                  <c:v>3.3391999750165269E-4</c:v>
                </c:pt>
                <c:pt idx="87">
                  <c:v>-4.828000019188039E-4</c:v>
                </c:pt>
                <c:pt idx="89">
                  <c:v>3.0095999682089314E-4</c:v>
                </c:pt>
                <c:pt idx="90">
                  <c:v>6.600319997232873E-3</c:v>
                </c:pt>
                <c:pt idx="91">
                  <c:v>-6.6007999703288078E-4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95-4AD8-9910-99FE4E69A060}"/>
            </c:ext>
          </c:extLst>
        </c:ser>
        <c:ser>
          <c:idx val="3"/>
          <c:order val="3"/>
          <c:tx>
            <c:strRef>
              <c:f>Active!$K$20:$K$20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Active!$K$21:$K$837</c:f>
              <c:numCache>
                <c:formatCode>General</c:formatCode>
                <c:ptCount val="817"/>
                <c:pt idx="55">
                  <c:v>9.0019872004631907E-5</c:v>
                </c:pt>
                <c:pt idx="60">
                  <c:v>-1.3953998131910339E-4</c:v>
                </c:pt>
                <c:pt idx="61">
                  <c:v>-7.9295981413451955E-4</c:v>
                </c:pt>
                <c:pt idx="66">
                  <c:v>-6.6551999771036208E-4</c:v>
                </c:pt>
                <c:pt idx="67">
                  <c:v>2.3448000138159841E-4</c:v>
                </c:pt>
                <c:pt idx="68">
                  <c:v>-1.9189599988749251E-3</c:v>
                </c:pt>
                <c:pt idx="69">
                  <c:v>-1.9189599988749251E-3</c:v>
                </c:pt>
                <c:pt idx="88">
                  <c:v>-7.4864018097287044E-4</c:v>
                </c:pt>
                <c:pt idx="92">
                  <c:v>0</c:v>
                </c:pt>
                <c:pt idx="93">
                  <c:v>-7.6720134529750794E-5</c:v>
                </c:pt>
                <c:pt idx="94">
                  <c:v>-1.1239978630328551E-4</c:v>
                </c:pt>
                <c:pt idx="95">
                  <c:v>1.5759994130348787E-4</c:v>
                </c:pt>
                <c:pt idx="96">
                  <c:v>2.1848008327651769E-4</c:v>
                </c:pt>
                <c:pt idx="97">
                  <c:v>-6.5168002765858546E-4</c:v>
                </c:pt>
                <c:pt idx="98">
                  <c:v>3.5607988684205338E-4</c:v>
                </c:pt>
                <c:pt idx="99">
                  <c:v>2.4247994588222355E-4</c:v>
                </c:pt>
                <c:pt idx="100">
                  <c:v>-7.0664014492649585E-4</c:v>
                </c:pt>
                <c:pt idx="101">
                  <c:v>2.8184022812638432E-4</c:v>
                </c:pt>
                <c:pt idx="102">
                  <c:v>-2.4000088160391897E-5</c:v>
                </c:pt>
                <c:pt idx="103">
                  <c:v>9.9279917776584625E-5</c:v>
                </c:pt>
                <c:pt idx="106">
                  <c:v>-2.800584479700774E-5</c:v>
                </c:pt>
                <c:pt idx="108">
                  <c:v>7.0045622123870999E-5</c:v>
                </c:pt>
                <c:pt idx="109">
                  <c:v>-7.2814727900549769E-6</c:v>
                </c:pt>
                <c:pt idx="110">
                  <c:v>-6.7896000109612942E-4</c:v>
                </c:pt>
                <c:pt idx="111">
                  <c:v>3.6687999818241224E-4</c:v>
                </c:pt>
                <c:pt idx="112">
                  <c:v>3.6687999818241224E-4</c:v>
                </c:pt>
                <c:pt idx="113">
                  <c:v>5.0799993914552033E-5</c:v>
                </c:pt>
                <c:pt idx="114">
                  <c:v>4.8480000259587541E-4</c:v>
                </c:pt>
                <c:pt idx="115">
                  <c:v>2.8567999834194779E-4</c:v>
                </c:pt>
                <c:pt idx="116">
                  <c:v>1.984000118682161E-5</c:v>
                </c:pt>
                <c:pt idx="117">
                  <c:v>6.6303999483352527E-4</c:v>
                </c:pt>
                <c:pt idx="118">
                  <c:v>-5.4032000480219722E-4</c:v>
                </c:pt>
                <c:pt idx="119">
                  <c:v>-4.90720005473122E-4</c:v>
                </c:pt>
                <c:pt idx="120">
                  <c:v>8.1776000297395512E-4</c:v>
                </c:pt>
                <c:pt idx="121">
                  <c:v>2.8559999918797985E-4</c:v>
                </c:pt>
                <c:pt idx="122">
                  <c:v>1.2317599976086058E-3</c:v>
                </c:pt>
                <c:pt idx="123">
                  <c:v>1.1364800011506304E-3</c:v>
                </c:pt>
                <c:pt idx="124">
                  <c:v>1.7324000000371598E-3</c:v>
                </c:pt>
                <c:pt idx="125">
                  <c:v>1.7324000000371598E-3</c:v>
                </c:pt>
                <c:pt idx="126">
                  <c:v>1.4467999935732223E-3</c:v>
                </c:pt>
                <c:pt idx="127">
                  <c:v>6.7872000363422558E-4</c:v>
                </c:pt>
                <c:pt idx="128">
                  <c:v>1.5019999991636723E-3</c:v>
                </c:pt>
                <c:pt idx="129">
                  <c:v>1.6915200030780397E-3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95-4AD8-9910-99FE4E69A060}"/>
            </c:ext>
          </c:extLst>
        </c:ser>
        <c:ser>
          <c:idx val="9"/>
          <c:order val="4"/>
          <c:tx>
            <c:strRef>
              <c:f>Active!$O$20</c:f>
              <c:strCache>
                <c:ptCount val="1"/>
                <c:pt idx="0">
                  <c:v>Lin.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Active!$F$21:$F$837</c:f>
              <c:numCache>
                <c:formatCode>General</c:formatCode>
                <c:ptCount val="817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-21768</c:v>
                </c:pt>
                <c:pt idx="15">
                  <c:v>-21520.5</c:v>
                </c:pt>
                <c:pt idx="16">
                  <c:v>-21491.5</c:v>
                </c:pt>
                <c:pt idx="17">
                  <c:v>-21268</c:v>
                </c:pt>
                <c:pt idx="18">
                  <c:v>-21229.5</c:v>
                </c:pt>
                <c:pt idx="19">
                  <c:v>-19684.5</c:v>
                </c:pt>
                <c:pt idx="20">
                  <c:v>-19176.5</c:v>
                </c:pt>
                <c:pt idx="21">
                  <c:v>-18921</c:v>
                </c:pt>
                <c:pt idx="22">
                  <c:v>-18876</c:v>
                </c:pt>
                <c:pt idx="23">
                  <c:v>-18837.5</c:v>
                </c:pt>
                <c:pt idx="24">
                  <c:v>-18562.5</c:v>
                </c:pt>
                <c:pt idx="25">
                  <c:v>-17331</c:v>
                </c:pt>
                <c:pt idx="26">
                  <c:v>-17271.5</c:v>
                </c:pt>
                <c:pt idx="27">
                  <c:v>-17032</c:v>
                </c:pt>
                <c:pt idx="28">
                  <c:v>-16763.5</c:v>
                </c:pt>
                <c:pt idx="29">
                  <c:v>-15985.5</c:v>
                </c:pt>
                <c:pt idx="30">
                  <c:v>-15143</c:v>
                </c:pt>
                <c:pt idx="31">
                  <c:v>-5515.5</c:v>
                </c:pt>
                <c:pt idx="32">
                  <c:v>-4470.5</c:v>
                </c:pt>
                <c:pt idx="33">
                  <c:v>-4462.5</c:v>
                </c:pt>
                <c:pt idx="34">
                  <c:v>-4232.5</c:v>
                </c:pt>
                <c:pt idx="35">
                  <c:v>-3956</c:v>
                </c:pt>
                <c:pt idx="36">
                  <c:v>-3718</c:v>
                </c:pt>
                <c:pt idx="37">
                  <c:v>-3454.5</c:v>
                </c:pt>
                <c:pt idx="38">
                  <c:v>-3234</c:v>
                </c:pt>
                <c:pt idx="39">
                  <c:v>-3215</c:v>
                </c:pt>
                <c:pt idx="40">
                  <c:v>-2901.5</c:v>
                </c:pt>
                <c:pt idx="41">
                  <c:v>-2879</c:v>
                </c:pt>
                <c:pt idx="42">
                  <c:v>-2679</c:v>
                </c:pt>
                <c:pt idx="43">
                  <c:v>-2668</c:v>
                </c:pt>
                <c:pt idx="44">
                  <c:v>-2656.5</c:v>
                </c:pt>
                <c:pt idx="45">
                  <c:v>-2625</c:v>
                </c:pt>
                <c:pt idx="46">
                  <c:v>-2615</c:v>
                </c:pt>
                <c:pt idx="47">
                  <c:v>-2615</c:v>
                </c:pt>
                <c:pt idx="48">
                  <c:v>-2110</c:v>
                </c:pt>
                <c:pt idx="49">
                  <c:v>-2107</c:v>
                </c:pt>
                <c:pt idx="50">
                  <c:v>-2103.5</c:v>
                </c:pt>
                <c:pt idx="51">
                  <c:v>-2084.5</c:v>
                </c:pt>
                <c:pt idx="52">
                  <c:v>-2084.5</c:v>
                </c:pt>
                <c:pt idx="53">
                  <c:v>-2076.5</c:v>
                </c:pt>
                <c:pt idx="54">
                  <c:v>-2076.5</c:v>
                </c:pt>
                <c:pt idx="55">
                  <c:v>-2062.5</c:v>
                </c:pt>
                <c:pt idx="56">
                  <c:v>-1880</c:v>
                </c:pt>
                <c:pt idx="57">
                  <c:v>-1848</c:v>
                </c:pt>
                <c:pt idx="58">
                  <c:v>-1848</c:v>
                </c:pt>
                <c:pt idx="59">
                  <c:v>-1837.5</c:v>
                </c:pt>
                <c:pt idx="60">
                  <c:v>-1826</c:v>
                </c:pt>
                <c:pt idx="61">
                  <c:v>-1823</c:v>
                </c:pt>
                <c:pt idx="62">
                  <c:v>-1806.5</c:v>
                </c:pt>
                <c:pt idx="63">
                  <c:v>-1608.5</c:v>
                </c:pt>
                <c:pt idx="64">
                  <c:v>-1608.5</c:v>
                </c:pt>
                <c:pt idx="65">
                  <c:v>-1570</c:v>
                </c:pt>
                <c:pt idx="66">
                  <c:v>-1563.5</c:v>
                </c:pt>
                <c:pt idx="67">
                  <c:v>-1563.5</c:v>
                </c:pt>
                <c:pt idx="68">
                  <c:v>-1560.5</c:v>
                </c:pt>
                <c:pt idx="69">
                  <c:v>-1560.5</c:v>
                </c:pt>
                <c:pt idx="70">
                  <c:v>-1546</c:v>
                </c:pt>
                <c:pt idx="71">
                  <c:v>-1364</c:v>
                </c:pt>
                <c:pt idx="72">
                  <c:v>-1364</c:v>
                </c:pt>
                <c:pt idx="73">
                  <c:v>-1320.5</c:v>
                </c:pt>
                <c:pt idx="74">
                  <c:v>-1319</c:v>
                </c:pt>
                <c:pt idx="75">
                  <c:v>-1319</c:v>
                </c:pt>
                <c:pt idx="76">
                  <c:v>-1309.5</c:v>
                </c:pt>
                <c:pt idx="77">
                  <c:v>-1309.5</c:v>
                </c:pt>
                <c:pt idx="78">
                  <c:v>-1269.5</c:v>
                </c:pt>
                <c:pt idx="79">
                  <c:v>-1269.5</c:v>
                </c:pt>
                <c:pt idx="80">
                  <c:v>-842</c:v>
                </c:pt>
                <c:pt idx="81">
                  <c:v>-810</c:v>
                </c:pt>
                <c:pt idx="82">
                  <c:v>-797</c:v>
                </c:pt>
                <c:pt idx="83">
                  <c:v>-789</c:v>
                </c:pt>
                <c:pt idx="84">
                  <c:v>-787.5</c:v>
                </c:pt>
                <c:pt idx="85">
                  <c:v>-782.5</c:v>
                </c:pt>
                <c:pt idx="86">
                  <c:v>-766.5</c:v>
                </c:pt>
                <c:pt idx="87">
                  <c:v>-765</c:v>
                </c:pt>
                <c:pt idx="88">
                  <c:v>-757</c:v>
                </c:pt>
                <c:pt idx="89">
                  <c:v>-527</c:v>
                </c:pt>
                <c:pt idx="90">
                  <c:v>-509</c:v>
                </c:pt>
                <c:pt idx="91">
                  <c:v>-216.5</c:v>
                </c:pt>
                <c:pt idx="92">
                  <c:v>0</c:v>
                </c:pt>
                <c:pt idx="93">
                  <c:v>1.5</c:v>
                </c:pt>
                <c:pt idx="94">
                  <c:v>5</c:v>
                </c:pt>
                <c:pt idx="95">
                  <c:v>5</c:v>
                </c:pt>
                <c:pt idx="96">
                  <c:v>11.5</c:v>
                </c:pt>
                <c:pt idx="97">
                  <c:v>16</c:v>
                </c:pt>
                <c:pt idx="98">
                  <c:v>16.5</c:v>
                </c:pt>
                <c:pt idx="99">
                  <c:v>24</c:v>
                </c:pt>
                <c:pt idx="100">
                  <c:v>30.5</c:v>
                </c:pt>
                <c:pt idx="101">
                  <c:v>42</c:v>
                </c:pt>
                <c:pt idx="102">
                  <c:v>50</c:v>
                </c:pt>
                <c:pt idx="103">
                  <c:v>51.5</c:v>
                </c:pt>
                <c:pt idx="104">
                  <c:v>285</c:v>
                </c:pt>
                <c:pt idx="105">
                  <c:v>296.5</c:v>
                </c:pt>
                <c:pt idx="106">
                  <c:v>558</c:v>
                </c:pt>
                <c:pt idx="107">
                  <c:v>558.5</c:v>
                </c:pt>
                <c:pt idx="108">
                  <c:v>719</c:v>
                </c:pt>
                <c:pt idx="109">
                  <c:v>852</c:v>
                </c:pt>
                <c:pt idx="110">
                  <c:v>1064.5</c:v>
                </c:pt>
                <c:pt idx="111">
                  <c:v>1119</c:v>
                </c:pt>
                <c:pt idx="112">
                  <c:v>1119</c:v>
                </c:pt>
                <c:pt idx="113">
                  <c:v>1352.5</c:v>
                </c:pt>
                <c:pt idx="114">
                  <c:v>1365</c:v>
                </c:pt>
                <c:pt idx="115">
                  <c:v>1371.5</c:v>
                </c:pt>
                <c:pt idx="116">
                  <c:v>1567</c:v>
                </c:pt>
                <c:pt idx="117">
                  <c:v>1602</c:v>
                </c:pt>
                <c:pt idx="118">
                  <c:v>1634</c:v>
                </c:pt>
                <c:pt idx="119">
                  <c:v>2114</c:v>
                </c:pt>
                <c:pt idx="120">
                  <c:v>2688</c:v>
                </c:pt>
                <c:pt idx="121">
                  <c:v>2905</c:v>
                </c:pt>
                <c:pt idx="122">
                  <c:v>3700.5</c:v>
                </c:pt>
                <c:pt idx="123">
                  <c:v>4474</c:v>
                </c:pt>
                <c:pt idx="124">
                  <c:v>4557.5</c:v>
                </c:pt>
                <c:pt idx="125">
                  <c:v>4557.5</c:v>
                </c:pt>
                <c:pt idx="126">
                  <c:v>4777.5</c:v>
                </c:pt>
                <c:pt idx="127">
                  <c:v>4786</c:v>
                </c:pt>
                <c:pt idx="128">
                  <c:v>4787.5</c:v>
                </c:pt>
                <c:pt idx="129">
                  <c:v>5051</c:v>
                </c:pt>
              </c:numCache>
            </c:numRef>
          </c:xVal>
          <c:yVal>
            <c:numRef>
              <c:f>Active!$O$21:$O$837</c:f>
              <c:numCache>
                <c:formatCode>General</c:formatCode>
                <c:ptCount val="817"/>
                <c:pt idx="0">
                  <c:v>-1.3086070956775917E-2</c:v>
                </c:pt>
                <c:pt idx="1">
                  <c:v>-1.3020794544332736E-2</c:v>
                </c:pt>
                <c:pt idx="2">
                  <c:v>-1.2840081949884773E-2</c:v>
                </c:pt>
                <c:pt idx="3">
                  <c:v>-1.2570730858540283E-2</c:v>
                </c:pt>
                <c:pt idx="4">
                  <c:v>-1.2430787391863851E-2</c:v>
                </c:pt>
                <c:pt idx="5">
                  <c:v>-1.2423458110466721E-2</c:v>
                </c:pt>
                <c:pt idx="6">
                  <c:v>-1.2353371857106674E-2</c:v>
                </c:pt>
                <c:pt idx="7">
                  <c:v>-1.2303441127588733E-2</c:v>
                </c:pt>
                <c:pt idx="8">
                  <c:v>-1.1373309510284329E-2</c:v>
                </c:pt>
                <c:pt idx="9">
                  <c:v>-1.1366667349018181E-2</c:v>
                </c:pt>
                <c:pt idx="10">
                  <c:v>-1.1328417661726913E-2</c:v>
                </c:pt>
                <c:pt idx="11">
                  <c:v>-1.1218707480813639E-2</c:v>
                </c:pt>
                <c:pt idx="12">
                  <c:v>-1.1073725133176679E-2</c:v>
                </c:pt>
                <c:pt idx="13">
                  <c:v>-1.0993332077851921E-2</c:v>
                </c:pt>
                <c:pt idx="14">
                  <c:v>-1.0729706987598937E-2</c:v>
                </c:pt>
                <c:pt idx="15">
                  <c:v>-1.0616332165987096E-2</c:v>
                </c:pt>
                <c:pt idx="16">
                  <c:v>-1.06030478434548E-2</c:v>
                </c:pt>
                <c:pt idx="17">
                  <c:v>-1.0500666943938655E-2</c:v>
                </c:pt>
                <c:pt idx="18">
                  <c:v>-1.0483030860576812E-2</c:v>
                </c:pt>
                <c:pt idx="19">
                  <c:v>-9.7752971256665419E-3</c:v>
                </c:pt>
                <c:pt idx="20">
                  <c:v>-9.542592441307696E-3</c:v>
                </c:pt>
                <c:pt idx="21">
                  <c:v>-9.4255529789972915E-3</c:v>
                </c:pt>
                <c:pt idx="22">
                  <c:v>-9.4049393750678667E-3</c:v>
                </c:pt>
                <c:pt idx="23">
                  <c:v>-9.3873032917060235E-3</c:v>
                </c:pt>
                <c:pt idx="24">
                  <c:v>-9.261331267692869E-3</c:v>
                </c:pt>
                <c:pt idx="25">
                  <c:v>-8.6972056401575949E-3</c:v>
                </c:pt>
                <c:pt idx="26">
                  <c:v>-8.6699498749620209E-3</c:v>
                </c:pt>
                <c:pt idx="27">
                  <c:v>-8.5602396940487463E-3</c:v>
                </c:pt>
                <c:pt idx="28">
                  <c:v>-8.4372451906031751E-3</c:v>
                </c:pt>
                <c:pt idx="29">
                  <c:v>-8.0808588826677772E-3</c:v>
                </c:pt>
                <c:pt idx="30">
                  <c:v>-7.6949264091002011E-3</c:v>
                </c:pt>
                <c:pt idx="31">
                  <c:v>-3.2847603684214742E-3</c:v>
                </c:pt>
                <c:pt idx="32">
                  <c:v>-2.806066677171485E-3</c:v>
                </c:pt>
                <c:pt idx="33">
                  <c:v>-2.8024020364729204E-3</c:v>
                </c:pt>
                <c:pt idx="34">
                  <c:v>-2.6970436163891907E-3</c:v>
                </c:pt>
                <c:pt idx="35">
                  <c:v>-2.5703844722450549E-3</c:v>
                </c:pt>
                <c:pt idx="36">
                  <c:v>-2.4613614114627606E-3</c:v>
                </c:pt>
                <c:pt idx="37">
                  <c:v>-2.3406573084537919E-3</c:v>
                </c:pt>
                <c:pt idx="38">
                  <c:v>-2.2396506491996074E-3</c:v>
                </c:pt>
                <c:pt idx="39">
                  <c:v>-2.2309471275405168E-3</c:v>
                </c:pt>
                <c:pt idx="40">
                  <c:v>-2.08733902016552E-3</c:v>
                </c:pt>
                <c:pt idx="41">
                  <c:v>-2.0770322182008076E-3</c:v>
                </c:pt>
                <c:pt idx="42">
                  <c:v>-1.9854162007366949E-3</c:v>
                </c:pt>
                <c:pt idx="43">
                  <c:v>-1.9803773197761684E-3</c:v>
                </c:pt>
                <c:pt idx="44">
                  <c:v>-1.9751093987719821E-3</c:v>
                </c:pt>
                <c:pt idx="45">
                  <c:v>-1.9606798760213847E-3</c:v>
                </c:pt>
                <c:pt idx="46">
                  <c:v>-1.9560990751481787E-3</c:v>
                </c:pt>
                <c:pt idx="47">
                  <c:v>-1.9560990751481787E-3</c:v>
                </c:pt>
                <c:pt idx="48">
                  <c:v>-1.7247686310512939E-3</c:v>
                </c:pt>
                <c:pt idx="49">
                  <c:v>-1.7233943907893324E-3</c:v>
                </c:pt>
                <c:pt idx="50">
                  <c:v>-1.7217911104837104E-3</c:v>
                </c:pt>
                <c:pt idx="51">
                  <c:v>-1.7130875888246196E-3</c:v>
                </c:pt>
                <c:pt idx="52">
                  <c:v>-1.7130875888246196E-3</c:v>
                </c:pt>
                <c:pt idx="53">
                  <c:v>-1.709422948126055E-3</c:v>
                </c:pt>
                <c:pt idx="54">
                  <c:v>-1.709422948126055E-3</c:v>
                </c:pt>
                <c:pt idx="55">
                  <c:v>-1.7030098269035672E-3</c:v>
                </c:pt>
                <c:pt idx="56">
                  <c:v>-1.6194102109675643E-3</c:v>
                </c:pt>
                <c:pt idx="57">
                  <c:v>-1.6047516481733064E-3</c:v>
                </c:pt>
                <c:pt idx="58">
                  <c:v>-1.6047516481733064E-3</c:v>
                </c:pt>
                <c:pt idx="59">
                  <c:v>-1.5999418072564404E-3</c:v>
                </c:pt>
                <c:pt idx="60">
                  <c:v>-1.5946738862522539E-3</c:v>
                </c:pt>
                <c:pt idx="61">
                  <c:v>-1.5932996459902924E-3</c:v>
                </c:pt>
                <c:pt idx="62">
                  <c:v>-1.585741324549503E-3</c:v>
                </c:pt>
                <c:pt idx="63">
                  <c:v>-1.4950414672600314E-3</c:v>
                </c:pt>
                <c:pt idx="64">
                  <c:v>-1.4950414672600314E-3</c:v>
                </c:pt>
                <c:pt idx="65">
                  <c:v>-1.4774053838981895E-3</c:v>
                </c:pt>
                <c:pt idx="66">
                  <c:v>-1.4744278633306059E-3</c:v>
                </c:pt>
                <c:pt idx="67">
                  <c:v>-1.4744278633306059E-3</c:v>
                </c:pt>
                <c:pt idx="68">
                  <c:v>-1.4730536230686442E-3</c:v>
                </c:pt>
                <c:pt idx="69">
                  <c:v>-1.4730536230686442E-3</c:v>
                </c:pt>
                <c:pt idx="70">
                  <c:v>-1.4664114618024959E-3</c:v>
                </c:pt>
                <c:pt idx="71">
                  <c:v>-1.3830408859101533E-3</c:v>
                </c:pt>
                <c:pt idx="72">
                  <c:v>-1.3830408859101533E-3</c:v>
                </c:pt>
                <c:pt idx="73">
                  <c:v>-1.3631144021117089E-3</c:v>
                </c:pt>
                <c:pt idx="74">
                  <c:v>-1.3624272819807281E-3</c:v>
                </c:pt>
                <c:pt idx="75">
                  <c:v>-1.3624272819807281E-3</c:v>
                </c:pt>
                <c:pt idx="76">
                  <c:v>-1.3580755211511828E-3</c:v>
                </c:pt>
                <c:pt idx="77">
                  <c:v>-1.3580755211511828E-3</c:v>
                </c:pt>
                <c:pt idx="78">
                  <c:v>-1.3397523176583602E-3</c:v>
                </c:pt>
                <c:pt idx="79">
                  <c:v>-1.3397523176583602E-3</c:v>
                </c:pt>
                <c:pt idx="80">
                  <c:v>-1.1439230803288191E-3</c:v>
                </c:pt>
                <c:pt idx="81">
                  <c:v>-1.129264517534561E-3</c:v>
                </c:pt>
                <c:pt idx="82">
                  <c:v>-1.1233094763993937E-3</c:v>
                </c:pt>
                <c:pt idx="83">
                  <c:v>-1.1196448357008292E-3</c:v>
                </c:pt>
                <c:pt idx="84">
                  <c:v>-1.1189577155698485E-3</c:v>
                </c:pt>
                <c:pt idx="85">
                  <c:v>-1.1166673151332455E-3</c:v>
                </c:pt>
                <c:pt idx="86">
                  <c:v>-1.1093380337361166E-3</c:v>
                </c:pt>
                <c:pt idx="87">
                  <c:v>-1.1086509136051356E-3</c:v>
                </c:pt>
                <c:pt idx="88">
                  <c:v>-1.1049862729065711E-3</c:v>
                </c:pt>
                <c:pt idx="89">
                  <c:v>-9.9962785282284154E-4</c:v>
                </c:pt>
                <c:pt idx="90">
                  <c:v>-9.9138241125107146E-4</c:v>
                </c:pt>
                <c:pt idx="91">
                  <c:v>-8.5739398570980644E-4</c:v>
                </c:pt>
                <c:pt idx="92">
                  <c:v>-7.5821964680490442E-4</c:v>
                </c:pt>
                <c:pt idx="93">
                  <c:v>-7.5753252667392355E-4</c:v>
                </c:pt>
                <c:pt idx="94">
                  <c:v>-7.5592924636830165E-4</c:v>
                </c:pt>
                <c:pt idx="95">
                  <c:v>-7.5592924636830165E-4</c:v>
                </c:pt>
                <c:pt idx="96">
                  <c:v>-7.5295172580071789E-4</c:v>
                </c:pt>
                <c:pt idx="97">
                  <c:v>-7.5089036540777537E-4</c:v>
                </c:pt>
                <c:pt idx="98">
                  <c:v>-7.5066132536411511E-4</c:v>
                </c:pt>
                <c:pt idx="99">
                  <c:v>-7.4722572470921084E-4</c:v>
                </c:pt>
                <c:pt idx="100">
                  <c:v>-7.4424820414162719E-4</c:v>
                </c:pt>
                <c:pt idx="101">
                  <c:v>-7.3898028313744077E-4</c:v>
                </c:pt>
                <c:pt idx="102">
                  <c:v>-7.3531564243887624E-4</c:v>
                </c:pt>
                <c:pt idx="103">
                  <c:v>-7.3462852230789537E-4</c:v>
                </c:pt>
                <c:pt idx="104">
                  <c:v>-6.2766682191854378E-4</c:v>
                </c:pt>
                <c:pt idx="105">
                  <c:v>-6.2239890091435725E-4</c:v>
                </c:pt>
                <c:pt idx="106">
                  <c:v>-5.0261095808002982E-4</c:v>
                </c:pt>
                <c:pt idx="107">
                  <c:v>-5.0238191803636957E-4</c:v>
                </c:pt>
                <c:pt idx="108">
                  <c:v>-4.2886006402141906E-4</c:v>
                </c:pt>
                <c:pt idx="109">
                  <c:v>-3.6793541240778409E-4</c:v>
                </c:pt>
                <c:pt idx="110">
                  <c:v>-2.7059339385216428E-4</c:v>
                </c:pt>
                <c:pt idx="111">
                  <c:v>-2.4562802909319358E-4</c:v>
                </c:pt>
                <c:pt idx="112">
                  <c:v>-2.4562802909319358E-4</c:v>
                </c:pt>
                <c:pt idx="113">
                  <c:v>-1.3866632870384189E-4</c:v>
                </c:pt>
                <c:pt idx="114">
                  <c:v>-1.3294032761233484E-4</c:v>
                </c:pt>
                <c:pt idx="115">
                  <c:v>-1.2996280704475119E-4</c:v>
                </c:pt>
                <c:pt idx="116">
                  <c:v>-4.0408149973580995E-5</c:v>
                </c:pt>
                <c:pt idx="117">
                  <c:v>-2.4375346917361249E-5</c:v>
                </c:pt>
                <c:pt idx="118">
                  <c:v>-9.7167841231032533E-6</c:v>
                </c:pt>
                <c:pt idx="119">
                  <c:v>2.1016165779076744E-4</c:v>
                </c:pt>
                <c:pt idx="120">
                  <c:v>4.7309962791277109E-4</c:v>
                </c:pt>
                <c:pt idx="121">
                  <c:v>5.7250300686133336E-4</c:v>
                </c:pt>
                <c:pt idx="122">
                  <c:v>9.3690571632484192E-4</c:v>
                </c:pt>
                <c:pt idx="123">
                  <c:v>1.2912306638672979E-3</c:v>
                </c:pt>
                <c:pt idx="124">
                  <c:v>1.329480351158565E-3</c:v>
                </c:pt>
                <c:pt idx="125">
                  <c:v>1.329480351158565E-3</c:v>
                </c:pt>
                <c:pt idx="126">
                  <c:v>1.4302579703690892E-3</c:v>
                </c:pt>
                <c:pt idx="127">
                  <c:v>1.434151651111314E-3</c:v>
                </c:pt>
                <c:pt idx="128">
                  <c:v>1.4348387712422948E-3</c:v>
                </c:pt>
                <c:pt idx="129">
                  <c:v>1.5555428742512634E-3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295-4AD8-9910-99FE4E69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87248"/>
        <c:axId val="1"/>
      </c:scatterChart>
      <c:valAx>
        <c:axId val="677387248"/>
        <c:scaling>
          <c:orientation val="minMax"/>
          <c:min val="-30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9458272327964861"/>
              <c:y val="0.91428796400449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  <c:min val="-0.0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0248901903367497E-2"/>
              <c:y val="0.357143607049118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8724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43338213762809"/>
          <c:y val="0.92619272590926138"/>
          <c:w val="0.42166910688140563"/>
          <c:h val="5.00000000000000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028234733569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0612377451917"/>
          <c:y val="0.1203707331776053"/>
          <c:w val="0.74648001406007625"/>
          <c:h val="0.722224399065631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(old)'!$H$21:$H$991</c:f>
              <c:numCache>
                <c:formatCode>General</c:formatCode>
                <c:ptCount val="971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CE-4EEA-92FA-1D64B3550066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(old)'!$I$21:$I$991</c:f>
              <c:numCache>
                <c:formatCode>General</c:formatCode>
                <c:ptCount val="971"/>
                <c:pt idx="33">
                  <c:v>-7.0000118284951895E-5</c:v>
                </c:pt>
                <c:pt idx="44">
                  <c:v>2.471834173775278E-3</c:v>
                </c:pt>
                <c:pt idx="45">
                  <c:v>3.2911656380747445E-3</c:v>
                </c:pt>
                <c:pt idx="46">
                  <c:v>3.8096785428933799E-3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CE-4EEA-92FA-1D64B3550066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(old)'!$J$21:$J$991</c:f>
              <c:numCache>
                <c:formatCode>General</c:formatCode>
                <c:ptCount val="971"/>
                <c:pt idx="34">
                  <c:v>-8.9999775809701532E-5</c:v>
                </c:pt>
                <c:pt idx="39">
                  <c:v>3.4999995841644704E-4</c:v>
                </c:pt>
                <c:pt idx="40">
                  <c:v>-5.7000013475771993E-4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CE-4EEA-92FA-1D64B3550066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(old)'!$K$21:$K$991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CE-4EEA-92FA-1D64B3550066}"/>
            </c:ext>
          </c:extLst>
        </c:ser>
        <c:ser>
          <c:idx val="4"/>
          <c:order val="4"/>
          <c:tx>
            <c:strRef>
              <c:f>'A (old)'!$L$20:$L$20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(old)'!$L$21:$L$991</c:f>
              <c:numCache>
                <c:formatCode>General</c:formatCode>
                <c:ptCount val="971"/>
                <c:pt idx="27">
                  <c:v>-9.1499801201280206E-3</c:v>
                </c:pt>
                <c:pt idx="29">
                  <c:v>-8.3200199660495855E-3</c:v>
                </c:pt>
                <c:pt idx="30">
                  <c:v>-8.9599997954792343E-3</c:v>
                </c:pt>
                <c:pt idx="31">
                  <c:v>-4.1400001646252349E-3</c:v>
                </c:pt>
                <c:pt idx="38">
                  <c:v>4.2999989818781614E-4</c:v>
                </c:pt>
                <c:pt idx="41">
                  <c:v>4.7000024642329663E-4</c:v>
                </c:pt>
                <c:pt idx="42">
                  <c:v>1.9999992218799889E-4</c:v>
                </c:pt>
                <c:pt idx="43">
                  <c:v>3.2999992981785908E-4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CE-4EEA-92FA-1D64B3550066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DT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(old)'!$M$21:$M$991</c:f>
              <c:numCache>
                <c:formatCode>General</c:formatCode>
                <c:ptCount val="971"/>
                <c:pt idx="35">
                  <c:v>1.7999995179707184E-4</c:v>
                </c:pt>
                <c:pt idx="36">
                  <c:v>2.700000986806117E-4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0CE-4EEA-92FA-1D64B3550066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(old)'!$N$21:$N$991</c:f>
              <c:numCache>
                <c:formatCode>General</c:formatCode>
                <c:ptCount val="971"/>
                <c:pt idx="0">
                  <c:v>-0.12593999999080552</c:v>
                </c:pt>
                <c:pt idx="1">
                  <c:v>-0.16358999998374202</c:v>
                </c:pt>
                <c:pt idx="2">
                  <c:v>-9.459999998944113E-2</c:v>
                </c:pt>
                <c:pt idx="3">
                  <c:v>-0.12843999998949585</c:v>
                </c:pt>
                <c:pt idx="4">
                  <c:v>-9.9429999991116347E-2</c:v>
                </c:pt>
                <c:pt idx="5">
                  <c:v>-0.12530999998853076</c:v>
                </c:pt>
                <c:pt idx="6">
                  <c:v>-0.1098499999861815</c:v>
                </c:pt>
                <c:pt idx="7">
                  <c:v>-8.8469999987864867E-2</c:v>
                </c:pt>
                <c:pt idx="8">
                  <c:v>-8.3959999985381728E-2</c:v>
                </c:pt>
                <c:pt idx="9">
                  <c:v>-9.256999998979154E-2</c:v>
                </c:pt>
                <c:pt idx="10">
                  <c:v>-9.4599999985803152E-2</c:v>
                </c:pt>
                <c:pt idx="11">
                  <c:v>-9.0709999985847389E-2</c:v>
                </c:pt>
                <c:pt idx="12">
                  <c:v>-0.12467999998625601</c:v>
                </c:pt>
                <c:pt idx="13">
                  <c:v>-0.11926999998831889</c:v>
                </c:pt>
                <c:pt idx="18">
                  <c:v>-8.9099999822792597E-3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0CE-4EEA-92FA-1D64B3550066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(old)'!$O$21:$O$991</c:f>
              <c:numCache>
                <c:formatCode>General</c:formatCode>
                <c:ptCount val="971"/>
                <c:pt idx="14">
                  <c:v>-1.1399999988498166E-2</c:v>
                </c:pt>
                <c:pt idx="15">
                  <c:v>-1.1399999988498166E-2</c:v>
                </c:pt>
                <c:pt idx="16">
                  <c:v>-7.6699999845004641E-3</c:v>
                </c:pt>
                <c:pt idx="17">
                  <c:v>-6.7699999854085036E-3</c:v>
                </c:pt>
                <c:pt idx="19">
                  <c:v>1.5900000144029036E-3</c:v>
                </c:pt>
                <c:pt idx="20">
                  <c:v>1.5900000144029036E-3</c:v>
                </c:pt>
                <c:pt idx="21">
                  <c:v>-5.679999987478368E-3</c:v>
                </c:pt>
                <c:pt idx="22">
                  <c:v>-5.679999987478368E-3</c:v>
                </c:pt>
                <c:pt idx="23">
                  <c:v>-4.3899999873246998E-3</c:v>
                </c:pt>
                <c:pt idx="24">
                  <c:v>-4.3899999873246998E-3</c:v>
                </c:pt>
                <c:pt idx="25">
                  <c:v>-4.5899999895482324E-3</c:v>
                </c:pt>
                <c:pt idx="26">
                  <c:v>-4.5899999895482324E-3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0CE-4EEA-92FA-1D64B3550066}"/>
            </c:ext>
          </c:extLst>
        </c:ser>
        <c:ser>
          <c:idx val="8"/>
          <c:order val="8"/>
          <c:tx>
            <c:strRef>
              <c:f>'A (old)'!$P$20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(old)'!$P$21:$P$991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0CE-4EEA-92FA-1D64B3550066}"/>
            </c:ext>
          </c:extLst>
        </c:ser>
        <c:ser>
          <c:idx val="9"/>
          <c:order val="9"/>
          <c:tx>
            <c:strRef>
              <c:f>'A (old)'!$Q$20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(old)'!$Q$21:$Q$991</c:f>
              <c:numCache>
                <c:formatCode>General</c:formatCode>
                <c:ptCount val="971"/>
                <c:pt idx="0">
                  <c:v>-0.12060842230523619</c:v>
                </c:pt>
                <c:pt idx="1">
                  <c:v>-0.11996800337777769</c:v>
                </c:pt>
                <c:pt idx="2">
                  <c:v>-0.11819505413649783</c:v>
                </c:pt>
                <c:pt idx="3">
                  <c:v>-0.11555248340424801</c:v>
                </c:pt>
                <c:pt idx="4">
                  <c:v>-0.11417951510713523</c:v>
                </c:pt>
                <c:pt idx="5">
                  <c:v>-0.11410760842054338</c:v>
                </c:pt>
                <c:pt idx="6">
                  <c:v>-0.11342000073000899</c:v>
                </c:pt>
                <c:pt idx="7">
                  <c:v>-0.11293013642760213</c:v>
                </c:pt>
                <c:pt idx="8">
                  <c:v>-0.10380472848230746</c:v>
                </c:pt>
                <c:pt idx="9">
                  <c:v>-0.10373956304758361</c:v>
                </c:pt>
                <c:pt idx="10">
                  <c:v>-0.1033643000269325</c:v>
                </c:pt>
                <c:pt idx="11">
                  <c:v>-0.102287946812011</c:v>
                </c:pt>
                <c:pt idx="12">
                  <c:v>-0.10086554266786635</c:v>
                </c:pt>
                <c:pt idx="13">
                  <c:v>-0.10007681619931219</c:v>
                </c:pt>
                <c:pt idx="14">
                  <c:v>-1.1413624547627416E-2</c:v>
                </c:pt>
                <c:pt idx="15">
                  <c:v>-1.1413624547627416E-2</c:v>
                </c:pt>
                <c:pt idx="16">
                  <c:v>-6.6880069881704619E-3</c:v>
                </c:pt>
                <c:pt idx="17">
                  <c:v>-6.6880069881704619E-3</c:v>
                </c:pt>
                <c:pt idx="18">
                  <c:v>-6.6745244844344936E-3</c:v>
                </c:pt>
                <c:pt idx="19">
                  <c:v>-5.5959241855570146E-3</c:v>
                </c:pt>
                <c:pt idx="20">
                  <c:v>-5.5959241855570146E-3</c:v>
                </c:pt>
                <c:pt idx="21">
                  <c:v>-5.5891829336890304E-3</c:v>
                </c:pt>
                <c:pt idx="22">
                  <c:v>-5.5891829336890304E-3</c:v>
                </c:pt>
                <c:pt idx="23">
                  <c:v>-5.5464883385251303E-3</c:v>
                </c:pt>
                <c:pt idx="24">
                  <c:v>-5.5464883385251303E-3</c:v>
                </c:pt>
                <c:pt idx="25">
                  <c:v>-5.3667216220455501E-3</c:v>
                </c:pt>
                <c:pt idx="26">
                  <c:v>-5.3667216220455501E-3</c:v>
                </c:pt>
                <c:pt idx="27">
                  <c:v>-8.9305967762532204E-3</c:v>
                </c:pt>
                <c:pt idx="28">
                  <c:v>-7.9194089960555828E-3</c:v>
                </c:pt>
                <c:pt idx="29">
                  <c:v>-7.8677260650677049E-3</c:v>
                </c:pt>
                <c:pt idx="30">
                  <c:v>-7.8542435613317366E-3</c:v>
                </c:pt>
                <c:pt idx="31">
                  <c:v>-3.0634605671509335E-3</c:v>
                </c:pt>
                <c:pt idx="32">
                  <c:v>3.3862454222511468E-4</c:v>
                </c:pt>
                <c:pt idx="33">
                  <c:v>3.4536579409309893E-4</c:v>
                </c:pt>
                <c:pt idx="34">
                  <c:v>3.6109538178506214E-4</c:v>
                </c:pt>
                <c:pt idx="35">
                  <c:v>3.6109538178506214E-4</c:v>
                </c:pt>
                <c:pt idx="36">
                  <c:v>3.9030747321299386E-4</c:v>
                </c:pt>
                <c:pt idx="37">
                  <c:v>4.1053122881694662E-4</c:v>
                </c:pt>
                <c:pt idx="38">
                  <c:v>4.1277831277294137E-4</c:v>
                </c:pt>
                <c:pt idx="39">
                  <c:v>4.4648457211286254E-4</c:v>
                </c:pt>
                <c:pt idx="40">
                  <c:v>4.7569666354079431E-4</c:v>
                </c:pt>
                <c:pt idx="41">
                  <c:v>5.2737959452867349E-4</c:v>
                </c:pt>
                <c:pt idx="42">
                  <c:v>5.6333293782458941E-4</c:v>
                </c:pt>
                <c:pt idx="43">
                  <c:v>5.7007418969257377E-4</c:v>
                </c:pt>
                <c:pt idx="44">
                  <c:v>2.8463702371152532E-3</c:v>
                </c:pt>
                <c:pt idx="45">
                  <c:v>3.5699312709455621E-3</c:v>
                </c:pt>
                <c:pt idx="46">
                  <c:v>4.1676556032401654E-3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0CE-4EEA-92FA-1D64B3550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76096"/>
        <c:axId val="1"/>
      </c:scatterChart>
      <c:valAx>
        <c:axId val="677376096"/>
        <c:scaling>
          <c:orientation val="minMax"/>
          <c:max val="2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6478938958921212"/>
              <c:y val="0.92284242247496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00"/>
        <c:minorUnit val="500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0.388890185023168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60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24075100941012"/>
          <c:y val="0.12962995366319952"/>
          <c:w val="0.99374169778073507"/>
          <c:h val="0.71913774667055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992805755395682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9136690647481"/>
          <c:y val="0.15202702702702703"/>
          <c:w val="0.83884892086330931"/>
          <c:h val="0.5709459459459459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(old)'!$H$21:$H$991</c:f>
              <c:numCache>
                <c:formatCode>General</c:formatCode>
                <c:ptCount val="971"/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A-4433-9788-7233AFE572FA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(old)'!$I$21:$I$991</c:f>
              <c:numCache>
                <c:formatCode>General</c:formatCode>
                <c:ptCount val="971"/>
                <c:pt idx="33">
                  <c:v>-7.0000118284951895E-5</c:v>
                </c:pt>
                <c:pt idx="44">
                  <c:v>2.471834173775278E-3</c:v>
                </c:pt>
                <c:pt idx="45">
                  <c:v>3.2911656380747445E-3</c:v>
                </c:pt>
                <c:pt idx="46">
                  <c:v>3.8096785428933799E-3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2A-4433-9788-7233AFE572FA}"/>
            </c:ext>
          </c:extLst>
        </c:ser>
        <c:ser>
          <c:idx val="2"/>
          <c:order val="2"/>
          <c:tx>
            <c:strRef>
              <c:f>'A (old)'!$J$20:$J$20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(old)'!$J$21:$J$991</c:f>
              <c:numCache>
                <c:formatCode>General</c:formatCode>
                <c:ptCount val="971"/>
                <c:pt idx="34">
                  <c:v>-8.9999775809701532E-5</c:v>
                </c:pt>
                <c:pt idx="39">
                  <c:v>3.4999995841644704E-4</c:v>
                </c:pt>
                <c:pt idx="40">
                  <c:v>-5.7000013475771993E-4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2A-4433-9788-7233AFE572FA}"/>
            </c:ext>
          </c:extLst>
        </c:ser>
        <c:ser>
          <c:idx val="3"/>
          <c:order val="3"/>
          <c:tx>
            <c:strRef>
              <c:f>'A (old)'!$K$20:$K$20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(old)'!$K$21:$K$991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2A-4433-9788-7233AFE572FA}"/>
            </c:ext>
          </c:extLst>
        </c:ser>
        <c:ser>
          <c:idx val="4"/>
          <c:order val="4"/>
          <c:tx>
            <c:strRef>
              <c:f>'A (old)'!$L$20:$L$20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(old)'!$L$21:$L$991</c:f>
              <c:numCache>
                <c:formatCode>General</c:formatCode>
                <c:ptCount val="971"/>
                <c:pt idx="27">
                  <c:v>-9.1499801201280206E-3</c:v>
                </c:pt>
                <c:pt idx="29">
                  <c:v>-8.3200199660495855E-3</c:v>
                </c:pt>
                <c:pt idx="30">
                  <c:v>-8.9599997954792343E-3</c:v>
                </c:pt>
                <c:pt idx="31">
                  <c:v>-4.1400001646252349E-3</c:v>
                </c:pt>
                <c:pt idx="38">
                  <c:v>4.2999989818781614E-4</c:v>
                </c:pt>
                <c:pt idx="41">
                  <c:v>4.7000024642329663E-4</c:v>
                </c:pt>
                <c:pt idx="42">
                  <c:v>1.9999992218799889E-4</c:v>
                </c:pt>
                <c:pt idx="43">
                  <c:v>3.2999992981785908E-4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2A-4433-9788-7233AFE572FA}"/>
            </c:ext>
          </c:extLst>
        </c:ser>
        <c:ser>
          <c:idx val="5"/>
          <c:order val="5"/>
          <c:tx>
            <c:strRef>
              <c:f>'A (old)'!$N$20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(old)'!$N$21:$N$991</c:f>
              <c:numCache>
                <c:formatCode>General</c:formatCode>
                <c:ptCount val="971"/>
                <c:pt idx="0">
                  <c:v>-0.12593999999080552</c:v>
                </c:pt>
                <c:pt idx="1">
                  <c:v>-0.16358999998374202</c:v>
                </c:pt>
                <c:pt idx="2">
                  <c:v>-9.459999998944113E-2</c:v>
                </c:pt>
                <c:pt idx="3">
                  <c:v>-0.12843999998949585</c:v>
                </c:pt>
                <c:pt idx="4">
                  <c:v>-9.9429999991116347E-2</c:v>
                </c:pt>
                <c:pt idx="5">
                  <c:v>-0.12530999998853076</c:v>
                </c:pt>
                <c:pt idx="6">
                  <c:v>-0.1098499999861815</c:v>
                </c:pt>
                <c:pt idx="7">
                  <c:v>-8.8469999987864867E-2</c:v>
                </c:pt>
                <c:pt idx="8">
                  <c:v>-8.3959999985381728E-2</c:v>
                </c:pt>
                <c:pt idx="9">
                  <c:v>-9.256999998979154E-2</c:v>
                </c:pt>
                <c:pt idx="10">
                  <c:v>-9.4599999985803152E-2</c:v>
                </c:pt>
                <c:pt idx="11">
                  <c:v>-9.0709999985847389E-2</c:v>
                </c:pt>
                <c:pt idx="12">
                  <c:v>-0.12467999998625601</c:v>
                </c:pt>
                <c:pt idx="13">
                  <c:v>-0.11926999998831889</c:v>
                </c:pt>
                <c:pt idx="18">
                  <c:v>-8.9099999822792597E-3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2A-4433-9788-7233AFE572FA}"/>
            </c:ext>
          </c:extLst>
        </c:ser>
        <c:ser>
          <c:idx val="6"/>
          <c:order val="6"/>
          <c:tx>
            <c:strRef>
              <c:f>'A (old)'!$O$20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(old)'!$O$21:$O$991</c:f>
              <c:numCache>
                <c:formatCode>General</c:formatCode>
                <c:ptCount val="971"/>
                <c:pt idx="14">
                  <c:v>-1.1399999988498166E-2</c:v>
                </c:pt>
                <c:pt idx="15">
                  <c:v>-1.1399999988498166E-2</c:v>
                </c:pt>
                <c:pt idx="16">
                  <c:v>-7.6699999845004641E-3</c:v>
                </c:pt>
                <c:pt idx="17">
                  <c:v>-6.7699999854085036E-3</c:v>
                </c:pt>
                <c:pt idx="19">
                  <c:v>1.5900000144029036E-3</c:v>
                </c:pt>
                <c:pt idx="20">
                  <c:v>1.5900000144029036E-3</c:v>
                </c:pt>
                <c:pt idx="21">
                  <c:v>-5.679999987478368E-3</c:v>
                </c:pt>
                <c:pt idx="22">
                  <c:v>-5.679999987478368E-3</c:v>
                </c:pt>
                <c:pt idx="23">
                  <c:v>-4.3899999873246998E-3</c:v>
                </c:pt>
                <c:pt idx="24">
                  <c:v>-4.3899999873246998E-3</c:v>
                </c:pt>
                <c:pt idx="25">
                  <c:v>-4.5899999895482324E-3</c:v>
                </c:pt>
                <c:pt idx="26">
                  <c:v>-4.5899999895482324E-3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2A-4433-9788-7233AFE572FA}"/>
            </c:ext>
          </c:extLst>
        </c:ser>
        <c:ser>
          <c:idx val="7"/>
          <c:order val="7"/>
          <c:tx>
            <c:strRef>
              <c:f>'A (old)'!$P$20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(old)'!$P$21:$P$991</c:f>
              <c:numCache>
                <c:formatCode>General</c:formatCode>
                <c:ptCount val="971"/>
                <c:pt idx="37">
                  <c:v>-5.8000000717584044E-4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2A-4433-9788-7233AFE572FA}"/>
            </c:ext>
          </c:extLst>
        </c:ser>
        <c:ser>
          <c:idx val="8"/>
          <c:order val="8"/>
          <c:tx>
            <c:strRef>
              <c:f>'A (old)'!$Q$20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(old)'!$F$21:$F$991</c:f>
              <c:numCache>
                <c:formatCode>General</c:formatCode>
                <c:ptCount val="971"/>
                <c:pt idx="0">
                  <c:v>-53824</c:v>
                </c:pt>
                <c:pt idx="1">
                  <c:v>-53539</c:v>
                </c:pt>
                <c:pt idx="2">
                  <c:v>-52750</c:v>
                </c:pt>
                <c:pt idx="3">
                  <c:v>-51574</c:v>
                </c:pt>
                <c:pt idx="4">
                  <c:v>-50963</c:v>
                </c:pt>
                <c:pt idx="5">
                  <c:v>-50931</c:v>
                </c:pt>
                <c:pt idx="6">
                  <c:v>-50625</c:v>
                </c:pt>
                <c:pt idx="7">
                  <c:v>-50407</c:v>
                </c:pt>
                <c:pt idx="8">
                  <c:v>-46346</c:v>
                </c:pt>
                <c:pt idx="9">
                  <c:v>-46317</c:v>
                </c:pt>
                <c:pt idx="10">
                  <c:v>-46150</c:v>
                </c:pt>
                <c:pt idx="11">
                  <c:v>-45671</c:v>
                </c:pt>
                <c:pt idx="12">
                  <c:v>-45038</c:v>
                </c:pt>
                <c:pt idx="13">
                  <c:v>-44687</c:v>
                </c:pt>
                <c:pt idx="14">
                  <c:v>-5230</c:v>
                </c:pt>
                <c:pt idx="15">
                  <c:v>-5230</c:v>
                </c:pt>
                <c:pt idx="16">
                  <c:v>-3127</c:v>
                </c:pt>
                <c:pt idx="17">
                  <c:v>-3127</c:v>
                </c:pt>
                <c:pt idx="18">
                  <c:v>-3121</c:v>
                </c:pt>
                <c:pt idx="19">
                  <c:v>-2641</c:v>
                </c:pt>
                <c:pt idx="20">
                  <c:v>-2641</c:v>
                </c:pt>
                <c:pt idx="21">
                  <c:v>-2638</c:v>
                </c:pt>
                <c:pt idx="22">
                  <c:v>-2638</c:v>
                </c:pt>
                <c:pt idx="23">
                  <c:v>-2619</c:v>
                </c:pt>
                <c:pt idx="24">
                  <c:v>-2619</c:v>
                </c:pt>
                <c:pt idx="25">
                  <c:v>-2539</c:v>
                </c:pt>
                <c:pt idx="26">
                  <c:v>-2539</c:v>
                </c:pt>
                <c:pt idx="27">
                  <c:v>-4125</c:v>
                </c:pt>
                <c:pt idx="28">
                  <c:v>-3675</c:v>
                </c:pt>
                <c:pt idx="29">
                  <c:v>-3652</c:v>
                </c:pt>
                <c:pt idx="30">
                  <c:v>-3646</c:v>
                </c:pt>
                <c:pt idx="31">
                  <c:v>-1514</c:v>
                </c:pt>
                <c:pt idx="32">
                  <c:v>0</c:v>
                </c:pt>
                <c:pt idx="33">
                  <c:v>3</c:v>
                </c:pt>
                <c:pt idx="34">
                  <c:v>10</c:v>
                </c:pt>
                <c:pt idx="35">
                  <c:v>10</c:v>
                </c:pt>
                <c:pt idx="36">
                  <c:v>23</c:v>
                </c:pt>
                <c:pt idx="37">
                  <c:v>32</c:v>
                </c:pt>
                <c:pt idx="38">
                  <c:v>33</c:v>
                </c:pt>
                <c:pt idx="39">
                  <c:v>48</c:v>
                </c:pt>
                <c:pt idx="40">
                  <c:v>61</c:v>
                </c:pt>
                <c:pt idx="41">
                  <c:v>84</c:v>
                </c:pt>
                <c:pt idx="42">
                  <c:v>100</c:v>
                </c:pt>
                <c:pt idx="43">
                  <c:v>103</c:v>
                </c:pt>
                <c:pt idx="44">
                  <c:v>1116</c:v>
                </c:pt>
                <c:pt idx="45">
                  <c:v>1438</c:v>
                </c:pt>
                <c:pt idx="46">
                  <c:v>1704</c:v>
                </c:pt>
              </c:numCache>
            </c:numRef>
          </c:xVal>
          <c:yVal>
            <c:numRef>
              <c:f>'A (old)'!$Q$21:$Q$991</c:f>
              <c:numCache>
                <c:formatCode>General</c:formatCode>
                <c:ptCount val="971"/>
                <c:pt idx="0">
                  <c:v>-0.12060842230523619</c:v>
                </c:pt>
                <c:pt idx="1">
                  <c:v>-0.11996800337777769</c:v>
                </c:pt>
                <c:pt idx="2">
                  <c:v>-0.11819505413649783</c:v>
                </c:pt>
                <c:pt idx="3">
                  <c:v>-0.11555248340424801</c:v>
                </c:pt>
                <c:pt idx="4">
                  <c:v>-0.11417951510713523</c:v>
                </c:pt>
                <c:pt idx="5">
                  <c:v>-0.11410760842054338</c:v>
                </c:pt>
                <c:pt idx="6">
                  <c:v>-0.11342000073000899</c:v>
                </c:pt>
                <c:pt idx="7">
                  <c:v>-0.11293013642760213</c:v>
                </c:pt>
                <c:pt idx="8">
                  <c:v>-0.10380472848230746</c:v>
                </c:pt>
                <c:pt idx="9">
                  <c:v>-0.10373956304758361</c:v>
                </c:pt>
                <c:pt idx="10">
                  <c:v>-0.1033643000269325</c:v>
                </c:pt>
                <c:pt idx="11">
                  <c:v>-0.102287946812011</c:v>
                </c:pt>
                <c:pt idx="12">
                  <c:v>-0.10086554266786635</c:v>
                </c:pt>
                <c:pt idx="13">
                  <c:v>-0.10007681619931219</c:v>
                </c:pt>
                <c:pt idx="14">
                  <c:v>-1.1413624547627416E-2</c:v>
                </c:pt>
                <c:pt idx="15">
                  <c:v>-1.1413624547627416E-2</c:v>
                </c:pt>
                <c:pt idx="16">
                  <c:v>-6.6880069881704619E-3</c:v>
                </c:pt>
                <c:pt idx="17">
                  <c:v>-6.6880069881704619E-3</c:v>
                </c:pt>
                <c:pt idx="18">
                  <c:v>-6.6745244844344936E-3</c:v>
                </c:pt>
                <c:pt idx="19">
                  <c:v>-5.5959241855570146E-3</c:v>
                </c:pt>
                <c:pt idx="20">
                  <c:v>-5.5959241855570146E-3</c:v>
                </c:pt>
                <c:pt idx="21">
                  <c:v>-5.5891829336890304E-3</c:v>
                </c:pt>
                <c:pt idx="22">
                  <c:v>-5.5891829336890304E-3</c:v>
                </c:pt>
                <c:pt idx="23">
                  <c:v>-5.5464883385251303E-3</c:v>
                </c:pt>
                <c:pt idx="24">
                  <c:v>-5.5464883385251303E-3</c:v>
                </c:pt>
                <c:pt idx="25">
                  <c:v>-5.3667216220455501E-3</c:v>
                </c:pt>
                <c:pt idx="26">
                  <c:v>-5.3667216220455501E-3</c:v>
                </c:pt>
                <c:pt idx="27">
                  <c:v>-8.9305967762532204E-3</c:v>
                </c:pt>
                <c:pt idx="28">
                  <c:v>-7.9194089960555828E-3</c:v>
                </c:pt>
                <c:pt idx="29">
                  <c:v>-7.8677260650677049E-3</c:v>
                </c:pt>
                <c:pt idx="30">
                  <c:v>-7.8542435613317366E-3</c:v>
                </c:pt>
                <c:pt idx="31">
                  <c:v>-3.0634605671509335E-3</c:v>
                </c:pt>
                <c:pt idx="32">
                  <c:v>3.3862454222511468E-4</c:v>
                </c:pt>
                <c:pt idx="33">
                  <c:v>3.4536579409309893E-4</c:v>
                </c:pt>
                <c:pt idx="34">
                  <c:v>3.6109538178506214E-4</c:v>
                </c:pt>
                <c:pt idx="35">
                  <c:v>3.6109538178506214E-4</c:v>
                </c:pt>
                <c:pt idx="36">
                  <c:v>3.9030747321299386E-4</c:v>
                </c:pt>
                <c:pt idx="37">
                  <c:v>4.1053122881694662E-4</c:v>
                </c:pt>
                <c:pt idx="38">
                  <c:v>4.1277831277294137E-4</c:v>
                </c:pt>
                <c:pt idx="39">
                  <c:v>4.4648457211286254E-4</c:v>
                </c:pt>
                <c:pt idx="40">
                  <c:v>4.7569666354079431E-4</c:v>
                </c:pt>
                <c:pt idx="41">
                  <c:v>5.2737959452867349E-4</c:v>
                </c:pt>
                <c:pt idx="42">
                  <c:v>5.6333293782458941E-4</c:v>
                </c:pt>
                <c:pt idx="43">
                  <c:v>5.7007418969257377E-4</c:v>
                </c:pt>
                <c:pt idx="44">
                  <c:v>2.8463702371152532E-3</c:v>
                </c:pt>
                <c:pt idx="45">
                  <c:v>3.5699312709455621E-3</c:v>
                </c:pt>
                <c:pt idx="46">
                  <c:v>4.1676556032401654E-3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F2A-4433-9788-7233AFE57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79048"/>
        <c:axId val="1"/>
      </c:scatterChart>
      <c:valAx>
        <c:axId val="677379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791366906474822"/>
              <c:y val="0.81418918918918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215827338129497E-2"/>
              <c:y val="0.33445945945945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79048"/>
        <c:crosses val="autoZero"/>
        <c:crossBetween val="midCat"/>
        <c:majorUnit val="0.05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9208633093525183E-2"/>
          <c:y val="0.89864864864864868"/>
          <c:w val="0.88345323741007198"/>
          <c:h val="0.96621621621621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0282347335691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0612377451917"/>
          <c:y val="0.1203707331776053"/>
          <c:w val="0.74648001406007625"/>
          <c:h val="0.722224399065631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B!$H$21:$H$990</c:f>
              <c:numCache>
                <c:formatCode>General</c:formatCode>
                <c:ptCount val="970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0B-41BA-BD1D-19C20D05D71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B!$I$21:$I$990</c:f>
              <c:numCache>
                <c:formatCode>General</c:formatCode>
                <c:ptCount val="970"/>
                <c:pt idx="41">
                  <c:v>-7.0000132836867124E-5</c:v>
                </c:pt>
                <c:pt idx="52">
                  <c:v>2.4718341592233628E-3</c:v>
                </c:pt>
                <c:pt idx="53">
                  <c:v>3.2911656235228293E-3</c:v>
                </c:pt>
                <c:pt idx="54">
                  <c:v>3.8096785283414647E-3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0B-41BA-BD1D-19C20D05D712}"/>
            </c:ext>
          </c:extLst>
        </c:ser>
        <c:ser>
          <c:idx val="2"/>
          <c:order val="2"/>
          <c:tx>
            <c:strRef>
              <c:f>B!$J$20:$J$20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B!$J$21:$J$990</c:f>
              <c:numCache>
                <c:formatCode>General</c:formatCode>
                <c:ptCount val="970"/>
                <c:pt idx="42">
                  <c:v>-8.999979036161676E-5</c:v>
                </c:pt>
                <c:pt idx="47">
                  <c:v>3.4999994386453182E-4</c:v>
                </c:pt>
                <c:pt idx="48">
                  <c:v>-5.7000014930963516E-4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0B-41BA-BD1D-19C20D05D712}"/>
            </c:ext>
          </c:extLst>
        </c:ser>
        <c:ser>
          <c:idx val="3"/>
          <c:order val="3"/>
          <c:tx>
            <c:strRef>
              <c:f>B!$K$20:$K$20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B!$K$21:$K$990</c:f>
              <c:numCache>
                <c:formatCode>General</c:formatCode>
                <c:ptCount val="970"/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0B-41BA-BD1D-19C20D05D712}"/>
            </c:ext>
          </c:extLst>
        </c:ser>
        <c:ser>
          <c:idx val="4"/>
          <c:order val="4"/>
          <c:tx>
            <c:strRef>
              <c:f>B!$L$20:$L$20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B!$L$21:$L$990</c:f>
              <c:numCache>
                <c:formatCode>General</c:formatCode>
                <c:ptCount val="970"/>
                <c:pt idx="16">
                  <c:v>-9.1499801346799359E-3</c:v>
                </c:pt>
                <c:pt idx="18">
                  <c:v>-8.3200199806015007E-3</c:v>
                </c:pt>
                <c:pt idx="19">
                  <c:v>-8.9599998100311495E-3</c:v>
                </c:pt>
                <c:pt idx="38">
                  <c:v>-4.1400001791771501E-3</c:v>
                </c:pt>
                <c:pt idx="46">
                  <c:v>4.2999988363590091E-4</c:v>
                </c:pt>
                <c:pt idx="49">
                  <c:v>4.700002318713814E-4</c:v>
                </c:pt>
                <c:pt idx="50">
                  <c:v>1.9999990763608366E-4</c:v>
                </c:pt>
                <c:pt idx="51">
                  <c:v>3.2999991526594386E-4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0B-41BA-BD1D-19C20D05D71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DT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B!$M$21:$M$990</c:f>
              <c:numCache>
                <c:formatCode>General</c:formatCode>
                <c:ptCount val="970"/>
                <c:pt idx="43">
                  <c:v>1.7999993724515662E-4</c:v>
                </c:pt>
                <c:pt idx="44">
                  <c:v>2.7000008412869647E-4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0B-41BA-BD1D-19C20D05D71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B!$N$21:$N$990</c:f>
              <c:numCache>
                <c:formatCode>General</c:formatCode>
                <c:ptCount val="970"/>
                <c:pt idx="0">
                  <c:v>-0.12594000000535743</c:v>
                </c:pt>
                <c:pt idx="1">
                  <c:v>-0.16358999999829393</c:v>
                </c:pt>
                <c:pt idx="2">
                  <c:v>-9.4600000003993046E-2</c:v>
                </c:pt>
                <c:pt idx="3">
                  <c:v>-0.12844000000404776</c:v>
                </c:pt>
                <c:pt idx="4">
                  <c:v>-9.9430000005668262E-2</c:v>
                </c:pt>
                <c:pt idx="5">
                  <c:v>-0.12531000000308268</c:v>
                </c:pt>
                <c:pt idx="6">
                  <c:v>-0.10985000000073342</c:v>
                </c:pt>
                <c:pt idx="7">
                  <c:v>-8.8470000002416782E-2</c:v>
                </c:pt>
                <c:pt idx="8">
                  <c:v>-8.3959999999933643E-2</c:v>
                </c:pt>
                <c:pt idx="9">
                  <c:v>-9.2570000004343456E-2</c:v>
                </c:pt>
                <c:pt idx="10">
                  <c:v>-9.4600000000355067E-2</c:v>
                </c:pt>
                <c:pt idx="11">
                  <c:v>-9.0710000000399305E-2</c:v>
                </c:pt>
                <c:pt idx="12">
                  <c:v>-0.12468000000080792</c:v>
                </c:pt>
                <c:pt idx="13">
                  <c:v>-0.1192700000028708</c:v>
                </c:pt>
                <c:pt idx="22">
                  <c:v>-8.9099999968311749E-3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0B-41BA-BD1D-19C20D05D712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B!$O$21:$O$990</c:f>
              <c:numCache>
                <c:formatCode>General</c:formatCode>
                <c:ptCount val="970"/>
                <c:pt idx="14">
                  <c:v>-1.1400000003050081E-2</c:v>
                </c:pt>
                <c:pt idx="15">
                  <c:v>-1.1400000003050081E-2</c:v>
                </c:pt>
                <c:pt idx="20">
                  <c:v>-7.6699999990523793E-3</c:v>
                </c:pt>
                <c:pt idx="21">
                  <c:v>-6.7699999999604188E-3</c:v>
                </c:pt>
                <c:pt idx="23">
                  <c:v>1.5900000144029036E-3</c:v>
                </c:pt>
                <c:pt idx="24">
                  <c:v>-5.6800000020302832E-3</c:v>
                </c:pt>
                <c:pt idx="25">
                  <c:v>-5.6800000020302832E-3</c:v>
                </c:pt>
                <c:pt idx="26">
                  <c:v>-4.390000001876615E-3</c:v>
                </c:pt>
                <c:pt idx="27">
                  <c:v>-4.390000001876615E-3</c:v>
                </c:pt>
                <c:pt idx="28">
                  <c:v>-4.5900000041001476E-3</c:v>
                </c:pt>
                <c:pt idx="29">
                  <c:v>-4.5900000041001476E-3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0B-41BA-BD1D-19C20D05D712}"/>
            </c:ext>
          </c:extLst>
        </c:ser>
        <c:ser>
          <c:idx val="8"/>
          <c:order val="8"/>
          <c:tx>
            <c:strRef>
              <c:f>B!$P$20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B!$P$21:$P$990</c:f>
              <c:numCache>
                <c:formatCode>General</c:formatCode>
                <c:ptCount val="970"/>
                <c:pt idx="30">
                  <c:v>-4.4599999964702874E-3</c:v>
                </c:pt>
                <c:pt idx="31">
                  <c:v>-3.550000001268927E-3</c:v>
                </c:pt>
                <c:pt idx="32">
                  <c:v>-3.5199999983888119E-3</c:v>
                </c:pt>
                <c:pt idx="33">
                  <c:v>-3.3800000019255094E-3</c:v>
                </c:pt>
                <c:pt idx="34">
                  <c:v>-3.5200000056647696E-3</c:v>
                </c:pt>
                <c:pt idx="35">
                  <c:v>-2.6557500023045577E-3</c:v>
                </c:pt>
                <c:pt idx="36">
                  <c:v>-3.1000000017229468E-3</c:v>
                </c:pt>
                <c:pt idx="37">
                  <c:v>-3.9099999994505197E-3</c:v>
                </c:pt>
                <c:pt idx="39">
                  <c:v>-2.0599999988917261E-3</c:v>
                </c:pt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40B-41BA-BD1D-19C20D05D712}"/>
            </c:ext>
          </c:extLst>
        </c:ser>
        <c:ser>
          <c:idx val="9"/>
          <c:order val="9"/>
          <c:tx>
            <c:strRef>
              <c:f>B!$Q$20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B!$Q$21:$Q$990</c:f>
              <c:numCache>
                <c:formatCode>General</c:formatCode>
                <c:ptCount val="970"/>
                <c:pt idx="0">
                  <c:v>-0.12060128637435535</c:v>
                </c:pt>
                <c:pt idx="1">
                  <c:v>-0.1199621777549451</c:v>
                </c:pt>
                <c:pt idx="2">
                  <c:v>-0.11819285599805143</c:v>
                </c:pt>
                <c:pt idx="3">
                  <c:v>-0.11555569201059014</c:v>
                </c:pt>
                <c:pt idx="4">
                  <c:v>-0.1141855328300299</c:v>
                </c:pt>
                <c:pt idx="5">
                  <c:v>-0.11411377326574525</c:v>
                </c:pt>
                <c:pt idx="6">
                  <c:v>-0.11342757243227318</c:v>
                </c:pt>
                <c:pt idx="7">
                  <c:v>-0.11293871040058392</c:v>
                </c:pt>
                <c:pt idx="8">
                  <c:v>-0.1038319731955837</c:v>
                </c:pt>
                <c:pt idx="9">
                  <c:v>-0.10376694109045072</c:v>
                </c:pt>
                <c:pt idx="10">
                  <c:v>-0.10339244586434014</c:v>
                </c:pt>
                <c:pt idx="11">
                  <c:v>-0.10231829488645412</c:v>
                </c:pt>
                <c:pt idx="12">
                  <c:v>-0.10089880100544818</c:v>
                </c:pt>
                <c:pt idx="13">
                  <c:v>-0.10011168828470081</c:v>
                </c:pt>
                <c:pt idx="14">
                  <c:v>-1.1629903035330192E-2</c:v>
                </c:pt>
                <c:pt idx="15">
                  <c:v>-1.1629903035330192E-2</c:v>
                </c:pt>
                <c:pt idx="16">
                  <c:v>-9.1519555811255E-3</c:v>
                </c:pt>
                <c:pt idx="17">
                  <c:v>-8.1428367083724584E-3</c:v>
                </c:pt>
                <c:pt idx="18">
                  <c:v>-8.0912595215428592E-3</c:v>
                </c:pt>
                <c:pt idx="19">
                  <c:v>-8.0778046032394853E-3</c:v>
                </c:pt>
                <c:pt idx="20">
                  <c:v>-6.9139541699976435E-3</c:v>
                </c:pt>
                <c:pt idx="21">
                  <c:v>-6.9139541699976435E-3</c:v>
                </c:pt>
                <c:pt idx="22">
                  <c:v>-6.9004992516942696E-3</c:v>
                </c:pt>
                <c:pt idx="23">
                  <c:v>-5.8241057874243579E-3</c:v>
                </c:pt>
                <c:pt idx="24">
                  <c:v>-5.817378328272671E-3</c:v>
                </c:pt>
                <c:pt idx="25">
                  <c:v>-5.817378328272671E-3</c:v>
                </c:pt>
                <c:pt idx="26">
                  <c:v>-5.7747710869786532E-3</c:v>
                </c:pt>
                <c:pt idx="27">
                  <c:v>-5.7747710869786532E-3</c:v>
                </c:pt>
                <c:pt idx="28">
                  <c:v>-5.5953721762670014E-3</c:v>
                </c:pt>
                <c:pt idx="29">
                  <c:v>-5.5953721762670014E-3</c:v>
                </c:pt>
                <c:pt idx="30">
                  <c:v>-3.6780463180362218E-3</c:v>
                </c:pt>
                <c:pt idx="31">
                  <c:v>-3.5345271894669005E-3</c:v>
                </c:pt>
                <c:pt idx="32">
                  <c:v>-3.4762225434856135E-3</c:v>
                </c:pt>
                <c:pt idx="33">
                  <c:v>-3.440342761343283E-3</c:v>
                </c:pt>
                <c:pt idx="34">
                  <c:v>-3.4336153021915961E-3</c:v>
                </c:pt>
                <c:pt idx="35">
                  <c:v>-3.4111904383526399E-3</c:v>
                </c:pt>
                <c:pt idx="36">
                  <c:v>-3.339430874067979E-3</c:v>
                </c:pt>
                <c:pt idx="37">
                  <c:v>-3.3327034149162921E-3</c:v>
                </c:pt>
                <c:pt idx="38">
                  <c:v>-3.2968236327739616E-3</c:v>
                </c:pt>
                <c:pt idx="39">
                  <c:v>-2.2652798961819631E-3</c:v>
                </c:pt>
                <c:pt idx="40">
                  <c:v>9.8300752444050593E-5</c:v>
                </c:pt>
                <c:pt idx="41">
                  <c:v>1.0502821159573754E-4</c:v>
                </c:pt>
                <c:pt idx="42">
                  <c:v>1.2072561628300708E-4</c:v>
                </c:pt>
                <c:pt idx="43">
                  <c:v>1.2072561628300708E-4</c:v>
                </c:pt>
                <c:pt idx="44">
                  <c:v>1.4987793927365053E-4</c:v>
                </c:pt>
                <c:pt idx="45">
                  <c:v>1.7006031672871135E-4</c:v>
                </c:pt>
                <c:pt idx="46">
                  <c:v>1.7230280311260701E-4</c:v>
                </c:pt>
                <c:pt idx="47">
                  <c:v>2.0594009887104172E-4</c:v>
                </c:pt>
                <c:pt idx="48">
                  <c:v>2.3509242186168516E-4</c:v>
                </c:pt>
                <c:pt idx="49">
                  <c:v>2.8666960869128512E-4</c:v>
                </c:pt>
                <c:pt idx="50">
                  <c:v>3.2254939083361546E-4</c:v>
                </c:pt>
                <c:pt idx="51">
                  <c:v>3.2927684998530239E-4</c:v>
                </c:pt>
                <c:pt idx="52">
                  <c:v>2.6009155568715945E-3</c:v>
                </c:pt>
                <c:pt idx="53">
                  <c:v>3.3229961724859937E-3</c:v>
                </c:pt>
                <c:pt idx="54">
                  <c:v>3.9194975506022366E-3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40B-41BA-BD1D-19C20D05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92824"/>
        <c:axId val="1"/>
      </c:scatterChart>
      <c:valAx>
        <c:axId val="677392824"/>
        <c:scaling>
          <c:orientation val="minMax"/>
          <c:max val="2000"/>
          <c:min val="-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6478938958921212"/>
              <c:y val="0.922842422474968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1000"/>
        <c:minorUnit val="500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779342723004695E-2"/>
              <c:y val="0.388890185023168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928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324075100941012"/>
          <c:y val="0.12962995366319952"/>
          <c:w val="0.99374169778073507"/>
          <c:h val="0.71913774667055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Leo - O-C Diagr.</a:t>
            </a:r>
          </a:p>
        </c:rich>
      </c:tx>
      <c:layout>
        <c:manualLayout>
          <c:xMode val="edge"/>
          <c:yMode val="edge"/>
          <c:x val="0.38992805755395682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9136690647481"/>
          <c:y val="0.125"/>
          <c:w val="0.72517985611510793"/>
          <c:h val="0.69932432432432434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AS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B!$H$21:$H$990</c:f>
              <c:numCache>
                <c:formatCode>General</c:formatCode>
                <c:ptCount val="970"/>
                <c:pt idx="4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C6-479B-A0D0-35681BECC65A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B!$I$21:$I$990</c:f>
              <c:numCache>
                <c:formatCode>General</c:formatCode>
                <c:ptCount val="970"/>
                <c:pt idx="41">
                  <c:v>-7.0000132836867124E-5</c:v>
                </c:pt>
                <c:pt idx="52">
                  <c:v>2.4718341592233628E-3</c:v>
                </c:pt>
                <c:pt idx="53">
                  <c:v>3.2911656235228293E-3</c:v>
                </c:pt>
                <c:pt idx="54">
                  <c:v>3.8096785283414647E-3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C6-479B-A0D0-35681BECC65A}"/>
            </c:ext>
          </c:extLst>
        </c:ser>
        <c:ser>
          <c:idx val="2"/>
          <c:order val="2"/>
          <c:tx>
            <c:strRef>
              <c:f>B!$J$20:$J$20</c:f>
              <c:strCache>
                <c:ptCount val="1"/>
                <c:pt idx="0">
                  <c:v>AAH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B!$J$21:$J$990</c:f>
              <c:numCache>
                <c:formatCode>General</c:formatCode>
                <c:ptCount val="970"/>
                <c:pt idx="42">
                  <c:v>-8.999979036161676E-5</c:v>
                </c:pt>
                <c:pt idx="47">
                  <c:v>3.4999994386453182E-4</c:v>
                </c:pt>
                <c:pt idx="48">
                  <c:v>-5.7000014930963516E-4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C6-479B-A0D0-35681BECC65A}"/>
            </c:ext>
          </c:extLst>
        </c:ser>
        <c:ser>
          <c:idx val="3"/>
          <c:order val="3"/>
          <c:tx>
            <c:strRef>
              <c:f>B!$K$20:$K$20</c:f>
              <c:strCache>
                <c:ptCount val="1"/>
                <c:pt idx="0">
                  <c:v>CP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B!$K$21:$K$990</c:f>
              <c:numCache>
                <c:formatCode>General</c:formatCode>
                <c:ptCount val="970"/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C6-479B-A0D0-35681BECC65A}"/>
            </c:ext>
          </c:extLst>
        </c:ser>
        <c:ser>
          <c:idx val="4"/>
          <c:order val="4"/>
          <c:tx>
            <c:strRef>
              <c:f>B!$L$20:$L$20</c:f>
              <c:strCache>
                <c:ptCount val="1"/>
                <c:pt idx="0">
                  <c:v>DHK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B!$L$21:$L$990</c:f>
              <c:numCache>
                <c:formatCode>General</c:formatCode>
                <c:ptCount val="970"/>
                <c:pt idx="16">
                  <c:v>-9.1499801346799359E-3</c:v>
                </c:pt>
                <c:pt idx="18">
                  <c:v>-8.3200199806015007E-3</c:v>
                </c:pt>
                <c:pt idx="19">
                  <c:v>-8.9599998100311495E-3</c:v>
                </c:pt>
                <c:pt idx="38">
                  <c:v>-4.1400001791771501E-3</c:v>
                </c:pt>
                <c:pt idx="46">
                  <c:v>4.2999988363590091E-4</c:v>
                </c:pt>
                <c:pt idx="49">
                  <c:v>4.700002318713814E-4</c:v>
                </c:pt>
                <c:pt idx="50">
                  <c:v>1.9999990763608366E-4</c:v>
                </c:pt>
                <c:pt idx="51">
                  <c:v>3.2999991526594386E-4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C6-479B-A0D0-35681BECC65A}"/>
            </c:ext>
          </c:extLst>
        </c:ser>
        <c:ser>
          <c:idx val="5"/>
          <c:order val="5"/>
          <c:tx>
            <c:strRef>
              <c:f>B!$N$20</c:f>
              <c:strCache>
                <c:ptCount val="1"/>
                <c:pt idx="0">
                  <c:v>IBVS nn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B!$N$21:$N$990</c:f>
              <c:numCache>
                <c:formatCode>General</c:formatCode>
                <c:ptCount val="970"/>
                <c:pt idx="0">
                  <c:v>-0.12594000000535743</c:v>
                </c:pt>
                <c:pt idx="1">
                  <c:v>-0.16358999999829393</c:v>
                </c:pt>
                <c:pt idx="2">
                  <c:v>-9.4600000003993046E-2</c:v>
                </c:pt>
                <c:pt idx="3">
                  <c:v>-0.12844000000404776</c:v>
                </c:pt>
                <c:pt idx="4">
                  <c:v>-9.9430000005668262E-2</c:v>
                </c:pt>
                <c:pt idx="5">
                  <c:v>-0.12531000000308268</c:v>
                </c:pt>
                <c:pt idx="6">
                  <c:v>-0.10985000000073342</c:v>
                </c:pt>
                <c:pt idx="7">
                  <c:v>-8.8470000002416782E-2</c:v>
                </c:pt>
                <c:pt idx="8">
                  <c:v>-8.3959999999933643E-2</c:v>
                </c:pt>
                <c:pt idx="9">
                  <c:v>-9.2570000004343456E-2</c:v>
                </c:pt>
                <c:pt idx="10">
                  <c:v>-9.4600000000355067E-2</c:v>
                </c:pt>
                <c:pt idx="11">
                  <c:v>-9.0710000000399305E-2</c:v>
                </c:pt>
                <c:pt idx="12">
                  <c:v>-0.12468000000080792</c:v>
                </c:pt>
                <c:pt idx="13">
                  <c:v>-0.1192700000028708</c:v>
                </c:pt>
                <c:pt idx="22">
                  <c:v>-8.9099999968311749E-3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C6-479B-A0D0-35681BECC65A}"/>
            </c:ext>
          </c:extLst>
        </c:ser>
        <c:ser>
          <c:idx val="6"/>
          <c:order val="6"/>
          <c:tx>
            <c:strRef>
              <c:f>B!$O$20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B!$O$21:$O$990</c:f>
              <c:numCache>
                <c:formatCode>General</c:formatCode>
                <c:ptCount val="970"/>
                <c:pt idx="14">
                  <c:v>-1.1400000003050081E-2</c:v>
                </c:pt>
                <c:pt idx="15">
                  <c:v>-1.1400000003050081E-2</c:v>
                </c:pt>
                <c:pt idx="20">
                  <c:v>-7.6699999990523793E-3</c:v>
                </c:pt>
                <c:pt idx="21">
                  <c:v>-6.7699999999604188E-3</c:v>
                </c:pt>
                <c:pt idx="23">
                  <c:v>1.5900000144029036E-3</c:v>
                </c:pt>
                <c:pt idx="24">
                  <c:v>-5.6800000020302832E-3</c:v>
                </c:pt>
                <c:pt idx="25">
                  <c:v>-5.6800000020302832E-3</c:v>
                </c:pt>
                <c:pt idx="26">
                  <c:v>-4.390000001876615E-3</c:v>
                </c:pt>
                <c:pt idx="27">
                  <c:v>-4.390000001876615E-3</c:v>
                </c:pt>
                <c:pt idx="28">
                  <c:v>-4.5900000041001476E-3</c:v>
                </c:pt>
                <c:pt idx="29">
                  <c:v>-4.5900000041001476E-3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C6-479B-A0D0-35681BECC65A}"/>
            </c:ext>
          </c:extLst>
        </c:ser>
        <c:ser>
          <c:idx val="7"/>
          <c:order val="7"/>
          <c:tx>
            <c:strRef>
              <c:f>B!$P$20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B!$P$21:$P$990</c:f>
              <c:numCache>
                <c:formatCode>General</c:formatCode>
                <c:ptCount val="970"/>
                <c:pt idx="30">
                  <c:v>-4.4599999964702874E-3</c:v>
                </c:pt>
                <c:pt idx="31">
                  <c:v>-3.550000001268927E-3</c:v>
                </c:pt>
                <c:pt idx="32">
                  <c:v>-3.5199999983888119E-3</c:v>
                </c:pt>
                <c:pt idx="33">
                  <c:v>-3.3800000019255094E-3</c:v>
                </c:pt>
                <c:pt idx="34">
                  <c:v>-3.5200000056647696E-3</c:v>
                </c:pt>
                <c:pt idx="35">
                  <c:v>-2.6557500023045577E-3</c:v>
                </c:pt>
                <c:pt idx="36">
                  <c:v>-3.1000000017229468E-3</c:v>
                </c:pt>
                <c:pt idx="37">
                  <c:v>-3.9099999994505197E-3</c:v>
                </c:pt>
                <c:pt idx="39">
                  <c:v>-2.0599999988917261E-3</c:v>
                </c:pt>
                <c:pt idx="45">
                  <c:v>-5.8000002172775567E-4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C6-479B-A0D0-35681BECC65A}"/>
            </c:ext>
          </c:extLst>
        </c:ser>
        <c:ser>
          <c:idx val="8"/>
          <c:order val="8"/>
          <c:tx>
            <c:strRef>
              <c:f>B!$Q$20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B!$F$21:$F$990</c:f>
              <c:numCache>
                <c:formatCode>General</c:formatCode>
                <c:ptCount val="970"/>
                <c:pt idx="0">
                  <c:v>-26912</c:v>
                </c:pt>
                <c:pt idx="1">
                  <c:v>-26769.5</c:v>
                </c:pt>
                <c:pt idx="2">
                  <c:v>-26375</c:v>
                </c:pt>
                <c:pt idx="3">
                  <c:v>-25787</c:v>
                </c:pt>
                <c:pt idx="4">
                  <c:v>-25481.5</c:v>
                </c:pt>
                <c:pt idx="5">
                  <c:v>-25465.5</c:v>
                </c:pt>
                <c:pt idx="6">
                  <c:v>-25312.5</c:v>
                </c:pt>
                <c:pt idx="7">
                  <c:v>-25203.5</c:v>
                </c:pt>
                <c:pt idx="8">
                  <c:v>-23173</c:v>
                </c:pt>
                <c:pt idx="9">
                  <c:v>-23158.5</c:v>
                </c:pt>
                <c:pt idx="10">
                  <c:v>-23075</c:v>
                </c:pt>
                <c:pt idx="11">
                  <c:v>-22835.5</c:v>
                </c:pt>
                <c:pt idx="12">
                  <c:v>-22519</c:v>
                </c:pt>
                <c:pt idx="13">
                  <c:v>-22343.5</c:v>
                </c:pt>
                <c:pt idx="14">
                  <c:v>-2615</c:v>
                </c:pt>
                <c:pt idx="15">
                  <c:v>-2615</c:v>
                </c:pt>
                <c:pt idx="16">
                  <c:v>-2062.5</c:v>
                </c:pt>
                <c:pt idx="17">
                  <c:v>-1837.5</c:v>
                </c:pt>
                <c:pt idx="18">
                  <c:v>-1826</c:v>
                </c:pt>
                <c:pt idx="19">
                  <c:v>-1823</c:v>
                </c:pt>
                <c:pt idx="20">
                  <c:v>-1563.5</c:v>
                </c:pt>
                <c:pt idx="21">
                  <c:v>-1563.5</c:v>
                </c:pt>
                <c:pt idx="22">
                  <c:v>-1560.5</c:v>
                </c:pt>
                <c:pt idx="23">
                  <c:v>-1320.5</c:v>
                </c:pt>
                <c:pt idx="24">
                  <c:v>-1319</c:v>
                </c:pt>
                <c:pt idx="25">
                  <c:v>-1319</c:v>
                </c:pt>
                <c:pt idx="26">
                  <c:v>-1309.5</c:v>
                </c:pt>
                <c:pt idx="27">
                  <c:v>-1309.5</c:v>
                </c:pt>
                <c:pt idx="28">
                  <c:v>-1269.5</c:v>
                </c:pt>
                <c:pt idx="29">
                  <c:v>-1269.5</c:v>
                </c:pt>
                <c:pt idx="30">
                  <c:v>-842</c:v>
                </c:pt>
                <c:pt idx="31">
                  <c:v>-810</c:v>
                </c:pt>
                <c:pt idx="32">
                  <c:v>-797</c:v>
                </c:pt>
                <c:pt idx="33">
                  <c:v>-789</c:v>
                </c:pt>
                <c:pt idx="34">
                  <c:v>-787.5</c:v>
                </c:pt>
                <c:pt idx="35">
                  <c:v>-782.5</c:v>
                </c:pt>
                <c:pt idx="36">
                  <c:v>-766.5</c:v>
                </c:pt>
                <c:pt idx="37">
                  <c:v>-765</c:v>
                </c:pt>
                <c:pt idx="38">
                  <c:v>-757</c:v>
                </c:pt>
                <c:pt idx="39">
                  <c:v>-527</c:v>
                </c:pt>
                <c:pt idx="40">
                  <c:v>0</c:v>
                </c:pt>
                <c:pt idx="41">
                  <c:v>1.5</c:v>
                </c:pt>
                <c:pt idx="42">
                  <c:v>5</c:v>
                </c:pt>
                <c:pt idx="43">
                  <c:v>5</c:v>
                </c:pt>
                <c:pt idx="44">
                  <c:v>11.5</c:v>
                </c:pt>
                <c:pt idx="45">
                  <c:v>16</c:v>
                </c:pt>
                <c:pt idx="46">
                  <c:v>16.5</c:v>
                </c:pt>
                <c:pt idx="47">
                  <c:v>24</c:v>
                </c:pt>
                <c:pt idx="48">
                  <c:v>30.5</c:v>
                </c:pt>
                <c:pt idx="49">
                  <c:v>42</c:v>
                </c:pt>
                <c:pt idx="50">
                  <c:v>50</c:v>
                </c:pt>
                <c:pt idx="51">
                  <c:v>51.5</c:v>
                </c:pt>
                <c:pt idx="52">
                  <c:v>558</c:v>
                </c:pt>
                <c:pt idx="53">
                  <c:v>719</c:v>
                </c:pt>
                <c:pt idx="54">
                  <c:v>852</c:v>
                </c:pt>
              </c:numCache>
            </c:numRef>
          </c:xVal>
          <c:yVal>
            <c:numRef>
              <c:f>B!$Q$21:$Q$990</c:f>
              <c:numCache>
                <c:formatCode>General</c:formatCode>
                <c:ptCount val="970"/>
                <c:pt idx="0">
                  <c:v>-0.12060128637435535</c:v>
                </c:pt>
                <c:pt idx="1">
                  <c:v>-0.1199621777549451</c:v>
                </c:pt>
                <c:pt idx="2">
                  <c:v>-0.11819285599805143</c:v>
                </c:pt>
                <c:pt idx="3">
                  <c:v>-0.11555569201059014</c:v>
                </c:pt>
                <c:pt idx="4">
                  <c:v>-0.1141855328300299</c:v>
                </c:pt>
                <c:pt idx="5">
                  <c:v>-0.11411377326574525</c:v>
                </c:pt>
                <c:pt idx="6">
                  <c:v>-0.11342757243227318</c:v>
                </c:pt>
                <c:pt idx="7">
                  <c:v>-0.11293871040058392</c:v>
                </c:pt>
                <c:pt idx="8">
                  <c:v>-0.1038319731955837</c:v>
                </c:pt>
                <c:pt idx="9">
                  <c:v>-0.10376694109045072</c:v>
                </c:pt>
                <c:pt idx="10">
                  <c:v>-0.10339244586434014</c:v>
                </c:pt>
                <c:pt idx="11">
                  <c:v>-0.10231829488645412</c:v>
                </c:pt>
                <c:pt idx="12">
                  <c:v>-0.10089880100544818</c:v>
                </c:pt>
                <c:pt idx="13">
                  <c:v>-0.10011168828470081</c:v>
                </c:pt>
                <c:pt idx="14">
                  <c:v>-1.1629903035330192E-2</c:v>
                </c:pt>
                <c:pt idx="15">
                  <c:v>-1.1629903035330192E-2</c:v>
                </c:pt>
                <c:pt idx="16">
                  <c:v>-9.1519555811255E-3</c:v>
                </c:pt>
                <c:pt idx="17">
                  <c:v>-8.1428367083724584E-3</c:v>
                </c:pt>
                <c:pt idx="18">
                  <c:v>-8.0912595215428592E-3</c:v>
                </c:pt>
                <c:pt idx="19">
                  <c:v>-8.0778046032394853E-3</c:v>
                </c:pt>
                <c:pt idx="20">
                  <c:v>-6.9139541699976435E-3</c:v>
                </c:pt>
                <c:pt idx="21">
                  <c:v>-6.9139541699976435E-3</c:v>
                </c:pt>
                <c:pt idx="22">
                  <c:v>-6.9004992516942696E-3</c:v>
                </c:pt>
                <c:pt idx="23">
                  <c:v>-5.8241057874243579E-3</c:v>
                </c:pt>
                <c:pt idx="24">
                  <c:v>-5.817378328272671E-3</c:v>
                </c:pt>
                <c:pt idx="25">
                  <c:v>-5.817378328272671E-3</c:v>
                </c:pt>
                <c:pt idx="26">
                  <c:v>-5.7747710869786532E-3</c:v>
                </c:pt>
                <c:pt idx="27">
                  <c:v>-5.7747710869786532E-3</c:v>
                </c:pt>
                <c:pt idx="28">
                  <c:v>-5.5953721762670014E-3</c:v>
                </c:pt>
                <c:pt idx="29">
                  <c:v>-5.5953721762670014E-3</c:v>
                </c:pt>
                <c:pt idx="30">
                  <c:v>-3.6780463180362218E-3</c:v>
                </c:pt>
                <c:pt idx="31">
                  <c:v>-3.5345271894669005E-3</c:v>
                </c:pt>
                <c:pt idx="32">
                  <c:v>-3.4762225434856135E-3</c:v>
                </c:pt>
                <c:pt idx="33">
                  <c:v>-3.440342761343283E-3</c:v>
                </c:pt>
                <c:pt idx="34">
                  <c:v>-3.4336153021915961E-3</c:v>
                </c:pt>
                <c:pt idx="35">
                  <c:v>-3.4111904383526399E-3</c:v>
                </c:pt>
                <c:pt idx="36">
                  <c:v>-3.339430874067979E-3</c:v>
                </c:pt>
                <c:pt idx="37">
                  <c:v>-3.3327034149162921E-3</c:v>
                </c:pt>
                <c:pt idx="38">
                  <c:v>-3.2968236327739616E-3</c:v>
                </c:pt>
                <c:pt idx="39">
                  <c:v>-2.2652798961819631E-3</c:v>
                </c:pt>
                <c:pt idx="40">
                  <c:v>9.8300752444050593E-5</c:v>
                </c:pt>
                <c:pt idx="41">
                  <c:v>1.0502821159573754E-4</c:v>
                </c:pt>
                <c:pt idx="42">
                  <c:v>1.2072561628300708E-4</c:v>
                </c:pt>
                <c:pt idx="43">
                  <c:v>1.2072561628300708E-4</c:v>
                </c:pt>
                <c:pt idx="44">
                  <c:v>1.4987793927365053E-4</c:v>
                </c:pt>
                <c:pt idx="45">
                  <c:v>1.7006031672871135E-4</c:v>
                </c:pt>
                <c:pt idx="46">
                  <c:v>1.7230280311260701E-4</c:v>
                </c:pt>
                <c:pt idx="47">
                  <c:v>2.0594009887104172E-4</c:v>
                </c:pt>
                <c:pt idx="48">
                  <c:v>2.3509242186168516E-4</c:v>
                </c:pt>
                <c:pt idx="49">
                  <c:v>2.8666960869128512E-4</c:v>
                </c:pt>
                <c:pt idx="50">
                  <c:v>3.2254939083361546E-4</c:v>
                </c:pt>
                <c:pt idx="51">
                  <c:v>3.2927684998530239E-4</c:v>
                </c:pt>
                <c:pt idx="52">
                  <c:v>2.6009155568715945E-3</c:v>
                </c:pt>
                <c:pt idx="53">
                  <c:v>3.3229961724859937E-3</c:v>
                </c:pt>
                <c:pt idx="54">
                  <c:v>3.9194975506022366E-3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C6-479B-A0D0-35681BECC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7396432"/>
        <c:axId val="1"/>
      </c:scatterChart>
      <c:valAx>
        <c:axId val="677396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45179856115107914"/>
              <c:y val="0.91554054054054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0215827338129497E-2"/>
              <c:y val="0.3716216216216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396432"/>
        <c:crosses val="autoZero"/>
        <c:crossBetween val="midCat"/>
        <c:minorUnit val="0.0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7913669064748201"/>
          <c:y val="0.28040540540540543"/>
          <c:w val="0.98992805755395685"/>
          <c:h val="0.8614864864864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0</xdr:row>
      <xdr:rowOff>0</xdr:rowOff>
    </xdr:from>
    <xdr:to>
      <xdr:col>15</xdr:col>
      <xdr:colOff>228600</xdr:colOff>
      <xdr:row>18</xdr:row>
      <xdr:rowOff>38100</xdr:rowOff>
    </xdr:to>
    <xdr:graphicFrame macro="">
      <xdr:nvGraphicFramePr>
        <xdr:cNvPr id="3082" name="Chart 1">
          <a:extLst>
            <a:ext uri="{FF2B5EF4-FFF2-40B4-BE49-F238E27FC236}">
              <a16:creationId xmlns:a16="http://schemas.microsoft.com/office/drawing/2014/main" id="{49005372-5998-33DA-9D13-F8CB1CFA1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180975</xdr:colOff>
      <xdr:row>0</xdr:row>
      <xdr:rowOff>0</xdr:rowOff>
    </xdr:from>
    <xdr:to>
      <xdr:col>28</xdr:col>
      <xdr:colOff>161925</xdr:colOff>
      <xdr:row>18</xdr:row>
      <xdr:rowOff>47625</xdr:rowOff>
    </xdr:to>
    <xdr:graphicFrame macro="">
      <xdr:nvGraphicFramePr>
        <xdr:cNvPr id="3083" name="Chart 5">
          <a:extLst>
            <a:ext uri="{FF2B5EF4-FFF2-40B4-BE49-F238E27FC236}">
              <a16:creationId xmlns:a16="http://schemas.microsoft.com/office/drawing/2014/main" id="{39DF0A06-DAF8-6DE9-EC5B-EDD33F9F2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457200</xdr:colOff>
      <xdr:row>20</xdr:row>
      <xdr:rowOff>114300</xdr:rowOff>
    </xdr:from>
    <xdr:to>
      <xdr:col>29</xdr:col>
      <xdr:colOff>66675</xdr:colOff>
      <xdr:row>45</xdr:row>
      <xdr:rowOff>66675</xdr:rowOff>
    </xdr:to>
    <xdr:graphicFrame macro="">
      <xdr:nvGraphicFramePr>
        <xdr:cNvPr id="3084" name="Chart 6">
          <a:extLst>
            <a:ext uri="{FF2B5EF4-FFF2-40B4-BE49-F238E27FC236}">
              <a16:creationId xmlns:a16="http://schemas.microsoft.com/office/drawing/2014/main" id="{D7FD7D56-6500-4139-E7AB-DD40AE99C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0</xdr:rowOff>
    </xdr:from>
    <xdr:to>
      <xdr:col>14</xdr:col>
      <xdr:colOff>400050</xdr:colOff>
      <xdr:row>18</xdr:row>
      <xdr:rowOff>28575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F1D08A81-2060-9A3C-7DAF-09782D3829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0</xdr:row>
      <xdr:rowOff>76200</xdr:rowOff>
    </xdr:from>
    <xdr:to>
      <xdr:col>26</xdr:col>
      <xdr:colOff>114300</xdr:colOff>
      <xdr:row>17</xdr:row>
      <xdr:rowOff>9525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7EDCA8D2-BCAF-C724-F354-A58A99561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0</xdr:row>
      <xdr:rowOff>38100</xdr:rowOff>
    </xdr:from>
    <xdr:to>
      <xdr:col>14</xdr:col>
      <xdr:colOff>323850</xdr:colOff>
      <xdr:row>18</xdr:row>
      <xdr:rowOff>66675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0E4397D4-021E-598A-D3AD-FBC4DE7CA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342900</xdr:colOff>
      <xdr:row>0</xdr:row>
      <xdr:rowOff>76200</xdr:rowOff>
    </xdr:from>
    <xdr:to>
      <xdr:col>26</xdr:col>
      <xdr:colOff>114300</xdr:colOff>
      <xdr:row>17</xdr:row>
      <xdr:rowOff>9525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722027CD-747A-9F60-C0E4-623812323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999" TargetMode="External"/><Relationship Id="rId18" Type="http://schemas.openxmlformats.org/officeDocument/2006/relationships/hyperlink" Target="http://www.konkoly.hu/cgi-bin/IBVS?3999" TargetMode="External"/><Relationship Id="rId26" Type="http://schemas.openxmlformats.org/officeDocument/2006/relationships/hyperlink" Target="http://www.konkoly.hu/cgi-bin/IBVS?3999" TargetMode="External"/><Relationship Id="rId39" Type="http://schemas.openxmlformats.org/officeDocument/2006/relationships/hyperlink" Target="http://www.konkoly.hu/cgi-bin/IBVS?3999" TargetMode="External"/><Relationship Id="rId21" Type="http://schemas.openxmlformats.org/officeDocument/2006/relationships/hyperlink" Target="http://www.konkoly.hu/cgi-bin/IBVS?3999" TargetMode="External"/><Relationship Id="rId34" Type="http://schemas.openxmlformats.org/officeDocument/2006/relationships/hyperlink" Target="http://www.konkoly.hu/cgi-bin/IBVS?3999" TargetMode="External"/><Relationship Id="rId42" Type="http://schemas.openxmlformats.org/officeDocument/2006/relationships/hyperlink" Target="http://www.konkoly.hu/cgi-bin/IBVS?3514" TargetMode="External"/><Relationship Id="rId47" Type="http://schemas.openxmlformats.org/officeDocument/2006/relationships/hyperlink" Target="http://www.konkoly.hu/cgi-bin/IBVS?5224" TargetMode="External"/><Relationship Id="rId50" Type="http://schemas.openxmlformats.org/officeDocument/2006/relationships/hyperlink" Target="http://www.konkoly.hu/cgi-bin/IBVS?5493" TargetMode="External"/><Relationship Id="rId55" Type="http://schemas.openxmlformats.org/officeDocument/2006/relationships/hyperlink" Target="http://var.astro.cz/oejv/issues/oejv0074.pdf" TargetMode="External"/><Relationship Id="rId7" Type="http://schemas.openxmlformats.org/officeDocument/2006/relationships/hyperlink" Target="http://www.konkoly.hu/cgi-bin/IBVS?3999" TargetMode="External"/><Relationship Id="rId2" Type="http://schemas.openxmlformats.org/officeDocument/2006/relationships/hyperlink" Target="http://www.konkoly.hu/cgi-bin/IBVS?3999" TargetMode="External"/><Relationship Id="rId16" Type="http://schemas.openxmlformats.org/officeDocument/2006/relationships/hyperlink" Target="http://www.konkoly.hu/cgi-bin/IBVS?3999" TargetMode="External"/><Relationship Id="rId20" Type="http://schemas.openxmlformats.org/officeDocument/2006/relationships/hyperlink" Target="http://www.konkoly.hu/cgi-bin/IBVS?3999" TargetMode="External"/><Relationship Id="rId29" Type="http://schemas.openxmlformats.org/officeDocument/2006/relationships/hyperlink" Target="http://www.konkoly.hu/cgi-bin/IBVS?3999" TargetMode="External"/><Relationship Id="rId41" Type="http://schemas.openxmlformats.org/officeDocument/2006/relationships/hyperlink" Target="http://www.konkoly.hu/cgi-bin/IBVS?3514" TargetMode="External"/><Relationship Id="rId54" Type="http://schemas.openxmlformats.org/officeDocument/2006/relationships/hyperlink" Target="http://www.konkoly.hu/cgi-bin/IBVS?5677" TargetMode="External"/><Relationship Id="rId62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3999" TargetMode="External"/><Relationship Id="rId6" Type="http://schemas.openxmlformats.org/officeDocument/2006/relationships/hyperlink" Target="http://www.konkoly.hu/cgi-bin/IBVS?3999" TargetMode="External"/><Relationship Id="rId11" Type="http://schemas.openxmlformats.org/officeDocument/2006/relationships/hyperlink" Target="http://www.konkoly.hu/cgi-bin/IBVS?3999" TargetMode="External"/><Relationship Id="rId24" Type="http://schemas.openxmlformats.org/officeDocument/2006/relationships/hyperlink" Target="http://www.konkoly.hu/cgi-bin/IBVS?3999" TargetMode="External"/><Relationship Id="rId32" Type="http://schemas.openxmlformats.org/officeDocument/2006/relationships/hyperlink" Target="http://www.konkoly.hu/cgi-bin/IBVS?3999" TargetMode="External"/><Relationship Id="rId37" Type="http://schemas.openxmlformats.org/officeDocument/2006/relationships/hyperlink" Target="http://www.konkoly.hu/cgi-bin/IBVS?3999" TargetMode="External"/><Relationship Id="rId40" Type="http://schemas.openxmlformats.org/officeDocument/2006/relationships/hyperlink" Target="http://www.konkoly.hu/cgi-bin/IBVS?3999" TargetMode="External"/><Relationship Id="rId45" Type="http://schemas.openxmlformats.org/officeDocument/2006/relationships/hyperlink" Target="http://www.bav-astro.de/sfs/BAVM_link.php?BAVMnr=113" TargetMode="External"/><Relationship Id="rId53" Type="http://schemas.openxmlformats.org/officeDocument/2006/relationships/hyperlink" Target="http://www.konkoly.hu/cgi-bin/IBVS?5843" TargetMode="External"/><Relationship Id="rId58" Type="http://schemas.openxmlformats.org/officeDocument/2006/relationships/hyperlink" Target="http://www.konkoly.hu/cgi-bin/IBVS?5917" TargetMode="External"/><Relationship Id="rId5" Type="http://schemas.openxmlformats.org/officeDocument/2006/relationships/hyperlink" Target="http://www.konkoly.hu/cgi-bin/IBVS?3999" TargetMode="External"/><Relationship Id="rId15" Type="http://schemas.openxmlformats.org/officeDocument/2006/relationships/hyperlink" Target="http://www.konkoly.hu/cgi-bin/IBVS?3999" TargetMode="External"/><Relationship Id="rId23" Type="http://schemas.openxmlformats.org/officeDocument/2006/relationships/hyperlink" Target="http://www.konkoly.hu/cgi-bin/IBVS?3999" TargetMode="External"/><Relationship Id="rId28" Type="http://schemas.openxmlformats.org/officeDocument/2006/relationships/hyperlink" Target="http://www.konkoly.hu/cgi-bin/IBVS?3999" TargetMode="External"/><Relationship Id="rId36" Type="http://schemas.openxmlformats.org/officeDocument/2006/relationships/hyperlink" Target="http://www.konkoly.hu/cgi-bin/IBVS?3999" TargetMode="External"/><Relationship Id="rId49" Type="http://schemas.openxmlformats.org/officeDocument/2006/relationships/hyperlink" Target="http://www.bav-astro.de/sfs/BAVM_link.php?BAVMnr=154" TargetMode="External"/><Relationship Id="rId57" Type="http://schemas.openxmlformats.org/officeDocument/2006/relationships/hyperlink" Target="http://vsolj.cetus-net.org/no46.pdf" TargetMode="External"/><Relationship Id="rId61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konkoly.hu/cgi-bin/IBVS?3999" TargetMode="External"/><Relationship Id="rId19" Type="http://schemas.openxmlformats.org/officeDocument/2006/relationships/hyperlink" Target="http://www.konkoly.hu/cgi-bin/IBVS?3999" TargetMode="External"/><Relationship Id="rId31" Type="http://schemas.openxmlformats.org/officeDocument/2006/relationships/hyperlink" Target="http://www.konkoly.hu/cgi-bin/IBVS?3999" TargetMode="External"/><Relationship Id="rId44" Type="http://schemas.openxmlformats.org/officeDocument/2006/relationships/hyperlink" Target="http://www.bav-astro.de/sfs/BAVM_link.php?BAVMnr=68" TargetMode="External"/><Relationship Id="rId52" Type="http://schemas.openxmlformats.org/officeDocument/2006/relationships/hyperlink" Target="http://www.konkoly.hu/cgi-bin/IBVS?5493" TargetMode="External"/><Relationship Id="rId60" Type="http://schemas.openxmlformats.org/officeDocument/2006/relationships/hyperlink" Target="http://www.konkoly.hu/cgi-bin/IBVS?5894" TargetMode="External"/><Relationship Id="rId4" Type="http://schemas.openxmlformats.org/officeDocument/2006/relationships/hyperlink" Target="http://www.konkoly.hu/cgi-bin/IBVS?3999" TargetMode="External"/><Relationship Id="rId9" Type="http://schemas.openxmlformats.org/officeDocument/2006/relationships/hyperlink" Target="http://www.konkoly.hu/cgi-bin/IBVS?3999" TargetMode="External"/><Relationship Id="rId14" Type="http://schemas.openxmlformats.org/officeDocument/2006/relationships/hyperlink" Target="http://www.konkoly.hu/cgi-bin/IBVS?3999" TargetMode="External"/><Relationship Id="rId22" Type="http://schemas.openxmlformats.org/officeDocument/2006/relationships/hyperlink" Target="http://www.konkoly.hu/cgi-bin/IBVS?3999" TargetMode="External"/><Relationship Id="rId27" Type="http://schemas.openxmlformats.org/officeDocument/2006/relationships/hyperlink" Target="http://www.konkoly.hu/cgi-bin/IBVS?3999" TargetMode="External"/><Relationship Id="rId30" Type="http://schemas.openxmlformats.org/officeDocument/2006/relationships/hyperlink" Target="http://www.konkoly.hu/cgi-bin/IBVS?3999" TargetMode="External"/><Relationship Id="rId35" Type="http://schemas.openxmlformats.org/officeDocument/2006/relationships/hyperlink" Target="http://www.konkoly.hu/cgi-bin/IBVS?3999" TargetMode="External"/><Relationship Id="rId43" Type="http://schemas.openxmlformats.org/officeDocument/2006/relationships/hyperlink" Target="http://www.konkoly.hu/cgi-bin/IBVS?3999" TargetMode="External"/><Relationship Id="rId48" Type="http://schemas.openxmlformats.org/officeDocument/2006/relationships/hyperlink" Target="http://www.bav-astro.de/sfs/BAVM_link.php?BAVMnr=154" TargetMode="External"/><Relationship Id="rId56" Type="http://schemas.openxmlformats.org/officeDocument/2006/relationships/hyperlink" Target="http://www.konkoly.hu/cgi-bin/IBVS?5814" TargetMode="External"/><Relationship Id="rId8" Type="http://schemas.openxmlformats.org/officeDocument/2006/relationships/hyperlink" Target="http://www.konkoly.hu/cgi-bin/IBVS?3999" TargetMode="External"/><Relationship Id="rId51" Type="http://schemas.openxmlformats.org/officeDocument/2006/relationships/hyperlink" Target="http://www.bav-astro.de/sfs/BAVM_link.php?BAVMnr=157" TargetMode="External"/><Relationship Id="rId3" Type="http://schemas.openxmlformats.org/officeDocument/2006/relationships/hyperlink" Target="http://www.konkoly.hu/cgi-bin/IBVS?3999" TargetMode="External"/><Relationship Id="rId12" Type="http://schemas.openxmlformats.org/officeDocument/2006/relationships/hyperlink" Target="http://www.konkoly.hu/cgi-bin/IBVS?3999" TargetMode="External"/><Relationship Id="rId17" Type="http://schemas.openxmlformats.org/officeDocument/2006/relationships/hyperlink" Target="http://www.konkoly.hu/cgi-bin/IBVS?3999" TargetMode="External"/><Relationship Id="rId25" Type="http://schemas.openxmlformats.org/officeDocument/2006/relationships/hyperlink" Target="http://www.konkoly.hu/cgi-bin/IBVS?3999" TargetMode="External"/><Relationship Id="rId33" Type="http://schemas.openxmlformats.org/officeDocument/2006/relationships/hyperlink" Target="http://www.konkoly.hu/cgi-bin/IBVS?3999" TargetMode="External"/><Relationship Id="rId38" Type="http://schemas.openxmlformats.org/officeDocument/2006/relationships/hyperlink" Target="http://www.konkoly.hu/cgi-bin/IBVS?3999" TargetMode="External"/><Relationship Id="rId46" Type="http://schemas.openxmlformats.org/officeDocument/2006/relationships/hyperlink" Target="http://www.konkoly.hu/cgi-bin/IBVS?4887" TargetMode="External"/><Relationship Id="rId59" Type="http://schemas.openxmlformats.org/officeDocument/2006/relationships/hyperlink" Target="http://www.konkoly.hu/cgi-bin/IBVS?59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AH2411"/>
  <sheetViews>
    <sheetView tabSelected="1" workbookViewId="0">
      <pane xSplit="12" ySplit="22" topLeftCell="M134" activePane="bottomRight" state="frozen"/>
      <selection pane="topRight" activeCell="M1" sqref="M1"/>
      <selection pane="bottomLeft" activeCell="A23" sqref="A23"/>
      <selection pane="bottomRight" activeCell="F13" sqref="F13"/>
    </sheetView>
  </sheetViews>
  <sheetFormatPr defaultRowHeight="12.75" x14ac:dyDescent="0.2"/>
  <cols>
    <col min="1" max="1" width="14.42578125" style="2" customWidth="1"/>
    <col min="2" max="2" width="6.85546875" style="2" customWidth="1"/>
    <col min="3" max="3" width="13.5703125" style="2" customWidth="1"/>
    <col min="4" max="4" width="8.42578125" style="2" customWidth="1"/>
    <col min="5" max="5" width="9.85546875" style="2" customWidth="1"/>
    <col min="6" max="6" width="16.85546875" style="2" customWidth="1"/>
    <col min="7" max="7" width="7.140625" style="2" customWidth="1"/>
    <col min="8" max="8" width="14.7109375" style="2" customWidth="1"/>
    <col min="9" max="10" width="9.140625" style="2"/>
    <col min="11" max="11" width="11.5703125" style="2" customWidth="1"/>
    <col min="12" max="14" width="8.42578125" style="2" customWidth="1"/>
    <col min="15" max="15" width="9.85546875" style="2" customWidth="1"/>
    <col min="16" max="16" width="9" style="2" customWidth="1"/>
    <col min="17" max="17" width="12" style="6" customWidth="1"/>
    <col min="19" max="19" width="9.140625" style="2"/>
    <col min="20" max="20" width="12" style="2" customWidth="1"/>
    <col min="21" max="16384" width="9.140625" style="2"/>
  </cols>
  <sheetData>
    <row r="1" spans="1:9" ht="20.25" x14ac:dyDescent="0.3">
      <c r="A1" s="1" t="s">
        <v>72</v>
      </c>
      <c r="B1" s="1"/>
      <c r="F1" s="2" t="s">
        <v>60</v>
      </c>
    </row>
    <row r="2" spans="1:9" x14ac:dyDescent="0.2">
      <c r="A2" s="16" t="s">
        <v>22</v>
      </c>
      <c r="B2" s="2" t="s">
        <v>35</v>
      </c>
      <c r="D2" s="45" t="s">
        <v>57</v>
      </c>
      <c r="F2" s="2" t="s">
        <v>58</v>
      </c>
    </row>
    <row r="3" spans="1:9" ht="13.5" thickBot="1" x14ac:dyDescent="0.25">
      <c r="A3" s="16"/>
      <c r="C3" s="13"/>
      <c r="D3" s="13"/>
      <c r="F3" s="2" t="s">
        <v>59</v>
      </c>
      <c r="H3" s="2">
        <f>H12-H13</f>
        <v>1856.5247139250205</v>
      </c>
      <c r="I3" s="2">
        <f ca="1">H3/D18</f>
        <v>1351.0006277021371</v>
      </c>
    </row>
    <row r="4" spans="1:9" ht="13.5" thickBot="1" x14ac:dyDescent="0.25">
      <c r="A4" s="17" t="s">
        <v>23</v>
      </c>
      <c r="B4" s="11"/>
      <c r="C4" s="21" t="s">
        <v>11</v>
      </c>
      <c r="D4" s="22" t="s">
        <v>11</v>
      </c>
      <c r="E4" s="12"/>
      <c r="F4" s="2" t="s">
        <v>61</v>
      </c>
    </row>
    <row r="5" spans="1:9" x14ac:dyDescent="0.2">
      <c r="A5" s="62" t="s">
        <v>73</v>
      </c>
      <c r="B5" s="16"/>
      <c r="C5" s="63">
        <v>-9.5</v>
      </c>
      <c r="D5" s="16" t="s">
        <v>74</v>
      </c>
    </row>
    <row r="6" spans="1:9" x14ac:dyDescent="0.2">
      <c r="A6" s="17" t="s">
        <v>24</v>
      </c>
    </row>
    <row r="7" spans="1:9" x14ac:dyDescent="0.2">
      <c r="A7" s="16" t="s">
        <v>7</v>
      </c>
      <c r="C7" s="3">
        <v>51955.893100000001</v>
      </c>
    </row>
    <row r="8" spans="1:9" x14ac:dyDescent="0.2">
      <c r="A8" s="16" t="s">
        <v>15</v>
      </c>
      <c r="B8" s="2">
        <v>112</v>
      </c>
      <c r="C8" s="2">
        <v>1.37418448</v>
      </c>
      <c r="D8" s="2">
        <f>2*C8</f>
        <v>2.7483689600000001</v>
      </c>
      <c r="E8" s="2">
        <f>100*C8/365</f>
        <v>0.37648889863013701</v>
      </c>
    </row>
    <row r="9" spans="1:9" x14ac:dyDescent="0.2">
      <c r="A9" s="70" t="s">
        <v>79</v>
      </c>
      <c r="B9" s="125">
        <v>119</v>
      </c>
      <c r="C9" s="69" t="str">
        <f>"F"&amp;B9</f>
        <v>F119</v>
      </c>
      <c r="D9" s="68" t="str">
        <f>"G"&amp;B9</f>
        <v>G119</v>
      </c>
      <c r="F9" s="16"/>
      <c r="G9" s="16"/>
    </row>
    <row r="10" spans="1:9" ht="12.75" customHeight="1" thickBot="1" x14ac:dyDescent="0.25">
      <c r="A10" s="16"/>
      <c r="B10" s="16"/>
      <c r="C10" s="19" t="s">
        <v>31</v>
      </c>
      <c r="D10" s="19" t="s">
        <v>32</v>
      </c>
      <c r="E10" s="16"/>
      <c r="F10" s="16"/>
      <c r="G10" s="16"/>
    </row>
    <row r="11" spans="1:9" ht="12.75" customHeight="1" x14ac:dyDescent="0.2">
      <c r="A11" s="16" t="s">
        <v>26</v>
      </c>
      <c r="B11" s="16"/>
      <c r="C11" s="68">
        <f ca="1">INTERCEPT(INDIRECT($D$9):INDIRECT(D14),INDIRECT($C$9):INDIRECT(C14))</f>
        <v>-7.5821964680490442E-4</v>
      </c>
      <c r="D11" s="20"/>
      <c r="E11" s="16"/>
      <c r="F11" s="58" t="s">
        <v>436</v>
      </c>
      <c r="H11" s="131">
        <v>58896.900257548492</v>
      </c>
      <c r="I11" s="131">
        <v>1.3741848922467463</v>
      </c>
    </row>
    <row r="12" spans="1:9" ht="12.75" customHeight="1" x14ac:dyDescent="0.2">
      <c r="A12" s="16" t="s">
        <v>27</v>
      </c>
      <c r="B12" s="16"/>
      <c r="C12" s="68">
        <f ca="1">SLOPE(INDIRECT($D$9):INDIRECT(D14),INDIRECT($C$9):INDIRECT(C14))</f>
        <v>4.5808008732056378E-7</v>
      </c>
      <c r="D12" s="20"/>
      <c r="E12" s="16" t="s">
        <v>435</v>
      </c>
      <c r="G12" s="16"/>
      <c r="H12" s="2">
        <v>58896.900363130801</v>
      </c>
      <c r="I12" s="2">
        <v>1.37418485974241</v>
      </c>
    </row>
    <row r="13" spans="1:9" ht="12.75" customHeight="1" x14ac:dyDescent="0.2">
      <c r="A13" s="16" t="s">
        <v>28</v>
      </c>
      <c r="B13" s="16">
        <v>140</v>
      </c>
      <c r="C13" s="20" t="s">
        <v>11</v>
      </c>
      <c r="E13" s="2" t="s">
        <v>437</v>
      </c>
      <c r="F13" s="16"/>
      <c r="G13" s="16"/>
      <c r="H13" s="2">
        <v>57040.37564920578</v>
      </c>
      <c r="I13" s="2">
        <v>1.3741845474766006</v>
      </c>
    </row>
    <row r="14" spans="1:9" ht="12.75" customHeight="1" x14ac:dyDescent="0.2">
      <c r="A14" s="70" t="s">
        <v>434</v>
      </c>
      <c r="B14" s="125">
        <v>148</v>
      </c>
      <c r="C14" s="69" t="str">
        <f>"F"&amp;B14</f>
        <v>F148</v>
      </c>
      <c r="D14" s="68" t="str">
        <f>"G"&amp;B14</f>
        <v>G148</v>
      </c>
      <c r="F14" s="16"/>
      <c r="G14" s="16"/>
      <c r="H14" s="2">
        <f ca="1">C18</f>
        <v>58896.900464022874</v>
      </c>
      <c r="I14" s="2">
        <f ca="1">D18</f>
        <v>1.3741849380800875</v>
      </c>
    </row>
    <row r="15" spans="1:9" ht="12.75" customHeight="1" x14ac:dyDescent="0.2">
      <c r="A15" s="18" t="s">
        <v>30</v>
      </c>
      <c r="B15" s="16"/>
      <c r="C15" s="56">
        <f ca="1">(C7+C11)+(C8+C12)*INT(MAX(F21:F3380))</f>
        <v>58896.900464022874</v>
      </c>
      <c r="E15" s="58" t="s">
        <v>83</v>
      </c>
      <c r="F15" s="63">
        <v>1</v>
      </c>
      <c r="G15" s="16"/>
    </row>
    <row r="16" spans="1:9" x14ac:dyDescent="0.2">
      <c r="A16" s="17" t="s">
        <v>13</v>
      </c>
      <c r="B16" s="16"/>
      <c r="C16" s="57">
        <f ca="1">+C8+C12</f>
        <v>1.3741849380800875</v>
      </c>
      <c r="E16" s="58" t="s">
        <v>75</v>
      </c>
      <c r="F16" s="64">
        <f ca="1">NOW()+15018.5+$C$5/24</f>
        <v>59961.704267476853</v>
      </c>
      <c r="G16" s="16"/>
    </row>
    <row r="17" spans="1:20" ht="13.5" thickBot="1" x14ac:dyDescent="0.25">
      <c r="A17" s="58" t="s">
        <v>71</v>
      </c>
      <c r="B17" s="16"/>
      <c r="C17" s="16">
        <f>COUNT(C21:C2038)</f>
        <v>130</v>
      </c>
      <c r="E17" s="58" t="s">
        <v>84</v>
      </c>
      <c r="F17" s="64">
        <f ca="1">ROUND(2*(F16-$C$7)/$C$8,0)/2+F15</f>
        <v>5827</v>
      </c>
      <c r="G17" s="16"/>
    </row>
    <row r="18" spans="1:20" ht="14.25" thickTop="1" thickBot="1" x14ac:dyDescent="0.25">
      <c r="A18" s="17" t="s">
        <v>12</v>
      </c>
      <c r="B18" s="16"/>
      <c r="C18" s="66">
        <f ca="1">+C15</f>
        <v>58896.900464022874</v>
      </c>
      <c r="D18" s="67">
        <f ca="1">+C16</f>
        <v>1.3741849380800875</v>
      </c>
      <c r="E18" s="58" t="s">
        <v>76</v>
      </c>
      <c r="F18" s="68">
        <f ca="1">ROUND(2*(F16-$C$15)/$C$16,0)/2+F15</f>
        <v>776</v>
      </c>
      <c r="G18" s="16"/>
      <c r="H18" s="2">
        <v>1.3741849312374099</v>
      </c>
    </row>
    <row r="19" spans="1:20" ht="13.5" thickTop="1" x14ac:dyDescent="0.2">
      <c r="E19" s="58" t="s">
        <v>77</v>
      </c>
      <c r="F19" s="65">
        <f ca="1">+$C$15+$C$16*F18-15018.5-$C$5/24</f>
        <v>44945.163809306359</v>
      </c>
      <c r="G19" s="16"/>
      <c r="H19" s="2" t="s">
        <v>19</v>
      </c>
      <c r="I19" s="2" t="s">
        <v>20</v>
      </c>
      <c r="J19" s="2" t="s">
        <v>21</v>
      </c>
    </row>
    <row r="20" spans="1:20" ht="13.5" thickBot="1" x14ac:dyDescent="0.25">
      <c r="A20" s="9" t="s">
        <v>16</v>
      </c>
      <c r="B20" s="9" t="s">
        <v>18</v>
      </c>
      <c r="C20" s="9" t="s">
        <v>17</v>
      </c>
      <c r="D20" s="9" t="s">
        <v>8</v>
      </c>
      <c r="E20" s="9" t="s">
        <v>10</v>
      </c>
      <c r="F20" s="9" t="s">
        <v>9</v>
      </c>
      <c r="G20" s="9" t="s">
        <v>14</v>
      </c>
      <c r="H20" s="10" t="s">
        <v>85</v>
      </c>
      <c r="I20" s="10" t="s">
        <v>100</v>
      </c>
      <c r="J20" s="10" t="s">
        <v>86</v>
      </c>
      <c r="K20" s="10" t="s">
        <v>94</v>
      </c>
      <c r="L20" s="10" t="s">
        <v>427</v>
      </c>
      <c r="M20" s="10" t="s">
        <v>428</v>
      </c>
      <c r="N20" s="10" t="s">
        <v>429</v>
      </c>
      <c r="O20" s="10" t="s">
        <v>33</v>
      </c>
      <c r="P20" s="9" t="s">
        <v>34</v>
      </c>
      <c r="Q20" s="112" t="s">
        <v>4</v>
      </c>
      <c r="T20" s="71" t="s">
        <v>89</v>
      </c>
    </row>
    <row r="21" spans="1:20" x14ac:dyDescent="0.2">
      <c r="A21" s="7" t="s">
        <v>38</v>
      </c>
      <c r="B21" s="24"/>
      <c r="C21" s="119">
        <v>14973.834999999999</v>
      </c>
      <c r="D21" s="124" t="s">
        <v>85</v>
      </c>
      <c r="E21" s="7">
        <f>(C21-C$7)/C$8</f>
        <v>-26912.003910857733</v>
      </c>
      <c r="F21" s="2">
        <f>ROUND(2*E21,0)/2</f>
        <v>-26912</v>
      </c>
      <c r="G21" s="7">
        <f>C21-(C$7+C$8*F21)</f>
        <v>-5.3742399977636524E-3</v>
      </c>
      <c r="H21" s="7">
        <f>G21</f>
        <v>-5.3742399977636524E-3</v>
      </c>
      <c r="I21" s="7"/>
      <c r="M21" s="7"/>
      <c r="N21" s="7"/>
      <c r="O21" s="7">
        <f ca="1">+C$11+C$12*F21</f>
        <v>-1.3086070956775917E-2</v>
      </c>
      <c r="P21" s="7"/>
      <c r="Q21" s="8"/>
      <c r="T21" s="8"/>
    </row>
    <row r="22" spans="1:20" x14ac:dyDescent="0.2">
      <c r="A22" s="2" t="s">
        <v>38</v>
      </c>
      <c r="B22" s="23" t="s">
        <v>56</v>
      </c>
      <c r="C22" s="59">
        <v>15169.618</v>
      </c>
      <c r="D22" s="123" t="s">
        <v>85</v>
      </c>
      <c r="E22" s="2">
        <f>(C22-C$7)/C$8</f>
        <v>-26769.531773492301</v>
      </c>
      <c r="F22" s="2">
        <f>ROUND(2*E22,0)/2</f>
        <v>-26769.5</v>
      </c>
      <c r="G22" s="2">
        <f>C22-(C$7+C$8*F22)</f>
        <v>-4.3662639998728991E-2</v>
      </c>
      <c r="H22" s="2">
        <f>G22</f>
        <v>-4.3662639998728991E-2</v>
      </c>
      <c r="O22" s="7">
        <f ca="1">+C$11+C$12*F22</f>
        <v>-1.3020794544332736E-2</v>
      </c>
      <c r="Q22" s="6">
        <f>C22-15018.5</f>
        <v>151.11800000000039</v>
      </c>
      <c r="T22" s="6"/>
    </row>
    <row r="23" spans="1:20" x14ac:dyDescent="0.2">
      <c r="A23" s="39" t="s">
        <v>38</v>
      </c>
      <c r="B23" s="72"/>
      <c r="C23" s="41">
        <v>15711.800999999999</v>
      </c>
      <c r="D23" s="73" t="s">
        <v>85</v>
      </c>
      <c r="E23" s="39">
        <f>(C23-C$7)/C$8</f>
        <v>-26374.982855285922</v>
      </c>
      <c r="F23" s="2">
        <f>ROUND(2*E23,0)/2</f>
        <v>-26375</v>
      </c>
      <c r="G23" s="2">
        <f>C23-(C$7+C$8*F23)</f>
        <v>2.3560000001452863E-2</v>
      </c>
      <c r="H23" s="2">
        <f>G23</f>
        <v>2.3560000001452863E-2</v>
      </c>
      <c r="O23" s="2">
        <f ca="1">+C$11+C$12*F23</f>
        <v>-1.2840081949884773E-2</v>
      </c>
      <c r="Q23" s="6">
        <f>C23-15018.5</f>
        <v>693.30099999999948</v>
      </c>
      <c r="T23" s="6"/>
    </row>
    <row r="24" spans="1:20" x14ac:dyDescent="0.2">
      <c r="A24" s="39" t="s">
        <v>38</v>
      </c>
      <c r="B24" s="72"/>
      <c r="C24" s="41">
        <v>16519.785</v>
      </c>
      <c r="D24" s="73" t="s">
        <v>85</v>
      </c>
      <c r="E24" s="39">
        <f>(C24-C$7)/C$8</f>
        <v>-25787.009397748399</v>
      </c>
      <c r="F24" s="2">
        <f>ROUND(2*E24,0)/2</f>
        <v>-25787</v>
      </c>
      <c r="G24" s="2">
        <f>C24-(C$7+C$8*F24)</f>
        <v>-1.2914240000100108E-2</v>
      </c>
      <c r="H24" s="2">
        <f>G24</f>
        <v>-1.2914240000100108E-2</v>
      </c>
      <c r="O24" s="2">
        <f ca="1">+C$11+C$12*F24</f>
        <v>-1.2570730858540283E-2</v>
      </c>
      <c r="Q24" s="6">
        <f>C24-15018.5</f>
        <v>1501.2849999999999</v>
      </c>
      <c r="T24" s="6"/>
    </row>
    <row r="25" spans="1:20" x14ac:dyDescent="0.2">
      <c r="A25" s="39" t="s">
        <v>38</v>
      </c>
      <c r="B25" s="72" t="s">
        <v>56</v>
      </c>
      <c r="C25" s="41">
        <v>16939.626</v>
      </c>
      <c r="D25" s="73" t="s">
        <v>85</v>
      </c>
      <c r="E25" s="39">
        <f>(C25-C$7)/C$8</f>
        <v>-25481.489283010964</v>
      </c>
      <c r="F25" s="2">
        <f>ROUND(2*E25,0)/2</f>
        <v>-25481.5</v>
      </c>
      <c r="G25" s="2">
        <f>C25-(C$7+C$8*F25)</f>
        <v>1.4727120000316063E-2</v>
      </c>
      <c r="H25" s="2">
        <f>G25</f>
        <v>1.4727120000316063E-2</v>
      </c>
      <c r="O25" s="2">
        <f ca="1">+C$11+C$12*F25</f>
        <v>-1.2430787391863851E-2</v>
      </c>
      <c r="Q25" s="6">
        <f>C25-15018.5</f>
        <v>1921.1260000000002</v>
      </c>
      <c r="T25" s="6"/>
    </row>
    <row r="26" spans="1:20" x14ac:dyDescent="0.2">
      <c r="A26" s="39" t="s">
        <v>38</v>
      </c>
      <c r="B26" s="72" t="s">
        <v>56</v>
      </c>
      <c r="C26" s="41">
        <v>16961.587</v>
      </c>
      <c r="D26" s="73" t="s">
        <v>85</v>
      </c>
      <c r="E26" s="39">
        <f>(C26-C$7)/C$8</f>
        <v>-25465.508168160944</v>
      </c>
      <c r="F26" s="2">
        <f>ROUND(2*E26,0)/2</f>
        <v>-25465.5</v>
      </c>
      <c r="G26" s="2">
        <f>C26-(C$7+C$8*F26)</f>
        <v>-1.1224560003029183E-2</v>
      </c>
      <c r="H26" s="2">
        <f>G26</f>
        <v>-1.1224560003029183E-2</v>
      </c>
      <c r="O26" s="2">
        <f ca="1">+C$11+C$12*F26</f>
        <v>-1.2423458110466721E-2</v>
      </c>
      <c r="Q26" s="6">
        <f>C26-15018.5</f>
        <v>1943.0869999999995</v>
      </c>
      <c r="T26" s="6"/>
    </row>
    <row r="27" spans="1:20" x14ac:dyDescent="0.2">
      <c r="A27" s="39" t="s">
        <v>38</v>
      </c>
      <c r="B27" s="72" t="s">
        <v>56</v>
      </c>
      <c r="C27" s="41">
        <v>17171.851999999999</v>
      </c>
      <c r="D27" s="73" t="s">
        <v>85</v>
      </c>
      <c r="E27" s="39">
        <f>(C27-C$7)/C$8</f>
        <v>-25312.497416649621</v>
      </c>
      <c r="F27" s="2">
        <f>ROUND(2*E27,0)/2</f>
        <v>-25312.5</v>
      </c>
      <c r="G27" s="2">
        <f>C27-(C$7+C$8*F27)</f>
        <v>3.550000001268927E-3</v>
      </c>
      <c r="H27" s="2">
        <f>G27</f>
        <v>3.550000001268927E-3</v>
      </c>
      <c r="O27" s="2">
        <f ca="1">+C$11+C$12*F27</f>
        <v>-1.2353371857106674E-2</v>
      </c>
      <c r="Q27" s="6">
        <f>C27-15018.5</f>
        <v>2153.351999999999</v>
      </c>
      <c r="T27" s="6"/>
    </row>
    <row r="28" spans="1:20" x14ac:dyDescent="0.2">
      <c r="A28" s="39" t="s">
        <v>38</v>
      </c>
      <c r="B28" s="72" t="s">
        <v>56</v>
      </c>
      <c r="C28" s="41">
        <v>17321.659</v>
      </c>
      <c r="D28" s="73" t="s">
        <v>85</v>
      </c>
      <c r="E28" s="39">
        <f>(C28-C$7)/C$8</f>
        <v>-25203.482213683565</v>
      </c>
      <c r="F28" s="2">
        <f>ROUND(2*E28,0)/2</f>
        <v>-25203.5</v>
      </c>
      <c r="G28" s="2">
        <f>C28-(C$7+C$8*F28)</f>
        <v>2.4441679997835308E-2</v>
      </c>
      <c r="H28" s="2">
        <f>G28</f>
        <v>2.4441679997835308E-2</v>
      </c>
      <c r="O28" s="2">
        <f ca="1">+C$11+C$12*F28</f>
        <v>-1.2303441127588733E-2</v>
      </c>
      <c r="Q28" s="6">
        <f>C28-15018.5</f>
        <v>2303.1589999999997</v>
      </c>
      <c r="T28" s="6"/>
    </row>
    <row r="29" spans="1:20" x14ac:dyDescent="0.2">
      <c r="A29" s="39" t="s">
        <v>38</v>
      </c>
      <c r="B29" s="72"/>
      <c r="C29" s="41">
        <v>20111.936000000002</v>
      </c>
      <c r="D29" s="73" t="s">
        <v>85</v>
      </c>
      <c r="E29" s="39">
        <f>(C29-C$7)/C$8</f>
        <v>-23172.985551401365</v>
      </c>
      <c r="F29" s="2">
        <f>ROUND(2*E29,0)/2</f>
        <v>-23173</v>
      </c>
      <c r="G29" s="2">
        <f>C29-(C$7+C$8*F29)</f>
        <v>1.985504000185756E-2</v>
      </c>
      <c r="H29" s="2">
        <f>G29</f>
        <v>1.985504000185756E-2</v>
      </c>
      <c r="O29" s="2">
        <f ca="1">+C$11+C$12*F29</f>
        <v>-1.1373309510284329E-2</v>
      </c>
      <c r="Q29" s="6">
        <f>C29-15018.5</f>
        <v>5093.4360000000015</v>
      </c>
      <c r="T29" s="6"/>
    </row>
    <row r="30" spans="1:20" x14ac:dyDescent="0.2">
      <c r="A30" s="39" t="s">
        <v>38</v>
      </c>
      <c r="B30" s="72" t="s">
        <v>56</v>
      </c>
      <c r="C30" s="41">
        <v>20131.852999999999</v>
      </c>
      <c r="D30" s="73" t="s">
        <v>85</v>
      </c>
      <c r="E30" s="39">
        <f>(C30-C$7)/C$8</f>
        <v>-23158.491864207346</v>
      </c>
      <c r="F30" s="2">
        <f>ROUND(2*E30,0)/2</f>
        <v>-23158.5</v>
      </c>
      <c r="G30" s="2">
        <f>C30-(C$7+C$8*F30)</f>
        <v>1.1180080000485759E-2</v>
      </c>
      <c r="H30" s="2">
        <f>G30</f>
        <v>1.1180080000485759E-2</v>
      </c>
      <c r="O30" s="2">
        <f ca="1">+C$11+C$12*F30</f>
        <v>-1.1366667349018181E-2</v>
      </c>
      <c r="Q30" s="6">
        <f>C30-15018.5</f>
        <v>5113.3529999999992</v>
      </c>
      <c r="T30" s="6"/>
    </row>
    <row r="31" spans="1:20" x14ac:dyDescent="0.2">
      <c r="A31" s="39" t="s">
        <v>38</v>
      </c>
      <c r="B31" s="72"/>
      <c r="C31" s="41">
        <v>20246.595000000001</v>
      </c>
      <c r="D31" s="73" t="s">
        <v>85</v>
      </c>
      <c r="E31" s="39">
        <f>(C31-C$7)/C$8</f>
        <v>-23074.993613666775</v>
      </c>
      <c r="F31" s="2">
        <f>ROUND(2*E31,0)/2</f>
        <v>-23075</v>
      </c>
      <c r="G31" s="2">
        <f>C31-(C$7+C$8*F31)</f>
        <v>8.776000002399087E-3</v>
      </c>
      <c r="H31" s="2">
        <f>G31</f>
        <v>8.776000002399087E-3</v>
      </c>
      <c r="O31" s="2">
        <f ca="1">+C$11+C$12*F31</f>
        <v>-1.1328417661726913E-2</v>
      </c>
      <c r="Q31" s="6">
        <f>C31-15018.5</f>
        <v>5228.0950000000012</v>
      </c>
      <c r="T31" s="6"/>
    </row>
    <row r="32" spans="1:20" x14ac:dyDescent="0.2">
      <c r="A32" s="39" t="s">
        <v>38</v>
      </c>
      <c r="B32" s="72" t="s">
        <v>56</v>
      </c>
      <c r="C32" s="41">
        <v>20575.715</v>
      </c>
      <c r="D32" s="73" t="s">
        <v>85</v>
      </c>
      <c r="E32" s="39">
        <f>(C32-C$7)/C$8</f>
        <v>-22835.491563694563</v>
      </c>
      <c r="F32" s="2">
        <f>ROUND(2*E32,0)/2</f>
        <v>-22835.5</v>
      </c>
      <c r="G32" s="2">
        <f>C32-(C$7+C$8*F32)</f>
        <v>1.1593039998842869E-2</v>
      </c>
      <c r="H32" s="2">
        <f>G32</f>
        <v>1.1593039998842869E-2</v>
      </c>
      <c r="O32" s="2">
        <f ca="1">+C$11+C$12*F32</f>
        <v>-1.1218707480813639E-2</v>
      </c>
      <c r="Q32" s="6">
        <f>C32-15018.5</f>
        <v>5557.2150000000001</v>
      </c>
      <c r="T32" s="6"/>
    </row>
    <row r="33" spans="1:20" x14ac:dyDescent="0.2">
      <c r="A33" s="39" t="s">
        <v>38</v>
      </c>
      <c r="B33" s="72"/>
      <c r="C33" s="41">
        <v>21010.609</v>
      </c>
      <c r="D33" s="73" t="s">
        <v>85</v>
      </c>
      <c r="E33" s="39">
        <f>(C33-C$7)/C$8</f>
        <v>-22519.017315637273</v>
      </c>
      <c r="F33" s="2">
        <f>ROUND(2*E33,0)/2</f>
        <v>-22519</v>
      </c>
      <c r="G33" s="2">
        <f>C33-(C$7+C$8*F33)</f>
        <v>-2.3794879998604301E-2</v>
      </c>
      <c r="H33" s="2">
        <f>G33</f>
        <v>-2.3794879998604301E-2</v>
      </c>
      <c r="O33" s="2">
        <f ca="1">+C$11+C$12*F33</f>
        <v>-1.1073725133176679E-2</v>
      </c>
      <c r="Q33" s="6">
        <f>C33-15018.5</f>
        <v>5992.1090000000004</v>
      </c>
      <c r="T33" s="6"/>
    </row>
    <row r="34" spans="1:20" x14ac:dyDescent="0.2">
      <c r="A34" s="39" t="s">
        <v>38</v>
      </c>
      <c r="B34" s="72" t="s">
        <v>56</v>
      </c>
      <c r="C34" s="41">
        <v>21251.782999999999</v>
      </c>
      <c r="D34" s="73" t="s">
        <v>85</v>
      </c>
      <c r="E34" s="39">
        <f>(C34-C$7)/C$8</f>
        <v>-22343.513950907087</v>
      </c>
      <c r="F34" s="2">
        <f>ROUND(2*E34,0)/2</f>
        <v>-22343.5</v>
      </c>
      <c r="G34" s="2">
        <f>C34-(C$7+C$8*F34)</f>
        <v>-1.9171120002283715E-2</v>
      </c>
      <c r="H34" s="2">
        <f>G34</f>
        <v>-1.9171120002283715E-2</v>
      </c>
      <c r="O34" s="2">
        <f ca="1">+C$11+C$12*F34</f>
        <v>-1.0993332077851921E-2</v>
      </c>
      <c r="Q34" s="6">
        <f>C34-15018.5</f>
        <v>6233.2829999999994</v>
      </c>
      <c r="T34" s="6"/>
    </row>
    <row r="35" spans="1:20" x14ac:dyDescent="0.2">
      <c r="A35" s="73" t="s">
        <v>38</v>
      </c>
      <c r="B35" s="74" t="s">
        <v>65</v>
      </c>
      <c r="C35" s="73">
        <v>22042.602999999999</v>
      </c>
      <c r="D35" s="73" t="s">
        <v>85</v>
      </c>
      <c r="E35" s="39">
        <f>(C35-C$7)/C$8</f>
        <v>-21768.030810535714</v>
      </c>
      <c r="F35" s="2">
        <f>ROUND(2*E35,0)/2</f>
        <v>-21768</v>
      </c>
      <c r="G35" s="2">
        <f>C35-(C$7+C$8*F35)</f>
        <v>-4.2339359999459703E-2</v>
      </c>
      <c r="H35" s="2">
        <f>G35</f>
        <v>-4.2339359999459703E-2</v>
      </c>
      <c r="O35" s="2">
        <f ca="1">+C$11+C$12*F35</f>
        <v>-1.0729706987598937E-2</v>
      </c>
      <c r="Q35" s="6">
        <f>C35-15018.5</f>
        <v>7024.1029999999992</v>
      </c>
      <c r="T35" s="6"/>
    </row>
    <row r="36" spans="1:20" x14ac:dyDescent="0.2">
      <c r="A36" s="73" t="s">
        <v>38</v>
      </c>
      <c r="B36" s="74" t="s">
        <v>56</v>
      </c>
      <c r="C36" s="73">
        <v>22382.728999999999</v>
      </c>
      <c r="D36" s="73" t="s">
        <v>85</v>
      </c>
      <c r="E36" s="39">
        <f>(C36-C$7)/C$8</f>
        <v>-21520.519646678007</v>
      </c>
      <c r="F36" s="2">
        <f>ROUND(2*E36,0)/2</f>
        <v>-21520.5</v>
      </c>
      <c r="G36" s="2">
        <f>C36-(C$7+C$8*F36)</f>
        <v>-2.699815999949351E-2</v>
      </c>
      <c r="H36" s="2">
        <f>G36</f>
        <v>-2.699815999949351E-2</v>
      </c>
      <c r="O36" s="2">
        <f ca="1">+C$11+C$12*F36</f>
        <v>-1.0616332165987096E-2</v>
      </c>
      <c r="Q36" s="6">
        <f>C36-15018.5</f>
        <v>7364.2289999999994</v>
      </c>
      <c r="T36" s="6"/>
    </row>
    <row r="37" spans="1:20" x14ac:dyDescent="0.2">
      <c r="A37" s="73" t="s">
        <v>38</v>
      </c>
      <c r="B37" s="74" t="s">
        <v>56</v>
      </c>
      <c r="C37" s="73">
        <v>22422.627</v>
      </c>
      <c r="D37" s="73" t="s">
        <v>85</v>
      </c>
      <c r="E37" s="39">
        <f>(C37-C$7)/C$8</f>
        <v>-21491.48569921267</v>
      </c>
      <c r="F37" s="2">
        <f>ROUND(2*E37,0)/2</f>
        <v>-21491.5</v>
      </c>
      <c r="G37" s="2">
        <f>C37-(C$7+C$8*F37)</f>
        <v>1.9651919999887468E-2</v>
      </c>
      <c r="H37" s="2">
        <f>G37</f>
        <v>1.9651919999887468E-2</v>
      </c>
      <c r="O37" s="2">
        <f ca="1">+C$11+C$12*F37</f>
        <v>-1.06030478434548E-2</v>
      </c>
      <c r="Q37" s="6">
        <f>C37-15018.5</f>
        <v>7404.1270000000004</v>
      </c>
      <c r="T37" s="6"/>
    </row>
    <row r="38" spans="1:20" x14ac:dyDescent="0.2">
      <c r="A38" s="73" t="s">
        <v>38</v>
      </c>
      <c r="B38" s="74" t="s">
        <v>65</v>
      </c>
      <c r="C38" s="73">
        <v>22729.744999999999</v>
      </c>
      <c r="D38" s="73" t="s">
        <v>85</v>
      </c>
      <c r="E38" s="39">
        <f>(C38-C$7)/C$8</f>
        <v>-21267.994599968122</v>
      </c>
      <c r="F38" s="2">
        <f>ROUND(2*E38,0)/2</f>
        <v>-21268</v>
      </c>
      <c r="G38" s="2">
        <f>C38-(C$7+C$8*F38)</f>
        <v>7.4206399985996541E-3</v>
      </c>
      <c r="H38" s="2">
        <f>G38</f>
        <v>7.4206399985996541E-3</v>
      </c>
      <c r="O38" s="2">
        <f ca="1">+C$11+C$12*F38</f>
        <v>-1.0500666943938655E-2</v>
      </c>
      <c r="Q38" s="6">
        <f>C38-15018.5</f>
        <v>7711.244999999999</v>
      </c>
      <c r="T38" s="6"/>
    </row>
    <row r="39" spans="1:20" x14ac:dyDescent="0.2">
      <c r="A39" s="73" t="s">
        <v>38</v>
      </c>
      <c r="B39" s="74" t="s">
        <v>56</v>
      </c>
      <c r="C39" s="73">
        <v>22782.65</v>
      </c>
      <c r="D39" s="73" t="s">
        <v>85</v>
      </c>
      <c r="E39" s="39">
        <f>(C39-C$7)/C$8</f>
        <v>-21229.495402247594</v>
      </c>
      <c r="F39" s="2">
        <f>ROUND(2*E39,0)/2</f>
        <v>-21229.5</v>
      </c>
      <c r="G39" s="2">
        <f>C39-(C$7+C$8*F39)</f>
        <v>6.3181600016832817E-3</v>
      </c>
      <c r="H39" s="2">
        <f>G39</f>
        <v>6.3181600016832817E-3</v>
      </c>
      <c r="O39" s="2">
        <f ca="1">+C$11+C$12*F39</f>
        <v>-1.0483030860576812E-2</v>
      </c>
      <c r="Q39" s="6">
        <f>C39-15018.5</f>
        <v>7764.1500000000015</v>
      </c>
      <c r="T39" s="6"/>
    </row>
    <row r="40" spans="1:20" x14ac:dyDescent="0.2">
      <c r="A40" s="73" t="s">
        <v>38</v>
      </c>
      <c r="B40" s="74" t="s">
        <v>56</v>
      </c>
      <c r="C40" s="73">
        <v>24905.782999999999</v>
      </c>
      <c r="D40" s="73" t="s">
        <v>85</v>
      </c>
      <c r="E40" s="39">
        <f>(C40-C$7)/C$8</f>
        <v>-19684.482319288018</v>
      </c>
      <c r="F40" s="2">
        <f>ROUND(2*E40,0)/2</f>
        <v>-19684.5</v>
      </c>
      <c r="G40" s="2">
        <f>C40-(C$7+C$8*F40)</f>
        <v>2.4296559997310396E-2</v>
      </c>
      <c r="H40" s="2">
        <f>G40</f>
        <v>2.4296559997310396E-2</v>
      </c>
      <c r="O40" s="2">
        <f ca="1">+C$11+C$12*F40</f>
        <v>-9.7752971256665419E-3</v>
      </c>
      <c r="Q40" s="6">
        <f>C40-15018.5</f>
        <v>9887.2829999999994</v>
      </c>
      <c r="T40" s="6"/>
    </row>
    <row r="41" spans="1:20" x14ac:dyDescent="0.2">
      <c r="A41" s="73" t="s">
        <v>38</v>
      </c>
      <c r="B41" s="74" t="s">
        <v>56</v>
      </c>
      <c r="C41" s="73">
        <v>25603.863000000001</v>
      </c>
      <c r="D41" s="73" t="s">
        <v>85</v>
      </c>
      <c r="E41" s="39">
        <f>(C41-C$7)/C$8</f>
        <v>-19176.486478729552</v>
      </c>
      <c r="F41" s="2">
        <f>ROUND(2*E41,0)/2</f>
        <v>-19176.5</v>
      </c>
      <c r="G41" s="2">
        <f>C41-(C$7+C$8*F41)</f>
        <v>1.8580719999590656E-2</v>
      </c>
      <c r="H41" s="2">
        <f>G41</f>
        <v>1.8580719999590656E-2</v>
      </c>
      <c r="O41" s="2">
        <f ca="1">+C$11+C$12*F41</f>
        <v>-9.542592441307696E-3</v>
      </c>
      <c r="Q41" s="6">
        <f>C41-15018.5</f>
        <v>10585.363000000001</v>
      </c>
      <c r="T41" s="6"/>
    </row>
    <row r="42" spans="1:20" x14ac:dyDescent="0.2">
      <c r="A42" s="73" t="s">
        <v>38</v>
      </c>
      <c r="B42" s="74" t="s">
        <v>65</v>
      </c>
      <c r="C42" s="73">
        <v>25954.904999999999</v>
      </c>
      <c r="D42" s="73" t="s">
        <v>85</v>
      </c>
      <c r="E42" s="39">
        <f>(C42-C$7)/C$8</f>
        <v>-18921.031694376292</v>
      </c>
      <c r="F42" s="2">
        <f>ROUND(2*E42,0)/2</f>
        <v>-18921</v>
      </c>
      <c r="G42" s="2">
        <f>C42-(C$7+C$8*F42)</f>
        <v>-4.3553920000704238E-2</v>
      </c>
      <c r="H42" s="2">
        <f>G42</f>
        <v>-4.3553920000704238E-2</v>
      </c>
      <c r="O42" s="2">
        <f ca="1">+C$11+C$12*F42</f>
        <v>-9.4255529789972915E-3</v>
      </c>
      <c r="Q42" s="6">
        <f>C42-15018.5</f>
        <v>10936.404999999999</v>
      </c>
      <c r="T42" s="6"/>
    </row>
    <row r="43" spans="1:20" x14ac:dyDescent="0.2">
      <c r="A43" s="73" t="s">
        <v>38</v>
      </c>
      <c r="B43" s="74" t="s">
        <v>65</v>
      </c>
      <c r="C43" s="73">
        <v>26016.775000000001</v>
      </c>
      <c r="D43" s="73" t="s">
        <v>85</v>
      </c>
      <c r="E43" s="39">
        <f>(C43-C$7)/C$8</f>
        <v>-18876.008627313269</v>
      </c>
      <c r="F43" s="2">
        <f>ROUND(2*E43,0)/2</f>
        <v>-18876</v>
      </c>
      <c r="G43" s="2">
        <f>C43-(C$7+C$8*F43)</f>
        <v>-1.1855519998789532E-2</v>
      </c>
      <c r="H43" s="2">
        <f>G43</f>
        <v>-1.1855519998789532E-2</v>
      </c>
      <c r="O43" s="2">
        <f ca="1">+C$11+C$12*F43</f>
        <v>-9.4049393750678667E-3</v>
      </c>
      <c r="Q43" s="6">
        <f>C43-15018.5</f>
        <v>10998.275000000001</v>
      </c>
      <c r="T43" s="6"/>
    </row>
    <row r="44" spans="1:20" x14ac:dyDescent="0.2">
      <c r="A44" s="73" t="s">
        <v>38</v>
      </c>
      <c r="B44" s="74" t="s">
        <v>56</v>
      </c>
      <c r="C44" s="73">
        <v>26069.673999999999</v>
      </c>
      <c r="D44" s="73" t="s">
        <v>85</v>
      </c>
      <c r="E44" s="39">
        <f>(C44-C$7)/C$8</f>
        <v>-18837.513795818741</v>
      </c>
      <c r="F44" s="2">
        <f>ROUND(2*E44,0)/2</f>
        <v>-18837.5</v>
      </c>
      <c r="G44" s="2">
        <f>C44-(C$7+C$8*F44)</f>
        <v>-1.8958000000566244E-2</v>
      </c>
      <c r="H44" s="2">
        <f>G44</f>
        <v>-1.8958000000566244E-2</v>
      </c>
      <c r="O44" s="2">
        <f ca="1">+C$11+C$12*F44</f>
        <v>-9.3873032917060235E-3</v>
      </c>
      <c r="Q44" s="6">
        <f>C44-15018.5</f>
        <v>11051.173999999999</v>
      </c>
      <c r="T44" s="6"/>
    </row>
    <row r="45" spans="1:20" x14ac:dyDescent="0.2">
      <c r="A45" s="73" t="s">
        <v>38</v>
      </c>
      <c r="B45" s="74" t="s">
        <v>56</v>
      </c>
      <c r="C45" s="73">
        <v>26447.562999999998</v>
      </c>
      <c r="D45" s="73" t="s">
        <v>85</v>
      </c>
      <c r="E45" s="39">
        <f>(C45-C$7)/C$8</f>
        <v>-18562.522333245972</v>
      </c>
      <c r="F45" s="2">
        <f>ROUND(2*E45,0)/2</f>
        <v>-18562.5</v>
      </c>
      <c r="G45" s="2">
        <f>C45-(C$7+C$8*F45)</f>
        <v>-3.0690000003232853E-2</v>
      </c>
      <c r="H45" s="2">
        <f>G45</f>
        <v>-3.0690000003232853E-2</v>
      </c>
      <c r="O45" s="2">
        <f ca="1">+C$11+C$12*F45</f>
        <v>-9.261331267692869E-3</v>
      </c>
      <c r="Q45" s="6">
        <f>C45-15018.5</f>
        <v>11429.062999999998</v>
      </c>
      <c r="T45" s="6"/>
    </row>
    <row r="46" spans="1:20" x14ac:dyDescent="0.2">
      <c r="A46" s="73" t="s">
        <v>38</v>
      </c>
      <c r="B46" s="74" t="s">
        <v>65</v>
      </c>
      <c r="C46" s="73">
        <v>28139.918000000001</v>
      </c>
      <c r="D46" s="73" t="s">
        <v>85</v>
      </c>
      <c r="E46" s="39">
        <f>(C46-C$7)/C$8</f>
        <v>-17330.988267310368</v>
      </c>
      <c r="F46" s="2">
        <f>ROUND(2*E46,0)/2</f>
        <v>-17331</v>
      </c>
      <c r="G46" s="2">
        <f>C46-(C$7+C$8*F46)</f>
        <v>1.6122880002512829E-2</v>
      </c>
      <c r="H46" s="2">
        <f>G46</f>
        <v>1.6122880002512829E-2</v>
      </c>
      <c r="O46" s="2">
        <f ca="1">+C$11+C$12*F46</f>
        <v>-8.6972056401575949E-3</v>
      </c>
      <c r="Q46" s="6">
        <f>C46-15018.5</f>
        <v>13121.418000000001</v>
      </c>
      <c r="T46" s="6"/>
    </row>
    <row r="47" spans="1:20" x14ac:dyDescent="0.2">
      <c r="A47" s="73" t="s">
        <v>38</v>
      </c>
      <c r="B47" s="74" t="s">
        <v>56</v>
      </c>
      <c r="C47" s="73">
        <v>28221.661</v>
      </c>
      <c r="D47" s="73" t="s">
        <v>85</v>
      </c>
      <c r="E47" s="39">
        <f>(C47-C$7)/C$8</f>
        <v>-17271.503532043967</v>
      </c>
      <c r="F47" s="2">
        <f>ROUND(2*E47,0)/2</f>
        <v>-17271.5</v>
      </c>
      <c r="G47" s="2">
        <f>C47-(C$7+C$8*F47)</f>
        <v>-4.8536799986322876E-3</v>
      </c>
      <c r="H47" s="2">
        <f>G47</f>
        <v>-4.8536799986322876E-3</v>
      </c>
      <c r="O47" s="2">
        <f ca="1">+C$11+C$12*F47</f>
        <v>-8.6699498749620209E-3</v>
      </c>
      <c r="Q47" s="6">
        <f>C47-15018.5</f>
        <v>13203.161</v>
      </c>
      <c r="T47" s="6"/>
    </row>
    <row r="48" spans="1:20" x14ac:dyDescent="0.2">
      <c r="A48" s="73" t="s">
        <v>38</v>
      </c>
      <c r="B48" s="74" t="s">
        <v>65</v>
      </c>
      <c r="C48" s="73">
        <v>28550.773000000001</v>
      </c>
      <c r="D48" s="73" t="s">
        <v>85</v>
      </c>
      <c r="E48" s="39">
        <f>(C48-C$7)/C$8</f>
        <v>-17032.007303706414</v>
      </c>
      <c r="F48" s="2">
        <f>ROUND(2*E48,0)/2</f>
        <v>-17032</v>
      </c>
      <c r="G48" s="2">
        <f>C48-(C$7+C$8*F48)</f>
        <v>-1.0036640000180341E-2</v>
      </c>
      <c r="H48" s="2">
        <f>G48</f>
        <v>-1.0036640000180341E-2</v>
      </c>
      <c r="O48" s="2">
        <f ca="1">+C$11+C$12*F48</f>
        <v>-8.5602396940487463E-3</v>
      </c>
      <c r="Q48" s="6">
        <f>C48-15018.5</f>
        <v>13532.273000000001</v>
      </c>
      <c r="T48" s="6"/>
    </row>
    <row r="49" spans="1:34" x14ac:dyDescent="0.2">
      <c r="A49" s="73" t="s">
        <v>38</v>
      </c>
      <c r="B49" s="74" t="s">
        <v>56</v>
      </c>
      <c r="C49" s="73">
        <v>28919.777999999998</v>
      </c>
      <c r="D49" s="73" t="s">
        <v>85</v>
      </c>
      <c r="E49" s="39">
        <f>(C49-C$7)/C$8</f>
        <v>-16763.480766425189</v>
      </c>
      <c r="F49" s="2">
        <f>ROUND(2*E49,0)/2</f>
        <v>-16763.5</v>
      </c>
      <c r="G49" s="2">
        <f>C49-(C$7+C$8*F49)</f>
        <v>2.6430479996633949E-2</v>
      </c>
      <c r="H49" s="2">
        <f>G49</f>
        <v>2.6430479996633949E-2</v>
      </c>
      <c r="O49" s="2">
        <f ca="1">+C$11+C$12*F49</f>
        <v>-8.4372451906031751E-3</v>
      </c>
      <c r="Q49" s="6">
        <f>C49-15018.5</f>
        <v>13901.277999999998</v>
      </c>
      <c r="T49" s="6"/>
    </row>
    <row r="50" spans="1:34" x14ac:dyDescent="0.2">
      <c r="A50" s="73" t="s">
        <v>38</v>
      </c>
      <c r="B50" s="74" t="s">
        <v>56</v>
      </c>
      <c r="C50" s="73">
        <v>29988.880000000001</v>
      </c>
      <c r="D50" s="73" t="s">
        <v>85</v>
      </c>
      <c r="E50" s="39">
        <f>(C50-C$7)/C$8</f>
        <v>-15985.490608946478</v>
      </c>
      <c r="F50" s="2">
        <f>ROUND(2*E50,0)/2</f>
        <v>-15985.5</v>
      </c>
      <c r="G50" s="2">
        <f>C50-(C$7+C$8*F50)</f>
        <v>1.2905039999168366E-2</v>
      </c>
      <c r="H50" s="2">
        <f>G50</f>
        <v>1.2905039999168366E-2</v>
      </c>
      <c r="O50" s="2">
        <f ca="1">+C$11+C$12*F50</f>
        <v>-8.0808588826677772E-3</v>
      </c>
      <c r="Q50" s="6">
        <f>C50-15018.5</f>
        <v>14970.380000000001</v>
      </c>
      <c r="T50" s="6"/>
    </row>
    <row r="51" spans="1:34" x14ac:dyDescent="0.2">
      <c r="A51" s="73" t="s">
        <v>38</v>
      </c>
      <c r="B51" s="74" t="s">
        <v>65</v>
      </c>
      <c r="C51" s="73">
        <v>31146.63</v>
      </c>
      <c r="D51" s="73" t="s">
        <v>85</v>
      </c>
      <c r="E51" s="39">
        <f>(C51-C$7)/C$8</f>
        <v>-15142.990917784196</v>
      </c>
      <c r="F51" s="2">
        <f>ROUND(2*E51,0)/2</f>
        <v>-15143</v>
      </c>
      <c r="G51" s="2">
        <f>C51-(C$7+C$8*F51)</f>
        <v>1.2480640001740539E-2</v>
      </c>
      <c r="H51" s="2">
        <f>G51</f>
        <v>1.2480640001740539E-2</v>
      </c>
      <c r="O51" s="2">
        <f ca="1">+C$11+C$12*F51</f>
        <v>-7.6949264091002011E-3</v>
      </c>
      <c r="Q51" s="6">
        <f>C51-15018.5</f>
        <v>16128.130000000001</v>
      </c>
      <c r="T51" s="6"/>
    </row>
    <row r="52" spans="1:34" x14ac:dyDescent="0.2">
      <c r="A52" s="73" t="s">
        <v>38</v>
      </c>
      <c r="B52" s="74" t="s">
        <v>56</v>
      </c>
      <c r="C52" s="73">
        <v>44376.595999999998</v>
      </c>
      <c r="D52" s="73" t="s">
        <v>85</v>
      </c>
      <c r="E52" s="39">
        <f>(C52-C$7)/C$8</f>
        <v>-5515.4873383521281</v>
      </c>
      <c r="F52" s="2">
        <f>ROUND(2*E52,0)/2</f>
        <v>-5515.5</v>
      </c>
      <c r="G52" s="2">
        <f>C52-(C$7+C$8*F52)</f>
        <v>1.7399439995642751E-2</v>
      </c>
      <c r="H52" s="2">
        <f>G52</f>
        <v>1.7399439995642751E-2</v>
      </c>
      <c r="O52" s="2">
        <f ca="1">+C$11+C$12*F52</f>
        <v>-3.2847603684214742E-3</v>
      </c>
      <c r="Q52" s="6">
        <f>C52-15018.5</f>
        <v>29358.095999999998</v>
      </c>
      <c r="T52" s="6"/>
    </row>
    <row r="53" spans="1:34" x14ac:dyDescent="0.2">
      <c r="A53" s="73" t="s">
        <v>38</v>
      </c>
      <c r="B53" s="74" t="s">
        <v>56</v>
      </c>
      <c r="C53" s="73">
        <v>45812.574000000001</v>
      </c>
      <c r="D53" s="73" t="s">
        <v>85</v>
      </c>
      <c r="E53" s="39">
        <f>(C53-C$7)/C$8</f>
        <v>-4470.5199261164707</v>
      </c>
      <c r="F53" s="2">
        <f>ROUND(2*E53,0)/2</f>
        <v>-4470.5</v>
      </c>
      <c r="G53" s="2">
        <f>C53-(C$7+C$8*F53)</f>
        <v>-2.7382159998524003E-2</v>
      </c>
      <c r="H53" s="2">
        <f>G53</f>
        <v>-2.7382159998524003E-2</v>
      </c>
      <c r="O53" s="2">
        <f ca="1">+C$11+C$12*F53</f>
        <v>-2.806066677171485E-3</v>
      </c>
      <c r="Q53" s="6">
        <f>C53-15018.5</f>
        <v>30794.074000000001</v>
      </c>
      <c r="T53" s="6"/>
    </row>
    <row r="54" spans="1:34" x14ac:dyDescent="0.2">
      <c r="A54" s="73" t="s">
        <v>38</v>
      </c>
      <c r="B54" s="74" t="s">
        <v>56</v>
      </c>
      <c r="C54" s="73">
        <v>45823.586000000003</v>
      </c>
      <c r="D54" s="73" t="s">
        <v>85</v>
      </c>
      <c r="E54" s="39">
        <f>(C54-C$7)/C$8</f>
        <v>-4462.5064460049771</v>
      </c>
      <c r="F54" s="2">
        <f>ROUND(2*E54,0)/2</f>
        <v>-4462.5</v>
      </c>
      <c r="G54" s="2">
        <f>C54-(C$7+C$8*F54)</f>
        <v>-8.8580000010551885E-3</v>
      </c>
      <c r="H54" s="2">
        <f>G54</f>
        <v>-8.8580000010551885E-3</v>
      </c>
      <c r="O54" s="2">
        <f ca="1">+C$11+C$12*F54</f>
        <v>-2.8024020364729204E-3</v>
      </c>
      <c r="Q54" s="6">
        <f>C54-15018.5</f>
        <v>30805.086000000003</v>
      </c>
      <c r="T54" s="6"/>
    </row>
    <row r="55" spans="1:34" x14ac:dyDescent="0.2">
      <c r="A55" s="73" t="s">
        <v>38</v>
      </c>
      <c r="B55" s="74" t="s">
        <v>56</v>
      </c>
      <c r="C55" s="73">
        <v>46139.663</v>
      </c>
      <c r="D55" s="73" t="s">
        <v>85</v>
      </c>
      <c r="E55" s="39">
        <f>(C55-C$7)/C$8</f>
        <v>-4232.4958436439338</v>
      </c>
      <c r="F55" s="2">
        <f>ROUND(2*E55,0)/2</f>
        <v>-4232.5</v>
      </c>
      <c r="G55" s="2">
        <f>C55-(C$7+C$8*F55)</f>
        <v>5.7116000025416724E-3</v>
      </c>
      <c r="H55" s="2">
        <f>G55</f>
        <v>5.7116000025416724E-3</v>
      </c>
      <c r="O55" s="2">
        <f ca="1">+C$11+C$12*F55</f>
        <v>-2.6970436163891907E-3</v>
      </c>
      <c r="Q55" s="6">
        <f>C55-15018.5</f>
        <v>31121.163</v>
      </c>
      <c r="T55" s="6"/>
    </row>
    <row r="56" spans="1:34" x14ac:dyDescent="0.2">
      <c r="A56" s="73" t="s">
        <v>38</v>
      </c>
      <c r="B56" s="74" t="s">
        <v>65</v>
      </c>
      <c r="C56" s="73">
        <v>46519.591999999997</v>
      </c>
      <c r="D56" s="73" t="s">
        <v>85</v>
      </c>
      <c r="E56" s="39">
        <f>(C56-C$7)/C$8</f>
        <v>-3956.0198642324967</v>
      </c>
      <c r="F56" s="2">
        <f>ROUND(2*E56,0)/2</f>
        <v>-3956</v>
      </c>
      <c r="G56" s="2">
        <f>C56-(C$7+C$8*F56)</f>
        <v>-2.7297120002913289E-2</v>
      </c>
      <c r="H56" s="2">
        <f>G56</f>
        <v>-2.7297120002913289E-2</v>
      </c>
      <c r="O56" s="2">
        <f ca="1">+C$11+C$12*F56</f>
        <v>-2.5703844722450549E-3</v>
      </c>
      <c r="Q56" s="6">
        <f>C56-15018.5</f>
        <v>31501.091999999997</v>
      </c>
      <c r="T56" s="6"/>
    </row>
    <row r="57" spans="1:34" x14ac:dyDescent="0.2">
      <c r="A57" s="73" t="s">
        <v>38</v>
      </c>
      <c r="B57" s="74" t="s">
        <v>65</v>
      </c>
      <c r="C57" s="73">
        <v>46846.675999999999</v>
      </c>
      <c r="D57" s="73" t="s">
        <v>85</v>
      </c>
      <c r="E57" s="39">
        <f>(C57-C$7)/C$8</f>
        <v>-3717.9994202816215</v>
      </c>
      <c r="F57" s="2">
        <f>ROUND(2*E57,0)/2</f>
        <v>-3718</v>
      </c>
      <c r="G57" s="2">
        <f>C57-(C$7+C$8*F57)</f>
        <v>7.9664000077173114E-4</v>
      </c>
      <c r="H57" s="2">
        <f>G57</f>
        <v>7.9664000077173114E-4</v>
      </c>
      <c r="O57" s="2">
        <f ca="1">+C$11+C$12*F57</f>
        <v>-2.4613614114627606E-3</v>
      </c>
      <c r="Q57" s="6">
        <f>C57-15018.5</f>
        <v>31828.175999999999</v>
      </c>
      <c r="T57" s="6"/>
    </row>
    <row r="58" spans="1:34" x14ac:dyDescent="0.2">
      <c r="A58" s="73" t="s">
        <v>38</v>
      </c>
      <c r="B58" s="74" t="s">
        <v>56</v>
      </c>
      <c r="C58" s="73">
        <v>47208.781999999999</v>
      </c>
      <c r="D58" s="73" t="s">
        <v>85</v>
      </c>
      <c r="E58" s="39">
        <f>(C58-C$7)/C$8</f>
        <v>-3454.4933151915684</v>
      </c>
      <c r="F58" s="2">
        <f>ROUND(2*E58,0)/2</f>
        <v>-3454.5</v>
      </c>
      <c r="G58" s="2">
        <f>C58-(C$7+C$8*F58)</f>
        <v>9.1861600012634881E-3</v>
      </c>
      <c r="H58" s="2">
        <f>G58</f>
        <v>9.1861600012634881E-3</v>
      </c>
      <c r="O58" s="2">
        <f ca="1">+C$11+C$12*F58</f>
        <v>-2.3406573084537919E-3</v>
      </c>
      <c r="Q58" s="6">
        <f>C58-15018.5</f>
        <v>32190.281999999999</v>
      </c>
      <c r="T58" s="6"/>
    </row>
    <row r="59" spans="1:34" x14ac:dyDescent="0.2">
      <c r="A59" s="73" t="s">
        <v>38</v>
      </c>
      <c r="B59" s="74" t="s">
        <v>65</v>
      </c>
      <c r="C59" s="73">
        <v>47511.798999999999</v>
      </c>
      <c r="D59" s="73" t="s">
        <v>85</v>
      </c>
      <c r="E59" s="39">
        <f>(C59-C$7)/C$8</f>
        <v>-3233.9865314153467</v>
      </c>
      <c r="F59" s="2">
        <f>ROUND(2*E59,0)/2</f>
        <v>-3234</v>
      </c>
      <c r="G59" s="2">
        <f>C59-(C$7+C$8*F59)</f>
        <v>1.8508319997636136E-2</v>
      </c>
      <c r="H59" s="2">
        <f>G59</f>
        <v>1.8508319997636136E-2</v>
      </c>
      <c r="O59" s="2">
        <f ca="1">+C$11+C$12*F59</f>
        <v>-2.2396506491996074E-3</v>
      </c>
      <c r="Q59" s="6">
        <f>C59-15018.5</f>
        <v>32493.298999999999</v>
      </c>
      <c r="T59" s="6"/>
      <c r="AH59" s="2" t="s">
        <v>43</v>
      </c>
    </row>
    <row r="60" spans="1:34" x14ac:dyDescent="0.2">
      <c r="A60" s="73" t="s">
        <v>38</v>
      </c>
      <c r="B60" s="74" t="s">
        <v>65</v>
      </c>
      <c r="C60" s="73">
        <v>47537.883999999998</v>
      </c>
      <c r="D60" s="73" t="s">
        <v>85</v>
      </c>
      <c r="E60" s="39">
        <f>(C60-C$7)/C$8</f>
        <v>-3215.0043638973443</v>
      </c>
      <c r="F60" s="2">
        <f>ROUND(2*E60,0)/2</f>
        <v>-3215</v>
      </c>
      <c r="G60" s="2">
        <f>C60-(C$7+C$8*F60)</f>
        <v>-5.9968000059598126E-3</v>
      </c>
      <c r="H60" s="2">
        <f>G60</f>
        <v>-5.9968000059598126E-3</v>
      </c>
      <c r="O60" s="2">
        <f ca="1">+C$11+C$12*F60</f>
        <v>-2.2309471275405168E-3</v>
      </c>
      <c r="Q60" s="6">
        <f>C60-15018.5</f>
        <v>32519.383999999998</v>
      </c>
      <c r="T60" s="6"/>
      <c r="AH60" s="2" t="s">
        <v>43</v>
      </c>
    </row>
    <row r="61" spans="1:34" x14ac:dyDescent="0.2">
      <c r="A61" s="91" t="s">
        <v>218</v>
      </c>
      <c r="B61" s="93" t="s">
        <v>56</v>
      </c>
      <c r="C61" s="92">
        <v>47968.690999999999</v>
      </c>
      <c r="D61" s="41"/>
      <c r="E61" s="39">
        <f>(C61-C$7)/C$8</f>
        <v>-2901.5042434477227</v>
      </c>
      <c r="F61" s="2">
        <f>ROUND(2*E61,0)/2</f>
        <v>-2901.5</v>
      </c>
      <c r="G61" s="2">
        <f>C61-(C$7+C$8*F61)</f>
        <v>-5.8312800028943457E-3</v>
      </c>
      <c r="J61" s="2">
        <f>G61</f>
        <v>-5.8312800028943457E-3</v>
      </c>
      <c r="O61" s="2">
        <f ca="1">+C$11+C$12*F61</f>
        <v>-2.08733902016552E-3</v>
      </c>
      <c r="Q61" s="6">
        <f>C61-15018.5</f>
        <v>32950.190999999999</v>
      </c>
      <c r="AH61" s="2" t="s">
        <v>43</v>
      </c>
    </row>
    <row r="62" spans="1:34" x14ac:dyDescent="0.2">
      <c r="A62" s="91" t="s">
        <v>218</v>
      </c>
      <c r="B62" s="93" t="s">
        <v>65</v>
      </c>
      <c r="C62" s="92">
        <v>47999.616999999998</v>
      </c>
      <c r="D62" s="41"/>
      <c r="E62" s="39">
        <f>(C62-C$7)/C$8</f>
        <v>-2878.9992592552076</v>
      </c>
      <c r="F62" s="2">
        <f>ROUND(2*E62,0)/2</f>
        <v>-2879</v>
      </c>
      <c r="G62" s="2">
        <f>C62-(C$7+C$8*F62)</f>
        <v>1.0179199962294661E-3</v>
      </c>
      <c r="J62" s="2">
        <f>G62</f>
        <v>1.0179199962294661E-3</v>
      </c>
      <c r="O62" s="2">
        <f ca="1">+C$11+C$12*F62</f>
        <v>-2.0770322182008076E-3</v>
      </c>
      <c r="Q62" s="6">
        <f>C62-15018.5</f>
        <v>32981.116999999998</v>
      </c>
      <c r="AH62" s="2" t="s">
        <v>43</v>
      </c>
    </row>
    <row r="63" spans="1:34" x14ac:dyDescent="0.2">
      <c r="A63" s="91" t="s">
        <v>228</v>
      </c>
      <c r="B63" s="93" t="s">
        <v>65</v>
      </c>
      <c r="C63" s="92">
        <v>48274.445</v>
      </c>
      <c r="D63" s="41"/>
      <c r="E63" s="39">
        <f>(C63-C$7)/C$8</f>
        <v>-2679.00573291295</v>
      </c>
      <c r="F63" s="2">
        <f>ROUND(2*E63,0)/2</f>
        <v>-2679</v>
      </c>
      <c r="G63" s="2">
        <f>C63-(C$7+C$8*F63)</f>
        <v>-7.8780800031381659E-3</v>
      </c>
      <c r="I63" s="2">
        <f>G63</f>
        <v>-7.8780800031381659E-3</v>
      </c>
      <c r="O63" s="2">
        <f ca="1">+C$11+C$12*F63</f>
        <v>-1.9854162007366949E-3</v>
      </c>
      <c r="Q63" s="6">
        <f>C63-15018.5</f>
        <v>33255.945</v>
      </c>
      <c r="AH63" s="2" t="s">
        <v>43</v>
      </c>
    </row>
    <row r="64" spans="1:34" x14ac:dyDescent="0.2">
      <c r="A64" s="91" t="s">
        <v>228</v>
      </c>
      <c r="B64" s="93" t="s">
        <v>65</v>
      </c>
      <c r="C64" s="92">
        <v>48289.555999999997</v>
      </c>
      <c r="D64" s="41"/>
      <c r="E64" s="39">
        <f>(C64-C$7)/C$8</f>
        <v>-2668.0093927417984</v>
      </c>
      <c r="F64" s="2">
        <f>ROUND(2*E64,0)/2</f>
        <v>-2668</v>
      </c>
      <c r="G64" s="2">
        <f>C64-(C$7+C$8*F64)</f>
        <v>-1.2907360003737267E-2</v>
      </c>
      <c r="I64" s="2">
        <f>G64</f>
        <v>-1.2907360003737267E-2</v>
      </c>
      <c r="O64" s="2">
        <f ca="1">+C$11+C$12*F64</f>
        <v>-1.9803773197761684E-3</v>
      </c>
      <c r="Q64" s="6">
        <f>C64-15018.5</f>
        <v>33271.055999999997</v>
      </c>
      <c r="AH64" s="2" t="s">
        <v>43</v>
      </c>
    </row>
    <row r="65" spans="1:34" x14ac:dyDescent="0.2">
      <c r="A65" s="91" t="s">
        <v>228</v>
      </c>
      <c r="B65" s="93" t="s">
        <v>56</v>
      </c>
      <c r="C65" s="92">
        <v>48305.37</v>
      </c>
      <c r="D65" s="41"/>
      <c r="E65" s="39">
        <f>(C65-C$7)/C$8</f>
        <v>-2656.5014764247653</v>
      </c>
      <c r="F65" s="2">
        <f>ROUND(2*E65,0)/2</f>
        <v>-2656.5</v>
      </c>
      <c r="G65" s="2">
        <f>C65-(C$7+C$8*F65)</f>
        <v>-2.0288800005801022E-3</v>
      </c>
      <c r="I65" s="2">
        <f>G65</f>
        <v>-2.0288800005801022E-3</v>
      </c>
      <c r="O65" s="2">
        <f ca="1">+C$11+C$12*F65</f>
        <v>-1.9751093987719821E-3</v>
      </c>
      <c r="Q65" s="6">
        <f>C65-15018.5</f>
        <v>33286.870000000003</v>
      </c>
      <c r="AH65" s="2" t="s">
        <v>43</v>
      </c>
    </row>
    <row r="66" spans="1:34" x14ac:dyDescent="0.2">
      <c r="A66" s="73" t="s">
        <v>38</v>
      </c>
      <c r="B66" s="74" t="s">
        <v>65</v>
      </c>
      <c r="C66" s="73">
        <v>48348.658000000003</v>
      </c>
      <c r="D66" s="73" t="s">
        <v>86</v>
      </c>
      <c r="E66" s="39">
        <f>(C66-C$7)/C$8</f>
        <v>-2625.0006112716378</v>
      </c>
      <c r="F66" s="2">
        <f>ROUND(2*E66,0)/2</f>
        <v>-2625</v>
      </c>
      <c r="G66" s="2">
        <f>C66-(C$7+C$8*F66)</f>
        <v>-8.4000000060768798E-4</v>
      </c>
      <c r="H66" s="2">
        <f>G66</f>
        <v>-8.4000000060768798E-4</v>
      </c>
      <c r="O66" s="2">
        <f ca="1">+C$11+C$12*F66</f>
        <v>-1.9606798760213847E-3</v>
      </c>
      <c r="Q66" s="6">
        <f>C66-15018.5</f>
        <v>33330.158000000003</v>
      </c>
      <c r="T66" s="6"/>
      <c r="AH66" s="2" t="s">
        <v>43</v>
      </c>
    </row>
    <row r="67" spans="1:34" x14ac:dyDescent="0.2">
      <c r="A67" s="2" t="s">
        <v>42</v>
      </c>
      <c r="B67" s="23"/>
      <c r="C67" s="59">
        <v>48362.400999999998</v>
      </c>
      <c r="D67" s="59">
        <v>3.0000000000000001E-3</v>
      </c>
      <c r="E67" s="2">
        <f>(C67-C$7)/C$8</f>
        <v>-2614.9997706275967</v>
      </c>
      <c r="F67" s="2">
        <f>ROUND(2*E67,0)/2</f>
        <v>-2615</v>
      </c>
      <c r="G67" s="2">
        <f>C67-(C$7+C$8*F67)</f>
        <v>3.1519999902229756E-4</v>
      </c>
      <c r="I67" s="2">
        <f>G67</f>
        <v>3.1519999902229756E-4</v>
      </c>
      <c r="O67" s="2">
        <f ca="1">+C$11+C$12*F67</f>
        <v>-1.9560990751481787E-3</v>
      </c>
      <c r="Q67" s="6">
        <f>C67-15018.5</f>
        <v>33343.900999999998</v>
      </c>
      <c r="T67" s="6"/>
      <c r="AC67" s="2">
        <v>16</v>
      </c>
      <c r="AE67" s="2" t="s">
        <v>40</v>
      </c>
      <c r="AF67" s="2" t="s">
        <v>41</v>
      </c>
      <c r="AH67" s="2" t="s">
        <v>43</v>
      </c>
    </row>
    <row r="68" spans="1:34" x14ac:dyDescent="0.2">
      <c r="A68" s="2" t="s">
        <v>42</v>
      </c>
      <c r="B68" s="23"/>
      <c r="C68" s="59">
        <v>48362.400999999998</v>
      </c>
      <c r="D68" s="59">
        <v>3.0000000000000001E-3</v>
      </c>
      <c r="E68" s="2">
        <f>(C68-C$7)/C$8</f>
        <v>-2614.9997706275967</v>
      </c>
      <c r="F68" s="2">
        <f>ROUND(2*E68,0)/2</f>
        <v>-2615</v>
      </c>
      <c r="G68" s="2">
        <f>C68-(C$7+C$8*F68)</f>
        <v>3.1519999902229756E-4</v>
      </c>
      <c r="I68" s="2">
        <f>G68</f>
        <v>3.1519999902229756E-4</v>
      </c>
      <c r="O68" s="2">
        <f ca="1">+C$11+C$12*F68</f>
        <v>-1.9560990751481787E-3</v>
      </c>
      <c r="Q68" s="6">
        <f>C68-15018.5</f>
        <v>33343.900999999998</v>
      </c>
      <c r="T68" s="6"/>
      <c r="AC68" s="2">
        <v>16</v>
      </c>
      <c r="AE68" s="2" t="s">
        <v>40</v>
      </c>
      <c r="AF68" s="2" t="s">
        <v>41</v>
      </c>
      <c r="AH68" s="2" t="s">
        <v>43</v>
      </c>
    </row>
    <row r="69" spans="1:34" x14ac:dyDescent="0.2">
      <c r="A69" s="91" t="s">
        <v>228</v>
      </c>
      <c r="B69" s="93" t="s">
        <v>65</v>
      </c>
      <c r="C69" s="92">
        <v>49056.351000000002</v>
      </c>
      <c r="D69" s="41"/>
      <c r="E69" s="39">
        <f>(C69-C$7)/C$8</f>
        <v>-2110.0093489631017</v>
      </c>
      <c r="F69" s="2">
        <f>ROUND(2*E69,0)/2</f>
        <v>-2110</v>
      </c>
      <c r="G69" s="2">
        <f>C69-(C$7+C$8*F69)</f>
        <v>-1.2847199999669101E-2</v>
      </c>
      <c r="I69" s="2">
        <f>G69</f>
        <v>-1.2847199999669101E-2</v>
      </c>
      <c r="O69" s="2">
        <f ca="1">+C$11+C$12*F69</f>
        <v>-1.7247686310512939E-3</v>
      </c>
      <c r="Q69" s="6">
        <f>C69-15018.5</f>
        <v>34037.851000000002</v>
      </c>
      <c r="AH69" s="2" t="s">
        <v>43</v>
      </c>
    </row>
    <row r="70" spans="1:34" x14ac:dyDescent="0.2">
      <c r="A70" s="91" t="s">
        <v>228</v>
      </c>
      <c r="B70" s="93" t="s">
        <v>65</v>
      </c>
      <c r="C70" s="92">
        <v>49060.487000000001</v>
      </c>
      <c r="D70" s="41"/>
      <c r="E70" s="39">
        <f>(C70-C$7)/C$8</f>
        <v>-2106.999563843131</v>
      </c>
      <c r="F70" s="2">
        <f>ROUND(2*E70,0)/2</f>
        <v>-2107</v>
      </c>
      <c r="G70" s="2">
        <f>C70-(C$7+C$8*F70)</f>
        <v>5.9935999888693914E-4</v>
      </c>
      <c r="I70" s="2">
        <f>G70</f>
        <v>5.9935999888693914E-4</v>
      </c>
      <c r="O70" s="2">
        <f ca="1">+C$11+C$12*F70</f>
        <v>-1.7233943907893324E-3</v>
      </c>
      <c r="Q70" s="6">
        <f>C70-15018.5</f>
        <v>34041.987000000001</v>
      </c>
    </row>
    <row r="71" spans="1:34" x14ac:dyDescent="0.2">
      <c r="A71" s="91" t="s">
        <v>228</v>
      </c>
      <c r="B71" s="93" t="s">
        <v>56</v>
      </c>
      <c r="C71" s="92">
        <v>49065.307000000001</v>
      </c>
      <c r="D71" s="41"/>
      <c r="E71" s="39">
        <f>(C71-C$7)/C$8</f>
        <v>-2103.4920289596052</v>
      </c>
      <c r="F71" s="2">
        <f>ROUND(2*E71,0)/2</f>
        <v>-2103.5</v>
      </c>
      <c r="G71" s="2">
        <f>C71-(C$7+C$8*F71)</f>
        <v>1.0953680000966415E-2</v>
      </c>
      <c r="I71" s="2">
        <f>G71</f>
        <v>1.0953680000966415E-2</v>
      </c>
      <c r="O71" s="2">
        <f ca="1">+C$11+C$12*F71</f>
        <v>-1.7217911104837104E-3</v>
      </c>
      <c r="Q71" s="6">
        <f>C71-15018.5</f>
        <v>34046.807000000001</v>
      </c>
    </row>
    <row r="72" spans="1:34" x14ac:dyDescent="0.2">
      <c r="A72" s="91" t="s">
        <v>228</v>
      </c>
      <c r="B72" s="93" t="s">
        <v>56</v>
      </c>
      <c r="C72" s="92">
        <v>49091.394</v>
      </c>
      <c r="D72" s="41"/>
      <c r="E72" s="39">
        <f>(C72-C$7)/C$8</f>
        <v>-2084.5084060329373</v>
      </c>
      <c r="F72" s="2">
        <f>ROUND(2*E72,0)/2</f>
        <v>-2084.5</v>
      </c>
      <c r="G72" s="2">
        <f>C72-(C$7+C$8*F72)</f>
        <v>-1.155144000222208E-2</v>
      </c>
      <c r="I72" s="2">
        <f>G72</f>
        <v>-1.155144000222208E-2</v>
      </c>
      <c r="O72" s="2">
        <f ca="1">+C$11+C$12*F72</f>
        <v>-1.7130875888246196E-3</v>
      </c>
      <c r="Q72" s="6">
        <f>C72-15018.5</f>
        <v>34072.894</v>
      </c>
    </row>
    <row r="73" spans="1:34" x14ac:dyDescent="0.2">
      <c r="A73" s="91" t="s">
        <v>228</v>
      </c>
      <c r="B73" s="93" t="s">
        <v>56</v>
      </c>
      <c r="C73" s="92">
        <v>49091.415999999997</v>
      </c>
      <c r="D73" s="41"/>
      <c r="E73" s="39">
        <f>(C73-C$7)/C$8</f>
        <v>-2084.4923965376202</v>
      </c>
      <c r="F73" s="2">
        <f>ROUND(2*E73,0)/2</f>
        <v>-2084.5</v>
      </c>
      <c r="G73" s="2">
        <f>C73-(C$7+C$8*F73)</f>
        <v>1.0448559994983952E-2</v>
      </c>
      <c r="I73" s="2">
        <f>G73</f>
        <v>1.0448559994983952E-2</v>
      </c>
      <c r="O73" s="2">
        <f ca="1">+C$11+C$12*F73</f>
        <v>-1.7130875888246196E-3</v>
      </c>
      <c r="Q73" s="6">
        <f>C73-15018.5</f>
        <v>34072.915999999997</v>
      </c>
    </row>
    <row r="74" spans="1:34" x14ac:dyDescent="0.2">
      <c r="A74" s="91" t="s">
        <v>228</v>
      </c>
      <c r="B74" s="93" t="s">
        <v>56</v>
      </c>
      <c r="C74" s="92">
        <v>49102.402000000002</v>
      </c>
      <c r="D74" s="41"/>
      <c r="E74" s="39">
        <f>(C74-C$7)/C$8</f>
        <v>-2076.4978367387757</v>
      </c>
      <c r="F74" s="2">
        <f>ROUND(2*E74,0)/2</f>
        <v>-2076.5</v>
      </c>
      <c r="G74" s="2">
        <f>C74-(C$7+C$8*F74)</f>
        <v>2.9727200017077848E-3</v>
      </c>
      <c r="I74" s="2">
        <f>G74</f>
        <v>2.9727200017077848E-3</v>
      </c>
      <c r="O74" s="2">
        <f ca="1">+C$11+C$12*F74</f>
        <v>-1.709422948126055E-3</v>
      </c>
      <c r="Q74" s="6">
        <f>C74-15018.5</f>
        <v>34083.902000000002</v>
      </c>
    </row>
    <row r="75" spans="1:34" x14ac:dyDescent="0.2">
      <c r="A75" s="91" t="s">
        <v>228</v>
      </c>
      <c r="B75" s="93" t="s">
        <v>56</v>
      </c>
      <c r="C75" s="92">
        <v>49102.402999999998</v>
      </c>
      <c r="D75" s="41"/>
      <c r="E75" s="39">
        <f>(C75-C$7)/C$8</f>
        <v>-2076.4971090344452</v>
      </c>
      <c r="F75" s="2">
        <f>ROUND(2*E75,0)/2</f>
        <v>-2076.5</v>
      </c>
      <c r="G75" s="2">
        <f>C75-(C$7+C$8*F75)</f>
        <v>3.9727199982735328E-3</v>
      </c>
      <c r="I75" s="2">
        <f>G75</f>
        <v>3.9727199982735328E-3</v>
      </c>
      <c r="O75" s="2">
        <f ca="1">+C$11+C$12*F75</f>
        <v>-1.709422948126055E-3</v>
      </c>
      <c r="Q75" s="6">
        <f>C75-15018.5</f>
        <v>34083.902999999998</v>
      </c>
    </row>
    <row r="76" spans="1:34" x14ac:dyDescent="0.2">
      <c r="A76" s="37" t="s">
        <v>5</v>
      </c>
      <c r="B76" s="32"/>
      <c r="C76" s="60">
        <v>49121.63770001987</v>
      </c>
      <c r="D76" s="122">
        <v>5.0000000000000001E-4</v>
      </c>
      <c r="E76" s="2">
        <f>(C76-C$7)/C$8</f>
        <v>-2062.4999344921512</v>
      </c>
      <c r="F76" s="2">
        <f>ROUND(2*E76,0)/2</f>
        <v>-2062.5</v>
      </c>
      <c r="G76" s="2">
        <f>C76-(C$7+C$8*F76)</f>
        <v>9.0019872004631907E-5</v>
      </c>
      <c r="K76" s="2">
        <f>G76</f>
        <v>9.0019872004631907E-5</v>
      </c>
      <c r="O76" s="2">
        <f ca="1">+C$11+C$12*F76</f>
        <v>-1.7030098269035672E-3</v>
      </c>
      <c r="Q76" s="6">
        <f>C76-15018.5</f>
        <v>34103.13770001987</v>
      </c>
      <c r="T76" s="6"/>
    </row>
    <row r="77" spans="1:34" x14ac:dyDescent="0.2">
      <c r="A77" s="91" t="s">
        <v>228</v>
      </c>
      <c r="B77" s="93" t="s">
        <v>65</v>
      </c>
      <c r="C77" s="92">
        <v>49372.423000000003</v>
      </c>
      <c r="D77" s="41"/>
      <c r="E77" s="39">
        <f>(C77-C$7)/C$8</f>
        <v>-1880.0023851237197</v>
      </c>
      <c r="F77" s="2">
        <f>ROUND(2*E77,0)/2</f>
        <v>-1880</v>
      </c>
      <c r="G77" s="2">
        <f>C77-(C$7+C$8*F77)</f>
        <v>-3.277600000728853E-3</v>
      </c>
      <c r="I77" s="2">
        <f>G77</f>
        <v>-3.277600000728853E-3</v>
      </c>
      <c r="O77" s="2">
        <f ca="1">+C$11+C$12*F77</f>
        <v>-1.6194102109675643E-3</v>
      </c>
      <c r="Q77" s="6">
        <f>C77-15018.5</f>
        <v>34353.923000000003</v>
      </c>
    </row>
    <row r="78" spans="1:34" x14ac:dyDescent="0.2">
      <c r="A78" s="91" t="s">
        <v>228</v>
      </c>
      <c r="B78" s="93" t="s">
        <v>65</v>
      </c>
      <c r="C78" s="92">
        <v>49416.392999999996</v>
      </c>
      <c r="D78" s="41"/>
      <c r="E78" s="39">
        <f>(C78-C$7)/C$8</f>
        <v>-1848.0052256157082</v>
      </c>
      <c r="F78" s="2">
        <f>ROUND(2*E78,0)/2</f>
        <v>-1848</v>
      </c>
      <c r="G78" s="2">
        <f>C78-(C$7+C$8*F78)</f>
        <v>-7.1809600049164146E-3</v>
      </c>
      <c r="I78" s="2">
        <f>G78</f>
        <v>-7.1809600049164146E-3</v>
      </c>
      <c r="O78" s="2">
        <f ca="1">+C$11+C$12*F78</f>
        <v>-1.6047516481733064E-3</v>
      </c>
      <c r="Q78" s="6">
        <f>C78-15018.5</f>
        <v>34397.892999999996</v>
      </c>
    </row>
    <row r="79" spans="1:34" x14ac:dyDescent="0.2">
      <c r="A79" s="94" t="s">
        <v>270</v>
      </c>
      <c r="B79" s="102" t="s">
        <v>65</v>
      </c>
      <c r="C79" s="106">
        <v>49416.396000000001</v>
      </c>
      <c r="D79" s="44"/>
      <c r="E79" s="39">
        <f>(C79-C$7)/C$8</f>
        <v>-1848.0030425027071</v>
      </c>
      <c r="F79" s="2">
        <f>ROUND(2*E79,0)/2</f>
        <v>-1848</v>
      </c>
      <c r="G79" s="2">
        <f>C79-(C$7+C$8*F79)</f>
        <v>-4.1809600006672554E-3</v>
      </c>
      <c r="I79" s="2">
        <f>G79</f>
        <v>-4.1809600006672554E-3</v>
      </c>
      <c r="O79" s="2">
        <f ca="1">+C$11+C$12*F79</f>
        <v>-1.6047516481733064E-3</v>
      </c>
      <c r="Q79" s="6">
        <f>C79-15018.5</f>
        <v>34397.896000000001</v>
      </c>
    </row>
    <row r="80" spans="1:34" x14ac:dyDescent="0.2">
      <c r="A80" s="97" t="s">
        <v>54</v>
      </c>
      <c r="B80" s="103"/>
      <c r="C80" s="107">
        <v>49430.828299989924</v>
      </c>
      <c r="D80" s="111">
        <v>2.0000000000000001E-4</v>
      </c>
      <c r="E80" s="2">
        <f>(C80-C$7)/C$8</f>
        <v>-1837.5005952694773</v>
      </c>
      <c r="F80" s="2">
        <f>ROUND(2*E80,0)/2</f>
        <v>-1837.5</v>
      </c>
      <c r="G80" s="2">
        <f>C80-(C$7+C$8*F80)</f>
        <v>-8.1801007763715461E-4</v>
      </c>
      <c r="J80" s="2">
        <f>G80</f>
        <v>-8.1801007763715461E-4</v>
      </c>
      <c r="O80" s="2">
        <f ca="1">+C$11+C$12*F80</f>
        <v>-1.5999418072564404E-3</v>
      </c>
      <c r="Q80" s="6">
        <f>C80-15018.5</f>
        <v>34412.328299989924</v>
      </c>
      <c r="T80" s="6"/>
    </row>
    <row r="81" spans="1:32" x14ac:dyDescent="0.2">
      <c r="A81" s="99" t="s">
        <v>5</v>
      </c>
      <c r="B81" s="103"/>
      <c r="C81" s="107">
        <v>49446.632099980023</v>
      </c>
      <c r="D81" s="111">
        <v>2.0000000000000001E-4</v>
      </c>
      <c r="E81" s="2">
        <f>(C81-C$7)/C$8</f>
        <v>-1826.0001015438468</v>
      </c>
      <c r="F81" s="2">
        <f>ROUND(2*E81,0)/2</f>
        <v>-1826</v>
      </c>
      <c r="G81" s="2">
        <f>C81-(C$7+C$8*F81)</f>
        <v>-1.3953998131910339E-4</v>
      </c>
      <c r="K81" s="2">
        <f>G81</f>
        <v>-1.3953998131910339E-4</v>
      </c>
      <c r="O81" s="2">
        <f ca="1">+C$11+C$12*F81</f>
        <v>-1.5946738862522539E-3</v>
      </c>
      <c r="Q81" s="6">
        <f>C81-15018.5</f>
        <v>34428.132099980023</v>
      </c>
      <c r="T81" s="6"/>
    </row>
    <row r="82" spans="1:32" x14ac:dyDescent="0.2">
      <c r="A82" s="99" t="s">
        <v>5</v>
      </c>
      <c r="B82" s="103"/>
      <c r="C82" s="107">
        <v>49450.75400000019</v>
      </c>
      <c r="D82" s="111">
        <v>2.0000000000000001E-4</v>
      </c>
      <c r="E82" s="2">
        <f>(C82-C$7)/C$8</f>
        <v>-1823.0005770402902</v>
      </c>
      <c r="F82" s="2">
        <f>ROUND(2*E82,0)/2</f>
        <v>-1823</v>
      </c>
      <c r="G82" s="2">
        <f>C82-(C$7+C$8*F82)</f>
        <v>-7.9295981413451955E-4</v>
      </c>
      <c r="K82" s="2">
        <f>G82</f>
        <v>-7.9295981413451955E-4</v>
      </c>
      <c r="O82" s="2">
        <f ca="1">+C$11+C$12*F82</f>
        <v>-1.5932996459902924E-3</v>
      </c>
      <c r="Q82" s="6">
        <f>C82-15018.5</f>
        <v>34432.25400000019</v>
      </c>
      <c r="T82" s="6"/>
    </row>
    <row r="83" spans="1:32" x14ac:dyDescent="0.2">
      <c r="A83" s="94" t="s">
        <v>228</v>
      </c>
      <c r="B83" s="102" t="s">
        <v>56</v>
      </c>
      <c r="C83" s="106">
        <v>49473.434000000001</v>
      </c>
      <c r="D83" s="44"/>
      <c r="E83" s="39">
        <f>(C83-C$7)/C$8</f>
        <v>-1806.4962427752059</v>
      </c>
      <c r="F83" s="2">
        <f>ROUND(2*E83,0)/2</f>
        <v>-1806.5</v>
      </c>
      <c r="G83" s="2">
        <f>C83-(C$7+C$8*F83)</f>
        <v>5.1631199967232533E-3</v>
      </c>
      <c r="I83" s="2">
        <f>G83</f>
        <v>5.1631199967232533E-3</v>
      </c>
      <c r="O83" s="2">
        <f ca="1">+C$11+C$12*F83</f>
        <v>-1.585741324549503E-3</v>
      </c>
      <c r="Q83" s="6">
        <f>C83-15018.5</f>
        <v>34454.934000000001</v>
      </c>
    </row>
    <row r="84" spans="1:32" x14ac:dyDescent="0.2">
      <c r="A84" s="94" t="s">
        <v>278</v>
      </c>
      <c r="B84" s="102" t="s">
        <v>56</v>
      </c>
      <c r="C84" s="106">
        <v>49745.518700000001</v>
      </c>
      <c r="D84" s="44"/>
      <c r="E84" s="39">
        <f>(C84-C$7)/C$8</f>
        <v>-1608.4990277287957</v>
      </c>
      <c r="F84" s="2">
        <f>ROUND(2*E84,0)/2</f>
        <v>-1608.5</v>
      </c>
      <c r="G84" s="2">
        <f>C84-(C$7+C$8*F84)</f>
        <v>1.3360800003283657E-3</v>
      </c>
      <c r="J84" s="2">
        <f>G84</f>
        <v>1.3360800003283657E-3</v>
      </c>
      <c r="O84" s="2">
        <f ca="1">+C$11+C$12*F84</f>
        <v>-1.4950414672600314E-3</v>
      </c>
      <c r="Q84" s="6">
        <f>C84-15018.5</f>
        <v>34727.018700000001</v>
      </c>
    </row>
    <row r="85" spans="1:32" x14ac:dyDescent="0.2">
      <c r="A85" s="94" t="s">
        <v>278</v>
      </c>
      <c r="B85" s="102" t="s">
        <v>56</v>
      </c>
      <c r="C85" s="106">
        <v>49745.519399999997</v>
      </c>
      <c r="D85" s="44"/>
      <c r="E85" s="39">
        <f>(C85-C$7)/C$8</f>
        <v>-1608.4985183357651</v>
      </c>
      <c r="F85" s="2">
        <f>ROUND(2*E85,0)/2</f>
        <v>-1608.5</v>
      </c>
      <c r="G85" s="2">
        <f>C85-(C$7+C$8*F85)</f>
        <v>2.0360799971967936E-3</v>
      </c>
      <c r="J85" s="2">
        <f>G85</f>
        <v>2.0360799971967936E-3</v>
      </c>
      <c r="O85" s="2">
        <f ca="1">+C$11+C$12*F85</f>
        <v>-1.4950414672600314E-3</v>
      </c>
      <c r="Q85" s="6">
        <f>C85-15018.5</f>
        <v>34727.019399999997</v>
      </c>
    </row>
    <row r="86" spans="1:32" x14ac:dyDescent="0.2">
      <c r="A86" s="94" t="s">
        <v>286</v>
      </c>
      <c r="B86" s="102" t="s">
        <v>65</v>
      </c>
      <c r="C86" s="106">
        <v>49798.42</v>
      </c>
      <c r="D86" s="44"/>
      <c r="E86" s="39">
        <f>(C86-C$7)/C$8</f>
        <v>-1570.0025225143008</v>
      </c>
      <c r="F86" s="2">
        <f>ROUND(2*E86,0)/2</f>
        <v>-1570</v>
      </c>
      <c r="G86" s="2">
        <f>C86-(C$7+C$8*F86)</f>
        <v>-3.4664000049815513E-3</v>
      </c>
      <c r="I86" s="2">
        <f>G86</f>
        <v>-3.4664000049815513E-3</v>
      </c>
      <c r="O86" s="2">
        <f ca="1">+C$11+C$12*F86</f>
        <v>-1.4774053838981895E-3</v>
      </c>
      <c r="Q86" s="6">
        <f>C86-15018.5</f>
        <v>34779.919999999998</v>
      </c>
    </row>
    <row r="87" spans="1:32" x14ac:dyDescent="0.2">
      <c r="A87" t="s">
        <v>44</v>
      </c>
      <c r="B87" s="35" t="s">
        <v>56</v>
      </c>
      <c r="C87" s="105">
        <v>49807.355000000003</v>
      </c>
      <c r="D87" s="105">
        <v>1.1999999999999999E-3</v>
      </c>
      <c r="E87" s="2">
        <f>(C87-C$7)/C$8</f>
        <v>-1563.5004843017859</v>
      </c>
      <c r="F87" s="2">
        <f>ROUND(2*E87,0)/2</f>
        <v>-1563.5</v>
      </c>
      <c r="G87" s="2">
        <f>C87-(C$7+C$8*F87)</f>
        <v>-6.6551999771036208E-4</v>
      </c>
      <c r="K87" s="2">
        <f>G87</f>
        <v>-6.6551999771036208E-4</v>
      </c>
      <c r="O87" s="2">
        <f ca="1">+C$11+C$12*F87</f>
        <v>-1.4744278633306059E-3</v>
      </c>
      <c r="Q87" s="6">
        <f>C87-15018.5</f>
        <v>34788.855000000003</v>
      </c>
      <c r="T87" s="6"/>
      <c r="AC87" s="2">
        <v>14</v>
      </c>
      <c r="AE87" s="2" t="s">
        <v>40</v>
      </c>
      <c r="AF87" s="2" t="s">
        <v>41</v>
      </c>
    </row>
    <row r="88" spans="1:32" x14ac:dyDescent="0.2">
      <c r="A88" t="s">
        <v>44</v>
      </c>
      <c r="B88" s="35" t="s">
        <v>56</v>
      </c>
      <c r="C88" s="105">
        <v>49807.355900000002</v>
      </c>
      <c r="D88" s="105">
        <v>1.1999999999999999E-3</v>
      </c>
      <c r="E88" s="2">
        <f>(C88-C$7)/C$8</f>
        <v>-1563.4998293678873</v>
      </c>
      <c r="F88" s="2">
        <f>ROUND(2*E88,0)/2</f>
        <v>-1563.5</v>
      </c>
      <c r="G88" s="2">
        <f>C88-(C$7+C$8*F88)</f>
        <v>2.3448000138159841E-4</v>
      </c>
      <c r="K88" s="2">
        <f>G88</f>
        <v>2.3448000138159841E-4</v>
      </c>
      <c r="O88" s="2">
        <f ca="1">+C$11+C$12*F88</f>
        <v>-1.4744278633306059E-3</v>
      </c>
      <c r="Q88" s="6">
        <f>C88-15018.5</f>
        <v>34788.855900000002</v>
      </c>
      <c r="T88" s="6"/>
      <c r="AC88" s="2">
        <v>14</v>
      </c>
      <c r="AE88" s="2" t="s">
        <v>40</v>
      </c>
      <c r="AF88" s="2" t="s">
        <v>41</v>
      </c>
    </row>
    <row r="89" spans="1:32" x14ac:dyDescent="0.2">
      <c r="A89" s="75" t="s">
        <v>36</v>
      </c>
      <c r="B89" s="76"/>
      <c r="C89" s="44">
        <v>49811.476300000002</v>
      </c>
      <c r="D89" s="44">
        <v>4.1000000000000003E-3</v>
      </c>
      <c r="E89" s="39">
        <f>(C89-C$7)/C$8</f>
        <v>-1560.5013964355055</v>
      </c>
      <c r="F89" s="2">
        <f>ROUND(2*E89,0)/2</f>
        <v>-1560.5</v>
      </c>
      <c r="G89" s="2">
        <f>C89-(C$7+C$8*F89)</f>
        <v>-1.9189599988749251E-3</v>
      </c>
      <c r="K89" s="2">
        <f>G89</f>
        <v>-1.9189599988749251E-3</v>
      </c>
      <c r="O89" s="2">
        <f ca="1">+C$11+C$12*F89</f>
        <v>-1.4730536230686442E-3</v>
      </c>
      <c r="Q89" s="6">
        <f>C89-15018.5</f>
        <v>34792.976300000002</v>
      </c>
      <c r="T89" s="6"/>
    </row>
    <row r="90" spans="1:32" x14ac:dyDescent="0.2">
      <c r="A90" s="115" t="s">
        <v>36</v>
      </c>
      <c r="B90" s="117" t="s">
        <v>56</v>
      </c>
      <c r="C90" s="115">
        <v>49811.476300000002</v>
      </c>
      <c r="D90" s="115">
        <v>4.1000000000000003E-3</v>
      </c>
      <c r="E90" s="39">
        <f>(C90-C$7)/C$8</f>
        <v>-1560.5013964355055</v>
      </c>
      <c r="F90" s="2">
        <f>ROUND(2*E90,0)/2</f>
        <v>-1560.5</v>
      </c>
      <c r="G90" s="2">
        <f>C90-(C$7+C$8*F90)</f>
        <v>-1.9189599988749251E-3</v>
      </c>
      <c r="K90" s="2">
        <f>G90</f>
        <v>-1.9189599988749251E-3</v>
      </c>
      <c r="O90" s="2">
        <f ca="1">+C$11+C$12*F90</f>
        <v>-1.4730536230686442E-3</v>
      </c>
      <c r="Q90" s="6">
        <f>C90-15018.5</f>
        <v>34792.976300000002</v>
      </c>
      <c r="T90" s="6"/>
    </row>
    <row r="91" spans="1:32" x14ac:dyDescent="0.2">
      <c r="A91" s="94" t="s">
        <v>278</v>
      </c>
      <c r="B91" s="102" t="s">
        <v>65</v>
      </c>
      <c r="C91" s="106">
        <v>49831.409299999999</v>
      </c>
      <c r="D91" s="44"/>
      <c r="E91" s="39">
        <f>(C91-C$7)/C$8</f>
        <v>-1545.9960659721623</v>
      </c>
      <c r="F91" s="2">
        <f>ROUND(2*E91,0)/2</f>
        <v>-1546</v>
      </c>
      <c r="G91" s="2">
        <f>C91-(C$7+C$8*F91)</f>
        <v>5.4060799957369454E-3</v>
      </c>
      <c r="J91" s="2">
        <f>G91</f>
        <v>5.4060799957369454E-3</v>
      </c>
      <c r="O91" s="2">
        <f ca="1">+C$11+C$12*F91</f>
        <v>-1.4664114618024959E-3</v>
      </c>
      <c r="Q91" s="6">
        <f>C91-15018.5</f>
        <v>34812.909299999999</v>
      </c>
    </row>
    <row r="92" spans="1:32" x14ac:dyDescent="0.2">
      <c r="A92" s="94" t="s">
        <v>278</v>
      </c>
      <c r="B92" s="102" t="s">
        <v>65</v>
      </c>
      <c r="C92" s="106">
        <v>50081.499199999998</v>
      </c>
      <c r="D92" s="44"/>
      <c r="E92" s="39">
        <f>(C92-C$7)/C$8</f>
        <v>-1364.0045621822208</v>
      </c>
      <c r="F92" s="2">
        <f>ROUND(2*E92,0)/2</f>
        <v>-1364</v>
      </c>
      <c r="G92" s="2">
        <f>C92-(C$7+C$8*F92)</f>
        <v>-6.2692800056538545E-3</v>
      </c>
      <c r="J92" s="2">
        <f>G92</f>
        <v>-6.2692800056538545E-3</v>
      </c>
      <c r="O92" s="2">
        <f ca="1">+C$11+C$12*F92</f>
        <v>-1.3830408859101533E-3</v>
      </c>
      <c r="Q92" s="6">
        <f>C92-15018.5</f>
        <v>35062.999199999998</v>
      </c>
    </row>
    <row r="93" spans="1:32" x14ac:dyDescent="0.2">
      <c r="A93" s="94" t="s">
        <v>278</v>
      </c>
      <c r="B93" s="102" t="s">
        <v>65</v>
      </c>
      <c r="C93" s="106">
        <v>50081.514600000002</v>
      </c>
      <c r="D93" s="44"/>
      <c r="E93" s="39">
        <f>(C93-C$7)/C$8</f>
        <v>-1363.9933555354946</v>
      </c>
      <c r="F93" s="2">
        <f>ROUND(2*E93,0)/2</f>
        <v>-1364</v>
      </c>
      <c r="G93" s="2">
        <f>C93-(C$7+C$8*F93)</f>
        <v>9.1307199982111342E-3</v>
      </c>
      <c r="J93" s="2">
        <f>G93</f>
        <v>9.1307199982111342E-3</v>
      </c>
      <c r="O93" s="2">
        <f ca="1">+C$11+C$12*F93</f>
        <v>-1.3830408859101533E-3</v>
      </c>
      <c r="Q93" s="6">
        <f>C93-15018.5</f>
        <v>35063.014600000002</v>
      </c>
    </row>
    <row r="94" spans="1:32" x14ac:dyDescent="0.2">
      <c r="A94" t="s">
        <v>47</v>
      </c>
      <c r="B94" s="35" t="s">
        <v>56</v>
      </c>
      <c r="C94" s="105">
        <v>50141.29</v>
      </c>
      <c r="D94" s="105">
        <v>8.9999999999999993E-3</v>
      </c>
      <c r="E94" s="2">
        <f>(C94-C$7)/C$8</f>
        <v>-1320.4945379677117</v>
      </c>
      <c r="F94" s="2">
        <f>ROUND(2*E94,0)/2</f>
        <v>-1320.5</v>
      </c>
      <c r="I94" s="2">
        <f>G94</f>
        <v>0</v>
      </c>
      <c r="O94" s="2">
        <f ca="1">+C$11+C$12*F94</f>
        <v>-1.3631144021117089E-3</v>
      </c>
      <c r="Q94" s="6">
        <f>C94-15018.5</f>
        <v>35122.79</v>
      </c>
      <c r="T94" s="50">
        <v>1.5900000144029036E-3</v>
      </c>
      <c r="AC94" s="2">
        <v>17</v>
      </c>
      <c r="AE94" s="2" t="s">
        <v>45</v>
      </c>
      <c r="AF94" s="2" t="s">
        <v>46</v>
      </c>
    </row>
    <row r="95" spans="1:32" x14ac:dyDescent="0.2">
      <c r="A95" t="s">
        <v>48</v>
      </c>
      <c r="B95" s="35"/>
      <c r="C95" s="105">
        <v>50143.343999999997</v>
      </c>
      <c r="D95" s="105">
        <v>1.2999999999999999E-2</v>
      </c>
      <c r="E95" s="2">
        <f>(C95-C$7)/C$8</f>
        <v>-1318.9998332683861</v>
      </c>
      <c r="F95" s="2">
        <f>ROUND(2*E95,0)/2</f>
        <v>-1319</v>
      </c>
      <c r="G95" s="2">
        <f>C95-(C$7+C$8*F95)</f>
        <v>2.2911999258212745E-4</v>
      </c>
      <c r="I95" s="2">
        <f>G95</f>
        <v>2.2911999258212745E-4</v>
      </c>
      <c r="O95" s="2">
        <f ca="1">+C$11+C$12*F95</f>
        <v>-1.3624272819807281E-3</v>
      </c>
      <c r="Q95" s="6">
        <f>C95-15018.5</f>
        <v>35124.843999999997</v>
      </c>
      <c r="T95" s="6"/>
      <c r="AC95" s="2">
        <v>18</v>
      </c>
      <c r="AE95" s="2" t="s">
        <v>45</v>
      </c>
      <c r="AF95" s="2" t="s">
        <v>46</v>
      </c>
    </row>
    <row r="96" spans="1:32" x14ac:dyDescent="0.2">
      <c r="A96" t="s">
        <v>48</v>
      </c>
      <c r="B96" s="35"/>
      <c r="C96" s="105">
        <v>50143.343999999997</v>
      </c>
      <c r="D96" s="105">
        <v>1.2999999999999999E-2</v>
      </c>
      <c r="E96" s="2">
        <f>(C96-C$7)/C$8</f>
        <v>-1318.9998332683861</v>
      </c>
      <c r="F96" s="2">
        <f>ROUND(2*E96,0)/2</f>
        <v>-1319</v>
      </c>
      <c r="G96" s="2">
        <f>C96-(C$7+C$8*F96)</f>
        <v>2.2911999258212745E-4</v>
      </c>
      <c r="I96" s="2">
        <f>G96</f>
        <v>2.2911999258212745E-4</v>
      </c>
      <c r="O96" s="2">
        <f ca="1">+C$11+C$12*F96</f>
        <v>-1.3624272819807281E-3</v>
      </c>
      <c r="Q96" s="6">
        <f>C96-15018.5</f>
        <v>35124.843999999997</v>
      </c>
      <c r="T96" s="6"/>
      <c r="AC96" s="2">
        <v>18</v>
      </c>
      <c r="AE96" s="2" t="s">
        <v>45</v>
      </c>
      <c r="AF96" s="2" t="s">
        <v>46</v>
      </c>
    </row>
    <row r="97" spans="1:32" x14ac:dyDescent="0.2">
      <c r="A97" t="s">
        <v>48</v>
      </c>
      <c r="B97" s="35" t="s">
        <v>56</v>
      </c>
      <c r="C97" s="105">
        <v>50156.4</v>
      </c>
      <c r="D97" s="105">
        <v>2.1000000000000001E-2</v>
      </c>
      <c r="E97" s="2">
        <f>(C97-C$7)/C$8</f>
        <v>-1309.4989255008902</v>
      </c>
      <c r="F97" s="2">
        <f>ROUND(2*E97,0)/2</f>
        <v>-1309.5</v>
      </c>
      <c r="G97" s="2">
        <f>C97-(C$7+C$8*F97)</f>
        <v>1.4765599989914335E-3</v>
      </c>
      <c r="I97" s="2">
        <f>G97</f>
        <v>1.4765599989914335E-3</v>
      </c>
      <c r="O97" s="2">
        <f ca="1">+C$11+C$12*F97</f>
        <v>-1.3580755211511828E-3</v>
      </c>
      <c r="Q97" s="6">
        <f>C97-15018.5</f>
        <v>35137.9</v>
      </c>
      <c r="T97" s="6"/>
      <c r="AC97" s="2">
        <v>26</v>
      </c>
      <c r="AE97" s="2" t="s">
        <v>45</v>
      </c>
      <c r="AF97" s="2" t="s">
        <v>46</v>
      </c>
    </row>
    <row r="98" spans="1:32" x14ac:dyDescent="0.2">
      <c r="A98" t="s">
        <v>48</v>
      </c>
      <c r="B98" s="35" t="s">
        <v>56</v>
      </c>
      <c r="C98" s="105">
        <v>50156.4</v>
      </c>
      <c r="D98" s="105">
        <v>2.1000000000000001E-2</v>
      </c>
      <c r="E98" s="2">
        <f>(C98-C$7)/C$8</f>
        <v>-1309.4989255008902</v>
      </c>
      <c r="F98" s="2">
        <f>ROUND(2*E98,0)/2</f>
        <v>-1309.5</v>
      </c>
      <c r="G98" s="2">
        <f>C98-(C$7+C$8*F98)</f>
        <v>1.4765599989914335E-3</v>
      </c>
      <c r="I98" s="2">
        <f>G98</f>
        <v>1.4765599989914335E-3</v>
      </c>
      <c r="O98" s="2">
        <f ca="1">+C$11+C$12*F98</f>
        <v>-1.3580755211511828E-3</v>
      </c>
      <c r="Q98" s="6">
        <f>C98-15018.5</f>
        <v>35137.9</v>
      </c>
      <c r="T98" s="6"/>
      <c r="AC98" s="2">
        <v>26</v>
      </c>
      <c r="AE98" s="2" t="s">
        <v>45</v>
      </c>
      <c r="AF98" s="2" t="s">
        <v>46</v>
      </c>
    </row>
    <row r="99" spans="1:32" x14ac:dyDescent="0.2">
      <c r="A99" t="s">
        <v>48</v>
      </c>
      <c r="B99" s="35" t="s">
        <v>56</v>
      </c>
      <c r="C99" s="105">
        <v>50211.366999999998</v>
      </c>
      <c r="D99" s="105">
        <v>6.0000000000000001E-3</v>
      </c>
      <c r="E99" s="2">
        <f>(C99-C$7)/C$8</f>
        <v>-1269.4992014463755</v>
      </c>
      <c r="F99" s="2">
        <f>ROUND(2*E99,0)/2</f>
        <v>-1269.5</v>
      </c>
      <c r="G99" s="2">
        <f>C99-(C$7+C$8*F99)</f>
        <v>1.0973600001307204E-3</v>
      </c>
      <c r="I99" s="2">
        <f>G99</f>
        <v>1.0973600001307204E-3</v>
      </c>
      <c r="O99" s="2">
        <f ca="1">+C$11+C$12*F99</f>
        <v>-1.3397523176583602E-3</v>
      </c>
      <c r="Q99" s="6">
        <f>C99-15018.5</f>
        <v>35192.866999999998</v>
      </c>
      <c r="T99" s="6"/>
      <c r="AC99" s="2">
        <v>26</v>
      </c>
      <c r="AE99" s="2" t="s">
        <v>45</v>
      </c>
      <c r="AF99" s="2" t="s">
        <v>46</v>
      </c>
    </row>
    <row r="100" spans="1:32" x14ac:dyDescent="0.2">
      <c r="A100" t="s">
        <v>48</v>
      </c>
      <c r="B100" s="35" t="s">
        <v>56</v>
      </c>
      <c r="C100" s="105">
        <v>50211.366999999998</v>
      </c>
      <c r="D100" s="105">
        <v>6.0000000000000001E-3</v>
      </c>
      <c r="E100" s="2">
        <f>(C100-C$7)/C$8</f>
        <v>-1269.4992014463755</v>
      </c>
      <c r="F100" s="2">
        <f>ROUND(2*E100,0)/2</f>
        <v>-1269.5</v>
      </c>
      <c r="G100" s="2">
        <f>C100-(C$7+C$8*F100)</f>
        <v>1.0973600001307204E-3</v>
      </c>
      <c r="I100" s="2">
        <f>G100</f>
        <v>1.0973600001307204E-3</v>
      </c>
      <c r="O100" s="2">
        <f ca="1">+C$11+C$12*F100</f>
        <v>-1.3397523176583602E-3</v>
      </c>
      <c r="Q100" s="6">
        <f>C100-15018.5</f>
        <v>35192.866999999998</v>
      </c>
      <c r="T100" s="6"/>
      <c r="AC100" s="2">
        <v>26</v>
      </c>
      <c r="AE100" s="2" t="s">
        <v>45</v>
      </c>
      <c r="AF100" s="2" t="s">
        <v>46</v>
      </c>
    </row>
    <row r="101" spans="1:32" x14ac:dyDescent="0.2">
      <c r="A101" s="114" t="s">
        <v>64</v>
      </c>
      <c r="B101" s="35" t="s">
        <v>65</v>
      </c>
      <c r="C101" s="105">
        <v>50798.829080000003</v>
      </c>
      <c r="D101" s="105">
        <v>2.0000000000000001E-4</v>
      </c>
      <c r="E101" s="2">
        <f>(C101-C$7)/C$8</f>
        <v>-842.00050054414669</v>
      </c>
      <c r="F101" s="2">
        <f>ROUND(2*E101,0)/2</f>
        <v>-842</v>
      </c>
      <c r="G101" s="2">
        <f>C101-(C$7+C$8*F101)</f>
        <v>-6.8783999449806288E-4</v>
      </c>
      <c r="J101" s="2">
        <f>G101</f>
        <v>-6.8783999449806288E-4</v>
      </c>
      <c r="O101" s="2">
        <f ca="1">+C$11+C$12*F101</f>
        <v>-1.1439230803288191E-3</v>
      </c>
      <c r="Q101" s="6">
        <f>C101-15018.5</f>
        <v>35780.329080000003</v>
      </c>
      <c r="S101" s="51" t="s">
        <v>66</v>
      </c>
    </row>
    <row r="102" spans="1:32" x14ac:dyDescent="0.2">
      <c r="A102" s="114" t="s">
        <v>64</v>
      </c>
      <c r="B102" s="35" t="s">
        <v>65</v>
      </c>
      <c r="C102" s="105">
        <v>50842.803749999999</v>
      </c>
      <c r="D102" s="105">
        <v>2.9999999999999997E-4</v>
      </c>
      <c r="E102" s="2">
        <f>(C102-C$7)/C$8</f>
        <v>-809.99994265689998</v>
      </c>
      <c r="F102" s="2">
        <f>ROUND(2*E102,0)/2</f>
        <v>-810</v>
      </c>
      <c r="G102" s="2">
        <f>C102-(C$7+C$8*F102)</f>
        <v>7.8799996117595583E-5</v>
      </c>
      <c r="J102" s="2">
        <f>G102</f>
        <v>7.8799996117595583E-5</v>
      </c>
      <c r="O102" s="2">
        <f ca="1">+C$11+C$12*F102</f>
        <v>-1.129264517534561E-3</v>
      </c>
      <c r="Q102" s="6">
        <f>C102-15018.5</f>
        <v>35824.303749999999</v>
      </c>
    </row>
    <row r="103" spans="1:32" x14ac:dyDescent="0.2">
      <c r="A103" s="114" t="s">
        <v>64</v>
      </c>
      <c r="B103" s="35" t="s">
        <v>65</v>
      </c>
      <c r="C103" s="105">
        <v>50860.668120000002</v>
      </c>
      <c r="D103" s="105">
        <v>1E-4</v>
      </c>
      <c r="E103" s="2">
        <f>(C103-C$7)/C$8</f>
        <v>-796.99996320726825</v>
      </c>
      <c r="F103" s="2">
        <f>ROUND(2*E103,0)/2</f>
        <v>-797</v>
      </c>
      <c r="G103" s="2">
        <f>C103-(C$7+C$8*F103)</f>
        <v>5.0560003728605807E-5</v>
      </c>
      <c r="J103" s="2">
        <f>G103</f>
        <v>5.0560003728605807E-5</v>
      </c>
      <c r="O103" s="2">
        <f ca="1">+C$11+C$12*F103</f>
        <v>-1.1233094763993937E-3</v>
      </c>
      <c r="Q103" s="6">
        <f>C103-15018.5</f>
        <v>35842.168120000002</v>
      </c>
    </row>
    <row r="104" spans="1:32" x14ac:dyDescent="0.2">
      <c r="A104" s="114" t="s">
        <v>64</v>
      </c>
      <c r="B104" s="35" t="s">
        <v>65</v>
      </c>
      <c r="C104" s="105">
        <v>50871.661699999997</v>
      </c>
      <c r="D104" s="105">
        <v>1E-4</v>
      </c>
      <c r="E104" s="2">
        <f>(C104-C$7)/C$8</f>
        <v>-788.99988740958872</v>
      </c>
      <c r="F104" s="2">
        <f>ROUND(2*E104,0)/2</f>
        <v>-789</v>
      </c>
      <c r="G104" s="2">
        <f>C104-(C$7+C$8*F104)</f>
        <v>1.5471999358851463E-4</v>
      </c>
      <c r="J104" s="2">
        <f>G104</f>
        <v>1.5471999358851463E-4</v>
      </c>
      <c r="O104" s="2">
        <f ca="1">+C$11+C$12*F104</f>
        <v>-1.1196448357008292E-3</v>
      </c>
      <c r="Q104" s="6">
        <f>C104-15018.5</f>
        <v>35853.161699999997</v>
      </c>
    </row>
    <row r="105" spans="1:32" x14ac:dyDescent="0.2">
      <c r="A105" s="114" t="s">
        <v>64</v>
      </c>
      <c r="B105" s="35" t="s">
        <v>56</v>
      </c>
      <c r="C105" s="105">
        <v>50873.722829999999</v>
      </c>
      <c r="D105" s="105">
        <v>1.4999999999999999E-4</v>
      </c>
      <c r="E105" s="2">
        <f>(C105-C$7)/C$8</f>
        <v>-787.49999417836705</v>
      </c>
      <c r="F105" s="2">
        <f>ROUND(2*E105,0)/2</f>
        <v>-787.5</v>
      </c>
      <c r="G105" s="2">
        <f>C105-(C$7+C$8*F105)</f>
        <v>7.9999954323284328E-6</v>
      </c>
      <c r="J105" s="2">
        <f>G105</f>
        <v>7.9999954323284328E-6</v>
      </c>
      <c r="O105" s="2">
        <f ca="1">+C$11+C$12*F105</f>
        <v>-1.1189577155698485E-3</v>
      </c>
      <c r="Q105" s="6">
        <f>C105-15018.5</f>
        <v>35855.222829999999</v>
      </c>
    </row>
    <row r="106" spans="1:32" x14ac:dyDescent="0.2">
      <c r="A106" s="114" t="s">
        <v>64</v>
      </c>
      <c r="B106" s="35" t="s">
        <v>56</v>
      </c>
      <c r="C106" s="105">
        <v>50880.594594249997</v>
      </c>
      <c r="D106" s="105">
        <v>2.9999999999999997E-4</v>
      </c>
      <c r="E106" s="2">
        <f>(C106-C$7)/C$8</f>
        <v>-782.49938156047619</v>
      </c>
      <c r="F106" s="2">
        <f>ROUND(2*E106,0)/2</f>
        <v>-782.5</v>
      </c>
      <c r="G106" s="2">
        <f>C106-(C$7+C$8*F106)</f>
        <v>8.4984999557491392E-4</v>
      </c>
      <c r="J106" s="2">
        <f>G106</f>
        <v>8.4984999557491392E-4</v>
      </c>
      <c r="O106" s="2">
        <f ca="1">+C$11+C$12*F106</f>
        <v>-1.1166673151332455E-3</v>
      </c>
      <c r="Q106" s="6">
        <f>C106-15018.5</f>
        <v>35862.094594249997</v>
      </c>
    </row>
    <row r="107" spans="1:32" x14ac:dyDescent="0.2">
      <c r="A107" s="114" t="s">
        <v>64</v>
      </c>
      <c r="B107" s="35" t="s">
        <v>56</v>
      </c>
      <c r="C107" s="105">
        <v>50902.581030000001</v>
      </c>
      <c r="D107" s="105">
        <v>1E-4</v>
      </c>
      <c r="E107" s="2">
        <f>(C107-C$7)/C$8</f>
        <v>-766.49975700496918</v>
      </c>
      <c r="F107" s="2">
        <f>ROUND(2*E107,0)/2</f>
        <v>-766.5</v>
      </c>
      <c r="G107" s="2">
        <f>C107-(C$7+C$8*F107)</f>
        <v>3.3391999750165269E-4</v>
      </c>
      <c r="J107" s="2">
        <f>G107</f>
        <v>3.3391999750165269E-4</v>
      </c>
      <c r="O107" s="2">
        <f ca="1">+C$11+C$12*F107</f>
        <v>-1.1093380337361166E-3</v>
      </c>
      <c r="Q107" s="6">
        <f>C107-15018.5</f>
        <v>35884.081030000001</v>
      </c>
    </row>
    <row r="108" spans="1:32" x14ac:dyDescent="0.2">
      <c r="A108" s="114" t="s">
        <v>64</v>
      </c>
      <c r="B108" s="35" t="s">
        <v>65</v>
      </c>
      <c r="C108" s="105">
        <v>50904.641490000002</v>
      </c>
      <c r="D108" s="105">
        <v>2.9999999999999997E-4</v>
      </c>
      <c r="E108" s="2">
        <f>(C108-C$7)/C$8</f>
        <v>-765.00035133565132</v>
      </c>
      <c r="F108" s="2">
        <f>ROUND(2*E108,0)/2</f>
        <v>-765</v>
      </c>
      <c r="G108" s="2">
        <f>C108-(C$7+C$8*F108)</f>
        <v>-4.828000019188039E-4</v>
      </c>
      <c r="J108" s="2">
        <f>G108</f>
        <v>-4.828000019188039E-4</v>
      </c>
      <c r="O108" s="2">
        <f ca="1">+C$11+C$12*F108</f>
        <v>-1.1086509136051356E-3</v>
      </c>
      <c r="Q108" s="6">
        <f>C108-15018.5</f>
        <v>35886.141490000002</v>
      </c>
    </row>
    <row r="109" spans="1:32" x14ac:dyDescent="0.2">
      <c r="A109" s="53" t="s">
        <v>5</v>
      </c>
      <c r="B109" s="32"/>
      <c r="C109" s="60">
        <v>50915.63469999982</v>
      </c>
      <c r="D109" s="122">
        <v>2.0000000000000001E-4</v>
      </c>
      <c r="E109" s="2">
        <f>(C109-C$7)/C$8</f>
        <v>-757.00054478870311</v>
      </c>
      <c r="F109" s="2">
        <f>ROUND(2*E109,0)/2</f>
        <v>-757</v>
      </c>
      <c r="G109" s="2">
        <f>C109-(C$7+C$8*F109)</f>
        <v>-7.4864018097287044E-4</v>
      </c>
      <c r="K109" s="2">
        <f>G109</f>
        <v>-7.4864018097287044E-4</v>
      </c>
      <c r="O109" s="2">
        <f ca="1">+C$11+C$12*F109</f>
        <v>-1.1049862729065711E-3</v>
      </c>
      <c r="Q109" s="6">
        <f>C109-15018.5</f>
        <v>35897.13469999982</v>
      </c>
      <c r="T109" s="6"/>
    </row>
    <row r="110" spans="1:32" x14ac:dyDescent="0.2">
      <c r="A110" s="52" t="s">
        <v>64</v>
      </c>
      <c r="B110" s="23" t="s">
        <v>65</v>
      </c>
      <c r="C110" s="59">
        <v>51231.698179999999</v>
      </c>
      <c r="D110" s="59">
        <v>1E-4</v>
      </c>
      <c r="E110" s="2">
        <f>(C110-C$7)/C$8</f>
        <v>-526.99978099010525</v>
      </c>
      <c r="F110" s="2">
        <f>ROUND(2*E110,0)/2</f>
        <v>-527</v>
      </c>
      <c r="G110" s="2">
        <f>C110-(C$7+C$8*F110)</f>
        <v>3.0095999682089314E-4</v>
      </c>
      <c r="J110" s="2">
        <f>G110</f>
        <v>3.0095999682089314E-4</v>
      </c>
      <c r="O110" s="2">
        <f ca="1">+C$11+C$12*F110</f>
        <v>-9.9962785282284154E-4</v>
      </c>
      <c r="Q110" s="6">
        <f>C110-15018.5</f>
        <v>36213.198179999999</v>
      </c>
    </row>
    <row r="111" spans="1:32" x14ac:dyDescent="0.2">
      <c r="A111" s="91" t="s">
        <v>278</v>
      </c>
      <c r="B111" s="93" t="s">
        <v>65</v>
      </c>
      <c r="C111" s="92">
        <v>51256.4398</v>
      </c>
      <c r="D111" s="41"/>
      <c r="E111" s="39">
        <f>(C111-C$7)/C$8</f>
        <v>-508.99519691853965</v>
      </c>
      <c r="F111" s="2">
        <f>ROUND(2*E111,0)/2</f>
        <v>-509</v>
      </c>
      <c r="G111" s="2">
        <f>C111-(C$7+C$8*F111)</f>
        <v>6.600319997232873E-3</v>
      </c>
      <c r="J111" s="2">
        <f>G111</f>
        <v>6.600319997232873E-3</v>
      </c>
      <c r="O111" s="2">
        <f ca="1">+C$11+C$12*F111</f>
        <v>-9.9138241125107146E-4</v>
      </c>
      <c r="Q111" s="6">
        <f>C111-15018.5</f>
        <v>36237.9398</v>
      </c>
    </row>
    <row r="112" spans="1:32" x14ac:dyDescent="0.2">
      <c r="A112" s="91" t="s">
        <v>278</v>
      </c>
      <c r="B112" s="93" t="s">
        <v>56</v>
      </c>
      <c r="C112" s="92">
        <v>51658.381500000003</v>
      </c>
      <c r="D112" s="41"/>
      <c r="E112" s="39">
        <f>(C112-C$7)/C$8</f>
        <v>-216.50048034307446</v>
      </c>
      <c r="F112" s="2">
        <f>ROUND(2*E112,0)/2</f>
        <v>-216.5</v>
      </c>
      <c r="G112" s="2">
        <f>C112-(C$7+C$8*F112)</f>
        <v>-6.6007999703288078E-4</v>
      </c>
      <c r="J112" s="2">
        <f>G112</f>
        <v>-6.6007999703288078E-4</v>
      </c>
      <c r="O112" s="2">
        <f ca="1">+C$11+C$12*F112</f>
        <v>-8.5739398570980644E-4</v>
      </c>
      <c r="Q112" s="6">
        <f>C112-15018.5</f>
        <v>36639.881500000003</v>
      </c>
    </row>
    <row r="113" spans="1:29" x14ac:dyDescent="0.2">
      <c r="A113" s="39" t="s">
        <v>1</v>
      </c>
      <c r="B113" s="23"/>
      <c r="C113" s="59">
        <v>51955.893099999987</v>
      </c>
      <c r="D113" s="59">
        <v>6.9999999999999999E-4</v>
      </c>
      <c r="E113" s="2">
        <f>(C113-C$7)/C$8</f>
        <v>-1.0589491760499909E-11</v>
      </c>
      <c r="F113" s="2">
        <f>ROUND(2*E113,0)/2</f>
        <v>0</v>
      </c>
      <c r="G113" s="2">
        <f>C113-(C$7+C$8*F113)</f>
        <v>0</v>
      </c>
      <c r="K113" s="2">
        <f>G113</f>
        <v>0</v>
      </c>
      <c r="O113" s="2">
        <f ca="1">+C$11+C$12*F113</f>
        <v>-7.5821964680490442E-4</v>
      </c>
      <c r="Q113" s="6">
        <f>C113-15018.5</f>
        <v>36937.393099999987</v>
      </c>
      <c r="T113" s="6"/>
    </row>
    <row r="114" spans="1:29" x14ac:dyDescent="0.2">
      <c r="A114" s="40" t="s">
        <v>37</v>
      </c>
      <c r="B114" s="72"/>
      <c r="C114" s="110">
        <v>51957.954299999867</v>
      </c>
      <c r="D114" s="110">
        <v>5.0000000000000001E-4</v>
      </c>
      <c r="E114" s="39">
        <f>(C114-C$7)/C$8</f>
        <v>1.4999441704257159</v>
      </c>
      <c r="F114" s="2">
        <f>ROUND(2*E114,0)/2</f>
        <v>1.5</v>
      </c>
      <c r="G114" s="2">
        <f>C114-(C$7+C$8*F114)</f>
        <v>-7.6720134529750794E-5</v>
      </c>
      <c r="K114" s="2">
        <f>G114</f>
        <v>-7.6720134529750794E-5</v>
      </c>
      <c r="O114" s="2">
        <f ca="1">+C$11+C$12*F114</f>
        <v>-7.5753252667392355E-4</v>
      </c>
      <c r="Q114" s="6">
        <f>C114-15018.5</f>
        <v>36939.454299999867</v>
      </c>
      <c r="T114" s="6"/>
    </row>
    <row r="115" spans="1:29" x14ac:dyDescent="0.2">
      <c r="A115" s="41" t="s">
        <v>0</v>
      </c>
      <c r="B115" s="23"/>
      <c r="C115" s="61">
        <v>51962.763910000212</v>
      </c>
      <c r="D115" s="60">
        <v>5.0000000000000001E-4</v>
      </c>
      <c r="E115" s="2">
        <f>(C115-C$7)/C$8</f>
        <v>4.9999182061868064</v>
      </c>
      <c r="F115" s="2">
        <f>ROUND(2*E115,0)/2</f>
        <v>5</v>
      </c>
      <c r="G115" s="11">
        <f>C115-(C$7+C$8*F115)</f>
        <v>-1.1239978630328551E-4</v>
      </c>
      <c r="K115" s="2">
        <f>G115</f>
        <v>-1.1239978630328551E-4</v>
      </c>
      <c r="O115" s="2">
        <f ca="1">+C$11+C$12*F115</f>
        <v>-7.5592924636830165E-4</v>
      </c>
      <c r="Q115" s="6">
        <f>C115-15018.5</f>
        <v>36944.263910000212</v>
      </c>
      <c r="R115" s="130"/>
      <c r="T115" s="6"/>
    </row>
    <row r="116" spans="1:29" x14ac:dyDescent="0.2">
      <c r="A116" s="42" t="s">
        <v>55</v>
      </c>
      <c r="B116" s="33"/>
      <c r="C116" s="60">
        <v>51962.76417999994</v>
      </c>
      <c r="D116" s="121">
        <v>1E-4</v>
      </c>
      <c r="E116" s="141">
        <f>(C116-C$7)/C$8</f>
        <v>5.0001146861584091</v>
      </c>
      <c r="F116" s="2">
        <f>ROUND(2*E116,0)/2</f>
        <v>5</v>
      </c>
      <c r="G116" s="2">
        <f>C116-(C$7+C$8*F116)</f>
        <v>1.5759994130348787E-4</v>
      </c>
      <c r="I116" s="12"/>
      <c r="K116" s="2">
        <f>G116</f>
        <v>1.5759994130348787E-4</v>
      </c>
      <c r="O116" s="2">
        <f ca="1">+C$11+C$12*F116</f>
        <v>-7.5592924636830165E-4</v>
      </c>
      <c r="Q116" s="6">
        <f>C116-15018.5</f>
        <v>36944.26417999994</v>
      </c>
      <c r="R116" s="130"/>
      <c r="S116" s="13"/>
      <c r="T116" s="6"/>
    </row>
    <row r="117" spans="1:29" x14ac:dyDescent="0.2">
      <c r="A117" s="42" t="s">
        <v>55</v>
      </c>
      <c r="B117" s="33"/>
      <c r="C117" s="60">
        <v>51971.696440000087</v>
      </c>
      <c r="D117" s="152">
        <v>1E-4</v>
      </c>
      <c r="E117" s="130">
        <f>(C117-C$7)/C$8</f>
        <v>11.500158988905101</v>
      </c>
      <c r="F117" s="2">
        <f>ROUND(2*E117,0)/2</f>
        <v>11.5</v>
      </c>
      <c r="G117" s="2">
        <f>C117-(C$7+C$8*F117)</f>
        <v>2.1848008327651769E-4</v>
      </c>
      <c r="I117" s="12"/>
      <c r="K117" s="2">
        <f>G117</f>
        <v>2.1848008327651769E-4</v>
      </c>
      <c r="O117" s="2">
        <f ca="1">+C$11+C$12*F117</f>
        <v>-7.5295172580071789E-4</v>
      </c>
      <c r="Q117" s="6">
        <f>C117-15018.5</f>
        <v>36953.196440000087</v>
      </c>
      <c r="R117" s="130"/>
      <c r="S117" s="130"/>
      <c r="T117" s="143"/>
    </row>
    <row r="118" spans="1:29" ht="13.5" thickBot="1" x14ac:dyDescent="0.25">
      <c r="A118" s="41" t="s">
        <v>3</v>
      </c>
      <c r="B118" s="23"/>
      <c r="C118" s="60">
        <v>51977.879399999976</v>
      </c>
      <c r="D118" s="153">
        <v>0</v>
      </c>
      <c r="E118" s="130">
        <f>(C118-C$7)/C$8</f>
        <v>15.999525769622297</v>
      </c>
      <c r="F118" s="167">
        <f>ROUND(2*E118,0)/2</f>
        <v>16</v>
      </c>
      <c r="G118" s="167">
        <f>C118-(C$7+C$8*F118)</f>
        <v>-6.5168002765858546E-4</v>
      </c>
      <c r="I118" s="12"/>
      <c r="K118" s="2">
        <f>G118</f>
        <v>-6.5168002765858546E-4</v>
      </c>
      <c r="O118" s="2">
        <f ca="1">+C$11+C$12*F118</f>
        <v>-7.5089036540777537E-4</v>
      </c>
      <c r="Q118" s="6">
        <f>C118-15018.5</f>
        <v>36959.379399999976</v>
      </c>
      <c r="R118" s="130"/>
      <c r="S118" s="130"/>
      <c r="T118" s="155"/>
      <c r="U118" s="13"/>
      <c r="V118" s="13"/>
      <c r="W118" s="13"/>
      <c r="X118" s="13"/>
      <c r="Y118" s="13"/>
      <c r="Z118" s="13"/>
      <c r="AA118" s="13"/>
      <c r="AB118" s="13"/>
    </row>
    <row r="119" spans="1:29" x14ac:dyDescent="0.2">
      <c r="A119" s="41" t="s">
        <v>5</v>
      </c>
      <c r="B119" s="23"/>
      <c r="C119" s="60">
        <v>51978.567499999888</v>
      </c>
      <c r="D119" s="60">
        <v>1.1000000000000001E-3</v>
      </c>
      <c r="E119" s="142">
        <f>(C119-C$7)/C$8</f>
        <v>16.500259120876624</v>
      </c>
      <c r="F119" s="146">
        <f>ROUND(2*E119,0)/2</f>
        <v>16.5</v>
      </c>
      <c r="G119" s="147">
        <f>C119-(C$7+C$8*F119)</f>
        <v>3.5607988684205338E-4</v>
      </c>
      <c r="H119" s="154"/>
      <c r="K119" s="2">
        <f>G119</f>
        <v>3.5607988684205338E-4</v>
      </c>
      <c r="O119" s="2">
        <f ca="1">+C$11+C$12*F119</f>
        <v>-7.5066132536411511E-4</v>
      </c>
      <c r="Q119" s="6">
        <f>C119-15018.5</f>
        <v>36960.067499999888</v>
      </c>
      <c r="R119" s="130"/>
      <c r="S119" s="130"/>
      <c r="T119" s="156" t="s">
        <v>438</v>
      </c>
      <c r="U119" s="145"/>
      <c r="V119" s="145"/>
      <c r="W119" s="145"/>
      <c r="X119" s="145"/>
      <c r="Y119" s="145"/>
      <c r="Z119" s="145"/>
      <c r="AA119" s="145"/>
      <c r="AB119" s="157"/>
      <c r="AC119" s="12"/>
    </row>
    <row r="120" spans="1:29" ht="13.5" thickBot="1" x14ac:dyDescent="0.25">
      <c r="A120" s="41" t="s">
        <v>0</v>
      </c>
      <c r="B120" s="23"/>
      <c r="C120" s="61">
        <v>51988.873769999947</v>
      </c>
      <c r="D120" s="60">
        <v>1E-3</v>
      </c>
      <c r="E120" s="11">
        <f>(C120-C$7)/C$8</f>
        <v>24.000176453707478</v>
      </c>
      <c r="F120" s="148">
        <f>ROUND(2*E120,0)/2</f>
        <v>24</v>
      </c>
      <c r="G120" s="149">
        <f>C120-(C$7+C$8*F120)</f>
        <v>2.4247994588222355E-4</v>
      </c>
      <c r="H120" s="12"/>
      <c r="K120" s="2">
        <f>G120</f>
        <v>2.4247994588222355E-4</v>
      </c>
      <c r="O120" s="2">
        <f ca="1">+C$11+C$12*F120</f>
        <v>-7.4722572470921084E-4</v>
      </c>
      <c r="Q120" s="6">
        <f>C120-15018.5</f>
        <v>36970.373769999947</v>
      </c>
      <c r="R120" s="130"/>
      <c r="S120" s="130"/>
      <c r="T120" s="158"/>
      <c r="U120" s="130"/>
      <c r="V120" s="130"/>
      <c r="W120" s="130"/>
      <c r="X120" s="130"/>
      <c r="Y120" s="130"/>
      <c r="Z120" s="130"/>
      <c r="AA120" s="130"/>
      <c r="AB120" s="159"/>
      <c r="AC120" s="12"/>
    </row>
    <row r="121" spans="1:29" x14ac:dyDescent="0.2">
      <c r="A121" s="41" t="s">
        <v>0</v>
      </c>
      <c r="B121" s="23"/>
      <c r="C121" s="61">
        <v>51997.805019999854</v>
      </c>
      <c r="D121" s="60">
        <v>0</v>
      </c>
      <c r="E121" s="11">
        <f>(C121-C$7)/C$8</f>
        <v>30.499485774903473</v>
      </c>
      <c r="F121" s="148">
        <f>ROUND(2*E121,0)/2</f>
        <v>30.5</v>
      </c>
      <c r="G121" s="149">
        <f>C121-(C$7+C$8*F121)</f>
        <v>-7.0664014492649585E-4</v>
      </c>
      <c r="H121" s="12"/>
      <c r="K121" s="2">
        <f>G121</f>
        <v>-7.0664014492649585E-4</v>
      </c>
      <c r="O121" s="2">
        <f ca="1">+C$11+C$12*F121</f>
        <v>-7.4424820414162719E-4</v>
      </c>
      <c r="Q121" s="6">
        <f>C121-15018.5</f>
        <v>36979.305019999854</v>
      </c>
      <c r="R121" s="130"/>
      <c r="S121" s="130"/>
      <c r="T121" s="160" t="s">
        <v>439</v>
      </c>
      <c r="U121" s="135"/>
      <c r="V121" s="130"/>
      <c r="W121" s="130"/>
      <c r="X121" s="130"/>
      <c r="Y121" s="130"/>
      <c r="Z121" s="130"/>
      <c r="AA121" s="130"/>
      <c r="AB121" s="159"/>
      <c r="AC121" s="12"/>
    </row>
    <row r="122" spans="1:29" x14ac:dyDescent="0.2">
      <c r="A122" s="41" t="s">
        <v>5</v>
      </c>
      <c r="B122" s="23"/>
      <c r="C122" s="61">
        <v>52013.60913000023</v>
      </c>
      <c r="D122" s="60">
        <v>1E-3</v>
      </c>
      <c r="E122" s="11">
        <f>(C122-C$7)/C$8</f>
        <v>42.000205096355607</v>
      </c>
      <c r="F122" s="148">
        <f>ROUND(2*E122,0)/2</f>
        <v>42</v>
      </c>
      <c r="G122" s="149">
        <f>C122-(C$7+C$8*F122)</f>
        <v>2.8184022812638432E-4</v>
      </c>
      <c r="H122" s="12"/>
      <c r="K122" s="2">
        <f>G122</f>
        <v>2.8184022812638432E-4</v>
      </c>
      <c r="O122" s="2">
        <f ca="1">+C$11+C$12*F122</f>
        <v>-7.3898028313744077E-4</v>
      </c>
      <c r="Q122" s="6">
        <f>C122-15018.5</f>
        <v>36995.10913000023</v>
      </c>
      <c r="R122" s="130"/>
      <c r="S122" s="130"/>
      <c r="T122" s="161" t="s">
        <v>440</v>
      </c>
      <c r="U122" s="132">
        <v>0.10831792831806276</v>
      </c>
      <c r="V122" s="130"/>
      <c r="W122" s="130"/>
      <c r="X122" s="130"/>
      <c r="Y122" s="130"/>
      <c r="Z122" s="130"/>
      <c r="AA122" s="130"/>
      <c r="AB122" s="159"/>
      <c r="AC122" s="12"/>
    </row>
    <row r="123" spans="1:29" x14ac:dyDescent="0.2">
      <c r="A123" s="42" t="s">
        <v>5</v>
      </c>
      <c r="B123" s="46"/>
      <c r="C123" s="60">
        <v>52024.602299999911</v>
      </c>
      <c r="D123" s="120">
        <v>1E-4</v>
      </c>
      <c r="E123" s="11">
        <f>(C123-C$7)/C$8</f>
        <v>49.999982535030661</v>
      </c>
      <c r="F123" s="148">
        <f>ROUND(2*E123,0)/2</f>
        <v>50</v>
      </c>
      <c r="G123" s="149">
        <f>C123-(C$7+C$8*F123)</f>
        <v>-2.4000088160391897E-5</v>
      </c>
      <c r="H123" s="12"/>
      <c r="K123" s="2">
        <f>G123</f>
        <v>-2.4000088160391897E-5</v>
      </c>
      <c r="O123" s="2">
        <f ca="1">+C$11+C$12*F123</f>
        <v>-7.3531564243887624E-4</v>
      </c>
      <c r="Q123" s="6">
        <f>C123-15018.5</f>
        <v>37006.102299999911</v>
      </c>
      <c r="R123" s="130"/>
      <c r="S123" s="130"/>
      <c r="T123" s="161" t="s">
        <v>441</v>
      </c>
      <c r="U123" s="132">
        <v>1.1732773595116984E-2</v>
      </c>
      <c r="V123" s="130"/>
      <c r="W123" s="130"/>
      <c r="X123" s="130"/>
      <c r="Y123" s="130"/>
      <c r="Z123" s="130"/>
      <c r="AA123" s="130"/>
      <c r="AB123" s="159"/>
      <c r="AC123" s="12"/>
    </row>
    <row r="124" spans="1:29" x14ac:dyDescent="0.2">
      <c r="A124" s="42" t="s">
        <v>5</v>
      </c>
      <c r="B124" s="46"/>
      <c r="C124" s="60">
        <v>52026.663699999917</v>
      </c>
      <c r="D124" s="120">
        <v>2.0000000000000001E-4</v>
      </c>
      <c r="E124" s="11">
        <f>(C124-C$7)/C$8</f>
        <v>51.500072246425134</v>
      </c>
      <c r="F124" s="148">
        <f>ROUND(2*E124,0)/2</f>
        <v>51.5</v>
      </c>
      <c r="G124" s="149">
        <f>C124-(C$7+C$8*F124)</f>
        <v>9.9279917776584625E-5</v>
      </c>
      <c r="H124" s="12"/>
      <c r="K124" s="2">
        <f>G124</f>
        <v>9.9279917776584625E-5</v>
      </c>
      <c r="O124" s="2">
        <f ca="1">+C$11+C$12*F124</f>
        <v>-7.3462852230789537E-4</v>
      </c>
      <c r="Q124" s="6">
        <f>C124-15018.5</f>
        <v>37008.163699999917</v>
      </c>
      <c r="R124" s="130"/>
      <c r="S124" s="130"/>
      <c r="T124" s="161" t="s">
        <v>442</v>
      </c>
      <c r="U124" s="132">
        <v>-3.7680587725127168E-2</v>
      </c>
      <c r="V124" s="130"/>
      <c r="W124" s="130"/>
      <c r="X124" s="130"/>
      <c r="Y124" s="130"/>
      <c r="Z124" s="130"/>
      <c r="AA124" s="130"/>
      <c r="AB124" s="159"/>
      <c r="AC124" s="12"/>
    </row>
    <row r="125" spans="1:29" x14ac:dyDescent="0.2">
      <c r="A125" s="91" t="s">
        <v>359</v>
      </c>
      <c r="B125" s="93" t="s">
        <v>65</v>
      </c>
      <c r="C125" s="92">
        <v>52347.525999999998</v>
      </c>
      <c r="D125" s="41"/>
      <c r="E125" s="129">
        <f>(C125-C$7)/C$8</f>
        <v>284.99295815071122</v>
      </c>
      <c r="F125" s="148">
        <f>ROUND(2*E125,0)/2</f>
        <v>285</v>
      </c>
      <c r="G125" s="149">
        <f>C125-(C$7+C$8*F125)</f>
        <v>-9.6768000003066845E-3</v>
      </c>
      <c r="H125" s="12"/>
      <c r="I125" s="2">
        <f>G125</f>
        <v>-9.6768000003066845E-3</v>
      </c>
      <c r="O125" s="2">
        <f ca="1">+C$11+C$12*F125</f>
        <v>-6.2766682191854378E-4</v>
      </c>
      <c r="Q125" s="6">
        <f>C125-15018.5</f>
        <v>37329.025999999998</v>
      </c>
      <c r="R125" s="130"/>
      <c r="S125" s="130"/>
      <c r="T125" s="161" t="s">
        <v>443</v>
      </c>
      <c r="U125" s="132">
        <v>2.5111838793380986E-3</v>
      </c>
      <c r="V125" s="130"/>
      <c r="W125" s="130"/>
      <c r="X125" s="130"/>
      <c r="Y125" s="130"/>
      <c r="Z125" s="130"/>
      <c r="AA125" s="130"/>
      <c r="AB125" s="159"/>
      <c r="AC125" s="12"/>
    </row>
    <row r="126" spans="1:29" ht="13.5" thickBot="1" x14ac:dyDescent="0.25">
      <c r="A126" s="91" t="s">
        <v>359</v>
      </c>
      <c r="B126" s="93" t="s">
        <v>56</v>
      </c>
      <c r="C126" s="92">
        <v>52363.343000000001</v>
      </c>
      <c r="D126" s="41"/>
      <c r="E126" s="129">
        <f>(C126-C$7)/C$8</f>
        <v>296.50305758074023</v>
      </c>
      <c r="F126" s="148">
        <f>ROUND(2*E126,0)/2</f>
        <v>296.5</v>
      </c>
      <c r="G126" s="149">
        <f>C126-(C$7+C$8*F126)</f>
        <v>4.201679999823682E-3</v>
      </c>
      <c r="H126" s="12"/>
      <c r="I126" s="2">
        <f>G126</f>
        <v>4.201679999823682E-3</v>
      </c>
      <c r="O126" s="2">
        <f ca="1">+C$11+C$12*F126</f>
        <v>-6.2239890091435725E-4</v>
      </c>
      <c r="Q126" s="6">
        <f>C126-15018.5</f>
        <v>37344.843000000001</v>
      </c>
      <c r="R126" s="130"/>
      <c r="S126" s="130"/>
      <c r="T126" s="162" t="s">
        <v>444</v>
      </c>
      <c r="U126" s="133">
        <v>22</v>
      </c>
      <c r="V126" s="130"/>
      <c r="W126" s="130"/>
      <c r="X126" s="130"/>
      <c r="Y126" s="130"/>
      <c r="Z126" s="130"/>
      <c r="AA126" s="130"/>
      <c r="AB126" s="159"/>
      <c r="AC126" s="12"/>
    </row>
    <row r="127" spans="1:29" x14ac:dyDescent="0.2">
      <c r="A127" s="96" t="s">
        <v>52</v>
      </c>
      <c r="B127" s="72"/>
      <c r="C127" s="41">
        <v>52722.688011834158</v>
      </c>
      <c r="D127" s="41">
        <v>2.0000000000000001E-4</v>
      </c>
      <c r="E127" s="129">
        <f>(C127-C$7)/C$8</f>
        <v>557.99997962002647</v>
      </c>
      <c r="F127" s="148">
        <f>ROUND(2*E127,0)/2</f>
        <v>558</v>
      </c>
      <c r="G127" s="149">
        <f>C127-(C$7+C$8*F127)</f>
        <v>-2.800584479700774E-5</v>
      </c>
      <c r="H127" s="12"/>
      <c r="K127" s="2">
        <f>G127</f>
        <v>-2.800584479700774E-5</v>
      </c>
      <c r="O127" s="2">
        <f ca="1">+C$11+C$12*F127</f>
        <v>-5.0261095808002982E-4</v>
      </c>
      <c r="Q127" s="6">
        <f>C127-15018.5</f>
        <v>37704.188011834158</v>
      </c>
      <c r="R127" s="130"/>
      <c r="S127" s="130"/>
      <c r="T127" s="158"/>
      <c r="U127" s="130"/>
      <c r="V127" s="130"/>
      <c r="W127" s="130"/>
      <c r="X127" s="130"/>
      <c r="Y127" s="130"/>
      <c r="Z127" s="130"/>
      <c r="AA127" s="130"/>
      <c r="AB127" s="159"/>
      <c r="AC127" s="12"/>
    </row>
    <row r="128" spans="1:29" ht="13.5" thickBot="1" x14ac:dyDescent="0.25">
      <c r="A128" s="91" t="s">
        <v>367</v>
      </c>
      <c r="B128" s="93" t="s">
        <v>56</v>
      </c>
      <c r="C128" s="92">
        <v>52723.370999999999</v>
      </c>
      <c r="D128" s="41"/>
      <c r="E128" s="129">
        <f>(C128-C$7)/C$8</f>
        <v>558.49699306747959</v>
      </c>
      <c r="F128" s="148">
        <f>ROUND(2*E128,0)/2</f>
        <v>558.5</v>
      </c>
      <c r="G128" s="149">
        <f>C128-(C$7+C$8*F128)</f>
        <v>-4.1320800009998493E-3</v>
      </c>
      <c r="H128" s="12"/>
      <c r="I128" s="2">
        <f>G128</f>
        <v>-4.1320800009998493E-3</v>
      </c>
      <c r="O128" s="2">
        <f ca="1">+C$11+C$12*F128</f>
        <v>-5.0238191803636957E-4</v>
      </c>
      <c r="Q128" s="6">
        <f>C128-15018.5</f>
        <v>37704.870999999999</v>
      </c>
      <c r="R128" s="130"/>
      <c r="S128" s="130"/>
      <c r="T128" s="158" t="s">
        <v>445</v>
      </c>
      <c r="U128" s="130"/>
      <c r="V128" s="130"/>
      <c r="W128" s="130"/>
      <c r="X128" s="130"/>
      <c r="Y128" s="130"/>
      <c r="Z128" s="130"/>
      <c r="AA128" s="130"/>
      <c r="AB128" s="159"/>
      <c r="AC128" s="12"/>
    </row>
    <row r="129" spans="1:29" x14ac:dyDescent="0.2">
      <c r="A129" s="96" t="s">
        <v>52</v>
      </c>
      <c r="B129" s="72"/>
      <c r="C129" s="41">
        <v>52943.931811165625</v>
      </c>
      <c r="D129" s="41">
        <v>1E-4</v>
      </c>
      <c r="E129" s="129">
        <f>(C129-C$7)/C$8</f>
        <v>719.0000509725038</v>
      </c>
      <c r="F129" s="148">
        <f>ROUND(2*E129,0)/2</f>
        <v>719</v>
      </c>
      <c r="G129" s="149">
        <f>C129-(C$7+C$8*F129)</f>
        <v>7.0045622123870999E-5</v>
      </c>
      <c r="H129" s="12"/>
      <c r="K129" s="2">
        <f>G129</f>
        <v>7.0045622123870999E-5</v>
      </c>
      <c r="O129" s="2">
        <f ca="1">+C$11+C$12*F129</f>
        <v>-4.2886006402141906E-4</v>
      </c>
      <c r="Q129" s="6">
        <f>C129-15018.5</f>
        <v>37925.431811165625</v>
      </c>
      <c r="R129" s="130"/>
      <c r="S129" s="130"/>
      <c r="T129" s="163"/>
      <c r="U129" s="134" t="s">
        <v>450</v>
      </c>
      <c r="V129" s="134" t="s">
        <v>451</v>
      </c>
      <c r="W129" s="134" t="s">
        <v>452</v>
      </c>
      <c r="X129" s="134" t="s">
        <v>97</v>
      </c>
      <c r="Y129" s="134" t="s">
        <v>453</v>
      </c>
      <c r="Z129" s="130"/>
      <c r="AA129" s="130"/>
      <c r="AB129" s="159"/>
      <c r="AC129" s="12"/>
    </row>
    <row r="130" spans="1:29" x14ac:dyDescent="0.2">
      <c r="A130" s="96" t="s">
        <v>69</v>
      </c>
      <c r="B130" s="39"/>
      <c r="C130" s="41">
        <v>53126.698269678527</v>
      </c>
      <c r="D130" s="41">
        <v>2.0000000000000001E-4</v>
      </c>
      <c r="E130" s="129">
        <f>(C130-C$7)/C$8</f>
        <v>851.99999470123976</v>
      </c>
      <c r="F130" s="148">
        <f>ROUND(2*E130,0)/2</f>
        <v>852</v>
      </c>
      <c r="G130" s="149">
        <f>C130-(C$7+C$8*F130)</f>
        <v>-7.2814727900549769E-6</v>
      </c>
      <c r="H130" s="12"/>
      <c r="K130" s="2">
        <f>G130</f>
        <v>-7.2814727900549769E-6</v>
      </c>
      <c r="O130" s="2">
        <f ca="1">+C$11+C$12*F130</f>
        <v>-3.6793541240778409E-4</v>
      </c>
      <c r="Q130" s="6">
        <f>C130-15018.5</f>
        <v>38108.198269678527</v>
      </c>
      <c r="R130" s="130"/>
      <c r="S130" s="130"/>
      <c r="T130" s="161" t="s">
        <v>446</v>
      </c>
      <c r="U130" s="132">
        <v>1</v>
      </c>
      <c r="V130" s="132">
        <v>1.4973155061512777E-6</v>
      </c>
      <c r="W130" s="132">
        <v>1.4973155061512777E-6</v>
      </c>
      <c r="X130" s="132">
        <v>0.23744131711821403</v>
      </c>
      <c r="Y130" s="132">
        <v>0.63135839160838214</v>
      </c>
      <c r="Z130" s="130"/>
      <c r="AA130" s="130"/>
      <c r="AB130" s="159"/>
      <c r="AC130" s="12"/>
    </row>
    <row r="131" spans="1:29" x14ac:dyDescent="0.2">
      <c r="A131" s="42" t="s">
        <v>80</v>
      </c>
      <c r="B131" s="101" t="s">
        <v>56</v>
      </c>
      <c r="C131" s="95">
        <v>53418.711799999997</v>
      </c>
      <c r="D131" s="95">
        <v>5.9999999999999995E-4</v>
      </c>
      <c r="E131" s="129">
        <f>(C131-C$7)/C$8</f>
        <v>1064.4995059178634</v>
      </c>
      <c r="F131" s="148">
        <f>ROUND(2*E131,0)/2</f>
        <v>1064.5</v>
      </c>
      <c r="G131" s="149">
        <f>C131-(C$7+C$8*F131)</f>
        <v>-6.7896000109612942E-4</v>
      </c>
      <c r="H131" s="12"/>
      <c r="K131" s="2">
        <f>G131</f>
        <v>-6.7896000109612942E-4</v>
      </c>
      <c r="O131" s="2">
        <f ca="1">+C$11+C$12*F131</f>
        <v>-2.7059339385216428E-4</v>
      </c>
      <c r="Q131" s="6">
        <f>C131-15018.5</f>
        <v>38400.211799999997</v>
      </c>
      <c r="R131" s="130"/>
      <c r="S131" s="130"/>
      <c r="T131" s="161" t="s">
        <v>447</v>
      </c>
      <c r="U131" s="132">
        <v>20</v>
      </c>
      <c r="V131" s="132">
        <v>1.2612088951695081E-4</v>
      </c>
      <c r="W131" s="132">
        <v>6.3060444758475402E-6</v>
      </c>
      <c r="X131" s="132"/>
      <c r="Y131" s="132"/>
      <c r="Z131" s="130"/>
      <c r="AA131" s="130"/>
      <c r="AB131" s="159"/>
      <c r="AC131" s="12"/>
    </row>
    <row r="132" spans="1:29" ht="13.5" thickBot="1" x14ac:dyDescent="0.25">
      <c r="A132" s="98" t="s">
        <v>70</v>
      </c>
      <c r="B132" s="104" t="s">
        <v>65</v>
      </c>
      <c r="C132" s="95">
        <v>53493.605900000002</v>
      </c>
      <c r="D132" s="95">
        <v>1E-4</v>
      </c>
      <c r="E132" s="129">
        <f>(C132-C$7)/C$8</f>
        <v>1119.0002669801663</v>
      </c>
      <c r="F132" s="148">
        <f>ROUND(2*E132,0)/2</f>
        <v>1119</v>
      </c>
      <c r="G132" s="149">
        <f>C132-(C$7+C$8*F132)</f>
        <v>3.6687999818241224E-4</v>
      </c>
      <c r="H132" s="12"/>
      <c r="K132" s="2">
        <f>G132</f>
        <v>3.6687999818241224E-4</v>
      </c>
      <c r="O132" s="2">
        <f ca="1">+C$11+C$12*F132</f>
        <v>-2.4562802909319358E-4</v>
      </c>
      <c r="Q132" s="6">
        <f>C132-15018.5</f>
        <v>38475.105900000002</v>
      </c>
      <c r="R132" s="130"/>
      <c r="S132" s="130"/>
      <c r="T132" s="162" t="s">
        <v>448</v>
      </c>
      <c r="U132" s="133">
        <v>21</v>
      </c>
      <c r="V132" s="133">
        <v>1.2761820502310209E-4</v>
      </c>
      <c r="W132" s="133"/>
      <c r="X132" s="133"/>
      <c r="Y132" s="133"/>
      <c r="Z132" s="130"/>
      <c r="AA132" s="130"/>
      <c r="AB132" s="159"/>
      <c r="AC132" s="12"/>
    </row>
    <row r="133" spans="1:29" ht="13.5" thickBot="1" x14ac:dyDescent="0.25">
      <c r="A133" s="73" t="s">
        <v>70</v>
      </c>
      <c r="B133" s="104" t="s">
        <v>65</v>
      </c>
      <c r="C133" s="108">
        <v>53493.605900000002</v>
      </c>
      <c r="D133" s="108">
        <v>1E-4</v>
      </c>
      <c r="E133" s="129">
        <f>(C133-C$7)/C$8</f>
        <v>1119.0002669801663</v>
      </c>
      <c r="F133" s="148">
        <f>ROUND(2*E133,0)/2</f>
        <v>1119</v>
      </c>
      <c r="G133" s="149">
        <f>C133-(C$7+C$8*F133)</f>
        <v>3.6687999818241224E-4</v>
      </c>
      <c r="H133" s="12"/>
      <c r="K133" s="2">
        <f>G133</f>
        <v>3.6687999818241224E-4</v>
      </c>
      <c r="O133" s="2">
        <f ca="1">+C$11+C$12*F133</f>
        <v>-2.4562802909319358E-4</v>
      </c>
      <c r="Q133" s="6">
        <f>C133-15018.5</f>
        <v>38475.105900000002</v>
      </c>
      <c r="R133" s="130"/>
      <c r="S133" s="130"/>
      <c r="T133" s="158"/>
      <c r="U133" s="130"/>
      <c r="V133" s="130"/>
      <c r="W133" s="130"/>
      <c r="X133" s="130"/>
      <c r="Y133" s="130"/>
      <c r="Z133" s="130"/>
      <c r="AA133" s="130"/>
      <c r="AB133" s="159"/>
      <c r="AC133" s="12"/>
    </row>
    <row r="134" spans="1:29" x14ac:dyDescent="0.2">
      <c r="A134" s="73" t="s">
        <v>88</v>
      </c>
      <c r="B134" s="74" t="s">
        <v>56</v>
      </c>
      <c r="C134" s="73">
        <v>53814.477659999997</v>
      </c>
      <c r="D134" s="73">
        <v>2.9999999999999997E-4</v>
      </c>
      <c r="E134" s="129">
        <f>(C134-C$7)/C$8</f>
        <v>1352.5000369673769</v>
      </c>
      <c r="F134" s="148">
        <f>ROUND(2*E134,0)/2</f>
        <v>1352.5</v>
      </c>
      <c r="G134" s="149">
        <f>C134-(C$7+C$8*F134)</f>
        <v>5.0799993914552033E-5</v>
      </c>
      <c r="H134" s="12"/>
      <c r="K134" s="2">
        <f>G134</f>
        <v>5.0799993914552033E-5</v>
      </c>
      <c r="O134" s="2">
        <f ca="1">+C$11+C$12*F134</f>
        <v>-1.3866632870384189E-4</v>
      </c>
      <c r="Q134" s="6">
        <f>C134-15018.5</f>
        <v>38795.977659999997</v>
      </c>
      <c r="R134" s="130"/>
      <c r="S134" s="130"/>
      <c r="T134" s="163"/>
      <c r="U134" s="134" t="s">
        <v>454</v>
      </c>
      <c r="V134" s="134" t="s">
        <v>443</v>
      </c>
      <c r="W134" s="134" t="s">
        <v>455</v>
      </c>
      <c r="X134" s="134" t="s">
        <v>456</v>
      </c>
      <c r="Y134" s="134" t="s">
        <v>457</v>
      </c>
      <c r="Z134" s="134" t="s">
        <v>458</v>
      </c>
      <c r="AA134" s="134" t="s">
        <v>459</v>
      </c>
      <c r="AB134" s="164" t="s">
        <v>460</v>
      </c>
      <c r="AC134" s="12"/>
    </row>
    <row r="135" spans="1:29" x14ac:dyDescent="0.2">
      <c r="A135" s="42" t="s">
        <v>91</v>
      </c>
      <c r="B135" s="101" t="s">
        <v>65</v>
      </c>
      <c r="C135" s="95">
        <v>53831.655400000003</v>
      </c>
      <c r="D135" s="109">
        <v>1E-4</v>
      </c>
      <c r="E135" s="129">
        <f>(C135-C$7)/C$8</f>
        <v>1365.0003527910619</v>
      </c>
      <c r="F135" s="148">
        <f>ROUND(2*E135,0)/2</f>
        <v>1365</v>
      </c>
      <c r="G135" s="149">
        <f>C135-(C$7+C$8*F135)</f>
        <v>4.8480000259587541E-4</v>
      </c>
      <c r="H135" s="12"/>
      <c r="K135" s="2">
        <f>G135</f>
        <v>4.8480000259587541E-4</v>
      </c>
      <c r="O135" s="2">
        <f ca="1">+C$11+C$12*F135</f>
        <v>-1.3294032761233484E-4</v>
      </c>
      <c r="Q135" s="6">
        <f>C135-15018.5</f>
        <v>38813.155400000003</v>
      </c>
      <c r="R135" s="130"/>
      <c r="S135" s="130"/>
      <c r="T135" s="161" t="s">
        <v>449</v>
      </c>
      <c r="U135" s="132">
        <v>-7.3318982240349316E-4</v>
      </c>
      <c r="V135" s="132">
        <v>8.6228675139785548E-4</v>
      </c>
      <c r="W135" s="132">
        <v>-0.85028538501248807</v>
      </c>
      <c r="X135" s="132">
        <v>0.40523113691236401</v>
      </c>
      <c r="Y135" s="132">
        <v>-2.531887631358312E-3</v>
      </c>
      <c r="Z135" s="132">
        <v>1.0655079865513257E-3</v>
      </c>
      <c r="AA135" s="132">
        <v>-2.531887631358312E-3</v>
      </c>
      <c r="AB135" s="165">
        <v>1.0655079865513257E-3</v>
      </c>
      <c r="AC135" s="12"/>
    </row>
    <row r="136" spans="1:29" ht="13.5" thickBot="1" x14ac:dyDescent="0.25">
      <c r="A136" s="100" t="s">
        <v>78</v>
      </c>
      <c r="B136" s="104" t="s">
        <v>65</v>
      </c>
      <c r="C136" s="108">
        <v>53840.587399999997</v>
      </c>
      <c r="D136" s="108">
        <v>1E-4</v>
      </c>
      <c r="E136" s="129">
        <f>(C136-C$7)/C$8</f>
        <v>1371.5002078905704</v>
      </c>
      <c r="F136" s="148">
        <f>ROUND(2*E136,0)/2</f>
        <v>1371.5</v>
      </c>
      <c r="G136" s="149">
        <f>C136-(C$7+C$8*F136)</f>
        <v>2.8567999834194779E-4</v>
      </c>
      <c r="H136" s="12"/>
      <c r="K136" s="2">
        <f>G136</f>
        <v>2.8567999834194779E-4</v>
      </c>
      <c r="O136" s="2">
        <f ca="1">+C$11+C$12*F136</f>
        <v>-1.2996280704475119E-4</v>
      </c>
      <c r="Q136" s="6">
        <f>C136-15018.5</f>
        <v>38822.087399999997</v>
      </c>
      <c r="R136" s="130"/>
      <c r="S136" s="130"/>
      <c r="T136" s="162" t="s">
        <v>461</v>
      </c>
      <c r="U136" s="133">
        <v>4.0727397850404103E-7</v>
      </c>
      <c r="V136" s="133">
        <v>8.3581183563027526E-7</v>
      </c>
      <c r="W136" s="133">
        <v>0.48727950615454113</v>
      </c>
      <c r="X136" s="133">
        <v>0.63135839160838214</v>
      </c>
      <c r="Y136" s="133">
        <v>-1.336198149543339E-6</v>
      </c>
      <c r="Z136" s="133">
        <v>2.1507461065514212E-6</v>
      </c>
      <c r="AA136" s="133">
        <v>-1.336198149543339E-6</v>
      </c>
      <c r="AB136" s="166">
        <v>2.1507461065514212E-6</v>
      </c>
      <c r="AC136" s="12"/>
    </row>
    <row r="137" spans="1:29" x14ac:dyDescent="0.2">
      <c r="A137" s="91" t="s">
        <v>401</v>
      </c>
      <c r="B137" s="93" t="s">
        <v>65</v>
      </c>
      <c r="C137" s="92">
        <v>54109.2402</v>
      </c>
      <c r="D137" s="41"/>
      <c r="E137" s="129">
        <f>(C137-C$7)/C$8</f>
        <v>1567.0000144376531</v>
      </c>
      <c r="F137" s="148">
        <f>ROUND(2*E137,0)/2</f>
        <v>1567</v>
      </c>
      <c r="G137" s="149">
        <f>C137-(C$7+C$8*F137)</f>
        <v>1.984000118682161E-5</v>
      </c>
      <c r="H137" s="12"/>
      <c r="K137" s="2">
        <f>G137</f>
        <v>1.984000118682161E-5</v>
      </c>
      <c r="O137" s="2">
        <f ca="1">+C$11+C$12*F137</f>
        <v>-4.0408149973580995E-5</v>
      </c>
      <c r="Q137" s="6">
        <f>C137-15018.5</f>
        <v>39090.7402</v>
      </c>
      <c r="R137" s="130"/>
      <c r="S137" s="130"/>
      <c r="T137" s="130"/>
      <c r="U137"/>
      <c r="V137"/>
      <c r="W137"/>
      <c r="X137"/>
      <c r="Y137"/>
      <c r="Z137"/>
      <c r="AA137"/>
      <c r="AB137"/>
    </row>
    <row r="138" spans="1:29" x14ac:dyDescent="0.2">
      <c r="A138" s="73" t="s">
        <v>82</v>
      </c>
      <c r="B138" s="74" t="s">
        <v>65</v>
      </c>
      <c r="C138" s="73">
        <v>54157.337299999999</v>
      </c>
      <c r="D138" s="73">
        <v>8.9999999999999998E-4</v>
      </c>
      <c r="E138" s="129">
        <f>(C138-C$7)/C$8</f>
        <v>1602.0004824970792</v>
      </c>
      <c r="F138" s="148">
        <f>ROUND(2*E138,0)/2</f>
        <v>1602</v>
      </c>
      <c r="G138" s="149">
        <f>C138-(C$7+C$8*F138)</f>
        <v>6.6303999483352527E-4</v>
      </c>
      <c r="H138" s="12"/>
      <c r="K138" s="2">
        <f>G138</f>
        <v>6.6303999483352527E-4</v>
      </c>
      <c r="O138" s="2">
        <f ca="1">+C$11+C$12*F138</f>
        <v>-2.4375346917361249E-5</v>
      </c>
      <c r="Q138" s="6">
        <f>C138-15018.5</f>
        <v>39138.837299999999</v>
      </c>
      <c r="R138" s="130"/>
      <c r="S138" s="130"/>
      <c r="T138" s="130"/>
      <c r="U138"/>
      <c r="V138"/>
      <c r="W138"/>
      <c r="X138"/>
      <c r="Y138"/>
      <c r="Z138"/>
      <c r="AA138"/>
      <c r="AB138"/>
    </row>
    <row r="139" spans="1:29" x14ac:dyDescent="0.2">
      <c r="A139" s="73" t="s">
        <v>82</v>
      </c>
      <c r="B139" s="74" t="s">
        <v>65</v>
      </c>
      <c r="C139" s="73">
        <v>54201.31</v>
      </c>
      <c r="D139" s="73">
        <v>6.9999999999999999E-4</v>
      </c>
      <c r="E139" s="129">
        <f>(C139-C$7)/C$8</f>
        <v>1633.9996068067924</v>
      </c>
      <c r="F139" s="148">
        <f>ROUND(2*E139,0)/2</f>
        <v>1634</v>
      </c>
      <c r="G139" s="149">
        <f>C139-(C$7+C$8*F139)</f>
        <v>-5.4032000480219722E-4</v>
      </c>
      <c r="H139" s="12"/>
      <c r="K139" s="2">
        <f>G139</f>
        <v>-5.4032000480219722E-4</v>
      </c>
      <c r="O139" s="2">
        <f ca="1">+C$11+C$12*F139</f>
        <v>-9.7167841231032533E-6</v>
      </c>
      <c r="Q139" s="6">
        <f>C139-15018.5</f>
        <v>39182.81</v>
      </c>
      <c r="R139" s="130"/>
      <c r="S139" s="130"/>
      <c r="T139" s="130"/>
      <c r="U139"/>
      <c r="V139"/>
      <c r="W139"/>
      <c r="X139"/>
      <c r="Y139"/>
      <c r="Z139"/>
      <c r="AA139"/>
      <c r="AB139"/>
    </row>
    <row r="140" spans="1:29" ht="13.5" thickBot="1" x14ac:dyDescent="0.25">
      <c r="A140" s="95" t="s">
        <v>81</v>
      </c>
      <c r="B140" s="101" t="s">
        <v>65</v>
      </c>
      <c r="C140" s="95">
        <v>54860.918599999997</v>
      </c>
      <c r="D140" s="95">
        <v>2.0000000000000001E-4</v>
      </c>
      <c r="E140" s="129">
        <f>(C140-C$7)/C$8</f>
        <v>2113.999642900927</v>
      </c>
      <c r="F140" s="150">
        <f>ROUND(2*E140,0)/2</f>
        <v>2114</v>
      </c>
      <c r="G140" s="151">
        <f>C140-(C$7+C$8*F140)</f>
        <v>-4.90720005473122E-4</v>
      </c>
      <c r="H140" s="12"/>
      <c r="K140" s="2">
        <f>G140</f>
        <v>-4.90720005473122E-4</v>
      </c>
      <c r="O140" s="2">
        <f ca="1">+C$11+C$12*F140</f>
        <v>2.1016165779076744E-4</v>
      </c>
      <c r="Q140" s="6">
        <f>C140-15018.5</f>
        <v>39842.418599999997</v>
      </c>
      <c r="R140" s="130"/>
      <c r="S140" s="130"/>
      <c r="T140" s="143"/>
    </row>
    <row r="141" spans="1:29" x14ac:dyDescent="0.2">
      <c r="A141" s="73" t="s">
        <v>87</v>
      </c>
      <c r="B141" s="74" t="s">
        <v>65</v>
      </c>
      <c r="C141" s="73">
        <v>55649.701800000003</v>
      </c>
      <c r="D141" s="73">
        <v>5.0000000000000001E-4</v>
      </c>
      <c r="E141" s="39">
        <f>(C141-C$7)/C$8</f>
        <v>2688.0005950874961</v>
      </c>
      <c r="F141" s="178">
        <f>ROUND(2*E141,0)/2</f>
        <v>2688</v>
      </c>
      <c r="G141" s="179">
        <f>C141-(C$7+C$8*F141)</f>
        <v>8.1776000297395512E-4</v>
      </c>
      <c r="K141" s="2">
        <f>G141</f>
        <v>8.1776000297395512E-4</v>
      </c>
      <c r="O141" s="2">
        <f ca="1">+C$11+C$12*F141</f>
        <v>4.7309962791277109E-4</v>
      </c>
      <c r="Q141" s="6">
        <f>C141-15018.5</f>
        <v>40631.201800000003</v>
      </c>
      <c r="R141" s="130"/>
      <c r="S141" s="130"/>
      <c r="T141" s="143"/>
    </row>
    <row r="142" spans="1:29" x14ac:dyDescent="0.2">
      <c r="A142" s="95" t="s">
        <v>90</v>
      </c>
      <c r="B142" s="101" t="s">
        <v>65</v>
      </c>
      <c r="C142" s="95">
        <v>55947.899299999997</v>
      </c>
      <c r="D142" s="95">
        <v>2.0000000000000001E-4</v>
      </c>
      <c r="E142" s="39">
        <f>(C142-C$7)/C$8</f>
        <v>2905.0002078323546</v>
      </c>
      <c r="F142" s="180">
        <f>ROUND(2*E142,0)/2</f>
        <v>2905</v>
      </c>
      <c r="G142" s="181">
        <f>C142-(C$7+C$8*F142)</f>
        <v>2.8559999918797985E-4</v>
      </c>
      <c r="K142" s="2">
        <f>G142</f>
        <v>2.8559999918797985E-4</v>
      </c>
      <c r="O142" s="2">
        <f ca="1">+C$11+C$12*F142</f>
        <v>5.7250300686133336E-4</v>
      </c>
      <c r="Q142" s="6">
        <f>C142-15018.5</f>
        <v>40929.399299999997</v>
      </c>
      <c r="R142" s="130"/>
      <c r="S142" s="130"/>
      <c r="T142" s="144" t="s">
        <v>438</v>
      </c>
      <c r="U142" s="136"/>
      <c r="V142" s="136"/>
      <c r="W142" s="136"/>
      <c r="X142" s="136"/>
      <c r="Y142" s="136"/>
      <c r="Z142" s="136"/>
      <c r="AA142" s="136"/>
      <c r="AB142" s="136"/>
    </row>
    <row r="143" spans="1:29" ht="13.5" thickBot="1" x14ac:dyDescent="0.25">
      <c r="A143" s="116" t="s">
        <v>426</v>
      </c>
      <c r="B143" s="118" t="s">
        <v>65</v>
      </c>
      <c r="C143" s="116">
        <v>57041.063999999998</v>
      </c>
      <c r="D143" s="116" t="s">
        <v>99</v>
      </c>
      <c r="E143" s="39">
        <f>(C143-C$7)/C$8</f>
        <v>3700.5008963570867</v>
      </c>
      <c r="F143" s="180">
        <f>ROUND(2*E143,0)/2</f>
        <v>3700.5</v>
      </c>
      <c r="G143" s="181">
        <f>C143-(C$7+C$8*F143)</f>
        <v>1.2317599976086058E-3</v>
      </c>
      <c r="K143" s="2">
        <f>G143</f>
        <v>1.2317599976086058E-3</v>
      </c>
      <c r="O143" s="2">
        <f ca="1">+C$11+C$12*F143</f>
        <v>9.3690571632484192E-4</v>
      </c>
      <c r="Q143" s="6">
        <f>C143-15018.5</f>
        <v>42022.563999999998</v>
      </c>
      <c r="R143" s="130"/>
      <c r="S143" s="130"/>
      <c r="T143" s="144"/>
      <c r="U143" s="136"/>
      <c r="V143" s="136"/>
      <c r="W143" s="136"/>
      <c r="X143" s="136"/>
      <c r="Y143" s="136"/>
      <c r="Z143" s="136"/>
      <c r="AA143" s="136"/>
      <c r="AB143" s="136"/>
    </row>
    <row r="144" spans="1:29" x14ac:dyDescent="0.2">
      <c r="A144" s="113" t="s">
        <v>431</v>
      </c>
      <c r="B144" s="72"/>
      <c r="C144" s="41">
        <v>58103.995600000002</v>
      </c>
      <c r="D144" s="41">
        <v>2.0000000000000001E-4</v>
      </c>
      <c r="E144" s="39">
        <f>(C144-C$7)/C$8</f>
        <v>4474.0008270214203</v>
      </c>
      <c r="F144" s="180">
        <f>ROUND(2*E144,0)/2</f>
        <v>4474</v>
      </c>
      <c r="G144" s="181">
        <f>C144-(C$7+C$8*F144)</f>
        <v>1.1364800011506304E-3</v>
      </c>
      <c r="K144" s="2">
        <f>G144</f>
        <v>1.1364800011506304E-3</v>
      </c>
      <c r="O144" s="2">
        <f ca="1">+C$11+C$12*F144</f>
        <v>1.2912306638672979E-3</v>
      </c>
      <c r="Q144" s="6">
        <f>C144-15018.5</f>
        <v>43085.495600000002</v>
      </c>
      <c r="R144" s="130"/>
      <c r="S144" s="7"/>
      <c r="T144" s="137" t="s">
        <v>439</v>
      </c>
      <c r="U144" s="137"/>
      <c r="V144" s="136"/>
      <c r="W144" s="136"/>
      <c r="X144" s="136"/>
      <c r="Y144" s="136"/>
      <c r="Z144" s="136"/>
      <c r="AA144" s="136"/>
      <c r="AB144" s="136"/>
    </row>
    <row r="145" spans="1:28" x14ac:dyDescent="0.2">
      <c r="A145" s="113" t="s">
        <v>430</v>
      </c>
      <c r="B145" s="72"/>
      <c r="C145" s="126">
        <v>58218.740599999997</v>
      </c>
      <c r="D145" s="126">
        <v>2.9999999999999997E-4</v>
      </c>
      <c r="E145" s="39">
        <f>(C145-C$7)/C$8</f>
        <v>4557.5012606749833</v>
      </c>
      <c r="F145" s="180">
        <f>ROUND(2*E145,0)/2</f>
        <v>4557.5</v>
      </c>
      <c r="G145" s="181">
        <f>C145-(C$7+C$8*F145)</f>
        <v>1.7324000000371598E-3</v>
      </c>
      <c r="K145" s="2">
        <f>G145</f>
        <v>1.7324000000371598E-3</v>
      </c>
      <c r="O145" s="2">
        <f ca="1">+C$11+C$12*F145</f>
        <v>1.329480351158565E-3</v>
      </c>
      <c r="Q145" s="6">
        <f>C145-15018.5</f>
        <v>43200.240599999997</v>
      </c>
      <c r="R145" s="130"/>
      <c r="T145" s="138" t="s">
        <v>440</v>
      </c>
      <c r="U145" s="138">
        <v>0.33190834924417595</v>
      </c>
      <c r="V145" s="136"/>
      <c r="W145" s="136"/>
      <c r="X145" s="136"/>
      <c r="Y145" s="136"/>
      <c r="Z145" s="136"/>
      <c r="AA145" s="136"/>
      <c r="AB145" s="136"/>
    </row>
    <row r="146" spans="1:28" x14ac:dyDescent="0.2">
      <c r="A146" s="170" t="s">
        <v>464</v>
      </c>
      <c r="B146" s="173" t="s">
        <v>56</v>
      </c>
      <c r="C146" s="169">
        <v>58218.740599999997</v>
      </c>
      <c r="D146" s="168">
        <v>2.9999999999999997E-4</v>
      </c>
      <c r="E146" s="39">
        <f>(C146-C$7)/C$8</f>
        <v>4557.5012606749833</v>
      </c>
      <c r="F146" s="180">
        <f>ROUND(2*E146,0)/2</f>
        <v>4557.5</v>
      </c>
      <c r="G146" s="181">
        <f>C146-(C$7+C$8*F146)</f>
        <v>1.7324000000371598E-3</v>
      </c>
      <c r="K146" s="2">
        <f>G146</f>
        <v>1.7324000000371598E-3</v>
      </c>
      <c r="O146" s="2">
        <f ca="1">+C$11+C$12*F146</f>
        <v>1.329480351158565E-3</v>
      </c>
      <c r="Q146" s="6">
        <f>C146-15018.5</f>
        <v>43200.240599999997</v>
      </c>
      <c r="T146" s="136"/>
      <c r="U146" s="136"/>
      <c r="V146" s="136"/>
      <c r="W146" s="136"/>
      <c r="X146" s="136"/>
      <c r="Y146" s="136"/>
      <c r="Z146" s="136"/>
      <c r="AA146" s="136"/>
      <c r="AB146" s="136"/>
    </row>
    <row r="147" spans="1:28" x14ac:dyDescent="0.2">
      <c r="A147" s="172" t="s">
        <v>462</v>
      </c>
      <c r="B147" s="175" t="s">
        <v>56</v>
      </c>
      <c r="C147" s="176">
        <v>58521.060899999997</v>
      </c>
      <c r="D147" s="176" t="s">
        <v>463</v>
      </c>
      <c r="E147" s="39">
        <f>(C147-C$7)/C$8</f>
        <v>4777.5010528426255</v>
      </c>
      <c r="F147" s="180">
        <f>ROUND(2*E147,0)/2</f>
        <v>4777.5</v>
      </c>
      <c r="G147" s="181">
        <f>C147-(C$7+C$8*F147)</f>
        <v>1.4467999935732223E-3</v>
      </c>
      <c r="K147" s="2">
        <f>G147</f>
        <v>1.4467999935732223E-3</v>
      </c>
      <c r="O147" s="2">
        <f ca="1">+C$11+C$12*F147</f>
        <v>1.4302579703690892E-3</v>
      </c>
      <c r="Q147" s="6">
        <f>C147-15018.5</f>
        <v>43502.560899999997</v>
      </c>
      <c r="R147" s="130"/>
      <c r="T147" s="138" t="s">
        <v>444</v>
      </c>
      <c r="U147" s="138">
        <v>30</v>
      </c>
      <c r="V147" s="136"/>
      <c r="W147" s="136"/>
      <c r="X147" s="136"/>
      <c r="Y147" s="136"/>
      <c r="Z147" s="136"/>
      <c r="AA147" s="136"/>
      <c r="AB147" s="136"/>
    </row>
    <row r="148" spans="1:28" x14ac:dyDescent="0.2">
      <c r="A148" s="113" t="s">
        <v>432</v>
      </c>
      <c r="B148" s="72"/>
      <c r="C148" s="127">
        <v>58532.740700000002</v>
      </c>
      <c r="D148" s="127">
        <v>4.0000000000000002E-4</v>
      </c>
      <c r="E148" s="39">
        <f>(C148-C$7)/C$8</f>
        <v>4786.0004939074852</v>
      </c>
      <c r="F148" s="180">
        <f>ROUND(2*E148,0)/2</f>
        <v>4786</v>
      </c>
      <c r="G148" s="181">
        <f>C148-(C$7+C$8*F148)</f>
        <v>6.7872000363422558E-4</v>
      </c>
      <c r="K148" s="2">
        <f>G148</f>
        <v>6.7872000363422558E-4</v>
      </c>
      <c r="O148" s="2">
        <f ca="1">+C$11+C$12*F148</f>
        <v>1.434151651111314E-3</v>
      </c>
      <c r="Q148" s="6">
        <f>C148-15018.5</f>
        <v>43514.240700000002</v>
      </c>
      <c r="R148" s="130"/>
      <c r="T148" s="138" t="s">
        <v>441</v>
      </c>
      <c r="U148" s="138">
        <v>0.11016315229799387</v>
      </c>
      <c r="V148" s="136"/>
      <c r="W148" s="136"/>
      <c r="X148" s="136"/>
      <c r="Y148" s="136"/>
      <c r="Z148" s="136"/>
      <c r="AA148" s="136"/>
      <c r="AB148" s="136"/>
    </row>
    <row r="149" spans="1:28" ht="13.5" thickBot="1" x14ac:dyDescent="0.25">
      <c r="A149" s="171" t="s">
        <v>432</v>
      </c>
      <c r="B149" s="174"/>
      <c r="C149" s="177">
        <v>58534.802799999998</v>
      </c>
      <c r="D149" s="177">
        <v>1E-4</v>
      </c>
      <c r="E149" s="39">
        <f>(C149-C$7)/C$8</f>
        <v>4787.5010930119051</v>
      </c>
      <c r="F149" s="180">
        <f>ROUND(2*E149,0)/2</f>
        <v>4787.5</v>
      </c>
      <c r="G149" s="181">
        <f>C149-(C$7+C$8*F149)</f>
        <v>1.5019999991636723E-3</v>
      </c>
      <c r="K149" s="2">
        <f>G149</f>
        <v>1.5019999991636723E-3</v>
      </c>
      <c r="O149" s="2">
        <f ca="1">+C$11+C$12*F149</f>
        <v>1.4348387712422948E-3</v>
      </c>
      <c r="Q149" s="6">
        <f>C149-15018.5</f>
        <v>43516.302799999998</v>
      </c>
      <c r="R149" s="130"/>
      <c r="T149" s="139" t="s">
        <v>442</v>
      </c>
      <c r="U149" s="139">
        <v>7.8383264880065071E-2</v>
      </c>
      <c r="V149" s="136"/>
      <c r="W149" s="136"/>
      <c r="X149" s="136"/>
      <c r="Y149" s="136"/>
      <c r="Z149" s="136"/>
      <c r="AA149" s="136"/>
      <c r="AB149" s="136"/>
    </row>
    <row r="150" spans="1:28" x14ac:dyDescent="0.2">
      <c r="A150" s="171" t="s">
        <v>433</v>
      </c>
      <c r="B150" s="174"/>
      <c r="C150" s="128">
        <v>58896.900600000001</v>
      </c>
      <c r="D150" s="127">
        <v>2.0000000000000001E-4</v>
      </c>
      <c r="E150" s="39">
        <f>(C150-C$7)/C$8</f>
        <v>5051.0012309264321</v>
      </c>
      <c r="F150" s="180">
        <f>ROUND(2*E150,0)/2</f>
        <v>5051</v>
      </c>
      <c r="G150" s="181">
        <f>C150-(C$7+C$8*F150)</f>
        <v>1.6915200030780397E-3</v>
      </c>
      <c r="K150" s="2">
        <f>G150</f>
        <v>1.6915200030780397E-3</v>
      </c>
      <c r="O150" s="2">
        <f ca="1">+C$11+C$12*F150</f>
        <v>1.5555428742512634E-3</v>
      </c>
      <c r="Q150" s="6">
        <f>C150-15018.5</f>
        <v>43878.400600000001</v>
      </c>
      <c r="R150" s="130"/>
      <c r="T150" s="138" t="s">
        <v>443</v>
      </c>
      <c r="U150" s="138">
        <v>2.1314464403418493E-3</v>
      </c>
      <c r="V150" s="136"/>
      <c r="W150" s="136"/>
      <c r="X150" s="136"/>
      <c r="Y150" s="136"/>
      <c r="Z150" s="136"/>
      <c r="AA150" s="136"/>
      <c r="AB150" s="136"/>
    </row>
    <row r="151" spans="1:28" ht="13.5" thickBot="1" x14ac:dyDescent="0.25">
      <c r="A151" s="39"/>
      <c r="B151" s="72"/>
      <c r="C151" s="41"/>
      <c r="D151" s="41"/>
      <c r="E151" s="39"/>
      <c r="T151" s="136" t="s">
        <v>445</v>
      </c>
      <c r="U151" s="136"/>
      <c r="V151" s="136"/>
      <c r="W151" s="136"/>
      <c r="X151" s="136"/>
      <c r="Y151" s="136"/>
      <c r="Z151" s="136"/>
      <c r="AA151" s="136"/>
      <c r="AB151" s="136"/>
    </row>
    <row r="152" spans="1:28" x14ac:dyDescent="0.2">
      <c r="A152" s="39"/>
      <c r="B152" s="72"/>
      <c r="C152" s="41"/>
      <c r="D152" s="41"/>
      <c r="E152" s="39"/>
      <c r="T152" s="140"/>
      <c r="U152" s="140" t="s">
        <v>450</v>
      </c>
      <c r="V152" s="140" t="s">
        <v>451</v>
      </c>
      <c r="W152" s="140" t="s">
        <v>452</v>
      </c>
      <c r="X152" s="140" t="s">
        <v>97</v>
      </c>
      <c r="Y152" s="140" t="s">
        <v>453</v>
      </c>
      <c r="Z152" s="136"/>
      <c r="AA152" s="136"/>
      <c r="AB152" s="136"/>
    </row>
    <row r="153" spans="1:28" x14ac:dyDescent="0.2">
      <c r="A153" s="39"/>
      <c r="B153" s="72"/>
      <c r="C153" s="41"/>
      <c r="D153" s="41"/>
      <c r="E153" s="39"/>
      <c r="T153" s="138" t="s">
        <v>446</v>
      </c>
      <c r="U153" s="138">
        <v>1</v>
      </c>
      <c r="V153" s="138">
        <v>1.5748269867139295E-5</v>
      </c>
      <c r="W153" s="138">
        <v>1.5748269867139295E-5</v>
      </c>
      <c r="X153" s="138">
        <v>3.4664424970821246</v>
      </c>
      <c r="Y153" s="138">
        <v>7.3152860544879281E-2</v>
      </c>
      <c r="Z153" s="136"/>
      <c r="AA153" s="136"/>
      <c r="AB153" s="136"/>
    </row>
    <row r="154" spans="1:28" x14ac:dyDescent="0.2">
      <c r="A154" s="39"/>
      <c r="B154" s="72"/>
      <c r="C154" s="41"/>
      <c r="D154" s="41"/>
      <c r="E154" s="39"/>
      <c r="T154" s="138" t="s">
        <v>447</v>
      </c>
      <c r="U154" s="138">
        <v>28</v>
      </c>
      <c r="V154" s="138">
        <v>1.2720578998528633E-4</v>
      </c>
      <c r="W154" s="138">
        <v>4.5430639280459407E-6</v>
      </c>
      <c r="X154" s="138"/>
      <c r="Y154" s="138"/>
      <c r="Z154" s="136"/>
      <c r="AA154" s="136"/>
      <c r="AB154" s="136"/>
    </row>
    <row r="155" spans="1:28" ht="13.5" thickBot="1" x14ac:dyDescent="0.25">
      <c r="A155" s="39"/>
      <c r="B155" s="72"/>
      <c r="C155" s="41"/>
      <c r="D155" s="41"/>
      <c r="E155" s="39"/>
      <c r="T155" s="139" t="s">
        <v>448</v>
      </c>
      <c r="U155" s="139">
        <v>29</v>
      </c>
      <c r="V155" s="139">
        <v>1.4295405985242563E-4</v>
      </c>
      <c r="W155" s="139"/>
      <c r="X155" s="139"/>
      <c r="Y155" s="139"/>
      <c r="Z155" s="136"/>
      <c r="AA155" s="136"/>
      <c r="AB155" s="136"/>
    </row>
    <row r="156" spans="1:28" ht="13.5" thickBot="1" x14ac:dyDescent="0.25">
      <c r="A156" s="39"/>
      <c r="B156" s="72"/>
      <c r="C156" s="41"/>
      <c r="D156" s="41"/>
      <c r="E156" s="39"/>
      <c r="T156" s="136"/>
      <c r="U156" s="136"/>
      <c r="V156" s="136"/>
      <c r="W156" s="136"/>
      <c r="X156" s="136"/>
      <c r="Y156" s="136"/>
      <c r="Z156" s="136"/>
      <c r="AA156" s="136"/>
      <c r="AB156" s="136"/>
    </row>
    <row r="157" spans="1:28" x14ac:dyDescent="0.2">
      <c r="A157" s="39"/>
      <c r="B157" s="72"/>
      <c r="C157" s="41"/>
      <c r="D157" s="41"/>
      <c r="E157" s="39"/>
      <c r="T157" s="140"/>
      <c r="U157" s="140" t="s">
        <v>454</v>
      </c>
      <c r="V157" s="140" t="s">
        <v>443</v>
      </c>
      <c r="W157" s="140" t="s">
        <v>455</v>
      </c>
      <c r="X157" s="140" t="s">
        <v>456</v>
      </c>
      <c r="Y157" s="140" t="s">
        <v>457</v>
      </c>
      <c r="Z157" s="140" t="s">
        <v>458</v>
      </c>
      <c r="AA157" s="140" t="s">
        <v>459</v>
      </c>
      <c r="AB157" s="140" t="s">
        <v>460</v>
      </c>
    </row>
    <row r="158" spans="1:28" x14ac:dyDescent="0.2">
      <c r="A158" s="39"/>
      <c r="B158" s="72"/>
      <c r="C158" s="41"/>
      <c r="D158" s="41"/>
      <c r="E158" s="39"/>
      <c r="T158" s="138" t="s">
        <v>449</v>
      </c>
      <c r="U158" s="138">
        <v>-7.5385683871020525E-4</v>
      </c>
      <c r="V158" s="138">
        <v>5.6195308737048435E-4</v>
      </c>
      <c r="W158" s="138">
        <v>-1.3414942557530654</v>
      </c>
      <c r="X158" s="138">
        <v>0.19053985571605925</v>
      </c>
      <c r="Y158" s="138">
        <v>-1.9049668488792127E-3</v>
      </c>
      <c r="Z158" s="138">
        <v>3.9725317145880221E-4</v>
      </c>
      <c r="AA158" s="138">
        <v>-1.9049668488792127E-3</v>
      </c>
      <c r="AB158" s="138">
        <v>3.9725317145880221E-4</v>
      </c>
    </row>
    <row r="159" spans="1:28" ht="13.5" thickBot="1" x14ac:dyDescent="0.25">
      <c r="A159" s="39"/>
      <c r="B159" s="72"/>
      <c r="C159" s="41"/>
      <c r="D159" s="41"/>
      <c r="E159" s="39"/>
      <c r="T159" s="139" t="s">
        <v>461</v>
      </c>
      <c r="U159" s="139">
        <v>4.462646448978206E-7</v>
      </c>
      <c r="V159" s="139">
        <v>2.3969031230574641E-7</v>
      </c>
      <c r="W159" s="139">
        <v>1.861838472339133</v>
      </c>
      <c r="X159" s="139">
        <v>7.3152860544879544E-2</v>
      </c>
      <c r="Y159" s="139">
        <v>-4.4719254001516705E-8</v>
      </c>
      <c r="Z159" s="139">
        <v>9.3724854379715786E-7</v>
      </c>
      <c r="AA159" s="139">
        <v>-4.4719254001516705E-8</v>
      </c>
      <c r="AB159" s="139">
        <v>9.3724854379715786E-7</v>
      </c>
    </row>
    <row r="160" spans="1:28" x14ac:dyDescent="0.2">
      <c r="A160" s="39"/>
      <c r="B160" s="72"/>
      <c r="C160" s="41"/>
      <c r="D160" s="41"/>
      <c r="E160" s="39"/>
      <c r="T160"/>
      <c r="U160"/>
      <c r="V160"/>
      <c r="W160"/>
      <c r="X160"/>
      <c r="Y160"/>
      <c r="Z160"/>
      <c r="AA160"/>
      <c r="AB160"/>
    </row>
    <row r="161" spans="1:28" x14ac:dyDescent="0.2">
      <c r="A161" s="39"/>
      <c r="B161" s="72"/>
      <c r="C161" s="41"/>
      <c r="D161" s="41"/>
      <c r="E161" s="39"/>
      <c r="T161"/>
      <c r="U161"/>
      <c r="V161"/>
      <c r="W161"/>
      <c r="X161"/>
      <c r="Y161"/>
      <c r="Z161"/>
      <c r="AA161"/>
      <c r="AB161"/>
    </row>
    <row r="162" spans="1:28" x14ac:dyDescent="0.2">
      <c r="A162" s="39"/>
      <c r="B162" s="72"/>
      <c r="C162" s="41"/>
      <c r="D162" s="41"/>
      <c r="E162" s="39"/>
      <c r="T162"/>
      <c r="U162"/>
      <c r="V162"/>
      <c r="W162"/>
      <c r="X162"/>
      <c r="Y162"/>
      <c r="Z162"/>
      <c r="AA162"/>
      <c r="AB162"/>
    </row>
    <row r="163" spans="1:28" x14ac:dyDescent="0.2">
      <c r="A163" s="39"/>
      <c r="B163" s="72"/>
      <c r="C163" s="41"/>
      <c r="D163" s="41"/>
      <c r="E163" s="39"/>
    </row>
    <row r="164" spans="1:28" x14ac:dyDescent="0.2">
      <c r="A164" s="39"/>
      <c r="B164" s="72"/>
      <c r="C164" s="41"/>
      <c r="D164" s="41"/>
      <c r="E164" s="39"/>
    </row>
    <row r="165" spans="1:28" x14ac:dyDescent="0.2">
      <c r="A165" s="39"/>
      <c r="B165" s="72"/>
      <c r="C165" s="41"/>
      <c r="D165" s="41"/>
      <c r="E165" s="39"/>
    </row>
    <row r="166" spans="1:28" x14ac:dyDescent="0.2">
      <c r="A166" s="39"/>
      <c r="B166" s="72"/>
      <c r="C166" s="41"/>
      <c r="D166" s="41"/>
      <c r="E166" s="39"/>
    </row>
    <row r="167" spans="1:28" x14ac:dyDescent="0.2">
      <c r="A167" s="39"/>
      <c r="B167" s="72"/>
      <c r="C167" s="41"/>
      <c r="D167" s="41"/>
      <c r="E167" s="39"/>
    </row>
    <row r="168" spans="1:28" x14ac:dyDescent="0.2">
      <c r="A168" s="39"/>
      <c r="B168" s="72"/>
      <c r="C168" s="41"/>
      <c r="D168" s="41"/>
      <c r="E168" s="39"/>
    </row>
    <row r="169" spans="1:28" x14ac:dyDescent="0.2">
      <c r="A169" s="39"/>
      <c r="B169" s="72"/>
      <c r="C169" s="41"/>
      <c r="D169" s="41"/>
      <c r="E169" s="39"/>
    </row>
    <row r="170" spans="1:28" x14ac:dyDescent="0.2">
      <c r="A170" s="39"/>
      <c r="B170" s="72"/>
      <c r="C170" s="41"/>
      <c r="D170" s="41"/>
      <c r="E170" s="39"/>
    </row>
    <row r="171" spans="1:28" x14ac:dyDescent="0.2">
      <c r="A171" s="39"/>
      <c r="B171" s="72"/>
      <c r="C171" s="41"/>
      <c r="D171" s="41"/>
      <c r="E171" s="39"/>
    </row>
    <row r="172" spans="1:28" x14ac:dyDescent="0.2">
      <c r="A172" s="39"/>
      <c r="B172" s="72"/>
      <c r="C172" s="41"/>
      <c r="D172" s="41"/>
      <c r="E172" s="39"/>
    </row>
    <row r="173" spans="1:28" x14ac:dyDescent="0.2">
      <c r="A173" s="39"/>
      <c r="B173" s="72"/>
      <c r="C173" s="41"/>
      <c r="D173" s="41"/>
      <c r="E173" s="39"/>
    </row>
    <row r="174" spans="1:28" x14ac:dyDescent="0.2">
      <c r="A174" s="39"/>
      <c r="B174" s="72"/>
      <c r="C174" s="41"/>
      <c r="D174" s="41"/>
      <c r="E174" s="39"/>
    </row>
    <row r="175" spans="1:28" x14ac:dyDescent="0.2">
      <c r="A175" s="39"/>
      <c r="B175" s="72"/>
      <c r="C175" s="41"/>
      <c r="D175" s="41"/>
      <c r="E175" s="39"/>
    </row>
    <row r="176" spans="1:28" x14ac:dyDescent="0.2">
      <c r="A176" s="39"/>
      <c r="B176" s="72"/>
      <c r="C176" s="41"/>
      <c r="D176" s="41"/>
      <c r="E176" s="39"/>
    </row>
    <row r="177" spans="1:5" x14ac:dyDescent="0.2">
      <c r="A177" s="39"/>
      <c r="B177" s="72"/>
      <c r="C177" s="41"/>
      <c r="D177" s="41"/>
      <c r="E177" s="39"/>
    </row>
    <row r="178" spans="1:5" x14ac:dyDescent="0.2">
      <c r="A178" s="39"/>
      <c r="B178" s="72"/>
      <c r="C178" s="41"/>
      <c r="D178" s="41"/>
      <c r="E178" s="39"/>
    </row>
    <row r="179" spans="1:5" x14ac:dyDescent="0.2">
      <c r="A179" s="39"/>
      <c r="B179" s="72"/>
      <c r="C179" s="41"/>
      <c r="D179" s="41"/>
      <c r="E179" s="39"/>
    </row>
    <row r="180" spans="1:5" x14ac:dyDescent="0.2">
      <c r="A180" s="39"/>
      <c r="B180" s="72"/>
      <c r="C180" s="41"/>
      <c r="D180" s="41"/>
      <c r="E180" s="39"/>
    </row>
    <row r="181" spans="1:5" x14ac:dyDescent="0.2">
      <c r="A181" s="39"/>
      <c r="B181" s="72"/>
      <c r="C181" s="41"/>
      <c r="D181" s="41"/>
      <c r="E181" s="39"/>
    </row>
    <row r="182" spans="1:5" x14ac:dyDescent="0.2">
      <c r="A182" s="39"/>
      <c r="B182" s="72"/>
      <c r="C182" s="41"/>
      <c r="D182" s="41"/>
      <c r="E182" s="39"/>
    </row>
    <row r="183" spans="1:5" x14ac:dyDescent="0.2">
      <c r="A183" s="39"/>
      <c r="B183" s="72"/>
      <c r="C183" s="41"/>
      <c r="D183" s="41"/>
      <c r="E183" s="39"/>
    </row>
    <row r="184" spans="1:5" x14ac:dyDescent="0.2">
      <c r="A184" s="39"/>
      <c r="B184" s="72"/>
      <c r="C184" s="41"/>
      <c r="D184" s="41"/>
      <c r="E184" s="39"/>
    </row>
    <row r="185" spans="1:5" x14ac:dyDescent="0.2">
      <c r="A185" s="39"/>
      <c r="B185" s="72"/>
      <c r="C185" s="41"/>
      <c r="D185" s="41"/>
      <c r="E185" s="39"/>
    </row>
    <row r="186" spans="1:5" x14ac:dyDescent="0.2">
      <c r="A186" s="39"/>
      <c r="B186" s="72"/>
      <c r="C186" s="41"/>
      <c r="D186" s="41"/>
      <c r="E186" s="39"/>
    </row>
    <row r="187" spans="1:5" x14ac:dyDescent="0.2">
      <c r="A187" s="39"/>
      <c r="B187" s="72"/>
      <c r="C187" s="41"/>
      <c r="D187" s="41"/>
      <c r="E187" s="39"/>
    </row>
    <row r="188" spans="1:5" x14ac:dyDescent="0.2">
      <c r="A188" s="39"/>
      <c r="B188" s="72"/>
      <c r="C188" s="41"/>
      <c r="D188" s="41"/>
      <c r="E188" s="39"/>
    </row>
    <row r="189" spans="1:5" x14ac:dyDescent="0.2">
      <c r="A189" s="39"/>
      <c r="B189" s="72"/>
      <c r="C189" s="41"/>
      <c r="D189" s="41"/>
      <c r="E189" s="39"/>
    </row>
    <row r="190" spans="1:5" x14ac:dyDescent="0.2">
      <c r="A190" s="39"/>
      <c r="B190" s="72"/>
      <c r="C190" s="41"/>
      <c r="D190" s="41"/>
      <c r="E190" s="39"/>
    </row>
    <row r="191" spans="1:5" x14ac:dyDescent="0.2">
      <c r="A191" s="39"/>
      <c r="B191" s="72"/>
      <c r="C191" s="41"/>
      <c r="D191" s="41"/>
      <c r="E191" s="39"/>
    </row>
    <row r="192" spans="1:5" x14ac:dyDescent="0.2">
      <c r="A192" s="39"/>
      <c r="B192" s="72"/>
      <c r="C192" s="41"/>
      <c r="D192" s="41"/>
      <c r="E192" s="39"/>
    </row>
    <row r="193" spans="1:5" x14ac:dyDescent="0.2">
      <c r="A193" s="39"/>
      <c r="B193" s="72"/>
      <c r="C193" s="41"/>
      <c r="D193" s="41"/>
      <c r="E193" s="39"/>
    </row>
    <row r="194" spans="1:5" x14ac:dyDescent="0.2">
      <c r="A194" s="39"/>
      <c r="B194" s="72"/>
      <c r="C194" s="41"/>
      <c r="D194" s="41"/>
      <c r="E194" s="39"/>
    </row>
    <row r="195" spans="1:5" x14ac:dyDescent="0.2">
      <c r="A195" s="39"/>
      <c r="B195" s="72"/>
      <c r="C195" s="41"/>
      <c r="D195" s="41"/>
      <c r="E195" s="39"/>
    </row>
    <row r="196" spans="1:5" x14ac:dyDescent="0.2">
      <c r="A196" s="39"/>
      <c r="B196" s="72"/>
      <c r="C196" s="41"/>
      <c r="D196" s="41"/>
      <c r="E196" s="39"/>
    </row>
    <row r="197" spans="1:5" x14ac:dyDescent="0.2">
      <c r="A197" s="39"/>
      <c r="B197" s="72"/>
      <c r="C197" s="41"/>
      <c r="D197" s="41"/>
      <c r="E197" s="39"/>
    </row>
    <row r="198" spans="1:5" x14ac:dyDescent="0.2">
      <c r="A198" s="39"/>
      <c r="B198" s="72"/>
      <c r="C198" s="41"/>
      <c r="D198" s="41"/>
      <c r="E198" s="39"/>
    </row>
    <row r="199" spans="1:5" x14ac:dyDescent="0.2">
      <c r="A199" s="39"/>
      <c r="B199" s="72"/>
      <c r="C199" s="41"/>
      <c r="D199" s="41"/>
      <c r="E199" s="39"/>
    </row>
    <row r="200" spans="1:5" x14ac:dyDescent="0.2">
      <c r="A200" s="39"/>
      <c r="B200" s="72"/>
      <c r="C200" s="41"/>
      <c r="D200" s="41"/>
      <c r="E200" s="39"/>
    </row>
    <row r="201" spans="1:5" x14ac:dyDescent="0.2">
      <c r="A201" s="39"/>
      <c r="B201" s="72"/>
      <c r="C201" s="41"/>
      <c r="D201" s="41"/>
      <c r="E201" s="39"/>
    </row>
    <row r="202" spans="1:5" x14ac:dyDescent="0.2">
      <c r="A202" s="39"/>
      <c r="B202" s="72"/>
      <c r="C202" s="41"/>
      <c r="D202" s="41"/>
      <c r="E202" s="39"/>
    </row>
    <row r="203" spans="1:5" x14ac:dyDescent="0.2">
      <c r="A203" s="39"/>
      <c r="B203" s="72"/>
      <c r="C203" s="41"/>
      <c r="D203" s="41"/>
      <c r="E203" s="39"/>
    </row>
    <row r="204" spans="1:5" x14ac:dyDescent="0.2">
      <c r="A204" s="39"/>
      <c r="B204" s="72"/>
      <c r="C204" s="41"/>
      <c r="D204" s="41"/>
      <c r="E204" s="39"/>
    </row>
    <row r="205" spans="1:5" x14ac:dyDescent="0.2">
      <c r="A205" s="39"/>
      <c r="B205" s="72"/>
      <c r="C205" s="41"/>
      <c r="D205" s="41"/>
      <c r="E205" s="39"/>
    </row>
    <row r="206" spans="1:5" x14ac:dyDescent="0.2">
      <c r="A206" s="39"/>
      <c r="B206" s="72"/>
      <c r="C206" s="41"/>
      <c r="D206" s="41"/>
      <c r="E206" s="39"/>
    </row>
    <row r="207" spans="1:5" x14ac:dyDescent="0.2">
      <c r="A207" s="39"/>
      <c r="B207" s="72"/>
      <c r="C207" s="41"/>
      <c r="D207" s="41"/>
      <c r="E207" s="39"/>
    </row>
    <row r="208" spans="1:5" x14ac:dyDescent="0.2">
      <c r="A208" s="39"/>
      <c r="B208" s="72"/>
      <c r="C208" s="41"/>
      <c r="D208" s="41"/>
      <c r="E208" s="39"/>
    </row>
    <row r="209" spans="1:5" x14ac:dyDescent="0.2">
      <c r="A209" s="39"/>
      <c r="B209" s="72"/>
      <c r="C209" s="41"/>
      <c r="D209" s="41"/>
      <c r="E209" s="39"/>
    </row>
    <row r="210" spans="1:5" x14ac:dyDescent="0.2">
      <c r="A210" s="39"/>
      <c r="B210" s="72"/>
      <c r="C210" s="41"/>
      <c r="D210" s="41"/>
      <c r="E210" s="39"/>
    </row>
    <row r="211" spans="1:5" x14ac:dyDescent="0.2">
      <c r="A211" s="39"/>
      <c r="B211" s="72"/>
      <c r="C211" s="41"/>
      <c r="D211" s="41"/>
      <c r="E211" s="39"/>
    </row>
    <row r="212" spans="1:5" x14ac:dyDescent="0.2">
      <c r="A212" s="39"/>
      <c r="B212" s="72"/>
      <c r="C212" s="41"/>
      <c r="D212" s="41"/>
      <c r="E212" s="39"/>
    </row>
    <row r="213" spans="1:5" x14ac:dyDescent="0.2">
      <c r="A213" s="39"/>
      <c r="B213" s="72"/>
      <c r="C213" s="41"/>
      <c r="D213" s="41"/>
      <c r="E213" s="39"/>
    </row>
    <row r="214" spans="1:5" x14ac:dyDescent="0.2">
      <c r="A214" s="39"/>
      <c r="B214" s="72"/>
      <c r="C214" s="41"/>
      <c r="D214" s="41"/>
      <c r="E214" s="39"/>
    </row>
    <row r="215" spans="1:5" x14ac:dyDescent="0.2">
      <c r="A215" s="39"/>
      <c r="B215" s="72"/>
      <c r="C215" s="41"/>
      <c r="D215" s="41"/>
      <c r="E215" s="39"/>
    </row>
    <row r="216" spans="1:5" x14ac:dyDescent="0.2">
      <c r="A216" s="39"/>
      <c r="B216" s="72"/>
      <c r="C216" s="41"/>
      <c r="D216" s="41"/>
      <c r="E216" s="39"/>
    </row>
    <row r="217" spans="1:5" x14ac:dyDescent="0.2">
      <c r="A217" s="39"/>
      <c r="B217" s="72"/>
      <c r="C217" s="41"/>
      <c r="D217" s="41"/>
      <c r="E217" s="39"/>
    </row>
    <row r="218" spans="1:5" x14ac:dyDescent="0.2">
      <c r="A218" s="39"/>
      <c r="B218" s="72"/>
      <c r="C218" s="41"/>
      <c r="D218" s="41"/>
      <c r="E218" s="39"/>
    </row>
    <row r="219" spans="1:5" x14ac:dyDescent="0.2">
      <c r="A219" s="39"/>
      <c r="B219" s="72"/>
      <c r="C219" s="41"/>
      <c r="D219" s="41"/>
      <c r="E219" s="39"/>
    </row>
    <row r="220" spans="1:5" x14ac:dyDescent="0.2">
      <c r="A220" s="39"/>
      <c r="B220" s="72"/>
      <c r="C220" s="41"/>
      <c r="D220" s="41"/>
      <c r="E220" s="39"/>
    </row>
    <row r="221" spans="1:5" x14ac:dyDescent="0.2">
      <c r="A221" s="39"/>
      <c r="B221" s="72"/>
      <c r="C221" s="41"/>
      <c r="D221" s="41"/>
      <c r="E221" s="39"/>
    </row>
    <row r="222" spans="1:5" x14ac:dyDescent="0.2">
      <c r="A222" s="39"/>
      <c r="B222" s="72"/>
      <c r="C222" s="41"/>
      <c r="D222" s="41"/>
      <c r="E222" s="39"/>
    </row>
    <row r="223" spans="1:5" x14ac:dyDescent="0.2">
      <c r="A223" s="39"/>
      <c r="B223" s="72"/>
      <c r="C223" s="41"/>
      <c r="D223" s="41"/>
      <c r="E223" s="39"/>
    </row>
    <row r="224" spans="1:5" x14ac:dyDescent="0.2">
      <c r="A224" s="39"/>
      <c r="B224" s="72"/>
      <c r="C224" s="41"/>
      <c r="D224" s="41"/>
      <c r="E224" s="39"/>
    </row>
    <row r="225" spans="1:5" x14ac:dyDescent="0.2">
      <c r="A225" s="39"/>
      <c r="B225" s="72"/>
      <c r="C225" s="41"/>
      <c r="D225" s="41"/>
      <c r="E225" s="39"/>
    </row>
    <row r="226" spans="1:5" x14ac:dyDescent="0.2">
      <c r="A226" s="39"/>
      <c r="B226" s="72"/>
      <c r="C226" s="41"/>
      <c r="D226" s="41"/>
      <c r="E226" s="39"/>
    </row>
    <row r="227" spans="1:5" x14ac:dyDescent="0.2">
      <c r="A227" s="39"/>
      <c r="B227" s="72"/>
      <c r="C227" s="41"/>
      <c r="D227" s="41"/>
      <c r="E227" s="39"/>
    </row>
    <row r="228" spans="1:5" x14ac:dyDescent="0.2">
      <c r="A228" s="39"/>
      <c r="B228" s="72"/>
      <c r="C228" s="41"/>
      <c r="D228" s="41"/>
      <c r="E228" s="39"/>
    </row>
    <row r="229" spans="1:5" x14ac:dyDescent="0.2">
      <c r="A229" s="39"/>
      <c r="B229" s="72"/>
      <c r="C229" s="41"/>
      <c r="D229" s="41"/>
      <c r="E229" s="39"/>
    </row>
    <row r="230" spans="1:5" x14ac:dyDescent="0.2">
      <c r="A230" s="39"/>
      <c r="B230" s="72"/>
      <c r="C230" s="41"/>
      <c r="D230" s="41"/>
      <c r="E230" s="39"/>
    </row>
    <row r="231" spans="1:5" x14ac:dyDescent="0.2">
      <c r="A231" s="39"/>
      <c r="B231" s="72"/>
      <c r="C231" s="41"/>
      <c r="D231" s="41"/>
      <c r="E231" s="39"/>
    </row>
    <row r="232" spans="1:5" x14ac:dyDescent="0.2">
      <c r="A232" s="39"/>
      <c r="B232" s="72"/>
      <c r="C232" s="41"/>
      <c r="D232" s="41"/>
      <c r="E232" s="39"/>
    </row>
    <row r="233" spans="1:5" x14ac:dyDescent="0.2">
      <c r="A233" s="39"/>
      <c r="B233" s="72"/>
      <c r="C233" s="41"/>
      <c r="D233" s="41"/>
      <c r="E233" s="39"/>
    </row>
    <row r="234" spans="1:5" x14ac:dyDescent="0.2">
      <c r="A234" s="39"/>
      <c r="B234" s="72"/>
      <c r="C234" s="41"/>
      <c r="D234" s="41"/>
      <c r="E234" s="39"/>
    </row>
    <row r="235" spans="1:5" x14ac:dyDescent="0.2">
      <c r="A235" s="39"/>
      <c r="B235" s="72"/>
      <c r="C235" s="41"/>
      <c r="D235" s="41"/>
      <c r="E235" s="39"/>
    </row>
    <row r="236" spans="1:5" x14ac:dyDescent="0.2">
      <c r="A236" s="39"/>
      <c r="B236" s="72"/>
      <c r="C236" s="41"/>
      <c r="D236" s="41"/>
      <c r="E236" s="39"/>
    </row>
    <row r="237" spans="1:5" x14ac:dyDescent="0.2">
      <c r="A237" s="39"/>
      <c r="B237" s="72"/>
      <c r="C237" s="41"/>
      <c r="D237" s="41"/>
      <c r="E237" s="39"/>
    </row>
    <row r="238" spans="1:5" x14ac:dyDescent="0.2">
      <c r="A238" s="39"/>
      <c r="B238" s="72"/>
      <c r="C238" s="41"/>
      <c r="D238" s="41"/>
      <c r="E238" s="39"/>
    </row>
    <row r="239" spans="1:5" x14ac:dyDescent="0.2">
      <c r="A239" s="39"/>
      <c r="B239" s="72"/>
      <c r="C239" s="41"/>
      <c r="D239" s="41"/>
      <c r="E239" s="39"/>
    </row>
    <row r="240" spans="1:5" x14ac:dyDescent="0.2">
      <c r="A240" s="39"/>
      <c r="B240" s="72"/>
      <c r="C240" s="41"/>
      <c r="D240" s="41"/>
      <c r="E240" s="39"/>
    </row>
    <row r="241" spans="1:5" x14ac:dyDescent="0.2">
      <c r="A241" s="39"/>
      <c r="B241" s="72"/>
      <c r="C241" s="41"/>
      <c r="D241" s="41"/>
      <c r="E241" s="39"/>
    </row>
    <row r="242" spans="1:5" x14ac:dyDescent="0.2">
      <c r="A242" s="39"/>
      <c r="B242" s="72"/>
      <c r="C242" s="41"/>
      <c r="D242" s="41"/>
      <c r="E242" s="39"/>
    </row>
    <row r="243" spans="1:5" x14ac:dyDescent="0.2">
      <c r="A243" s="39"/>
      <c r="B243" s="72"/>
      <c r="C243" s="41"/>
      <c r="D243" s="41"/>
      <c r="E243" s="39"/>
    </row>
    <row r="244" spans="1:5" x14ac:dyDescent="0.2">
      <c r="A244" s="39"/>
      <c r="B244" s="72"/>
      <c r="C244" s="41"/>
      <c r="D244" s="41"/>
      <c r="E244" s="39"/>
    </row>
    <row r="245" spans="1:5" x14ac:dyDescent="0.2">
      <c r="A245" s="39"/>
      <c r="B245" s="72"/>
      <c r="C245" s="41"/>
      <c r="D245" s="41"/>
      <c r="E245" s="39"/>
    </row>
    <row r="246" spans="1:5" x14ac:dyDescent="0.2">
      <c r="A246" s="39"/>
      <c r="B246" s="72"/>
      <c r="C246" s="41"/>
      <c r="D246" s="41"/>
      <c r="E246" s="39"/>
    </row>
    <row r="247" spans="1:5" x14ac:dyDescent="0.2">
      <c r="A247" s="39"/>
      <c r="B247" s="72"/>
      <c r="C247" s="41"/>
      <c r="D247" s="41"/>
      <c r="E247" s="39"/>
    </row>
    <row r="248" spans="1:5" x14ac:dyDescent="0.2">
      <c r="A248" s="39"/>
      <c r="B248" s="72"/>
      <c r="C248" s="41"/>
      <c r="D248" s="41"/>
      <c r="E248" s="39"/>
    </row>
    <row r="249" spans="1:5" x14ac:dyDescent="0.2">
      <c r="A249" s="39"/>
      <c r="B249" s="72"/>
      <c r="C249" s="41"/>
      <c r="D249" s="41"/>
      <c r="E249" s="39"/>
    </row>
    <row r="250" spans="1:5" x14ac:dyDescent="0.2">
      <c r="A250" s="39"/>
      <c r="B250" s="72"/>
      <c r="C250" s="41"/>
      <c r="D250" s="41"/>
      <c r="E250" s="39"/>
    </row>
    <row r="251" spans="1:5" x14ac:dyDescent="0.2">
      <c r="A251" s="39"/>
      <c r="B251" s="72"/>
      <c r="C251" s="41"/>
      <c r="D251" s="41"/>
      <c r="E251" s="39"/>
    </row>
    <row r="252" spans="1:5" x14ac:dyDescent="0.2">
      <c r="A252" s="39"/>
      <c r="B252" s="72"/>
      <c r="C252" s="41"/>
      <c r="D252" s="41"/>
      <c r="E252" s="39"/>
    </row>
    <row r="253" spans="1:5" x14ac:dyDescent="0.2">
      <c r="A253" s="39"/>
      <c r="B253" s="72"/>
      <c r="C253" s="41"/>
      <c r="D253" s="41"/>
      <c r="E253" s="39"/>
    </row>
    <row r="254" spans="1:5" x14ac:dyDescent="0.2">
      <c r="A254" s="39"/>
      <c r="B254" s="72"/>
      <c r="C254" s="41"/>
      <c r="D254" s="41"/>
      <c r="E254" s="39"/>
    </row>
    <row r="255" spans="1:5" x14ac:dyDescent="0.2">
      <c r="A255" s="39"/>
      <c r="B255" s="72"/>
      <c r="C255" s="41"/>
      <c r="D255" s="41"/>
      <c r="E255" s="39"/>
    </row>
    <row r="256" spans="1:5" x14ac:dyDescent="0.2">
      <c r="A256" s="39"/>
      <c r="B256" s="72"/>
      <c r="C256" s="41"/>
      <c r="D256" s="41"/>
      <c r="E256" s="39"/>
    </row>
    <row r="257" spans="1:5" x14ac:dyDescent="0.2">
      <c r="A257" s="39"/>
      <c r="B257" s="72"/>
      <c r="C257" s="41"/>
      <c r="D257" s="41"/>
      <c r="E257" s="39"/>
    </row>
    <row r="258" spans="1:5" x14ac:dyDescent="0.2">
      <c r="A258" s="39"/>
      <c r="B258" s="72"/>
      <c r="C258" s="41"/>
      <c r="D258" s="41"/>
      <c r="E258" s="39"/>
    </row>
    <row r="259" spans="1:5" x14ac:dyDescent="0.2">
      <c r="A259" s="39"/>
      <c r="B259" s="72"/>
      <c r="C259" s="41"/>
      <c r="D259" s="41"/>
      <c r="E259" s="39"/>
    </row>
    <row r="260" spans="1:5" x14ac:dyDescent="0.2">
      <c r="A260" s="39"/>
      <c r="B260" s="72"/>
      <c r="C260" s="41"/>
      <c r="D260" s="41"/>
      <c r="E260" s="39"/>
    </row>
    <row r="261" spans="1:5" x14ac:dyDescent="0.2">
      <c r="A261" s="39"/>
      <c r="B261" s="72"/>
      <c r="C261" s="41"/>
      <c r="D261" s="41"/>
      <c r="E261" s="39"/>
    </row>
    <row r="262" spans="1:5" x14ac:dyDescent="0.2">
      <c r="A262" s="39"/>
      <c r="B262" s="72"/>
      <c r="C262" s="41"/>
      <c r="D262" s="41"/>
      <c r="E262" s="39"/>
    </row>
    <row r="263" spans="1:5" x14ac:dyDescent="0.2">
      <c r="A263" s="39"/>
      <c r="B263" s="72"/>
      <c r="C263" s="41"/>
      <c r="D263" s="41"/>
      <c r="E263" s="39"/>
    </row>
    <row r="264" spans="1:5" x14ac:dyDescent="0.2">
      <c r="A264" s="39"/>
      <c r="B264" s="72"/>
      <c r="C264" s="41"/>
      <c r="D264" s="41"/>
      <c r="E264" s="39"/>
    </row>
    <row r="265" spans="1:5" x14ac:dyDescent="0.2">
      <c r="A265" s="39"/>
      <c r="B265" s="72"/>
      <c r="C265" s="41"/>
      <c r="D265" s="41"/>
      <c r="E265" s="39"/>
    </row>
    <row r="266" spans="1:5" x14ac:dyDescent="0.2">
      <c r="A266" s="39"/>
      <c r="B266" s="72"/>
      <c r="C266" s="41"/>
      <c r="D266" s="41"/>
      <c r="E266" s="39"/>
    </row>
    <row r="267" spans="1:5" x14ac:dyDescent="0.2">
      <c r="A267" s="39"/>
      <c r="B267" s="72"/>
      <c r="C267" s="41"/>
      <c r="D267" s="41"/>
      <c r="E267" s="39"/>
    </row>
    <row r="268" spans="1:5" x14ac:dyDescent="0.2">
      <c r="A268" s="39"/>
      <c r="B268" s="72"/>
      <c r="C268" s="41"/>
      <c r="D268" s="41"/>
      <c r="E268" s="39"/>
    </row>
    <row r="269" spans="1:5" x14ac:dyDescent="0.2">
      <c r="A269" s="39"/>
      <c r="B269" s="72"/>
      <c r="C269" s="41"/>
      <c r="D269" s="41"/>
      <c r="E269" s="39"/>
    </row>
    <row r="270" spans="1:5" x14ac:dyDescent="0.2">
      <c r="A270" s="39"/>
      <c r="B270" s="72"/>
      <c r="C270" s="41"/>
      <c r="D270" s="41"/>
      <c r="E270" s="39"/>
    </row>
    <row r="271" spans="1:5" x14ac:dyDescent="0.2">
      <c r="A271" s="39"/>
      <c r="B271" s="72"/>
      <c r="C271" s="41"/>
      <c r="D271" s="41"/>
      <c r="E271" s="39"/>
    </row>
    <row r="272" spans="1:5" x14ac:dyDescent="0.2">
      <c r="A272" s="39"/>
      <c r="B272" s="72"/>
      <c r="C272" s="41"/>
      <c r="D272" s="41"/>
      <c r="E272" s="39"/>
    </row>
    <row r="273" spans="1:5" x14ac:dyDescent="0.2">
      <c r="A273" s="39"/>
      <c r="B273" s="72"/>
      <c r="C273" s="41"/>
      <c r="D273" s="41"/>
      <c r="E273" s="39"/>
    </row>
    <row r="274" spans="1:5" x14ac:dyDescent="0.2">
      <c r="A274" s="39"/>
      <c r="B274" s="72"/>
      <c r="C274" s="41"/>
      <c r="D274" s="41"/>
      <c r="E274" s="39"/>
    </row>
    <row r="275" spans="1:5" x14ac:dyDescent="0.2">
      <c r="A275" s="39"/>
      <c r="B275" s="72"/>
      <c r="C275" s="41"/>
      <c r="D275" s="41"/>
      <c r="E275" s="39"/>
    </row>
    <row r="276" spans="1:5" x14ac:dyDescent="0.2">
      <c r="A276" s="39"/>
      <c r="B276" s="72"/>
      <c r="C276" s="41"/>
      <c r="D276" s="41"/>
      <c r="E276" s="39"/>
    </row>
    <row r="277" spans="1:5" x14ac:dyDescent="0.2">
      <c r="A277" s="39"/>
      <c r="B277" s="72"/>
      <c r="C277" s="41"/>
      <c r="D277" s="41"/>
      <c r="E277" s="39"/>
    </row>
    <row r="278" spans="1:5" x14ac:dyDescent="0.2">
      <c r="A278" s="39"/>
      <c r="B278" s="72"/>
      <c r="C278" s="41"/>
      <c r="D278" s="41"/>
      <c r="E278" s="39"/>
    </row>
    <row r="279" spans="1:5" x14ac:dyDescent="0.2">
      <c r="A279" s="39"/>
      <c r="B279" s="72"/>
      <c r="C279" s="41"/>
      <c r="D279" s="41"/>
      <c r="E279" s="39"/>
    </row>
    <row r="280" spans="1:5" x14ac:dyDescent="0.2">
      <c r="A280" s="39"/>
      <c r="B280" s="72"/>
      <c r="C280" s="41"/>
      <c r="D280" s="41"/>
      <c r="E280" s="39"/>
    </row>
    <row r="281" spans="1:5" x14ac:dyDescent="0.2">
      <c r="A281" s="39"/>
      <c r="B281" s="72"/>
      <c r="C281" s="41"/>
      <c r="D281" s="41"/>
      <c r="E281" s="39"/>
    </row>
    <row r="282" spans="1:5" x14ac:dyDescent="0.2">
      <c r="A282" s="39"/>
      <c r="B282" s="72"/>
      <c r="C282" s="41"/>
      <c r="D282" s="41"/>
      <c r="E282" s="39"/>
    </row>
    <row r="283" spans="1:5" x14ac:dyDescent="0.2">
      <c r="A283" s="39"/>
      <c r="B283" s="72"/>
      <c r="C283" s="41"/>
      <c r="D283" s="41"/>
      <c r="E283" s="39"/>
    </row>
    <row r="284" spans="1:5" x14ac:dyDescent="0.2">
      <c r="A284" s="39"/>
      <c r="B284" s="72"/>
      <c r="C284" s="41"/>
      <c r="D284" s="41"/>
      <c r="E284" s="39"/>
    </row>
    <row r="285" spans="1:5" x14ac:dyDescent="0.2">
      <c r="A285" s="39"/>
      <c r="B285" s="72"/>
      <c r="C285" s="41"/>
      <c r="D285" s="41"/>
      <c r="E285" s="39"/>
    </row>
    <row r="286" spans="1:5" x14ac:dyDescent="0.2">
      <c r="A286" s="39"/>
      <c r="B286" s="72"/>
      <c r="C286" s="41"/>
      <c r="D286" s="41"/>
      <c r="E286" s="39"/>
    </row>
    <row r="287" spans="1:5" x14ac:dyDescent="0.2">
      <c r="A287" s="39"/>
      <c r="B287" s="72"/>
      <c r="C287" s="41"/>
      <c r="D287" s="41"/>
      <c r="E287" s="39"/>
    </row>
    <row r="288" spans="1:5" x14ac:dyDescent="0.2">
      <c r="A288" s="39"/>
      <c r="B288" s="72"/>
      <c r="C288" s="41"/>
      <c r="D288" s="41"/>
      <c r="E288" s="39"/>
    </row>
    <row r="289" spans="1:5" x14ac:dyDescent="0.2">
      <c r="A289" s="39"/>
      <c r="B289" s="72"/>
      <c r="C289" s="41"/>
      <c r="D289" s="41"/>
      <c r="E289" s="39"/>
    </row>
    <row r="290" spans="1:5" x14ac:dyDescent="0.2">
      <c r="A290" s="39"/>
      <c r="B290" s="72"/>
      <c r="C290" s="41"/>
      <c r="D290" s="41"/>
      <c r="E290" s="39"/>
    </row>
    <row r="291" spans="1:5" x14ac:dyDescent="0.2">
      <c r="A291" s="39"/>
      <c r="B291" s="72"/>
      <c r="C291" s="41"/>
      <c r="D291" s="41"/>
      <c r="E291" s="39"/>
    </row>
    <row r="292" spans="1:5" x14ac:dyDescent="0.2">
      <c r="A292" s="39"/>
      <c r="B292" s="72"/>
      <c r="C292" s="41"/>
      <c r="D292" s="41"/>
      <c r="E292" s="39"/>
    </row>
    <row r="293" spans="1:5" x14ac:dyDescent="0.2">
      <c r="A293" s="39"/>
      <c r="B293" s="72"/>
      <c r="C293" s="41"/>
      <c r="D293" s="41"/>
      <c r="E293" s="39"/>
    </row>
    <row r="294" spans="1:5" x14ac:dyDescent="0.2">
      <c r="A294" s="39"/>
      <c r="B294" s="72"/>
      <c r="C294" s="41"/>
      <c r="D294" s="41"/>
      <c r="E294" s="39"/>
    </row>
    <row r="295" spans="1:5" x14ac:dyDescent="0.2">
      <c r="A295" s="39"/>
      <c r="B295" s="72"/>
      <c r="C295" s="41"/>
      <c r="D295" s="41"/>
      <c r="E295" s="39"/>
    </row>
    <row r="296" spans="1:5" x14ac:dyDescent="0.2">
      <c r="A296" s="39"/>
      <c r="B296" s="72"/>
      <c r="C296" s="41"/>
      <c r="D296" s="41"/>
      <c r="E296" s="39"/>
    </row>
    <row r="297" spans="1:5" x14ac:dyDescent="0.2">
      <c r="A297" s="39"/>
      <c r="B297" s="72"/>
      <c r="C297" s="41"/>
      <c r="D297" s="41"/>
      <c r="E297" s="39"/>
    </row>
    <row r="298" spans="1:5" x14ac:dyDescent="0.2">
      <c r="A298" s="39"/>
      <c r="B298" s="72"/>
      <c r="C298" s="41"/>
      <c r="D298" s="41"/>
      <c r="E298" s="39"/>
    </row>
    <row r="299" spans="1:5" x14ac:dyDescent="0.2">
      <c r="A299" s="39"/>
      <c r="B299" s="72"/>
      <c r="C299" s="41"/>
      <c r="D299" s="41"/>
      <c r="E299" s="39"/>
    </row>
    <row r="300" spans="1:5" x14ac:dyDescent="0.2">
      <c r="A300" s="39"/>
      <c r="B300" s="72"/>
      <c r="C300" s="41"/>
      <c r="D300" s="41"/>
      <c r="E300" s="39"/>
    </row>
    <row r="301" spans="1:5" x14ac:dyDescent="0.2">
      <c r="A301" s="39"/>
      <c r="B301" s="72"/>
      <c r="C301" s="41"/>
      <c r="D301" s="41"/>
      <c r="E301" s="39"/>
    </row>
    <row r="302" spans="1:5" x14ac:dyDescent="0.2">
      <c r="A302" s="39"/>
      <c r="B302" s="72"/>
      <c r="C302" s="41"/>
      <c r="D302" s="41"/>
      <c r="E302" s="39"/>
    </row>
    <row r="303" spans="1:5" x14ac:dyDescent="0.2">
      <c r="A303" s="39"/>
      <c r="B303" s="72"/>
      <c r="C303" s="41"/>
      <c r="D303" s="41"/>
      <c r="E303" s="39"/>
    </row>
    <row r="304" spans="1:5" x14ac:dyDescent="0.2">
      <c r="A304" s="39"/>
      <c r="B304" s="72"/>
      <c r="C304" s="41"/>
      <c r="D304" s="41"/>
      <c r="E304" s="39"/>
    </row>
    <row r="305" spans="1:5" x14ac:dyDescent="0.2">
      <c r="A305" s="39"/>
      <c r="B305" s="72"/>
      <c r="C305" s="41"/>
      <c r="D305" s="41"/>
      <c r="E305" s="39"/>
    </row>
    <row r="306" spans="1:5" x14ac:dyDescent="0.2">
      <c r="A306" s="39"/>
      <c r="B306" s="72"/>
      <c r="C306" s="41"/>
      <c r="D306" s="41"/>
      <c r="E306" s="39"/>
    </row>
    <row r="307" spans="1:5" x14ac:dyDescent="0.2">
      <c r="A307" s="39"/>
      <c r="B307" s="72"/>
      <c r="C307" s="41"/>
      <c r="D307" s="41"/>
      <c r="E307" s="39"/>
    </row>
    <row r="308" spans="1:5" x14ac:dyDescent="0.2">
      <c r="A308" s="39"/>
      <c r="B308" s="72"/>
      <c r="C308" s="41"/>
      <c r="D308" s="41"/>
      <c r="E308" s="39"/>
    </row>
    <row r="309" spans="1:5" x14ac:dyDescent="0.2">
      <c r="A309" s="39"/>
      <c r="B309" s="72"/>
      <c r="C309" s="41"/>
      <c r="D309" s="41"/>
      <c r="E309" s="39"/>
    </row>
    <row r="310" spans="1:5" x14ac:dyDescent="0.2">
      <c r="A310" s="39"/>
      <c r="B310" s="72"/>
      <c r="C310" s="41"/>
      <c r="D310" s="41"/>
      <c r="E310" s="39"/>
    </row>
    <row r="311" spans="1:5" x14ac:dyDescent="0.2">
      <c r="A311" s="39"/>
      <c r="B311" s="72"/>
      <c r="C311" s="41"/>
      <c r="D311" s="41"/>
      <c r="E311" s="39"/>
    </row>
    <row r="312" spans="1:5" x14ac:dyDescent="0.2">
      <c r="A312" s="39"/>
      <c r="B312" s="72"/>
      <c r="C312" s="41"/>
      <c r="D312" s="41"/>
      <c r="E312" s="39"/>
    </row>
    <row r="313" spans="1:5" x14ac:dyDescent="0.2">
      <c r="A313" s="39"/>
      <c r="B313" s="72"/>
      <c r="C313" s="41"/>
      <c r="D313" s="41"/>
      <c r="E313" s="39"/>
    </row>
    <row r="314" spans="1:5" x14ac:dyDescent="0.2">
      <c r="A314" s="39"/>
      <c r="B314" s="72"/>
      <c r="C314" s="41"/>
      <c r="D314" s="41"/>
      <c r="E314" s="39"/>
    </row>
    <row r="315" spans="1:5" x14ac:dyDescent="0.2">
      <c r="A315" s="39"/>
      <c r="B315" s="72"/>
      <c r="C315" s="41"/>
      <c r="D315" s="41"/>
      <c r="E315" s="39"/>
    </row>
    <row r="316" spans="1:5" x14ac:dyDescent="0.2">
      <c r="A316" s="39"/>
      <c r="B316" s="39"/>
      <c r="C316" s="41"/>
      <c r="D316" s="41"/>
      <c r="E316" s="39"/>
    </row>
    <row r="317" spans="1:5" x14ac:dyDescent="0.2">
      <c r="A317" s="39"/>
      <c r="B317" s="39"/>
      <c r="C317" s="41"/>
      <c r="D317" s="41"/>
      <c r="E317" s="39"/>
    </row>
    <row r="318" spans="1:5" x14ac:dyDescent="0.2">
      <c r="A318" s="39"/>
      <c r="B318" s="39"/>
      <c r="C318" s="41"/>
      <c r="D318" s="41"/>
      <c r="E318" s="39"/>
    </row>
    <row r="319" spans="1:5" x14ac:dyDescent="0.2">
      <c r="A319" s="39"/>
      <c r="B319" s="39"/>
      <c r="C319" s="41"/>
      <c r="D319" s="41"/>
      <c r="E319" s="39"/>
    </row>
    <row r="320" spans="1:5" x14ac:dyDescent="0.2">
      <c r="A320" s="39"/>
      <c r="B320" s="39"/>
      <c r="C320" s="41"/>
      <c r="D320" s="41"/>
      <c r="E320" s="39"/>
    </row>
    <row r="321" spans="1:5" x14ac:dyDescent="0.2">
      <c r="A321" s="39"/>
      <c r="B321" s="39"/>
      <c r="C321" s="41"/>
      <c r="D321" s="41"/>
      <c r="E321" s="39"/>
    </row>
    <row r="322" spans="1:5" x14ac:dyDescent="0.2">
      <c r="A322" s="39"/>
      <c r="B322" s="39"/>
      <c r="C322" s="41"/>
      <c r="D322" s="41"/>
      <c r="E322" s="39"/>
    </row>
    <row r="323" spans="1:5" x14ac:dyDescent="0.2">
      <c r="A323" s="39"/>
      <c r="B323" s="39"/>
      <c r="C323" s="41"/>
      <c r="D323" s="41"/>
      <c r="E323" s="39"/>
    </row>
    <row r="324" spans="1:5" x14ac:dyDescent="0.2">
      <c r="A324" s="39"/>
      <c r="B324" s="39"/>
      <c r="C324" s="41"/>
      <c r="D324" s="41"/>
      <c r="E324" s="39"/>
    </row>
    <row r="325" spans="1:5" x14ac:dyDescent="0.2">
      <c r="A325" s="39"/>
      <c r="B325" s="39"/>
      <c r="C325" s="41"/>
      <c r="D325" s="41"/>
      <c r="E325" s="39"/>
    </row>
    <row r="326" spans="1:5" x14ac:dyDescent="0.2">
      <c r="A326" s="39"/>
      <c r="B326" s="39"/>
      <c r="C326" s="41"/>
      <c r="D326" s="41"/>
      <c r="E326" s="39"/>
    </row>
    <row r="327" spans="1:5" x14ac:dyDescent="0.2">
      <c r="A327" s="39"/>
      <c r="B327" s="39"/>
      <c r="C327" s="41"/>
      <c r="D327" s="41"/>
      <c r="E327" s="39"/>
    </row>
    <row r="328" spans="1:5" x14ac:dyDescent="0.2">
      <c r="A328" s="39"/>
      <c r="B328" s="39"/>
      <c r="C328" s="41"/>
      <c r="D328" s="41"/>
      <c r="E328" s="39"/>
    </row>
    <row r="329" spans="1:5" x14ac:dyDescent="0.2">
      <c r="A329" s="39"/>
      <c r="B329" s="39"/>
      <c r="C329" s="41"/>
      <c r="D329" s="41"/>
      <c r="E329" s="39"/>
    </row>
    <row r="330" spans="1:5" x14ac:dyDescent="0.2">
      <c r="A330" s="39"/>
      <c r="B330" s="39"/>
      <c r="C330" s="41"/>
      <c r="D330" s="41"/>
      <c r="E330" s="39"/>
    </row>
    <row r="331" spans="1:5" x14ac:dyDescent="0.2">
      <c r="A331" s="39"/>
      <c r="B331" s="39"/>
      <c r="C331" s="41"/>
      <c r="D331" s="41"/>
      <c r="E331" s="39"/>
    </row>
    <row r="332" spans="1:5" x14ac:dyDescent="0.2">
      <c r="A332" s="39"/>
      <c r="B332" s="39"/>
      <c r="C332" s="41"/>
      <c r="D332" s="41"/>
      <c r="E332" s="39"/>
    </row>
    <row r="333" spans="1:5" x14ac:dyDescent="0.2">
      <c r="A333" s="39"/>
      <c r="B333" s="39"/>
      <c r="C333" s="41"/>
      <c r="D333" s="41"/>
      <c r="E333" s="39"/>
    </row>
    <row r="334" spans="1:5" x14ac:dyDescent="0.2">
      <c r="A334" s="39"/>
      <c r="B334" s="39"/>
      <c r="C334" s="41"/>
      <c r="D334" s="41"/>
      <c r="E334" s="39"/>
    </row>
    <row r="335" spans="1:5" x14ac:dyDescent="0.2">
      <c r="A335" s="39"/>
      <c r="B335" s="39"/>
      <c r="C335" s="41"/>
      <c r="D335" s="41"/>
      <c r="E335" s="39"/>
    </row>
    <row r="336" spans="1:5" x14ac:dyDescent="0.2">
      <c r="A336" s="39"/>
      <c r="B336" s="39"/>
      <c r="C336" s="41"/>
      <c r="D336" s="41"/>
      <c r="E336" s="39"/>
    </row>
    <row r="337" spans="1:5" x14ac:dyDescent="0.2">
      <c r="A337" s="39"/>
      <c r="B337" s="39"/>
      <c r="C337" s="41"/>
      <c r="D337" s="41"/>
      <c r="E337" s="39"/>
    </row>
    <row r="338" spans="1:5" x14ac:dyDescent="0.2">
      <c r="A338" s="39"/>
      <c r="B338" s="39"/>
      <c r="C338" s="41"/>
      <c r="D338" s="41"/>
      <c r="E338" s="39"/>
    </row>
    <row r="339" spans="1:5" x14ac:dyDescent="0.2">
      <c r="A339" s="39"/>
      <c r="B339" s="39"/>
      <c r="C339" s="41"/>
      <c r="D339" s="41"/>
      <c r="E339" s="39"/>
    </row>
    <row r="340" spans="1:5" x14ac:dyDescent="0.2">
      <c r="A340" s="39"/>
      <c r="B340" s="39"/>
      <c r="C340" s="41"/>
      <c r="D340" s="41"/>
      <c r="E340" s="39"/>
    </row>
    <row r="341" spans="1:5" x14ac:dyDescent="0.2">
      <c r="A341" s="39"/>
      <c r="B341" s="39"/>
      <c r="C341" s="41"/>
      <c r="D341" s="41"/>
      <c r="E341" s="39"/>
    </row>
    <row r="342" spans="1:5" x14ac:dyDescent="0.2">
      <c r="A342" s="39"/>
      <c r="B342" s="39"/>
      <c r="C342" s="41"/>
      <c r="D342" s="41"/>
      <c r="E342" s="39"/>
    </row>
    <row r="343" spans="1:5" x14ac:dyDescent="0.2">
      <c r="A343" s="39"/>
      <c r="B343" s="39"/>
      <c r="C343" s="41"/>
      <c r="D343" s="41"/>
      <c r="E343" s="39"/>
    </row>
    <row r="344" spans="1:5" x14ac:dyDescent="0.2">
      <c r="A344" s="39"/>
      <c r="B344" s="39"/>
      <c r="C344" s="41"/>
      <c r="D344" s="41"/>
      <c r="E344" s="39"/>
    </row>
    <row r="345" spans="1:5" x14ac:dyDescent="0.2">
      <c r="A345" s="39"/>
      <c r="B345" s="39"/>
      <c r="C345" s="41"/>
      <c r="D345" s="41"/>
      <c r="E345" s="39"/>
    </row>
    <row r="346" spans="1:5" x14ac:dyDescent="0.2">
      <c r="A346" s="39"/>
      <c r="B346" s="39"/>
      <c r="C346" s="41"/>
      <c r="D346" s="41"/>
      <c r="E346" s="39"/>
    </row>
    <row r="347" spans="1:5" x14ac:dyDescent="0.2">
      <c r="A347" s="39"/>
      <c r="B347" s="39"/>
      <c r="C347" s="41"/>
      <c r="D347" s="41"/>
      <c r="E347" s="39"/>
    </row>
    <row r="348" spans="1:5" x14ac:dyDescent="0.2">
      <c r="A348" s="39"/>
      <c r="B348" s="39"/>
      <c r="C348" s="41"/>
      <c r="D348" s="41"/>
      <c r="E348" s="39"/>
    </row>
    <row r="349" spans="1:5" x14ac:dyDescent="0.2">
      <c r="A349" s="39"/>
      <c r="B349" s="39"/>
      <c r="C349" s="41"/>
      <c r="D349" s="41"/>
      <c r="E349" s="39"/>
    </row>
    <row r="350" spans="1:5" x14ac:dyDescent="0.2">
      <c r="A350" s="39"/>
      <c r="B350" s="39"/>
      <c r="C350" s="41"/>
      <c r="D350" s="41"/>
      <c r="E350" s="39"/>
    </row>
    <row r="351" spans="1:5" x14ac:dyDescent="0.2">
      <c r="A351" s="39"/>
      <c r="B351" s="39"/>
      <c r="C351" s="41"/>
      <c r="D351" s="41"/>
      <c r="E351" s="39"/>
    </row>
    <row r="352" spans="1:5" x14ac:dyDescent="0.2">
      <c r="A352" s="39"/>
      <c r="B352" s="39"/>
      <c r="C352" s="41"/>
      <c r="D352" s="41"/>
      <c r="E352" s="39"/>
    </row>
    <row r="353" spans="1:5" x14ac:dyDescent="0.2">
      <c r="A353" s="39"/>
      <c r="B353" s="39"/>
      <c r="C353" s="41"/>
      <c r="D353" s="41"/>
      <c r="E353" s="39"/>
    </row>
    <row r="354" spans="1:5" x14ac:dyDescent="0.2">
      <c r="A354" s="39"/>
      <c r="B354" s="39"/>
      <c r="C354" s="41"/>
      <c r="D354" s="41"/>
      <c r="E354" s="39"/>
    </row>
    <row r="355" spans="1:5" x14ac:dyDescent="0.2">
      <c r="A355" s="39"/>
      <c r="B355" s="39"/>
      <c r="C355" s="41"/>
      <c r="D355" s="41"/>
      <c r="E355" s="39"/>
    </row>
    <row r="356" spans="1:5" x14ac:dyDescent="0.2">
      <c r="A356" s="39"/>
      <c r="B356" s="39"/>
      <c r="C356" s="41"/>
      <c r="D356" s="41"/>
      <c r="E356" s="39"/>
    </row>
    <row r="357" spans="1:5" x14ac:dyDescent="0.2">
      <c r="A357" s="39"/>
      <c r="B357" s="39"/>
      <c r="C357" s="41"/>
      <c r="D357" s="41"/>
      <c r="E357" s="39"/>
    </row>
    <row r="358" spans="1:5" x14ac:dyDescent="0.2">
      <c r="A358" s="39"/>
      <c r="B358" s="39"/>
      <c r="C358" s="41"/>
      <c r="D358" s="41"/>
      <c r="E358" s="39"/>
    </row>
    <row r="359" spans="1:5" x14ac:dyDescent="0.2">
      <c r="A359" s="39"/>
      <c r="B359" s="39"/>
      <c r="C359" s="41"/>
      <c r="D359" s="41"/>
      <c r="E359" s="39"/>
    </row>
    <row r="360" spans="1:5" x14ac:dyDescent="0.2">
      <c r="A360" s="39"/>
      <c r="B360" s="39"/>
      <c r="C360" s="41"/>
      <c r="D360" s="41"/>
      <c r="E360" s="39"/>
    </row>
    <row r="361" spans="1:5" x14ac:dyDescent="0.2">
      <c r="A361" s="39"/>
      <c r="B361" s="39"/>
      <c r="C361" s="41"/>
      <c r="D361" s="41"/>
      <c r="E361" s="39"/>
    </row>
    <row r="362" spans="1:5" x14ac:dyDescent="0.2">
      <c r="A362" s="39"/>
      <c r="B362" s="39"/>
      <c r="C362" s="41"/>
      <c r="D362" s="41"/>
      <c r="E362" s="39"/>
    </row>
    <row r="363" spans="1:5" x14ac:dyDescent="0.2">
      <c r="A363" s="39"/>
      <c r="B363" s="39"/>
      <c r="C363" s="41"/>
      <c r="D363" s="41"/>
      <c r="E363" s="39"/>
    </row>
    <row r="364" spans="1:5" x14ac:dyDescent="0.2">
      <c r="A364" s="39"/>
      <c r="B364" s="39"/>
      <c r="C364" s="41"/>
      <c r="D364" s="41"/>
      <c r="E364" s="39"/>
    </row>
    <row r="365" spans="1:5" x14ac:dyDescent="0.2">
      <c r="A365" s="39"/>
      <c r="B365" s="39"/>
      <c r="C365" s="41"/>
      <c r="D365" s="41"/>
      <c r="E365" s="39"/>
    </row>
    <row r="366" spans="1:5" x14ac:dyDescent="0.2">
      <c r="A366" s="39"/>
      <c r="B366" s="39"/>
      <c r="C366" s="41"/>
      <c r="D366" s="41"/>
      <c r="E366" s="39"/>
    </row>
    <row r="367" spans="1:5" x14ac:dyDescent="0.2">
      <c r="A367" s="39"/>
      <c r="B367" s="39"/>
      <c r="C367" s="41"/>
      <c r="D367" s="41"/>
      <c r="E367" s="39"/>
    </row>
    <row r="368" spans="1:5" x14ac:dyDescent="0.2">
      <c r="A368" s="39"/>
      <c r="B368" s="39"/>
      <c r="C368" s="41"/>
      <c r="D368" s="41"/>
      <c r="E368" s="39"/>
    </row>
    <row r="369" spans="1:5" x14ac:dyDescent="0.2">
      <c r="A369" s="39"/>
      <c r="B369" s="39"/>
      <c r="C369" s="41"/>
      <c r="D369" s="41"/>
      <c r="E369" s="39"/>
    </row>
    <row r="370" spans="1:5" x14ac:dyDescent="0.2">
      <c r="A370" s="39"/>
      <c r="B370" s="39"/>
      <c r="C370" s="41"/>
      <c r="D370" s="41"/>
      <c r="E370" s="39"/>
    </row>
    <row r="371" spans="1:5" x14ac:dyDescent="0.2">
      <c r="A371" s="39"/>
      <c r="B371" s="39"/>
      <c r="C371" s="41"/>
      <c r="D371" s="41"/>
      <c r="E371" s="39"/>
    </row>
    <row r="372" spans="1:5" x14ac:dyDescent="0.2">
      <c r="A372" s="39"/>
      <c r="B372" s="39"/>
      <c r="C372" s="41"/>
      <c r="D372" s="41"/>
      <c r="E372" s="39"/>
    </row>
    <row r="373" spans="1:5" x14ac:dyDescent="0.2">
      <c r="A373" s="39"/>
      <c r="B373" s="39"/>
      <c r="C373" s="41"/>
      <c r="D373" s="41"/>
      <c r="E373" s="39"/>
    </row>
    <row r="374" spans="1:5" x14ac:dyDescent="0.2">
      <c r="A374" s="39"/>
      <c r="B374" s="39"/>
      <c r="C374" s="41"/>
      <c r="D374" s="41"/>
      <c r="E374" s="39"/>
    </row>
    <row r="375" spans="1:5" x14ac:dyDescent="0.2">
      <c r="A375" s="39"/>
      <c r="B375" s="39"/>
      <c r="C375" s="41"/>
      <c r="D375" s="41"/>
      <c r="E375" s="39"/>
    </row>
    <row r="376" spans="1:5" x14ac:dyDescent="0.2">
      <c r="A376" s="39"/>
      <c r="B376" s="39"/>
      <c r="C376" s="41"/>
      <c r="D376" s="41"/>
      <c r="E376" s="39"/>
    </row>
    <row r="377" spans="1:5" x14ac:dyDescent="0.2">
      <c r="A377" s="39"/>
      <c r="B377" s="39"/>
      <c r="C377" s="41"/>
      <c r="D377" s="41"/>
      <c r="E377" s="39"/>
    </row>
    <row r="378" spans="1:5" x14ac:dyDescent="0.2">
      <c r="A378" s="39"/>
      <c r="B378" s="39"/>
      <c r="C378" s="41"/>
      <c r="D378" s="41"/>
      <c r="E378" s="39"/>
    </row>
    <row r="379" spans="1:5" x14ac:dyDescent="0.2">
      <c r="A379" s="39"/>
      <c r="B379" s="39"/>
      <c r="C379" s="41"/>
      <c r="D379" s="41"/>
      <c r="E379" s="39"/>
    </row>
    <row r="380" spans="1:5" x14ac:dyDescent="0.2">
      <c r="A380" s="39"/>
      <c r="B380" s="39"/>
      <c r="C380" s="41"/>
      <c r="D380" s="41"/>
      <c r="E380" s="39"/>
    </row>
    <row r="381" spans="1:5" x14ac:dyDescent="0.2">
      <c r="A381" s="39"/>
      <c r="B381" s="39"/>
      <c r="C381" s="41"/>
      <c r="D381" s="41"/>
      <c r="E381" s="39"/>
    </row>
    <row r="382" spans="1:5" x14ac:dyDescent="0.2">
      <c r="A382" s="39"/>
      <c r="B382" s="39"/>
      <c r="C382" s="41"/>
      <c r="D382" s="41"/>
      <c r="E382" s="39"/>
    </row>
    <row r="383" spans="1:5" x14ac:dyDescent="0.2">
      <c r="A383" s="39"/>
      <c r="B383" s="39"/>
      <c r="C383" s="41"/>
      <c r="D383" s="41"/>
      <c r="E383" s="39"/>
    </row>
    <row r="384" spans="1:5" x14ac:dyDescent="0.2">
      <c r="A384" s="39"/>
      <c r="B384" s="39"/>
      <c r="C384" s="41"/>
      <c r="D384" s="41"/>
      <c r="E384" s="39"/>
    </row>
    <row r="385" spans="1:5" x14ac:dyDescent="0.2">
      <c r="A385" s="39"/>
      <c r="B385" s="39"/>
      <c r="C385" s="41"/>
      <c r="D385" s="41"/>
      <c r="E385" s="39"/>
    </row>
    <row r="386" spans="1:5" x14ac:dyDescent="0.2">
      <c r="A386" s="39"/>
      <c r="B386" s="39"/>
      <c r="C386" s="41"/>
      <c r="D386" s="41"/>
      <c r="E386" s="39"/>
    </row>
    <row r="387" spans="1:5" x14ac:dyDescent="0.2">
      <c r="A387" s="39"/>
      <c r="B387" s="39"/>
      <c r="C387" s="41"/>
      <c r="D387" s="41"/>
      <c r="E387" s="39"/>
    </row>
    <row r="388" spans="1:5" x14ac:dyDescent="0.2">
      <c r="A388" s="39"/>
      <c r="B388" s="39"/>
      <c r="C388" s="41"/>
      <c r="D388" s="41"/>
      <c r="E388" s="39"/>
    </row>
    <row r="389" spans="1:5" x14ac:dyDescent="0.2">
      <c r="A389" s="39"/>
      <c r="B389" s="39"/>
      <c r="C389" s="41"/>
      <c r="D389" s="41"/>
      <c r="E389" s="39"/>
    </row>
    <row r="390" spans="1:5" x14ac:dyDescent="0.2">
      <c r="A390" s="39"/>
      <c r="B390" s="39"/>
      <c r="C390" s="41"/>
      <c r="D390" s="41"/>
      <c r="E390" s="39"/>
    </row>
    <row r="391" spans="1:5" x14ac:dyDescent="0.2">
      <c r="A391" s="39"/>
      <c r="B391" s="39"/>
      <c r="C391" s="41"/>
      <c r="D391" s="41"/>
      <c r="E391" s="39"/>
    </row>
    <row r="392" spans="1:5" x14ac:dyDescent="0.2">
      <c r="A392" s="39"/>
      <c r="B392" s="39"/>
      <c r="C392" s="41"/>
      <c r="D392" s="41"/>
      <c r="E392" s="39"/>
    </row>
    <row r="393" spans="1:5" x14ac:dyDescent="0.2">
      <c r="A393" s="39"/>
      <c r="B393" s="39"/>
      <c r="C393" s="41"/>
      <c r="D393" s="41"/>
      <c r="E393" s="39"/>
    </row>
    <row r="394" spans="1:5" x14ac:dyDescent="0.2">
      <c r="A394" s="39"/>
      <c r="B394" s="39"/>
      <c r="C394" s="41"/>
      <c r="D394" s="41"/>
      <c r="E394" s="39"/>
    </row>
    <row r="395" spans="1:5" x14ac:dyDescent="0.2">
      <c r="A395" s="39"/>
      <c r="B395" s="39"/>
      <c r="C395" s="41"/>
      <c r="D395" s="41"/>
      <c r="E395" s="39"/>
    </row>
    <row r="396" spans="1:5" x14ac:dyDescent="0.2">
      <c r="A396" s="39"/>
      <c r="B396" s="39"/>
      <c r="C396" s="41"/>
      <c r="D396" s="41"/>
      <c r="E396" s="39"/>
    </row>
    <row r="397" spans="1:5" x14ac:dyDescent="0.2">
      <c r="A397" s="39"/>
      <c r="B397" s="39"/>
      <c r="C397" s="41"/>
      <c r="D397" s="41"/>
      <c r="E397" s="39"/>
    </row>
    <row r="398" spans="1:5" x14ac:dyDescent="0.2">
      <c r="A398" s="39"/>
      <c r="B398" s="39"/>
      <c r="C398" s="41"/>
      <c r="D398" s="41"/>
      <c r="E398" s="39"/>
    </row>
    <row r="399" spans="1:5" x14ac:dyDescent="0.2">
      <c r="A399" s="39"/>
      <c r="B399" s="39"/>
      <c r="C399" s="41"/>
      <c r="D399" s="41"/>
      <c r="E399" s="39"/>
    </row>
    <row r="400" spans="1:5" x14ac:dyDescent="0.2">
      <c r="A400" s="39"/>
      <c r="B400" s="39"/>
      <c r="C400" s="41"/>
      <c r="D400" s="41"/>
      <c r="E400" s="39"/>
    </row>
    <row r="401" spans="1:5" x14ac:dyDescent="0.2">
      <c r="A401" s="39"/>
      <c r="B401" s="39"/>
      <c r="C401" s="41"/>
      <c r="D401" s="41"/>
      <c r="E401" s="39"/>
    </row>
    <row r="402" spans="1:5" x14ac:dyDescent="0.2">
      <c r="A402" s="39"/>
      <c r="B402" s="39"/>
      <c r="C402" s="41"/>
      <c r="D402" s="41"/>
      <c r="E402" s="39"/>
    </row>
    <row r="403" spans="1:5" x14ac:dyDescent="0.2">
      <c r="A403" s="39"/>
      <c r="B403" s="39"/>
      <c r="C403" s="41"/>
      <c r="D403" s="41"/>
      <c r="E403" s="39"/>
    </row>
    <row r="404" spans="1:5" x14ac:dyDescent="0.2">
      <c r="A404" s="39"/>
      <c r="B404" s="39"/>
      <c r="C404" s="41"/>
      <c r="D404" s="41"/>
      <c r="E404" s="39"/>
    </row>
    <row r="405" spans="1:5" x14ac:dyDescent="0.2">
      <c r="A405" s="39"/>
      <c r="B405" s="39"/>
      <c r="C405" s="41"/>
      <c r="D405" s="41"/>
      <c r="E405" s="39"/>
    </row>
    <row r="406" spans="1:5" x14ac:dyDescent="0.2">
      <c r="A406" s="39"/>
      <c r="B406" s="39"/>
      <c r="C406" s="41"/>
      <c r="D406" s="41"/>
      <c r="E406" s="39"/>
    </row>
    <row r="407" spans="1:5" x14ac:dyDescent="0.2">
      <c r="A407" s="39"/>
      <c r="B407" s="39"/>
      <c r="C407" s="41"/>
      <c r="D407" s="41"/>
      <c r="E407" s="39"/>
    </row>
    <row r="408" spans="1:5" x14ac:dyDescent="0.2">
      <c r="A408" s="39"/>
      <c r="B408" s="39"/>
      <c r="C408" s="41"/>
      <c r="D408" s="41"/>
      <c r="E408" s="39"/>
    </row>
    <row r="409" spans="1:5" x14ac:dyDescent="0.2">
      <c r="A409" s="39"/>
      <c r="B409" s="39"/>
      <c r="C409" s="41"/>
      <c r="D409" s="41"/>
      <c r="E409" s="39"/>
    </row>
    <row r="410" spans="1:5" x14ac:dyDescent="0.2">
      <c r="A410" s="39"/>
      <c r="B410" s="39"/>
      <c r="C410" s="41"/>
      <c r="D410" s="41"/>
      <c r="E410" s="39"/>
    </row>
    <row r="411" spans="1:5" x14ac:dyDescent="0.2">
      <c r="A411" s="39"/>
      <c r="B411" s="39"/>
      <c r="C411" s="41"/>
      <c r="D411" s="41"/>
      <c r="E411" s="39"/>
    </row>
    <row r="412" spans="1:5" x14ac:dyDescent="0.2">
      <c r="A412" s="39"/>
      <c r="B412" s="39"/>
      <c r="C412" s="41"/>
      <c r="D412" s="41"/>
      <c r="E412" s="39"/>
    </row>
    <row r="413" spans="1:5" x14ac:dyDescent="0.2">
      <c r="A413" s="39"/>
      <c r="B413" s="39"/>
      <c r="C413" s="41"/>
      <c r="D413" s="41"/>
      <c r="E413" s="39"/>
    </row>
    <row r="414" spans="1:5" x14ac:dyDescent="0.2">
      <c r="A414" s="39"/>
      <c r="B414" s="39"/>
      <c r="C414" s="41"/>
      <c r="D414" s="41"/>
      <c r="E414" s="39"/>
    </row>
    <row r="415" spans="1:5" x14ac:dyDescent="0.2">
      <c r="A415" s="39"/>
      <c r="B415" s="39"/>
      <c r="C415" s="41"/>
      <c r="D415" s="41"/>
      <c r="E415" s="39"/>
    </row>
    <row r="416" spans="1:5" x14ac:dyDescent="0.2">
      <c r="A416" s="39"/>
      <c r="B416" s="39"/>
      <c r="C416" s="41"/>
      <c r="D416" s="41"/>
      <c r="E416" s="39"/>
    </row>
    <row r="417" spans="1:5" x14ac:dyDescent="0.2">
      <c r="A417" s="39"/>
      <c r="B417" s="39"/>
      <c r="C417" s="41"/>
      <c r="D417" s="41"/>
      <c r="E417" s="39"/>
    </row>
    <row r="418" spans="1:5" x14ac:dyDescent="0.2">
      <c r="A418" s="39"/>
      <c r="B418" s="39"/>
      <c r="C418" s="41"/>
      <c r="D418" s="41"/>
      <c r="E418" s="39"/>
    </row>
    <row r="419" spans="1:5" x14ac:dyDescent="0.2">
      <c r="A419" s="39"/>
      <c r="B419" s="39"/>
      <c r="C419" s="41"/>
      <c r="D419" s="41"/>
      <c r="E419" s="39"/>
    </row>
    <row r="420" spans="1:5" x14ac:dyDescent="0.2">
      <c r="A420" s="39"/>
      <c r="B420" s="39"/>
      <c r="C420" s="41"/>
      <c r="D420" s="41"/>
      <c r="E420" s="39"/>
    </row>
    <row r="421" spans="1:5" x14ac:dyDescent="0.2">
      <c r="A421" s="39"/>
      <c r="B421" s="39"/>
      <c r="C421" s="41"/>
      <c r="D421" s="41"/>
      <c r="E421" s="39"/>
    </row>
    <row r="422" spans="1:5" x14ac:dyDescent="0.2">
      <c r="A422" s="39"/>
      <c r="B422" s="39"/>
      <c r="C422" s="41"/>
      <c r="D422" s="41"/>
      <c r="E422" s="39"/>
    </row>
    <row r="423" spans="1:5" x14ac:dyDescent="0.2">
      <c r="A423" s="39"/>
      <c r="B423" s="39"/>
      <c r="C423" s="41"/>
      <c r="D423" s="41"/>
      <c r="E423" s="39"/>
    </row>
    <row r="424" spans="1:5" x14ac:dyDescent="0.2">
      <c r="A424" s="39"/>
      <c r="B424" s="39"/>
      <c r="C424" s="41"/>
      <c r="D424" s="41"/>
      <c r="E424" s="39"/>
    </row>
    <row r="425" spans="1:5" x14ac:dyDescent="0.2">
      <c r="A425" s="39"/>
      <c r="B425" s="39"/>
      <c r="C425" s="41"/>
      <c r="D425" s="41"/>
      <c r="E425" s="39"/>
    </row>
    <row r="426" spans="1:5" x14ac:dyDescent="0.2">
      <c r="A426" s="39"/>
      <c r="B426" s="39"/>
      <c r="C426" s="41"/>
      <c r="D426" s="41"/>
      <c r="E426" s="39"/>
    </row>
    <row r="427" spans="1:5" x14ac:dyDescent="0.2">
      <c r="A427" s="39"/>
      <c r="B427" s="39"/>
      <c r="C427" s="41"/>
      <c r="D427" s="41"/>
      <c r="E427" s="39"/>
    </row>
    <row r="428" spans="1:5" x14ac:dyDescent="0.2">
      <c r="A428" s="39"/>
      <c r="B428" s="39"/>
      <c r="C428" s="41"/>
      <c r="D428" s="41"/>
      <c r="E428" s="39"/>
    </row>
    <row r="429" spans="1:5" x14ac:dyDescent="0.2">
      <c r="A429" s="39"/>
      <c r="B429" s="39"/>
      <c r="C429" s="41"/>
      <c r="D429" s="41"/>
      <c r="E429" s="39"/>
    </row>
    <row r="430" spans="1:5" x14ac:dyDescent="0.2">
      <c r="A430" s="39"/>
      <c r="B430" s="39"/>
      <c r="C430" s="41"/>
      <c r="D430" s="41"/>
      <c r="E430" s="39"/>
    </row>
    <row r="431" spans="1:5" x14ac:dyDescent="0.2">
      <c r="A431" s="39"/>
      <c r="B431" s="39"/>
      <c r="C431" s="41"/>
      <c r="D431" s="41"/>
      <c r="E431" s="39"/>
    </row>
    <row r="432" spans="1:5" x14ac:dyDescent="0.2">
      <c r="A432" s="39"/>
      <c r="B432" s="39"/>
      <c r="C432" s="41"/>
      <c r="D432" s="41"/>
      <c r="E432" s="39"/>
    </row>
    <row r="433" spans="1:5" x14ac:dyDescent="0.2">
      <c r="A433" s="39"/>
      <c r="B433" s="39"/>
      <c r="C433" s="41"/>
      <c r="D433" s="41"/>
      <c r="E433" s="39"/>
    </row>
    <row r="434" spans="1:5" x14ac:dyDescent="0.2">
      <c r="A434" s="39"/>
      <c r="B434" s="39"/>
      <c r="C434" s="41"/>
      <c r="D434" s="41"/>
      <c r="E434" s="39"/>
    </row>
    <row r="435" spans="1:5" x14ac:dyDescent="0.2">
      <c r="A435" s="39"/>
      <c r="B435" s="39"/>
      <c r="C435" s="41"/>
      <c r="D435" s="41"/>
      <c r="E435" s="39"/>
    </row>
    <row r="436" spans="1:5" x14ac:dyDescent="0.2">
      <c r="A436" s="39"/>
      <c r="B436" s="39"/>
      <c r="C436" s="41"/>
      <c r="D436" s="41"/>
      <c r="E436" s="39"/>
    </row>
    <row r="437" spans="1:5" x14ac:dyDescent="0.2">
      <c r="A437" s="39"/>
      <c r="B437" s="39"/>
      <c r="C437" s="41"/>
      <c r="D437" s="41"/>
      <c r="E437" s="39"/>
    </row>
    <row r="438" spans="1:5" x14ac:dyDescent="0.2">
      <c r="A438" s="39"/>
      <c r="B438" s="39"/>
      <c r="C438" s="41"/>
      <c r="D438" s="41"/>
      <c r="E438" s="39"/>
    </row>
    <row r="439" spans="1:5" x14ac:dyDescent="0.2">
      <c r="A439" s="39"/>
      <c r="B439" s="39"/>
      <c r="C439" s="41"/>
      <c r="D439" s="41"/>
      <c r="E439" s="39"/>
    </row>
    <row r="440" spans="1:5" x14ac:dyDescent="0.2">
      <c r="A440" s="39"/>
      <c r="B440" s="39"/>
      <c r="C440" s="41"/>
      <c r="D440" s="41"/>
      <c r="E440" s="39"/>
    </row>
    <row r="441" spans="1:5" x14ac:dyDescent="0.2">
      <c r="A441" s="39"/>
      <c r="B441" s="39"/>
      <c r="C441" s="41"/>
      <c r="D441" s="41"/>
      <c r="E441" s="39"/>
    </row>
    <row r="442" spans="1:5" x14ac:dyDescent="0.2">
      <c r="A442" s="39"/>
      <c r="B442" s="39"/>
      <c r="C442" s="41"/>
      <c r="D442" s="41"/>
      <c r="E442" s="39"/>
    </row>
    <row r="443" spans="1:5" x14ac:dyDescent="0.2">
      <c r="A443" s="39"/>
      <c r="B443" s="39"/>
      <c r="C443" s="41"/>
      <c r="D443" s="41"/>
      <c r="E443" s="39"/>
    </row>
    <row r="444" spans="1:5" x14ac:dyDescent="0.2">
      <c r="A444" s="39"/>
      <c r="B444" s="39"/>
      <c r="C444" s="41"/>
      <c r="D444" s="41"/>
      <c r="E444" s="39"/>
    </row>
    <row r="445" spans="1:5" x14ac:dyDescent="0.2">
      <c r="A445" s="39"/>
      <c r="B445" s="39"/>
      <c r="C445" s="41"/>
      <c r="D445" s="41"/>
      <c r="E445" s="39"/>
    </row>
    <row r="446" spans="1:5" x14ac:dyDescent="0.2">
      <c r="A446" s="39"/>
      <c r="B446" s="39"/>
      <c r="C446" s="41"/>
      <c r="D446" s="41"/>
      <c r="E446" s="39"/>
    </row>
    <row r="447" spans="1:5" x14ac:dyDescent="0.2">
      <c r="A447" s="39"/>
      <c r="B447" s="39"/>
      <c r="C447" s="41"/>
      <c r="D447" s="41"/>
      <c r="E447" s="39"/>
    </row>
    <row r="448" spans="1:5" x14ac:dyDescent="0.2">
      <c r="A448" s="39"/>
      <c r="B448" s="39"/>
      <c r="C448" s="41"/>
      <c r="D448" s="41"/>
      <c r="E448" s="39"/>
    </row>
    <row r="449" spans="1:5" x14ac:dyDescent="0.2">
      <c r="A449" s="39"/>
      <c r="B449" s="39"/>
      <c r="C449" s="41"/>
      <c r="D449" s="41"/>
      <c r="E449" s="39"/>
    </row>
    <row r="450" spans="1:5" x14ac:dyDescent="0.2">
      <c r="A450" s="39"/>
      <c r="B450" s="39"/>
      <c r="C450" s="41"/>
      <c r="D450" s="41"/>
      <c r="E450" s="39"/>
    </row>
    <row r="451" spans="1:5" x14ac:dyDescent="0.2">
      <c r="A451" s="39"/>
      <c r="B451" s="39"/>
      <c r="C451" s="41"/>
      <c r="D451" s="41"/>
      <c r="E451" s="39"/>
    </row>
    <row r="452" spans="1:5" x14ac:dyDescent="0.2">
      <c r="A452" s="39"/>
      <c r="B452" s="39"/>
      <c r="C452" s="41"/>
      <c r="D452" s="41"/>
      <c r="E452" s="39"/>
    </row>
    <row r="453" spans="1:5" x14ac:dyDescent="0.2">
      <c r="A453" s="39"/>
      <c r="B453" s="39"/>
      <c r="C453" s="41"/>
      <c r="D453" s="41"/>
      <c r="E453" s="39"/>
    </row>
    <row r="454" spans="1:5" x14ac:dyDescent="0.2">
      <c r="A454" s="39"/>
      <c r="B454" s="39"/>
      <c r="C454" s="41"/>
      <c r="D454" s="41"/>
      <c r="E454" s="39"/>
    </row>
    <row r="455" spans="1:5" x14ac:dyDescent="0.2">
      <c r="A455" s="39"/>
      <c r="B455" s="39"/>
      <c r="C455" s="41"/>
      <c r="D455" s="41"/>
      <c r="E455" s="39"/>
    </row>
    <row r="456" spans="1:5" x14ac:dyDescent="0.2">
      <c r="A456" s="39"/>
      <c r="B456" s="39"/>
      <c r="C456" s="41"/>
      <c r="D456" s="41"/>
      <c r="E456" s="39"/>
    </row>
    <row r="457" spans="1:5" x14ac:dyDescent="0.2">
      <c r="A457" s="39"/>
      <c r="B457" s="39"/>
      <c r="C457" s="41"/>
      <c r="D457" s="41"/>
      <c r="E457" s="39"/>
    </row>
    <row r="458" spans="1:5" x14ac:dyDescent="0.2">
      <c r="A458" s="39"/>
      <c r="B458" s="39"/>
      <c r="C458" s="41"/>
      <c r="D458" s="41"/>
      <c r="E458" s="39"/>
    </row>
    <row r="459" spans="1:5" x14ac:dyDescent="0.2">
      <c r="A459" s="39"/>
      <c r="B459" s="39"/>
      <c r="C459" s="41"/>
      <c r="D459" s="41"/>
      <c r="E459" s="39"/>
    </row>
    <row r="460" spans="1:5" x14ac:dyDescent="0.2">
      <c r="A460" s="39"/>
      <c r="B460" s="39"/>
      <c r="C460" s="41"/>
      <c r="D460" s="41"/>
      <c r="E460" s="39"/>
    </row>
    <row r="461" spans="1:5" x14ac:dyDescent="0.2">
      <c r="A461" s="39"/>
      <c r="B461" s="39"/>
      <c r="C461" s="41"/>
      <c r="D461" s="41"/>
      <c r="E461" s="39"/>
    </row>
    <row r="462" spans="1:5" x14ac:dyDescent="0.2">
      <c r="A462" s="39"/>
      <c r="B462" s="39"/>
      <c r="C462" s="41"/>
      <c r="D462" s="41"/>
      <c r="E462" s="39"/>
    </row>
    <row r="463" spans="1:5" x14ac:dyDescent="0.2">
      <c r="A463" s="39"/>
      <c r="B463" s="39"/>
      <c r="C463" s="41"/>
      <c r="D463" s="41"/>
      <c r="E463" s="39"/>
    </row>
    <row r="464" spans="1:5" x14ac:dyDescent="0.2">
      <c r="A464" s="39"/>
      <c r="B464" s="39"/>
      <c r="C464" s="41"/>
      <c r="D464" s="41"/>
      <c r="E464" s="39"/>
    </row>
    <row r="465" spans="1:5" x14ac:dyDescent="0.2">
      <c r="A465" s="39"/>
      <c r="B465" s="39"/>
      <c r="C465" s="41"/>
      <c r="D465" s="41"/>
      <c r="E465" s="39"/>
    </row>
    <row r="466" spans="1:5" x14ac:dyDescent="0.2">
      <c r="A466" s="39"/>
      <c r="B466" s="39"/>
      <c r="C466" s="41"/>
      <c r="D466" s="41"/>
      <c r="E466" s="39"/>
    </row>
    <row r="467" spans="1:5" x14ac:dyDescent="0.2">
      <c r="A467" s="39"/>
      <c r="B467" s="39"/>
      <c r="C467" s="41"/>
      <c r="D467" s="41"/>
      <c r="E467" s="39"/>
    </row>
    <row r="468" spans="1:5" x14ac:dyDescent="0.2">
      <c r="A468" s="39"/>
      <c r="B468" s="39"/>
      <c r="C468" s="41"/>
      <c r="D468" s="41"/>
      <c r="E468" s="39"/>
    </row>
    <row r="469" spans="1:5" x14ac:dyDescent="0.2">
      <c r="A469" s="39"/>
      <c r="B469" s="39"/>
      <c r="C469" s="41"/>
      <c r="D469" s="41"/>
      <c r="E469" s="39"/>
    </row>
    <row r="470" spans="1:5" x14ac:dyDescent="0.2">
      <c r="A470" s="39"/>
      <c r="B470" s="39"/>
      <c r="C470" s="41"/>
      <c r="D470" s="41"/>
      <c r="E470" s="39"/>
    </row>
    <row r="471" spans="1:5" x14ac:dyDescent="0.2">
      <c r="A471" s="39"/>
      <c r="B471" s="39"/>
      <c r="C471" s="41"/>
      <c r="D471" s="41"/>
      <c r="E471" s="39"/>
    </row>
    <row r="472" spans="1:5" x14ac:dyDescent="0.2">
      <c r="A472" s="39"/>
      <c r="B472" s="39"/>
      <c r="C472" s="41"/>
      <c r="D472" s="41"/>
      <c r="E472" s="39"/>
    </row>
    <row r="473" spans="1:5" x14ac:dyDescent="0.2">
      <c r="A473" s="39"/>
      <c r="B473" s="39"/>
      <c r="C473" s="41"/>
      <c r="D473" s="41"/>
      <c r="E473" s="39"/>
    </row>
    <row r="474" spans="1:5" x14ac:dyDescent="0.2">
      <c r="A474" s="39"/>
      <c r="B474" s="39"/>
      <c r="C474" s="41"/>
      <c r="D474" s="41"/>
      <c r="E474" s="39"/>
    </row>
    <row r="475" spans="1:5" x14ac:dyDescent="0.2">
      <c r="A475" s="39"/>
      <c r="B475" s="39"/>
      <c r="C475" s="41"/>
      <c r="D475" s="41"/>
      <c r="E475" s="39"/>
    </row>
    <row r="476" spans="1:5" x14ac:dyDescent="0.2">
      <c r="A476" s="39"/>
      <c r="B476" s="39"/>
      <c r="C476" s="41"/>
      <c r="D476" s="41"/>
      <c r="E476" s="39"/>
    </row>
    <row r="477" spans="1:5" x14ac:dyDescent="0.2">
      <c r="A477" s="39"/>
      <c r="B477" s="39"/>
      <c r="C477" s="41"/>
      <c r="D477" s="41"/>
      <c r="E477" s="39"/>
    </row>
    <row r="478" spans="1:5" x14ac:dyDescent="0.2">
      <c r="A478" s="39"/>
      <c r="B478" s="39"/>
      <c r="C478" s="41"/>
      <c r="D478" s="41"/>
      <c r="E478" s="39"/>
    </row>
    <row r="479" spans="1:5" x14ac:dyDescent="0.2">
      <c r="A479" s="39"/>
      <c r="B479" s="39"/>
      <c r="C479" s="41"/>
      <c r="D479" s="41"/>
      <c r="E479" s="39"/>
    </row>
    <row r="480" spans="1:5" x14ac:dyDescent="0.2">
      <c r="A480" s="39"/>
      <c r="B480" s="39"/>
      <c r="C480" s="41"/>
      <c r="D480" s="41"/>
      <c r="E480" s="39"/>
    </row>
    <row r="481" spans="1:5" x14ac:dyDescent="0.2">
      <c r="A481" s="39"/>
      <c r="B481" s="39"/>
      <c r="C481" s="41"/>
      <c r="D481" s="41"/>
      <c r="E481" s="39"/>
    </row>
    <row r="482" spans="1:5" x14ac:dyDescent="0.2">
      <c r="A482" s="39"/>
      <c r="B482" s="39"/>
      <c r="C482" s="41"/>
      <c r="D482" s="41"/>
      <c r="E482" s="39"/>
    </row>
    <row r="483" spans="1:5" x14ac:dyDescent="0.2">
      <c r="A483" s="39"/>
      <c r="B483" s="39"/>
      <c r="C483" s="41"/>
      <c r="D483" s="41"/>
      <c r="E483" s="39"/>
    </row>
    <row r="484" spans="1:5" x14ac:dyDescent="0.2">
      <c r="A484" s="39"/>
      <c r="B484" s="39"/>
      <c r="C484" s="41"/>
      <c r="D484" s="41"/>
      <c r="E484" s="39"/>
    </row>
    <row r="485" spans="1:5" x14ac:dyDescent="0.2">
      <c r="A485" s="39"/>
      <c r="B485" s="39"/>
      <c r="C485" s="41"/>
      <c r="D485" s="41"/>
      <c r="E485" s="39"/>
    </row>
    <row r="486" spans="1:5" x14ac:dyDescent="0.2">
      <c r="A486" s="39"/>
      <c r="B486" s="39"/>
      <c r="C486" s="41"/>
      <c r="D486" s="41"/>
      <c r="E486" s="39"/>
    </row>
    <row r="487" spans="1:5" x14ac:dyDescent="0.2">
      <c r="A487" s="39"/>
      <c r="B487" s="39"/>
      <c r="C487" s="41"/>
      <c r="D487" s="41"/>
      <c r="E487" s="39"/>
    </row>
    <row r="488" spans="1:5" x14ac:dyDescent="0.2">
      <c r="A488" s="39"/>
      <c r="B488" s="39"/>
      <c r="C488" s="41"/>
      <c r="D488" s="41"/>
      <c r="E488" s="39"/>
    </row>
    <row r="489" spans="1:5" x14ac:dyDescent="0.2">
      <c r="A489" s="39"/>
      <c r="B489" s="39"/>
      <c r="C489" s="41"/>
      <c r="D489" s="41"/>
      <c r="E489" s="39"/>
    </row>
    <row r="490" spans="1:5" x14ac:dyDescent="0.2">
      <c r="A490" s="39"/>
      <c r="B490" s="39"/>
      <c r="C490" s="41"/>
      <c r="D490" s="41"/>
      <c r="E490" s="39"/>
    </row>
    <row r="491" spans="1:5" x14ac:dyDescent="0.2">
      <c r="A491" s="39"/>
      <c r="B491" s="39"/>
      <c r="C491" s="41"/>
      <c r="D491" s="41"/>
      <c r="E491" s="39"/>
    </row>
    <row r="492" spans="1:5" x14ac:dyDescent="0.2">
      <c r="A492" s="39"/>
      <c r="B492" s="39"/>
      <c r="C492" s="41"/>
      <c r="D492" s="41"/>
      <c r="E492" s="39"/>
    </row>
    <row r="493" spans="1:5" x14ac:dyDescent="0.2">
      <c r="A493" s="39"/>
      <c r="B493" s="39"/>
      <c r="C493" s="41"/>
      <c r="D493" s="41"/>
      <c r="E493" s="39"/>
    </row>
    <row r="494" spans="1:5" x14ac:dyDescent="0.2">
      <c r="A494" s="39"/>
      <c r="B494" s="39"/>
      <c r="C494" s="41"/>
      <c r="D494" s="41"/>
      <c r="E494" s="39"/>
    </row>
    <row r="495" spans="1:5" x14ac:dyDescent="0.2">
      <c r="A495" s="39"/>
      <c r="B495" s="39"/>
      <c r="C495" s="41"/>
      <c r="D495" s="41"/>
      <c r="E495" s="39"/>
    </row>
    <row r="496" spans="1:5" x14ac:dyDescent="0.2">
      <c r="A496" s="39"/>
      <c r="B496" s="39"/>
      <c r="C496" s="41"/>
      <c r="D496" s="41"/>
      <c r="E496" s="39"/>
    </row>
    <row r="497" spans="1:5" x14ac:dyDescent="0.2">
      <c r="A497" s="39"/>
      <c r="B497" s="39"/>
      <c r="C497" s="41"/>
      <c r="D497" s="41"/>
      <c r="E497" s="39"/>
    </row>
    <row r="498" spans="1:5" x14ac:dyDescent="0.2">
      <c r="A498" s="39"/>
      <c r="B498" s="39"/>
      <c r="C498" s="41"/>
      <c r="D498" s="41"/>
      <c r="E498" s="39"/>
    </row>
    <row r="499" spans="1:5" x14ac:dyDescent="0.2">
      <c r="A499" s="39"/>
      <c r="B499" s="39"/>
      <c r="C499" s="41"/>
      <c r="D499" s="41"/>
      <c r="E499" s="39"/>
    </row>
    <row r="500" spans="1:5" x14ac:dyDescent="0.2">
      <c r="A500" s="39"/>
      <c r="B500" s="39"/>
      <c r="C500" s="41"/>
      <c r="D500" s="41"/>
      <c r="E500" s="39"/>
    </row>
    <row r="501" spans="1:5" x14ac:dyDescent="0.2">
      <c r="A501" s="39"/>
      <c r="B501" s="39"/>
      <c r="C501" s="41"/>
      <c r="D501" s="41"/>
      <c r="E501" s="39"/>
    </row>
    <row r="502" spans="1:5" x14ac:dyDescent="0.2">
      <c r="A502" s="39"/>
      <c r="B502" s="39"/>
      <c r="C502" s="41"/>
      <c r="D502" s="41"/>
      <c r="E502" s="39"/>
    </row>
    <row r="503" spans="1:5" x14ac:dyDescent="0.2">
      <c r="A503" s="39"/>
      <c r="B503" s="39"/>
      <c r="C503" s="41"/>
      <c r="D503" s="41"/>
      <c r="E503" s="39"/>
    </row>
    <row r="504" spans="1:5" x14ac:dyDescent="0.2">
      <c r="A504" s="39"/>
      <c r="B504" s="39"/>
      <c r="C504" s="41"/>
      <c r="D504" s="41"/>
      <c r="E504" s="39"/>
    </row>
    <row r="505" spans="1:5" x14ac:dyDescent="0.2">
      <c r="A505" s="39"/>
      <c r="B505" s="39"/>
      <c r="C505" s="41"/>
      <c r="D505" s="41"/>
      <c r="E505" s="39"/>
    </row>
    <row r="506" spans="1:5" x14ac:dyDescent="0.2">
      <c r="A506" s="39"/>
      <c r="B506" s="39"/>
      <c r="C506" s="41"/>
      <c r="D506" s="41"/>
      <c r="E506" s="39"/>
    </row>
    <row r="507" spans="1:5" x14ac:dyDescent="0.2">
      <c r="A507" s="39"/>
      <c r="B507" s="39"/>
      <c r="C507" s="41"/>
      <c r="D507" s="41"/>
      <c r="E507" s="39"/>
    </row>
    <row r="508" spans="1:5" x14ac:dyDescent="0.2">
      <c r="A508" s="39"/>
      <c r="B508" s="39"/>
      <c r="C508" s="41"/>
      <c r="D508" s="41"/>
      <c r="E508" s="39"/>
    </row>
    <row r="509" spans="1:5" x14ac:dyDescent="0.2">
      <c r="A509" s="39"/>
      <c r="B509" s="39"/>
      <c r="C509" s="41"/>
      <c r="D509" s="41"/>
      <c r="E509" s="39"/>
    </row>
    <row r="510" spans="1:5" x14ac:dyDescent="0.2">
      <c r="A510" s="39"/>
      <c r="B510" s="39"/>
      <c r="C510" s="41"/>
      <c r="D510" s="41"/>
      <c r="E510" s="39"/>
    </row>
    <row r="511" spans="1:5" x14ac:dyDescent="0.2">
      <c r="A511" s="39"/>
      <c r="B511" s="39"/>
      <c r="C511" s="41"/>
      <c r="D511" s="41"/>
      <c r="E511" s="39"/>
    </row>
    <row r="512" spans="1:5" x14ac:dyDescent="0.2">
      <c r="A512" s="39"/>
      <c r="B512" s="39"/>
      <c r="C512" s="41"/>
      <c r="D512" s="41"/>
      <c r="E512" s="39"/>
    </row>
    <row r="513" spans="1:5" x14ac:dyDescent="0.2">
      <c r="A513" s="39"/>
      <c r="B513" s="39"/>
      <c r="C513" s="41"/>
      <c r="D513" s="41"/>
      <c r="E513" s="39"/>
    </row>
    <row r="514" spans="1:5" x14ac:dyDescent="0.2">
      <c r="A514" s="39"/>
      <c r="B514" s="39"/>
      <c r="C514" s="41"/>
      <c r="D514" s="41"/>
      <c r="E514" s="39"/>
    </row>
    <row r="515" spans="1:5" x14ac:dyDescent="0.2">
      <c r="A515" s="39"/>
      <c r="B515" s="39"/>
      <c r="C515" s="41"/>
      <c r="D515" s="41"/>
      <c r="E515" s="39"/>
    </row>
    <row r="516" spans="1:5" x14ac:dyDescent="0.2">
      <c r="A516" s="39"/>
      <c r="B516" s="39"/>
      <c r="C516" s="41"/>
      <c r="D516" s="41"/>
      <c r="E516" s="39"/>
    </row>
    <row r="517" spans="1:5" x14ac:dyDescent="0.2">
      <c r="A517" s="39"/>
      <c r="B517" s="39"/>
      <c r="C517" s="41"/>
      <c r="D517" s="41"/>
      <c r="E517" s="39"/>
    </row>
    <row r="518" spans="1:5" x14ac:dyDescent="0.2">
      <c r="A518" s="39"/>
      <c r="B518" s="39"/>
      <c r="C518" s="41"/>
      <c r="D518" s="41"/>
      <c r="E518" s="39"/>
    </row>
    <row r="519" spans="1:5" x14ac:dyDescent="0.2">
      <c r="A519" s="39"/>
      <c r="B519" s="39"/>
      <c r="C519" s="41"/>
      <c r="D519" s="41"/>
      <c r="E519" s="39"/>
    </row>
    <row r="520" spans="1:5" x14ac:dyDescent="0.2">
      <c r="A520" s="39"/>
      <c r="B520" s="39"/>
      <c r="C520" s="41"/>
      <c r="D520" s="41"/>
      <c r="E520" s="39"/>
    </row>
    <row r="521" spans="1:5" x14ac:dyDescent="0.2">
      <c r="A521" s="39"/>
      <c r="B521" s="39"/>
      <c r="C521" s="41"/>
      <c r="D521" s="41"/>
      <c r="E521" s="39"/>
    </row>
    <row r="522" spans="1:5" x14ac:dyDescent="0.2">
      <c r="A522" s="39"/>
      <c r="B522" s="39"/>
      <c r="C522" s="41"/>
      <c r="D522" s="41"/>
      <c r="E522" s="39"/>
    </row>
    <row r="523" spans="1:5" x14ac:dyDescent="0.2">
      <c r="A523" s="39"/>
      <c r="B523" s="39"/>
      <c r="C523" s="41"/>
      <c r="D523" s="41"/>
      <c r="E523" s="39"/>
    </row>
    <row r="524" spans="1:5" x14ac:dyDescent="0.2">
      <c r="A524" s="39"/>
      <c r="B524" s="39"/>
      <c r="C524" s="41"/>
      <c r="D524" s="41"/>
      <c r="E524" s="39"/>
    </row>
    <row r="525" spans="1:5" x14ac:dyDescent="0.2">
      <c r="A525" s="39"/>
      <c r="B525" s="39"/>
      <c r="C525" s="41"/>
      <c r="D525" s="41"/>
      <c r="E525" s="39"/>
    </row>
    <row r="526" spans="1:5" x14ac:dyDescent="0.2">
      <c r="A526" s="39"/>
      <c r="B526" s="39"/>
      <c r="C526" s="41"/>
      <c r="D526" s="41"/>
      <c r="E526" s="39"/>
    </row>
    <row r="527" spans="1:5" x14ac:dyDescent="0.2">
      <c r="A527" s="39"/>
      <c r="B527" s="39"/>
      <c r="C527" s="41"/>
      <c r="D527" s="41"/>
      <c r="E527" s="39"/>
    </row>
    <row r="528" spans="1:5" x14ac:dyDescent="0.2">
      <c r="A528" s="39"/>
      <c r="B528" s="39"/>
      <c r="C528" s="41"/>
      <c r="D528" s="41"/>
      <c r="E528" s="39"/>
    </row>
    <row r="529" spans="1:5" x14ac:dyDescent="0.2">
      <c r="A529" s="39"/>
      <c r="B529" s="39"/>
      <c r="C529" s="41"/>
      <c r="D529" s="41"/>
      <c r="E529" s="39"/>
    </row>
    <row r="530" spans="1:5" x14ac:dyDescent="0.2">
      <c r="A530" s="39"/>
      <c r="B530" s="39"/>
      <c r="C530" s="41"/>
      <c r="D530" s="41"/>
      <c r="E530" s="39"/>
    </row>
    <row r="531" spans="1:5" x14ac:dyDescent="0.2">
      <c r="A531" s="39"/>
      <c r="B531" s="39"/>
      <c r="C531" s="41"/>
      <c r="D531" s="41"/>
      <c r="E531" s="39"/>
    </row>
    <row r="532" spans="1:5" x14ac:dyDescent="0.2">
      <c r="A532" s="39"/>
      <c r="B532" s="39"/>
      <c r="C532" s="41"/>
      <c r="D532" s="41"/>
      <c r="E532" s="39"/>
    </row>
    <row r="533" spans="1:5" x14ac:dyDescent="0.2">
      <c r="A533" s="39"/>
      <c r="B533" s="39"/>
      <c r="C533" s="41"/>
      <c r="D533" s="41"/>
      <c r="E533" s="39"/>
    </row>
    <row r="534" spans="1:5" x14ac:dyDescent="0.2">
      <c r="A534" s="39"/>
      <c r="B534" s="39"/>
      <c r="C534" s="41"/>
      <c r="D534" s="41"/>
      <c r="E534" s="39"/>
    </row>
    <row r="535" spans="1:5" x14ac:dyDescent="0.2">
      <c r="A535" s="39"/>
      <c r="B535" s="39"/>
      <c r="C535" s="41"/>
      <c r="D535" s="41"/>
      <c r="E535" s="39"/>
    </row>
    <row r="536" spans="1:5" x14ac:dyDescent="0.2">
      <c r="A536" s="39"/>
      <c r="B536" s="39"/>
      <c r="C536" s="41"/>
      <c r="D536" s="41"/>
      <c r="E536" s="39"/>
    </row>
    <row r="537" spans="1:5" x14ac:dyDescent="0.2">
      <c r="A537" s="39"/>
      <c r="B537" s="39"/>
      <c r="C537" s="41"/>
      <c r="D537" s="41"/>
      <c r="E537" s="39"/>
    </row>
    <row r="538" spans="1:5" x14ac:dyDescent="0.2">
      <c r="A538" s="39"/>
      <c r="B538" s="39"/>
      <c r="C538" s="41"/>
      <c r="D538" s="41"/>
      <c r="E538" s="39"/>
    </row>
    <row r="539" spans="1:5" x14ac:dyDescent="0.2">
      <c r="A539" s="39"/>
      <c r="B539" s="39"/>
      <c r="C539" s="41"/>
      <c r="D539" s="41"/>
      <c r="E539" s="39"/>
    </row>
    <row r="540" spans="1:5" x14ac:dyDescent="0.2">
      <c r="A540" s="39"/>
      <c r="B540" s="39"/>
      <c r="C540" s="41"/>
      <c r="D540" s="41"/>
      <c r="E540" s="39"/>
    </row>
    <row r="541" spans="1:5" x14ac:dyDescent="0.2">
      <c r="A541" s="39"/>
      <c r="B541" s="39"/>
      <c r="C541" s="41"/>
      <c r="D541" s="41"/>
      <c r="E541" s="39"/>
    </row>
    <row r="542" spans="1:5" x14ac:dyDescent="0.2">
      <c r="A542" s="39"/>
      <c r="B542" s="39"/>
      <c r="C542" s="41"/>
      <c r="D542" s="41"/>
      <c r="E542" s="39"/>
    </row>
    <row r="543" spans="1:5" x14ac:dyDescent="0.2">
      <c r="A543" s="39"/>
      <c r="B543" s="39"/>
      <c r="C543" s="41"/>
      <c r="D543" s="41"/>
      <c r="E543" s="39"/>
    </row>
    <row r="544" spans="1:5" x14ac:dyDescent="0.2">
      <c r="A544" s="39"/>
      <c r="B544" s="39"/>
      <c r="C544" s="41"/>
      <c r="D544" s="41"/>
      <c r="E544" s="39"/>
    </row>
    <row r="545" spans="1:5" x14ac:dyDescent="0.2">
      <c r="A545" s="39"/>
      <c r="B545" s="39"/>
      <c r="C545" s="41"/>
      <c r="D545" s="41"/>
      <c r="E545" s="39"/>
    </row>
    <row r="546" spans="1:5" x14ac:dyDescent="0.2">
      <c r="A546" s="39"/>
      <c r="B546" s="39"/>
      <c r="C546" s="41"/>
      <c r="D546" s="41"/>
      <c r="E546" s="39"/>
    </row>
    <row r="547" spans="1:5" x14ac:dyDescent="0.2">
      <c r="A547" s="39"/>
      <c r="B547" s="39"/>
      <c r="C547" s="41"/>
      <c r="D547" s="41"/>
      <c r="E547" s="39"/>
    </row>
    <row r="548" spans="1:5" x14ac:dyDescent="0.2">
      <c r="A548" s="39"/>
      <c r="B548" s="39"/>
      <c r="C548" s="41"/>
      <c r="D548" s="41"/>
      <c r="E548" s="39"/>
    </row>
    <row r="549" spans="1:5" x14ac:dyDescent="0.2">
      <c r="A549" s="39"/>
      <c r="B549" s="39"/>
      <c r="C549" s="41"/>
      <c r="D549" s="41"/>
      <c r="E549" s="39"/>
    </row>
    <row r="550" spans="1:5" x14ac:dyDescent="0.2">
      <c r="A550" s="39"/>
      <c r="B550" s="39"/>
      <c r="C550" s="41"/>
      <c r="D550" s="41"/>
      <c r="E550" s="39"/>
    </row>
    <row r="551" spans="1:5" x14ac:dyDescent="0.2">
      <c r="A551" s="39"/>
      <c r="B551" s="39"/>
      <c r="C551" s="41"/>
      <c r="D551" s="41"/>
      <c r="E551" s="39"/>
    </row>
    <row r="552" spans="1:5" x14ac:dyDescent="0.2">
      <c r="A552" s="39"/>
      <c r="B552" s="39"/>
      <c r="C552" s="41"/>
      <c r="D552" s="41"/>
      <c r="E552" s="39"/>
    </row>
    <row r="553" spans="1:5" x14ac:dyDescent="0.2">
      <c r="A553" s="39"/>
      <c r="B553" s="39"/>
      <c r="C553" s="41"/>
      <c r="D553" s="41"/>
      <c r="E553" s="39"/>
    </row>
    <row r="554" spans="1:5" x14ac:dyDescent="0.2">
      <c r="A554" s="39"/>
      <c r="B554" s="39"/>
      <c r="C554" s="41"/>
      <c r="D554" s="41"/>
      <c r="E554" s="39"/>
    </row>
    <row r="555" spans="1:5" x14ac:dyDescent="0.2">
      <c r="A555" s="39"/>
      <c r="B555" s="39"/>
      <c r="C555" s="41"/>
      <c r="D555" s="41"/>
      <c r="E555" s="39"/>
    </row>
    <row r="556" spans="1:5" x14ac:dyDescent="0.2">
      <c r="A556" s="39"/>
      <c r="B556" s="39"/>
      <c r="C556" s="41"/>
      <c r="D556" s="41"/>
      <c r="E556" s="39"/>
    </row>
    <row r="557" spans="1:5" x14ac:dyDescent="0.2">
      <c r="A557" s="39"/>
      <c r="B557" s="39"/>
      <c r="C557" s="41"/>
      <c r="D557" s="41"/>
      <c r="E557" s="39"/>
    </row>
    <row r="558" spans="1:5" x14ac:dyDescent="0.2">
      <c r="A558" s="39"/>
      <c r="B558" s="39"/>
      <c r="C558" s="41"/>
      <c r="D558" s="41"/>
      <c r="E558" s="39"/>
    </row>
    <row r="559" spans="1:5" x14ac:dyDescent="0.2">
      <c r="A559" s="39"/>
      <c r="B559" s="39"/>
      <c r="C559" s="41"/>
      <c r="D559" s="41"/>
      <c r="E559" s="39"/>
    </row>
    <row r="560" spans="1:5" x14ac:dyDescent="0.2">
      <c r="A560" s="39"/>
      <c r="B560" s="39"/>
      <c r="C560" s="41"/>
      <c r="D560" s="41"/>
      <c r="E560" s="39"/>
    </row>
    <row r="561" spans="1:5" x14ac:dyDescent="0.2">
      <c r="A561" s="39"/>
      <c r="B561" s="39"/>
      <c r="C561" s="41"/>
      <c r="D561" s="41"/>
      <c r="E561" s="39"/>
    </row>
    <row r="562" spans="1:5" x14ac:dyDescent="0.2">
      <c r="A562" s="39"/>
      <c r="B562" s="39"/>
      <c r="C562" s="41"/>
      <c r="D562" s="41"/>
      <c r="E562" s="39"/>
    </row>
    <row r="563" spans="1:5" x14ac:dyDescent="0.2">
      <c r="A563" s="39"/>
      <c r="B563" s="39"/>
      <c r="C563" s="41"/>
      <c r="D563" s="41"/>
      <c r="E563" s="39"/>
    </row>
    <row r="564" spans="1:5" x14ac:dyDescent="0.2">
      <c r="A564" s="39"/>
      <c r="B564" s="39"/>
      <c r="C564" s="41"/>
      <c r="D564" s="41"/>
      <c r="E564" s="39"/>
    </row>
    <row r="565" spans="1:5" x14ac:dyDescent="0.2">
      <c r="A565" s="39"/>
      <c r="B565" s="39"/>
      <c r="C565" s="41"/>
      <c r="D565" s="41"/>
      <c r="E565" s="39"/>
    </row>
    <row r="566" spans="1:5" x14ac:dyDescent="0.2">
      <c r="A566" s="39"/>
      <c r="B566" s="39"/>
      <c r="C566" s="41"/>
      <c r="D566" s="41"/>
      <c r="E566" s="39"/>
    </row>
    <row r="567" spans="1:5" x14ac:dyDescent="0.2">
      <c r="A567" s="39"/>
      <c r="B567" s="39"/>
      <c r="C567" s="41"/>
      <c r="D567" s="41"/>
      <c r="E567" s="39"/>
    </row>
    <row r="568" spans="1:5" x14ac:dyDescent="0.2">
      <c r="A568" s="39"/>
      <c r="B568" s="39"/>
      <c r="C568" s="41"/>
      <c r="D568" s="41"/>
      <c r="E568" s="39"/>
    </row>
    <row r="569" spans="1:5" x14ac:dyDescent="0.2">
      <c r="A569" s="39"/>
      <c r="B569" s="39"/>
      <c r="C569" s="41"/>
      <c r="D569" s="41"/>
      <c r="E569" s="39"/>
    </row>
    <row r="570" spans="1:5" x14ac:dyDescent="0.2">
      <c r="A570" s="39"/>
      <c r="B570" s="39"/>
      <c r="C570" s="41"/>
      <c r="D570" s="41"/>
      <c r="E570" s="39"/>
    </row>
    <row r="571" spans="1:5" x14ac:dyDescent="0.2">
      <c r="A571" s="39"/>
      <c r="B571" s="39"/>
      <c r="C571" s="41"/>
      <c r="D571" s="41"/>
      <c r="E571" s="39"/>
    </row>
    <row r="572" spans="1:5" x14ac:dyDescent="0.2">
      <c r="A572" s="39"/>
      <c r="B572" s="39"/>
      <c r="C572" s="41"/>
      <c r="D572" s="41"/>
      <c r="E572" s="39"/>
    </row>
    <row r="573" spans="1:5" x14ac:dyDescent="0.2">
      <c r="A573" s="39"/>
      <c r="B573" s="39"/>
      <c r="C573" s="41"/>
      <c r="D573" s="41"/>
      <c r="E573" s="39"/>
    </row>
    <row r="574" spans="1:5" x14ac:dyDescent="0.2">
      <c r="A574" s="39"/>
      <c r="B574" s="39"/>
      <c r="C574" s="41"/>
      <c r="D574" s="41"/>
      <c r="E574" s="39"/>
    </row>
    <row r="575" spans="1:5" x14ac:dyDescent="0.2">
      <c r="A575" s="39"/>
      <c r="B575" s="39"/>
      <c r="C575" s="41"/>
      <c r="D575" s="41"/>
      <c r="E575" s="39"/>
    </row>
    <row r="576" spans="1:5" x14ac:dyDescent="0.2">
      <c r="A576" s="39"/>
      <c r="B576" s="39"/>
      <c r="C576" s="41"/>
      <c r="D576" s="41"/>
      <c r="E576" s="39"/>
    </row>
    <row r="577" spans="1:5" x14ac:dyDescent="0.2">
      <c r="A577" s="39"/>
      <c r="B577" s="39"/>
      <c r="C577" s="41"/>
      <c r="D577" s="41"/>
      <c r="E577" s="39"/>
    </row>
    <row r="578" spans="1:5" x14ac:dyDescent="0.2">
      <c r="A578" s="39"/>
      <c r="B578" s="39"/>
      <c r="C578" s="41"/>
      <c r="D578" s="41"/>
      <c r="E578" s="39"/>
    </row>
    <row r="579" spans="1:5" x14ac:dyDescent="0.2">
      <c r="A579" s="39"/>
      <c r="B579" s="39"/>
      <c r="C579" s="41"/>
      <c r="D579" s="41"/>
      <c r="E579" s="39"/>
    </row>
    <row r="580" spans="1:5" x14ac:dyDescent="0.2">
      <c r="A580" s="39"/>
      <c r="B580" s="39"/>
      <c r="C580" s="41"/>
      <c r="D580" s="41"/>
      <c r="E580" s="39"/>
    </row>
    <row r="581" spans="1:5" x14ac:dyDescent="0.2">
      <c r="A581" s="39"/>
      <c r="B581" s="39"/>
      <c r="C581" s="41"/>
      <c r="D581" s="41"/>
      <c r="E581" s="39"/>
    </row>
    <row r="582" spans="1:5" x14ac:dyDescent="0.2">
      <c r="A582" s="39"/>
      <c r="B582" s="39"/>
      <c r="C582" s="41"/>
      <c r="D582" s="41"/>
      <c r="E582" s="39"/>
    </row>
    <row r="583" spans="1:5" x14ac:dyDescent="0.2">
      <c r="A583" s="39"/>
      <c r="B583" s="39"/>
      <c r="C583" s="41"/>
      <c r="D583" s="41"/>
      <c r="E583" s="39"/>
    </row>
    <row r="584" spans="1:5" x14ac:dyDescent="0.2">
      <c r="A584" s="39"/>
      <c r="B584" s="39"/>
      <c r="C584" s="41"/>
      <c r="D584" s="41"/>
      <c r="E584" s="39"/>
    </row>
    <row r="585" spans="1:5" x14ac:dyDescent="0.2">
      <c r="A585" s="39"/>
      <c r="B585" s="39"/>
      <c r="C585" s="41"/>
      <c r="D585" s="41"/>
      <c r="E585" s="39"/>
    </row>
    <row r="586" spans="1:5" x14ac:dyDescent="0.2">
      <c r="A586" s="39"/>
      <c r="B586" s="39"/>
      <c r="C586" s="41"/>
      <c r="D586" s="41"/>
      <c r="E586" s="39"/>
    </row>
    <row r="587" spans="1:5" x14ac:dyDescent="0.2">
      <c r="A587" s="39"/>
      <c r="B587" s="39"/>
      <c r="C587" s="41"/>
      <c r="D587" s="41"/>
      <c r="E587" s="39"/>
    </row>
    <row r="588" spans="1:5" x14ac:dyDescent="0.2">
      <c r="A588" s="39"/>
      <c r="B588" s="39"/>
      <c r="C588" s="41"/>
      <c r="D588" s="41"/>
      <c r="E588" s="39"/>
    </row>
    <row r="589" spans="1:5" x14ac:dyDescent="0.2">
      <c r="A589" s="39"/>
      <c r="B589" s="39"/>
      <c r="C589" s="41"/>
      <c r="D589" s="41"/>
      <c r="E589" s="39"/>
    </row>
    <row r="590" spans="1:5" x14ac:dyDescent="0.2">
      <c r="A590" s="39"/>
      <c r="B590" s="39"/>
      <c r="C590" s="41"/>
      <c r="D590" s="41"/>
      <c r="E590" s="39"/>
    </row>
    <row r="591" spans="1:5" x14ac:dyDescent="0.2">
      <c r="A591" s="39"/>
      <c r="B591" s="39"/>
      <c r="C591" s="41"/>
      <c r="D591" s="41"/>
      <c r="E591" s="39"/>
    </row>
    <row r="592" spans="1:5" x14ac:dyDescent="0.2">
      <c r="A592" s="39"/>
      <c r="B592" s="39"/>
      <c r="C592" s="41"/>
      <c r="D592" s="41"/>
      <c r="E592" s="39"/>
    </row>
    <row r="593" spans="1:5" x14ac:dyDescent="0.2">
      <c r="A593" s="39"/>
      <c r="B593" s="39"/>
      <c r="C593" s="41"/>
      <c r="D593" s="41"/>
      <c r="E593" s="39"/>
    </row>
    <row r="594" spans="1:5" x14ac:dyDescent="0.2">
      <c r="A594" s="39"/>
      <c r="B594" s="39"/>
      <c r="C594" s="41"/>
      <c r="D594" s="41"/>
      <c r="E594" s="39"/>
    </row>
    <row r="595" spans="1:5" x14ac:dyDescent="0.2">
      <c r="A595" s="39"/>
      <c r="B595" s="39"/>
      <c r="C595" s="41"/>
      <c r="D595" s="41"/>
      <c r="E595" s="39"/>
    </row>
    <row r="596" spans="1:5" x14ac:dyDescent="0.2">
      <c r="A596" s="39"/>
      <c r="B596" s="39"/>
      <c r="C596" s="41"/>
      <c r="D596" s="41"/>
      <c r="E596" s="39"/>
    </row>
    <row r="597" spans="1:5" x14ac:dyDescent="0.2">
      <c r="A597" s="39"/>
      <c r="B597" s="39"/>
      <c r="C597" s="41"/>
      <c r="D597" s="41"/>
      <c r="E597" s="39"/>
    </row>
    <row r="598" spans="1:5" x14ac:dyDescent="0.2">
      <c r="A598" s="39"/>
      <c r="B598" s="39"/>
      <c r="C598" s="41"/>
      <c r="D598" s="41"/>
      <c r="E598" s="39"/>
    </row>
    <row r="599" spans="1:5" x14ac:dyDescent="0.2">
      <c r="A599" s="39"/>
      <c r="B599" s="39"/>
      <c r="C599" s="41"/>
      <c r="D599" s="41"/>
      <c r="E599" s="39"/>
    </row>
    <row r="600" spans="1:5" x14ac:dyDescent="0.2">
      <c r="A600" s="39"/>
      <c r="B600" s="39"/>
      <c r="C600" s="41"/>
      <c r="D600" s="41"/>
      <c r="E600" s="39"/>
    </row>
    <row r="601" spans="1:5" x14ac:dyDescent="0.2">
      <c r="A601" s="39"/>
      <c r="B601" s="39"/>
      <c r="C601" s="41"/>
      <c r="D601" s="41"/>
      <c r="E601" s="39"/>
    </row>
    <row r="602" spans="1:5" x14ac:dyDescent="0.2">
      <c r="A602" s="39"/>
      <c r="B602" s="39"/>
      <c r="C602" s="41"/>
      <c r="D602" s="41"/>
      <c r="E602" s="39"/>
    </row>
    <row r="603" spans="1:5" x14ac:dyDescent="0.2">
      <c r="A603" s="39"/>
      <c r="B603" s="39"/>
      <c r="C603" s="41"/>
      <c r="D603" s="41"/>
      <c r="E603" s="39"/>
    </row>
    <row r="604" spans="1:5" x14ac:dyDescent="0.2">
      <c r="A604" s="39"/>
      <c r="B604" s="39"/>
      <c r="C604" s="41"/>
      <c r="D604" s="41"/>
      <c r="E604" s="39"/>
    </row>
    <row r="605" spans="1:5" x14ac:dyDescent="0.2">
      <c r="A605" s="39"/>
      <c r="B605" s="39"/>
      <c r="C605" s="41"/>
      <c r="D605" s="41"/>
      <c r="E605" s="39"/>
    </row>
    <row r="606" spans="1:5" x14ac:dyDescent="0.2">
      <c r="A606" s="39"/>
      <c r="B606" s="39"/>
      <c r="C606" s="41"/>
      <c r="D606" s="41"/>
      <c r="E606" s="39"/>
    </row>
    <row r="607" spans="1:5" x14ac:dyDescent="0.2">
      <c r="A607" s="39"/>
      <c r="B607" s="39"/>
      <c r="C607" s="41"/>
      <c r="D607" s="41"/>
      <c r="E607" s="39"/>
    </row>
    <row r="608" spans="1:5" x14ac:dyDescent="0.2">
      <c r="A608" s="39"/>
      <c r="B608" s="39"/>
      <c r="C608" s="41"/>
      <c r="D608" s="41"/>
      <c r="E608" s="39"/>
    </row>
    <row r="609" spans="1:5" x14ac:dyDescent="0.2">
      <c r="A609" s="39"/>
      <c r="B609" s="39"/>
      <c r="C609" s="41"/>
      <c r="D609" s="41"/>
      <c r="E609" s="39"/>
    </row>
    <row r="610" spans="1:5" x14ac:dyDescent="0.2">
      <c r="A610" s="39"/>
      <c r="B610" s="39"/>
      <c r="C610" s="41"/>
      <c r="D610" s="41"/>
      <c r="E610" s="39"/>
    </row>
    <row r="611" spans="1:5" x14ac:dyDescent="0.2">
      <c r="A611" s="39"/>
      <c r="B611" s="39"/>
      <c r="C611" s="41"/>
      <c r="D611" s="41"/>
      <c r="E611" s="39"/>
    </row>
    <row r="612" spans="1:5" x14ac:dyDescent="0.2">
      <c r="A612" s="39"/>
      <c r="B612" s="39"/>
      <c r="C612" s="41"/>
      <c r="D612" s="41"/>
      <c r="E612" s="39"/>
    </row>
    <row r="613" spans="1:5" x14ac:dyDescent="0.2">
      <c r="A613" s="39"/>
      <c r="B613" s="39"/>
      <c r="C613" s="41"/>
      <c r="D613" s="41"/>
      <c r="E613" s="39"/>
    </row>
    <row r="614" spans="1:5" x14ac:dyDescent="0.2">
      <c r="A614" s="39"/>
      <c r="B614" s="39"/>
      <c r="C614" s="41"/>
      <c r="D614" s="41"/>
      <c r="E614" s="39"/>
    </row>
    <row r="615" spans="1:5" x14ac:dyDescent="0.2">
      <c r="A615" s="39"/>
      <c r="B615" s="39"/>
      <c r="C615" s="41"/>
      <c r="D615" s="41"/>
      <c r="E615" s="39"/>
    </row>
    <row r="616" spans="1:5" x14ac:dyDescent="0.2">
      <c r="A616" s="39"/>
      <c r="B616" s="39"/>
      <c r="C616" s="41"/>
      <c r="D616" s="41"/>
      <c r="E616" s="39"/>
    </row>
    <row r="617" spans="1:5" x14ac:dyDescent="0.2">
      <c r="A617" s="39"/>
      <c r="B617" s="39"/>
      <c r="C617" s="41"/>
      <c r="D617" s="41"/>
      <c r="E617" s="39"/>
    </row>
    <row r="618" spans="1:5" x14ac:dyDescent="0.2">
      <c r="A618" s="39"/>
      <c r="B618" s="39"/>
      <c r="C618" s="41"/>
      <c r="D618" s="41"/>
      <c r="E618" s="39"/>
    </row>
    <row r="619" spans="1:5" x14ac:dyDescent="0.2">
      <c r="A619" s="39"/>
      <c r="B619" s="39"/>
      <c r="C619" s="41"/>
      <c r="D619" s="41"/>
      <c r="E619" s="39"/>
    </row>
    <row r="620" spans="1:5" x14ac:dyDescent="0.2">
      <c r="A620" s="39"/>
      <c r="B620" s="39"/>
      <c r="C620" s="41"/>
      <c r="D620" s="41"/>
      <c r="E620" s="39"/>
    </row>
    <row r="621" spans="1:5" x14ac:dyDescent="0.2">
      <c r="A621" s="39"/>
      <c r="B621" s="39"/>
      <c r="C621" s="41"/>
      <c r="D621" s="41"/>
      <c r="E621" s="39"/>
    </row>
    <row r="622" spans="1:5" x14ac:dyDescent="0.2">
      <c r="A622" s="39"/>
      <c r="B622" s="39"/>
      <c r="C622" s="41"/>
      <c r="D622" s="41"/>
      <c r="E622" s="39"/>
    </row>
    <row r="623" spans="1:5" x14ac:dyDescent="0.2">
      <c r="A623" s="39"/>
      <c r="B623" s="39"/>
      <c r="C623" s="41"/>
      <c r="D623" s="41"/>
      <c r="E623" s="39"/>
    </row>
    <row r="624" spans="1:5" x14ac:dyDescent="0.2">
      <c r="A624" s="39"/>
      <c r="B624" s="39"/>
      <c r="C624" s="41"/>
      <c r="D624" s="41"/>
      <c r="E624" s="39"/>
    </row>
    <row r="625" spans="1:5" x14ac:dyDescent="0.2">
      <c r="A625" s="39"/>
      <c r="B625" s="39"/>
      <c r="C625" s="41"/>
      <c r="D625" s="41"/>
      <c r="E625" s="39"/>
    </row>
    <row r="626" spans="1:5" x14ac:dyDescent="0.2">
      <c r="A626" s="39"/>
      <c r="B626" s="39"/>
      <c r="C626" s="41"/>
      <c r="D626" s="41"/>
      <c r="E626" s="39"/>
    </row>
    <row r="627" spans="1:5" x14ac:dyDescent="0.2">
      <c r="A627" s="39"/>
      <c r="B627" s="39"/>
      <c r="C627" s="41"/>
      <c r="D627" s="41"/>
      <c r="E627" s="39"/>
    </row>
    <row r="628" spans="1:5" x14ac:dyDescent="0.2">
      <c r="A628" s="39"/>
      <c r="B628" s="39"/>
      <c r="C628" s="41"/>
      <c r="D628" s="41"/>
      <c r="E628" s="39"/>
    </row>
    <row r="629" spans="1:5" x14ac:dyDescent="0.2">
      <c r="A629" s="39"/>
      <c r="B629" s="39"/>
      <c r="C629" s="41"/>
      <c r="D629" s="41"/>
      <c r="E629" s="39"/>
    </row>
    <row r="630" spans="1:5" x14ac:dyDescent="0.2">
      <c r="A630" s="39"/>
      <c r="B630" s="39"/>
      <c r="C630" s="41"/>
      <c r="D630" s="41"/>
      <c r="E630" s="39"/>
    </row>
    <row r="631" spans="1:5" x14ac:dyDescent="0.2">
      <c r="A631" s="39"/>
      <c r="B631" s="39"/>
      <c r="C631" s="41"/>
      <c r="D631" s="41"/>
      <c r="E631" s="39"/>
    </row>
    <row r="632" spans="1:5" x14ac:dyDescent="0.2">
      <c r="A632" s="39"/>
      <c r="B632" s="39"/>
      <c r="C632" s="41"/>
      <c r="D632" s="41"/>
      <c r="E632" s="39"/>
    </row>
    <row r="633" spans="1:5" x14ac:dyDescent="0.2">
      <c r="A633" s="39"/>
      <c r="B633" s="39"/>
      <c r="C633" s="41"/>
      <c r="D633" s="41"/>
      <c r="E633" s="39"/>
    </row>
    <row r="634" spans="1:5" x14ac:dyDescent="0.2">
      <c r="A634" s="39"/>
      <c r="B634" s="39"/>
      <c r="C634" s="41"/>
      <c r="D634" s="41"/>
      <c r="E634" s="39"/>
    </row>
    <row r="635" spans="1:5" x14ac:dyDescent="0.2">
      <c r="A635" s="39"/>
      <c r="B635" s="39"/>
      <c r="C635" s="41"/>
      <c r="D635" s="41"/>
      <c r="E635" s="39"/>
    </row>
    <row r="636" spans="1:5" x14ac:dyDescent="0.2">
      <c r="A636" s="39"/>
      <c r="B636" s="39"/>
      <c r="C636" s="41"/>
      <c r="D636" s="41"/>
      <c r="E636" s="39"/>
    </row>
    <row r="637" spans="1:5" x14ac:dyDescent="0.2">
      <c r="A637" s="39"/>
      <c r="B637" s="39"/>
      <c r="C637" s="41"/>
      <c r="D637" s="41"/>
      <c r="E637" s="39"/>
    </row>
    <row r="638" spans="1:5" x14ac:dyDescent="0.2">
      <c r="A638" s="39"/>
      <c r="B638" s="39"/>
      <c r="C638" s="41"/>
      <c r="D638" s="41"/>
      <c r="E638" s="39"/>
    </row>
    <row r="639" spans="1:5" x14ac:dyDescent="0.2">
      <c r="A639" s="39"/>
      <c r="B639" s="39"/>
      <c r="C639" s="41"/>
      <c r="D639" s="41"/>
      <c r="E639" s="39"/>
    </row>
    <row r="640" spans="1:5" x14ac:dyDescent="0.2">
      <c r="A640" s="39"/>
      <c r="B640" s="39"/>
      <c r="C640" s="41"/>
      <c r="D640" s="41"/>
      <c r="E640" s="39"/>
    </row>
    <row r="641" spans="1:5" x14ac:dyDescent="0.2">
      <c r="A641" s="39"/>
      <c r="B641" s="39"/>
      <c r="C641" s="41"/>
      <c r="D641" s="41"/>
      <c r="E641" s="39"/>
    </row>
    <row r="642" spans="1:5" x14ac:dyDescent="0.2">
      <c r="A642" s="39"/>
      <c r="B642" s="39"/>
      <c r="C642" s="41"/>
      <c r="D642" s="41"/>
      <c r="E642" s="39"/>
    </row>
    <row r="643" spans="1:5" x14ac:dyDescent="0.2">
      <c r="A643" s="39"/>
      <c r="B643" s="39"/>
      <c r="C643" s="41"/>
      <c r="D643" s="41"/>
      <c r="E643" s="39"/>
    </row>
    <row r="644" spans="1:5" x14ac:dyDescent="0.2">
      <c r="A644" s="39"/>
      <c r="B644" s="39"/>
      <c r="C644" s="41"/>
      <c r="D644" s="41"/>
      <c r="E644" s="39"/>
    </row>
    <row r="645" spans="1:5" x14ac:dyDescent="0.2">
      <c r="A645" s="39"/>
      <c r="B645" s="39"/>
      <c r="C645" s="41"/>
      <c r="D645" s="41"/>
      <c r="E645" s="39"/>
    </row>
    <row r="646" spans="1:5" x14ac:dyDescent="0.2">
      <c r="A646" s="39"/>
      <c r="B646" s="39"/>
      <c r="C646" s="41"/>
      <c r="D646" s="41"/>
      <c r="E646" s="39"/>
    </row>
    <row r="647" spans="1:5" x14ac:dyDescent="0.2">
      <c r="A647" s="39"/>
      <c r="B647" s="39"/>
      <c r="C647" s="41"/>
      <c r="D647" s="41"/>
      <c r="E647" s="39"/>
    </row>
    <row r="648" spans="1:5" x14ac:dyDescent="0.2">
      <c r="A648" s="39"/>
      <c r="B648" s="39"/>
      <c r="C648" s="41"/>
      <c r="D648" s="41"/>
      <c r="E648" s="39"/>
    </row>
    <row r="649" spans="1:5" x14ac:dyDescent="0.2">
      <c r="A649" s="39"/>
      <c r="B649" s="39"/>
      <c r="C649" s="41"/>
      <c r="D649" s="41"/>
      <c r="E649" s="39"/>
    </row>
    <row r="650" spans="1:5" x14ac:dyDescent="0.2">
      <c r="A650" s="39"/>
      <c r="B650" s="39"/>
      <c r="C650" s="41"/>
      <c r="D650" s="41"/>
      <c r="E650" s="39"/>
    </row>
    <row r="651" spans="1:5" x14ac:dyDescent="0.2">
      <c r="A651" s="39"/>
      <c r="B651" s="39"/>
      <c r="C651" s="41"/>
      <c r="D651" s="41"/>
      <c r="E651" s="39"/>
    </row>
    <row r="652" spans="1:5" x14ac:dyDescent="0.2">
      <c r="A652" s="39"/>
      <c r="B652" s="39"/>
      <c r="C652" s="41"/>
      <c r="D652" s="41"/>
      <c r="E652" s="39"/>
    </row>
    <row r="653" spans="1:5" x14ac:dyDescent="0.2">
      <c r="A653" s="39"/>
      <c r="B653" s="39"/>
      <c r="C653" s="41"/>
      <c r="D653" s="41"/>
      <c r="E653" s="39"/>
    </row>
    <row r="654" spans="1:5" x14ac:dyDescent="0.2">
      <c r="A654" s="39"/>
      <c r="B654" s="39"/>
      <c r="C654" s="41"/>
      <c r="D654" s="41"/>
      <c r="E654" s="39"/>
    </row>
    <row r="655" spans="1:5" x14ac:dyDescent="0.2">
      <c r="A655" s="39"/>
      <c r="B655" s="39"/>
      <c r="C655" s="41"/>
      <c r="D655" s="41"/>
      <c r="E655" s="39"/>
    </row>
    <row r="656" spans="1:5" x14ac:dyDescent="0.2">
      <c r="A656" s="39"/>
      <c r="B656" s="39"/>
      <c r="C656" s="41"/>
      <c r="D656" s="41"/>
      <c r="E656" s="39"/>
    </row>
    <row r="657" spans="1:5" x14ac:dyDescent="0.2">
      <c r="A657" s="39"/>
      <c r="B657" s="39"/>
      <c r="C657" s="41"/>
      <c r="D657" s="41"/>
      <c r="E657" s="39"/>
    </row>
    <row r="658" spans="1:5" x14ac:dyDescent="0.2">
      <c r="A658" s="39"/>
      <c r="B658" s="39"/>
      <c r="C658" s="41"/>
      <c r="D658" s="41"/>
      <c r="E658" s="39"/>
    </row>
    <row r="659" spans="1:5" x14ac:dyDescent="0.2">
      <c r="A659" s="39"/>
      <c r="B659" s="39"/>
      <c r="C659" s="41"/>
      <c r="D659" s="41"/>
      <c r="E659" s="39"/>
    </row>
    <row r="660" spans="1:5" x14ac:dyDescent="0.2">
      <c r="A660" s="39"/>
      <c r="B660" s="39"/>
      <c r="C660" s="41"/>
      <c r="D660" s="41"/>
      <c r="E660" s="39"/>
    </row>
    <row r="661" spans="1:5" x14ac:dyDescent="0.2">
      <c r="A661" s="39"/>
      <c r="B661" s="39"/>
      <c r="C661" s="41"/>
      <c r="D661" s="41"/>
      <c r="E661" s="39"/>
    </row>
    <row r="662" spans="1:5" x14ac:dyDescent="0.2">
      <c r="A662" s="39"/>
      <c r="B662" s="39"/>
      <c r="C662" s="41"/>
      <c r="D662" s="41"/>
      <c r="E662" s="39"/>
    </row>
    <row r="663" spans="1:5" x14ac:dyDescent="0.2">
      <c r="A663" s="39"/>
      <c r="B663" s="39"/>
      <c r="C663" s="41"/>
      <c r="D663" s="41"/>
      <c r="E663" s="39"/>
    </row>
    <row r="664" spans="1:5" x14ac:dyDescent="0.2">
      <c r="A664" s="39"/>
      <c r="B664" s="39"/>
      <c r="C664" s="41"/>
      <c r="D664" s="41"/>
      <c r="E664" s="39"/>
    </row>
    <row r="665" spans="1:5" x14ac:dyDescent="0.2">
      <c r="A665" s="39"/>
      <c r="B665" s="39"/>
      <c r="C665" s="41"/>
      <c r="D665" s="41"/>
      <c r="E665" s="39"/>
    </row>
    <row r="666" spans="1:5" x14ac:dyDescent="0.2">
      <c r="A666" s="39"/>
      <c r="B666" s="39"/>
      <c r="C666" s="41"/>
      <c r="D666" s="41"/>
      <c r="E666" s="39"/>
    </row>
    <row r="667" spans="1:5" x14ac:dyDescent="0.2">
      <c r="A667" s="39"/>
      <c r="B667" s="39"/>
      <c r="C667" s="41"/>
      <c r="D667" s="41"/>
      <c r="E667" s="39"/>
    </row>
    <row r="668" spans="1:5" x14ac:dyDescent="0.2">
      <c r="A668" s="39"/>
      <c r="B668" s="39"/>
      <c r="C668" s="41"/>
      <c r="D668" s="41"/>
      <c r="E668" s="39"/>
    </row>
    <row r="669" spans="1:5" x14ac:dyDescent="0.2">
      <c r="A669" s="39"/>
      <c r="B669" s="39"/>
      <c r="C669" s="41"/>
      <c r="D669" s="41"/>
      <c r="E669" s="39"/>
    </row>
    <row r="670" spans="1:5" x14ac:dyDescent="0.2">
      <c r="A670" s="39"/>
      <c r="B670" s="39"/>
      <c r="C670" s="41"/>
      <c r="D670" s="41"/>
      <c r="E670" s="39"/>
    </row>
    <row r="671" spans="1:5" x14ac:dyDescent="0.2">
      <c r="A671" s="39"/>
      <c r="B671" s="39"/>
      <c r="C671" s="41"/>
      <c r="D671" s="41"/>
      <c r="E671" s="39"/>
    </row>
    <row r="672" spans="1:5" x14ac:dyDescent="0.2">
      <c r="A672" s="39"/>
      <c r="B672" s="39"/>
      <c r="C672" s="41"/>
      <c r="D672" s="41"/>
      <c r="E672" s="39"/>
    </row>
    <row r="673" spans="1:5" x14ac:dyDescent="0.2">
      <c r="A673" s="39"/>
      <c r="B673" s="39"/>
      <c r="C673" s="41"/>
      <c r="D673" s="41"/>
      <c r="E673" s="39"/>
    </row>
    <row r="674" spans="1:5" x14ac:dyDescent="0.2">
      <c r="A674" s="39"/>
      <c r="B674" s="39"/>
      <c r="C674" s="41"/>
      <c r="D674" s="41"/>
      <c r="E674" s="39"/>
    </row>
    <row r="675" spans="1:5" x14ac:dyDescent="0.2">
      <c r="A675" s="39"/>
      <c r="B675" s="39"/>
      <c r="C675" s="41"/>
      <c r="D675" s="41"/>
      <c r="E675" s="39"/>
    </row>
    <row r="676" spans="1:5" x14ac:dyDescent="0.2">
      <c r="A676" s="39"/>
      <c r="B676" s="39"/>
      <c r="C676" s="41"/>
      <c r="D676" s="41"/>
      <c r="E676" s="39"/>
    </row>
    <row r="677" spans="1:5" x14ac:dyDescent="0.2">
      <c r="A677" s="39"/>
      <c r="B677" s="39"/>
      <c r="C677" s="41"/>
      <c r="D677" s="41"/>
      <c r="E677" s="39"/>
    </row>
    <row r="678" spans="1:5" x14ac:dyDescent="0.2">
      <c r="A678" s="39"/>
      <c r="B678" s="39"/>
      <c r="C678" s="41"/>
      <c r="D678" s="41"/>
      <c r="E678" s="39"/>
    </row>
    <row r="679" spans="1:5" x14ac:dyDescent="0.2">
      <c r="A679" s="39"/>
      <c r="B679" s="39"/>
      <c r="C679" s="41"/>
      <c r="D679" s="41"/>
      <c r="E679" s="39"/>
    </row>
    <row r="680" spans="1:5" x14ac:dyDescent="0.2">
      <c r="A680" s="39"/>
      <c r="B680" s="39"/>
      <c r="C680" s="41"/>
      <c r="D680" s="41"/>
      <c r="E680" s="39"/>
    </row>
    <row r="681" spans="1:5" x14ac:dyDescent="0.2">
      <c r="A681" s="39"/>
      <c r="B681" s="39"/>
      <c r="C681" s="41"/>
      <c r="D681" s="41"/>
      <c r="E681" s="39"/>
    </row>
    <row r="682" spans="1:5" x14ac:dyDescent="0.2">
      <c r="A682" s="39"/>
      <c r="B682" s="39"/>
      <c r="C682" s="41"/>
      <c r="D682" s="41"/>
      <c r="E682" s="39"/>
    </row>
    <row r="683" spans="1:5" x14ac:dyDescent="0.2">
      <c r="A683" s="39"/>
      <c r="B683" s="39"/>
      <c r="C683" s="41"/>
      <c r="D683" s="41"/>
      <c r="E683" s="39"/>
    </row>
    <row r="684" spans="1:5" x14ac:dyDescent="0.2">
      <c r="A684" s="39"/>
      <c r="B684" s="39"/>
      <c r="C684" s="41"/>
      <c r="D684" s="41"/>
      <c r="E684" s="39"/>
    </row>
    <row r="685" spans="1:5" x14ac:dyDescent="0.2">
      <c r="A685" s="39"/>
      <c r="B685" s="39"/>
      <c r="C685" s="41"/>
      <c r="D685" s="41"/>
      <c r="E685" s="39"/>
    </row>
    <row r="686" spans="1:5" x14ac:dyDescent="0.2">
      <c r="A686" s="39"/>
      <c r="B686" s="39"/>
      <c r="C686" s="41"/>
      <c r="D686" s="41"/>
      <c r="E686" s="39"/>
    </row>
    <row r="687" spans="1:5" x14ac:dyDescent="0.2">
      <c r="A687" s="39"/>
      <c r="B687" s="39"/>
      <c r="C687" s="41"/>
      <c r="D687" s="41"/>
      <c r="E687" s="39"/>
    </row>
    <row r="688" spans="1:5" x14ac:dyDescent="0.2">
      <c r="A688" s="39"/>
      <c r="B688" s="39"/>
      <c r="C688" s="41"/>
      <c r="D688" s="41"/>
      <c r="E688" s="39"/>
    </row>
    <row r="689" spans="1:5" x14ac:dyDescent="0.2">
      <c r="A689" s="39"/>
      <c r="B689" s="39"/>
      <c r="C689" s="41"/>
      <c r="D689" s="41"/>
      <c r="E689" s="39"/>
    </row>
    <row r="690" spans="1:5" x14ac:dyDescent="0.2">
      <c r="A690" s="39"/>
      <c r="B690" s="39"/>
      <c r="C690" s="41"/>
      <c r="D690" s="41"/>
      <c r="E690" s="39"/>
    </row>
    <row r="691" spans="1:5" x14ac:dyDescent="0.2">
      <c r="A691" s="39"/>
      <c r="B691" s="39"/>
      <c r="C691" s="41"/>
      <c r="D691" s="41"/>
      <c r="E691" s="39"/>
    </row>
    <row r="692" spans="1:5" x14ac:dyDescent="0.2">
      <c r="A692" s="39"/>
      <c r="B692" s="39"/>
      <c r="C692" s="41"/>
      <c r="D692" s="41"/>
      <c r="E692" s="39"/>
    </row>
    <row r="693" spans="1:5" x14ac:dyDescent="0.2">
      <c r="A693" s="39"/>
      <c r="B693" s="39"/>
      <c r="C693" s="41"/>
      <c r="D693" s="41"/>
      <c r="E693" s="39"/>
    </row>
    <row r="694" spans="1:5" x14ac:dyDescent="0.2">
      <c r="A694" s="39"/>
      <c r="B694" s="39"/>
      <c r="C694" s="41"/>
      <c r="D694" s="41"/>
      <c r="E694" s="39"/>
    </row>
    <row r="695" spans="1:5" x14ac:dyDescent="0.2">
      <c r="A695" s="39"/>
      <c r="B695" s="39"/>
      <c r="C695" s="41"/>
      <c r="D695" s="41"/>
      <c r="E695" s="39"/>
    </row>
    <row r="696" spans="1:5" x14ac:dyDescent="0.2">
      <c r="A696" s="39"/>
      <c r="B696" s="39"/>
      <c r="C696" s="41"/>
      <c r="D696" s="41"/>
      <c r="E696" s="39"/>
    </row>
    <row r="697" spans="1:5" x14ac:dyDescent="0.2">
      <c r="A697" s="39"/>
      <c r="B697" s="39"/>
      <c r="C697" s="41"/>
      <c r="D697" s="41"/>
      <c r="E697" s="39"/>
    </row>
    <row r="698" spans="1:5" x14ac:dyDescent="0.2">
      <c r="A698" s="39"/>
      <c r="B698" s="39"/>
      <c r="C698" s="41"/>
      <c r="D698" s="41"/>
      <c r="E698" s="39"/>
    </row>
    <row r="699" spans="1:5" x14ac:dyDescent="0.2">
      <c r="A699" s="39"/>
      <c r="B699" s="39"/>
      <c r="C699" s="41"/>
      <c r="D699" s="41"/>
      <c r="E699" s="39"/>
    </row>
    <row r="700" spans="1:5" x14ac:dyDescent="0.2">
      <c r="A700" s="39"/>
      <c r="B700" s="39"/>
      <c r="C700" s="41"/>
      <c r="D700" s="41"/>
      <c r="E700" s="39"/>
    </row>
    <row r="701" spans="1:5" x14ac:dyDescent="0.2">
      <c r="A701" s="39"/>
      <c r="B701" s="39"/>
      <c r="C701" s="41"/>
      <c r="D701" s="41"/>
      <c r="E701" s="39"/>
    </row>
    <row r="702" spans="1:5" x14ac:dyDescent="0.2">
      <c r="A702" s="39"/>
      <c r="B702" s="39"/>
      <c r="C702" s="41"/>
      <c r="D702" s="41"/>
      <c r="E702" s="39"/>
    </row>
    <row r="703" spans="1:5" x14ac:dyDescent="0.2">
      <c r="A703" s="39"/>
      <c r="B703" s="39"/>
      <c r="C703" s="41"/>
      <c r="D703" s="41"/>
      <c r="E703" s="39"/>
    </row>
    <row r="704" spans="1:5" x14ac:dyDescent="0.2">
      <c r="A704" s="39"/>
      <c r="B704" s="39"/>
      <c r="C704" s="41"/>
      <c r="D704" s="41"/>
      <c r="E704" s="39"/>
    </row>
    <row r="705" spans="1:5" x14ac:dyDescent="0.2">
      <c r="A705" s="39"/>
      <c r="B705" s="39"/>
      <c r="C705" s="41"/>
      <c r="D705" s="41"/>
      <c r="E705" s="39"/>
    </row>
    <row r="706" spans="1:5" x14ac:dyDescent="0.2">
      <c r="A706" s="39"/>
      <c r="B706" s="39"/>
      <c r="C706" s="41"/>
      <c r="D706" s="41"/>
      <c r="E706" s="39"/>
    </row>
    <row r="707" spans="1:5" x14ac:dyDescent="0.2">
      <c r="A707" s="39"/>
      <c r="B707" s="39"/>
      <c r="C707" s="41"/>
      <c r="D707" s="41"/>
      <c r="E707" s="39"/>
    </row>
    <row r="708" spans="1:5" x14ac:dyDescent="0.2">
      <c r="A708" s="39"/>
      <c r="B708" s="39"/>
      <c r="C708" s="41"/>
      <c r="D708" s="41"/>
      <c r="E708" s="39"/>
    </row>
    <row r="709" spans="1:5" x14ac:dyDescent="0.2">
      <c r="A709" s="39"/>
      <c r="B709" s="39"/>
      <c r="C709" s="41"/>
      <c r="D709" s="41"/>
      <c r="E709" s="39"/>
    </row>
    <row r="710" spans="1:5" x14ac:dyDescent="0.2">
      <c r="A710" s="39"/>
      <c r="B710" s="39"/>
      <c r="C710" s="41"/>
      <c r="D710" s="41"/>
      <c r="E710" s="39"/>
    </row>
    <row r="711" spans="1:5" x14ac:dyDescent="0.2">
      <c r="A711" s="39"/>
      <c r="B711" s="39"/>
      <c r="C711" s="41"/>
      <c r="D711" s="41"/>
      <c r="E711" s="39"/>
    </row>
    <row r="712" spans="1:5" x14ac:dyDescent="0.2">
      <c r="A712" s="39"/>
      <c r="B712" s="39"/>
      <c r="C712" s="41"/>
      <c r="D712" s="41"/>
      <c r="E712" s="39"/>
    </row>
    <row r="713" spans="1:5" x14ac:dyDescent="0.2">
      <c r="A713" s="39"/>
      <c r="B713" s="39"/>
      <c r="C713" s="41"/>
      <c r="D713" s="41"/>
      <c r="E713" s="39"/>
    </row>
    <row r="714" spans="1:5" x14ac:dyDescent="0.2">
      <c r="A714" s="39"/>
      <c r="B714" s="39"/>
      <c r="C714" s="41"/>
      <c r="D714" s="41"/>
      <c r="E714" s="39"/>
    </row>
    <row r="715" spans="1:5" x14ac:dyDescent="0.2">
      <c r="A715" s="39"/>
      <c r="B715" s="39"/>
      <c r="C715" s="41"/>
      <c r="D715" s="41"/>
      <c r="E715" s="39"/>
    </row>
    <row r="716" spans="1:5" x14ac:dyDescent="0.2">
      <c r="A716" s="39"/>
      <c r="B716" s="39"/>
      <c r="C716" s="41"/>
      <c r="D716" s="41"/>
      <c r="E716" s="39"/>
    </row>
    <row r="717" spans="1:5" x14ac:dyDescent="0.2">
      <c r="A717" s="39"/>
      <c r="B717" s="39"/>
      <c r="C717" s="41"/>
      <c r="D717" s="41"/>
      <c r="E717" s="39"/>
    </row>
    <row r="718" spans="1:5" x14ac:dyDescent="0.2">
      <c r="A718" s="39"/>
      <c r="B718" s="39"/>
      <c r="C718" s="41"/>
      <c r="D718" s="41"/>
      <c r="E718" s="39"/>
    </row>
    <row r="719" spans="1:5" x14ac:dyDescent="0.2">
      <c r="A719" s="39"/>
      <c r="B719" s="39"/>
      <c r="C719" s="41"/>
      <c r="D719" s="41"/>
      <c r="E719" s="39"/>
    </row>
    <row r="720" spans="1:5" x14ac:dyDescent="0.2">
      <c r="A720" s="39"/>
      <c r="B720" s="39"/>
      <c r="C720" s="41"/>
      <c r="D720" s="41"/>
      <c r="E720" s="39"/>
    </row>
    <row r="721" spans="1:5" x14ac:dyDescent="0.2">
      <c r="A721" s="39"/>
      <c r="B721" s="39"/>
      <c r="C721" s="41"/>
      <c r="D721" s="41"/>
      <c r="E721" s="39"/>
    </row>
    <row r="722" spans="1:5" x14ac:dyDescent="0.2">
      <c r="A722" s="39"/>
      <c r="B722" s="39"/>
      <c r="C722" s="41"/>
      <c r="D722" s="41"/>
      <c r="E722" s="39"/>
    </row>
    <row r="723" spans="1:5" x14ac:dyDescent="0.2">
      <c r="A723" s="39"/>
      <c r="B723" s="39"/>
      <c r="C723" s="41"/>
      <c r="D723" s="41"/>
      <c r="E723" s="39"/>
    </row>
    <row r="724" spans="1:5" x14ac:dyDescent="0.2">
      <c r="A724" s="39"/>
      <c r="B724" s="39"/>
      <c r="C724" s="41"/>
      <c r="D724" s="41"/>
      <c r="E724" s="39"/>
    </row>
    <row r="725" spans="1:5" x14ac:dyDescent="0.2">
      <c r="A725" s="39"/>
      <c r="B725" s="39"/>
      <c r="C725" s="41"/>
      <c r="D725" s="41"/>
      <c r="E725" s="39"/>
    </row>
    <row r="726" spans="1:5" x14ac:dyDescent="0.2">
      <c r="A726" s="39"/>
      <c r="B726" s="39"/>
      <c r="C726" s="41"/>
      <c r="D726" s="41"/>
      <c r="E726" s="39"/>
    </row>
    <row r="727" spans="1:5" x14ac:dyDescent="0.2">
      <c r="A727" s="39"/>
      <c r="B727" s="39"/>
      <c r="C727" s="41"/>
      <c r="D727" s="41"/>
      <c r="E727" s="39"/>
    </row>
    <row r="728" spans="1:5" x14ac:dyDescent="0.2">
      <c r="A728" s="39"/>
      <c r="B728" s="39"/>
      <c r="C728" s="41"/>
      <c r="D728" s="41"/>
      <c r="E728" s="39"/>
    </row>
    <row r="729" spans="1:5" x14ac:dyDescent="0.2">
      <c r="A729" s="39"/>
      <c r="B729" s="39"/>
      <c r="C729" s="41"/>
      <c r="D729" s="41"/>
      <c r="E729" s="39"/>
    </row>
    <row r="730" spans="1:5" x14ac:dyDescent="0.2">
      <c r="A730" s="39"/>
      <c r="B730" s="39"/>
      <c r="C730" s="41"/>
      <c r="D730" s="41"/>
      <c r="E730" s="39"/>
    </row>
    <row r="731" spans="1:5" x14ac:dyDescent="0.2">
      <c r="A731" s="39"/>
      <c r="B731" s="39"/>
      <c r="C731" s="41"/>
      <c r="D731" s="41"/>
      <c r="E731" s="39"/>
    </row>
    <row r="732" spans="1:5" x14ac:dyDescent="0.2">
      <c r="A732" s="39"/>
      <c r="B732" s="39"/>
      <c r="C732" s="41"/>
      <c r="D732" s="41"/>
      <c r="E732" s="39"/>
    </row>
    <row r="733" spans="1:5" x14ac:dyDescent="0.2">
      <c r="A733" s="39"/>
      <c r="B733" s="39"/>
      <c r="C733" s="41"/>
      <c r="D733" s="41"/>
      <c r="E733" s="39"/>
    </row>
    <row r="734" spans="1:5" x14ac:dyDescent="0.2">
      <c r="A734" s="39"/>
      <c r="B734" s="39"/>
      <c r="C734" s="41"/>
      <c r="D734" s="41"/>
      <c r="E734" s="39"/>
    </row>
    <row r="735" spans="1:5" x14ac:dyDescent="0.2">
      <c r="A735" s="39"/>
      <c r="B735" s="39"/>
      <c r="C735" s="41"/>
      <c r="D735" s="41"/>
      <c r="E735" s="39"/>
    </row>
    <row r="736" spans="1:5" x14ac:dyDescent="0.2">
      <c r="A736" s="39"/>
      <c r="B736" s="39"/>
      <c r="C736" s="41"/>
      <c r="D736" s="41"/>
      <c r="E736" s="39"/>
    </row>
    <row r="737" spans="1:5" x14ac:dyDescent="0.2">
      <c r="A737" s="39"/>
      <c r="B737" s="39"/>
      <c r="C737" s="41"/>
      <c r="D737" s="41"/>
      <c r="E737" s="39"/>
    </row>
    <row r="738" spans="1:5" x14ac:dyDescent="0.2">
      <c r="A738" s="39"/>
      <c r="B738" s="39"/>
      <c r="C738" s="41"/>
      <c r="D738" s="41"/>
      <c r="E738" s="39"/>
    </row>
    <row r="739" spans="1:5" x14ac:dyDescent="0.2">
      <c r="A739" s="39"/>
      <c r="B739" s="39"/>
      <c r="C739" s="41"/>
      <c r="D739" s="41"/>
      <c r="E739" s="39"/>
    </row>
    <row r="740" spans="1:5" x14ac:dyDescent="0.2">
      <c r="A740" s="39"/>
      <c r="B740" s="39"/>
      <c r="C740" s="41"/>
      <c r="D740" s="41"/>
      <c r="E740" s="39"/>
    </row>
    <row r="741" spans="1:5" x14ac:dyDescent="0.2">
      <c r="A741" s="39"/>
      <c r="B741" s="39"/>
      <c r="C741" s="41"/>
      <c r="D741" s="41"/>
      <c r="E741" s="39"/>
    </row>
    <row r="742" spans="1:5" x14ac:dyDescent="0.2">
      <c r="A742" s="39"/>
      <c r="B742" s="39"/>
      <c r="C742" s="41"/>
      <c r="D742" s="41"/>
      <c r="E742" s="39"/>
    </row>
    <row r="743" spans="1:5" x14ac:dyDescent="0.2">
      <c r="A743" s="39"/>
      <c r="B743" s="39"/>
      <c r="C743" s="41"/>
      <c r="D743" s="41"/>
      <c r="E743" s="39"/>
    </row>
    <row r="744" spans="1:5" x14ac:dyDescent="0.2">
      <c r="A744" s="39"/>
      <c r="B744" s="39"/>
      <c r="C744" s="41"/>
      <c r="D744" s="41"/>
      <c r="E744" s="39"/>
    </row>
    <row r="745" spans="1:5" x14ac:dyDescent="0.2">
      <c r="A745" s="39"/>
      <c r="B745" s="39"/>
      <c r="C745" s="41"/>
      <c r="D745" s="41"/>
      <c r="E745" s="39"/>
    </row>
    <row r="746" spans="1:5" x14ac:dyDescent="0.2">
      <c r="A746" s="39"/>
      <c r="B746" s="39"/>
      <c r="C746" s="41"/>
      <c r="D746" s="41"/>
      <c r="E746" s="39"/>
    </row>
    <row r="747" spans="1:5" x14ac:dyDescent="0.2">
      <c r="A747" s="39"/>
      <c r="B747" s="39"/>
      <c r="C747" s="41"/>
      <c r="D747" s="41"/>
      <c r="E747" s="39"/>
    </row>
    <row r="748" spans="1:5" x14ac:dyDescent="0.2">
      <c r="A748" s="39"/>
      <c r="B748" s="39"/>
      <c r="C748" s="41"/>
      <c r="D748" s="41"/>
      <c r="E748" s="39"/>
    </row>
    <row r="749" spans="1:5" x14ac:dyDescent="0.2">
      <c r="A749" s="39"/>
      <c r="B749" s="39"/>
      <c r="C749" s="41"/>
      <c r="D749" s="41"/>
      <c r="E749" s="39"/>
    </row>
    <row r="750" spans="1:5" x14ac:dyDescent="0.2">
      <c r="A750" s="39"/>
      <c r="B750" s="39"/>
      <c r="C750" s="41"/>
      <c r="D750" s="41"/>
      <c r="E750" s="39"/>
    </row>
    <row r="751" spans="1:5" x14ac:dyDescent="0.2">
      <c r="A751" s="39"/>
      <c r="B751" s="39"/>
      <c r="C751" s="41"/>
      <c r="D751" s="41"/>
      <c r="E751" s="39"/>
    </row>
    <row r="752" spans="1:5" x14ac:dyDescent="0.2">
      <c r="A752" s="39"/>
      <c r="B752" s="39"/>
      <c r="C752" s="41"/>
      <c r="D752" s="41"/>
      <c r="E752" s="39"/>
    </row>
    <row r="753" spans="1:5" x14ac:dyDescent="0.2">
      <c r="A753" s="39"/>
      <c r="B753" s="39"/>
      <c r="C753" s="41"/>
      <c r="D753" s="41"/>
      <c r="E753" s="39"/>
    </row>
    <row r="754" spans="1:5" x14ac:dyDescent="0.2">
      <c r="A754" s="39"/>
      <c r="B754" s="39"/>
      <c r="C754" s="41"/>
      <c r="D754" s="41"/>
      <c r="E754" s="39"/>
    </row>
    <row r="755" spans="1:5" x14ac:dyDescent="0.2">
      <c r="A755" s="39"/>
      <c r="B755" s="39"/>
      <c r="C755" s="41"/>
      <c r="D755" s="41"/>
      <c r="E755" s="39"/>
    </row>
    <row r="756" spans="1:5" x14ac:dyDescent="0.2">
      <c r="A756" s="39"/>
      <c r="B756" s="39"/>
      <c r="C756" s="41"/>
      <c r="D756" s="41"/>
      <c r="E756" s="39"/>
    </row>
    <row r="757" spans="1:5" x14ac:dyDescent="0.2">
      <c r="A757" s="39"/>
      <c r="B757" s="39"/>
      <c r="C757" s="41"/>
      <c r="D757" s="41"/>
      <c r="E757" s="39"/>
    </row>
    <row r="758" spans="1:5" x14ac:dyDescent="0.2">
      <c r="A758" s="39"/>
      <c r="B758" s="39"/>
      <c r="C758" s="41"/>
      <c r="D758" s="41"/>
      <c r="E758" s="39"/>
    </row>
    <row r="759" spans="1:5" x14ac:dyDescent="0.2">
      <c r="A759" s="39"/>
      <c r="B759" s="39"/>
      <c r="C759" s="41"/>
      <c r="D759" s="41"/>
      <c r="E759" s="39"/>
    </row>
    <row r="760" spans="1:5" x14ac:dyDescent="0.2">
      <c r="A760" s="39"/>
      <c r="B760" s="39"/>
      <c r="C760" s="41"/>
      <c r="D760" s="41"/>
      <c r="E760" s="39"/>
    </row>
    <row r="761" spans="1:5" x14ac:dyDescent="0.2">
      <c r="A761" s="39"/>
      <c r="B761" s="39"/>
      <c r="C761" s="41"/>
      <c r="D761" s="41"/>
      <c r="E761" s="39"/>
    </row>
    <row r="762" spans="1:5" x14ac:dyDescent="0.2">
      <c r="A762" s="39"/>
      <c r="B762" s="39"/>
      <c r="C762" s="41"/>
      <c r="D762" s="41"/>
      <c r="E762" s="39"/>
    </row>
    <row r="763" spans="1:5" x14ac:dyDescent="0.2">
      <c r="A763" s="39"/>
      <c r="B763" s="39"/>
      <c r="C763" s="41"/>
      <c r="D763" s="41"/>
      <c r="E763" s="39"/>
    </row>
    <row r="764" spans="1:5" x14ac:dyDescent="0.2">
      <c r="A764" s="39"/>
      <c r="B764" s="39"/>
      <c r="C764" s="41"/>
      <c r="D764" s="41"/>
      <c r="E764" s="39"/>
    </row>
    <row r="765" spans="1:5" x14ac:dyDescent="0.2">
      <c r="A765" s="39"/>
      <c r="B765" s="39"/>
      <c r="C765" s="41"/>
      <c r="D765" s="41"/>
      <c r="E765" s="39"/>
    </row>
    <row r="766" spans="1:5" x14ac:dyDescent="0.2">
      <c r="A766" s="39"/>
      <c r="B766" s="39"/>
      <c r="C766" s="41"/>
      <c r="D766" s="41"/>
      <c r="E766" s="39"/>
    </row>
    <row r="767" spans="1:5" x14ac:dyDescent="0.2">
      <c r="A767" s="39"/>
      <c r="B767" s="39"/>
      <c r="C767" s="41"/>
      <c r="D767" s="41"/>
      <c r="E767" s="39"/>
    </row>
    <row r="768" spans="1:5" x14ac:dyDescent="0.2">
      <c r="A768" s="39"/>
      <c r="B768" s="39"/>
      <c r="C768" s="41"/>
      <c r="D768" s="41"/>
      <c r="E768" s="39"/>
    </row>
    <row r="769" spans="1:5" x14ac:dyDescent="0.2">
      <c r="A769" s="39"/>
      <c r="B769" s="39"/>
      <c r="C769" s="41"/>
      <c r="D769" s="41"/>
      <c r="E769" s="39"/>
    </row>
    <row r="770" spans="1:5" x14ac:dyDescent="0.2">
      <c r="A770" s="39"/>
      <c r="B770" s="39"/>
      <c r="C770" s="41"/>
      <c r="D770" s="41"/>
      <c r="E770" s="39"/>
    </row>
    <row r="771" spans="1:5" x14ac:dyDescent="0.2">
      <c r="A771" s="39"/>
      <c r="B771" s="39"/>
      <c r="C771" s="41"/>
      <c r="D771" s="41"/>
      <c r="E771" s="39"/>
    </row>
    <row r="772" spans="1:5" x14ac:dyDescent="0.2">
      <c r="A772" s="39"/>
      <c r="B772" s="39"/>
      <c r="C772" s="41"/>
      <c r="D772" s="41"/>
      <c r="E772" s="39"/>
    </row>
    <row r="773" spans="1:5" x14ac:dyDescent="0.2">
      <c r="A773" s="39"/>
      <c r="B773" s="39"/>
      <c r="C773" s="41"/>
      <c r="D773" s="41"/>
      <c r="E773" s="39"/>
    </row>
    <row r="774" spans="1:5" x14ac:dyDescent="0.2">
      <c r="A774" s="39"/>
      <c r="B774" s="39"/>
      <c r="C774" s="41"/>
      <c r="D774" s="41"/>
      <c r="E774" s="39"/>
    </row>
    <row r="775" spans="1:5" x14ac:dyDescent="0.2">
      <c r="A775" s="39"/>
      <c r="B775" s="39"/>
      <c r="C775" s="41"/>
      <c r="D775" s="41"/>
      <c r="E775" s="39"/>
    </row>
    <row r="776" spans="1:5" x14ac:dyDescent="0.2">
      <c r="A776" s="39"/>
      <c r="B776" s="39"/>
      <c r="C776" s="41"/>
      <c r="D776" s="41"/>
      <c r="E776" s="39"/>
    </row>
    <row r="777" spans="1:5" x14ac:dyDescent="0.2">
      <c r="A777" s="39"/>
      <c r="B777" s="39"/>
      <c r="C777" s="41"/>
      <c r="D777" s="41"/>
      <c r="E777" s="39"/>
    </row>
    <row r="778" spans="1:5" x14ac:dyDescent="0.2">
      <c r="A778" s="39"/>
      <c r="B778" s="39"/>
      <c r="C778" s="41"/>
      <c r="D778" s="41"/>
      <c r="E778" s="39"/>
    </row>
    <row r="779" spans="1:5" x14ac:dyDescent="0.2">
      <c r="A779" s="39"/>
      <c r="B779" s="39"/>
      <c r="C779" s="41"/>
      <c r="D779" s="41"/>
      <c r="E779" s="39"/>
    </row>
    <row r="780" spans="1:5" x14ac:dyDescent="0.2">
      <c r="A780" s="39"/>
      <c r="B780" s="39"/>
      <c r="C780" s="41"/>
      <c r="D780" s="41"/>
      <c r="E780" s="39"/>
    </row>
    <row r="781" spans="1:5" x14ac:dyDescent="0.2">
      <c r="A781" s="39"/>
      <c r="B781" s="39"/>
      <c r="C781" s="41"/>
      <c r="D781" s="41"/>
      <c r="E781" s="39"/>
    </row>
    <row r="782" spans="1:5" x14ac:dyDescent="0.2">
      <c r="A782" s="39"/>
      <c r="B782" s="39"/>
      <c r="C782" s="41"/>
      <c r="D782" s="41"/>
      <c r="E782" s="39"/>
    </row>
    <row r="783" spans="1:5" x14ac:dyDescent="0.2">
      <c r="A783" s="39"/>
      <c r="B783" s="39"/>
      <c r="C783" s="41"/>
      <c r="D783" s="41"/>
      <c r="E783" s="39"/>
    </row>
    <row r="784" spans="1:5" x14ac:dyDescent="0.2">
      <c r="A784" s="39"/>
      <c r="B784" s="39"/>
      <c r="C784" s="41"/>
      <c r="D784" s="41"/>
      <c r="E784" s="39"/>
    </row>
    <row r="785" spans="1:5" x14ac:dyDescent="0.2">
      <c r="A785" s="39"/>
      <c r="B785" s="39"/>
      <c r="C785" s="41"/>
      <c r="D785" s="41"/>
      <c r="E785" s="39"/>
    </row>
    <row r="786" spans="1:5" x14ac:dyDescent="0.2">
      <c r="A786" s="39"/>
      <c r="B786" s="39"/>
      <c r="C786" s="41"/>
      <c r="D786" s="41"/>
      <c r="E786" s="39"/>
    </row>
    <row r="787" spans="1:5" x14ac:dyDescent="0.2">
      <c r="A787" s="39"/>
      <c r="B787" s="39"/>
      <c r="C787" s="41"/>
      <c r="D787" s="41"/>
      <c r="E787" s="39"/>
    </row>
    <row r="788" spans="1:5" x14ac:dyDescent="0.2">
      <c r="A788" s="39"/>
      <c r="B788" s="39"/>
      <c r="C788" s="41"/>
      <c r="D788" s="41"/>
      <c r="E788" s="39"/>
    </row>
    <row r="789" spans="1:5" x14ac:dyDescent="0.2">
      <c r="A789" s="39"/>
      <c r="B789" s="39"/>
      <c r="C789" s="41"/>
      <c r="D789" s="41"/>
      <c r="E789" s="39"/>
    </row>
    <row r="790" spans="1:5" x14ac:dyDescent="0.2">
      <c r="A790" s="39"/>
      <c r="B790" s="39"/>
      <c r="C790" s="41"/>
      <c r="D790" s="41"/>
      <c r="E790" s="39"/>
    </row>
    <row r="791" spans="1:5" x14ac:dyDescent="0.2">
      <c r="A791" s="39"/>
      <c r="B791" s="39"/>
      <c r="C791" s="41"/>
      <c r="D791" s="41"/>
      <c r="E791" s="39"/>
    </row>
    <row r="792" spans="1:5" x14ac:dyDescent="0.2">
      <c r="A792" s="39"/>
      <c r="B792" s="39"/>
      <c r="C792" s="41"/>
      <c r="D792" s="41"/>
      <c r="E792" s="39"/>
    </row>
    <row r="793" spans="1:5" x14ac:dyDescent="0.2">
      <c r="A793" s="39"/>
      <c r="B793" s="39"/>
      <c r="C793" s="41"/>
      <c r="D793" s="41"/>
      <c r="E793" s="39"/>
    </row>
    <row r="794" spans="1:5" x14ac:dyDescent="0.2">
      <c r="A794" s="39"/>
      <c r="B794" s="39"/>
      <c r="C794" s="41"/>
      <c r="D794" s="41"/>
      <c r="E794" s="39"/>
    </row>
    <row r="795" spans="1:5" x14ac:dyDescent="0.2">
      <c r="A795" s="39"/>
      <c r="B795" s="39"/>
      <c r="C795" s="41"/>
      <c r="D795" s="41"/>
      <c r="E795" s="39"/>
    </row>
    <row r="796" spans="1:5" x14ac:dyDescent="0.2">
      <c r="A796" s="39"/>
      <c r="B796" s="39"/>
      <c r="C796" s="41"/>
      <c r="D796" s="41"/>
      <c r="E796" s="39"/>
    </row>
    <row r="797" spans="1:5" x14ac:dyDescent="0.2">
      <c r="A797" s="39"/>
      <c r="B797" s="39"/>
      <c r="C797" s="41"/>
      <c r="D797" s="41"/>
      <c r="E797" s="39"/>
    </row>
    <row r="798" spans="1:5" x14ac:dyDescent="0.2">
      <c r="A798" s="39"/>
      <c r="B798" s="39"/>
      <c r="C798" s="41"/>
      <c r="D798" s="41"/>
      <c r="E798" s="39"/>
    </row>
    <row r="799" spans="1:5" x14ac:dyDescent="0.2">
      <c r="A799" s="39"/>
      <c r="B799" s="39"/>
      <c r="C799" s="41"/>
      <c r="D799" s="41"/>
      <c r="E799" s="39"/>
    </row>
    <row r="800" spans="1:5" x14ac:dyDescent="0.2">
      <c r="A800" s="39"/>
      <c r="B800" s="39"/>
      <c r="C800" s="41"/>
      <c r="D800" s="41"/>
      <c r="E800" s="39"/>
    </row>
    <row r="801" spans="1:5" x14ac:dyDescent="0.2">
      <c r="A801" s="39"/>
      <c r="B801" s="39"/>
      <c r="C801" s="41"/>
      <c r="D801" s="41"/>
      <c r="E801" s="39"/>
    </row>
    <row r="802" spans="1:5" x14ac:dyDescent="0.2">
      <c r="A802" s="39"/>
      <c r="B802" s="39"/>
      <c r="C802" s="41"/>
      <c r="D802" s="41"/>
      <c r="E802" s="39"/>
    </row>
    <row r="803" spans="1:5" x14ac:dyDescent="0.2">
      <c r="A803" s="39"/>
      <c r="B803" s="39"/>
      <c r="C803" s="41"/>
      <c r="D803" s="41"/>
      <c r="E803" s="39"/>
    </row>
    <row r="804" spans="1:5" x14ac:dyDescent="0.2">
      <c r="A804" s="39"/>
      <c r="B804" s="39"/>
      <c r="C804" s="41"/>
      <c r="D804" s="41"/>
      <c r="E804" s="39"/>
    </row>
    <row r="805" spans="1:5" x14ac:dyDescent="0.2">
      <c r="A805" s="39"/>
      <c r="B805" s="39"/>
      <c r="C805" s="41"/>
      <c r="D805" s="41"/>
      <c r="E805" s="39"/>
    </row>
    <row r="806" spans="1:5" x14ac:dyDescent="0.2">
      <c r="A806" s="39"/>
      <c r="B806" s="39"/>
      <c r="C806" s="41"/>
      <c r="D806" s="41"/>
      <c r="E806" s="39"/>
    </row>
    <row r="807" spans="1:5" x14ac:dyDescent="0.2">
      <c r="A807" s="39"/>
      <c r="B807" s="39"/>
      <c r="C807" s="41"/>
      <c r="D807" s="41"/>
      <c r="E807" s="39"/>
    </row>
    <row r="808" spans="1:5" x14ac:dyDescent="0.2">
      <c r="A808" s="39"/>
      <c r="B808" s="39"/>
      <c r="C808" s="41"/>
      <c r="D808" s="41"/>
      <c r="E808" s="39"/>
    </row>
    <row r="809" spans="1:5" x14ac:dyDescent="0.2">
      <c r="A809" s="39"/>
      <c r="B809" s="39"/>
      <c r="C809" s="41"/>
      <c r="D809" s="41"/>
      <c r="E809" s="39"/>
    </row>
    <row r="810" spans="1:5" x14ac:dyDescent="0.2">
      <c r="A810" s="39"/>
      <c r="B810" s="39"/>
      <c r="C810" s="41"/>
      <c r="D810" s="41"/>
      <c r="E810" s="39"/>
    </row>
    <row r="811" spans="1:5" x14ac:dyDescent="0.2">
      <c r="A811" s="39"/>
      <c r="B811" s="39"/>
      <c r="C811" s="41"/>
      <c r="D811" s="41"/>
      <c r="E811" s="39"/>
    </row>
    <row r="812" spans="1:5" x14ac:dyDescent="0.2">
      <c r="A812" s="39"/>
      <c r="B812" s="39"/>
      <c r="C812" s="41"/>
      <c r="D812" s="41"/>
      <c r="E812" s="39"/>
    </row>
    <row r="813" spans="1:5" x14ac:dyDescent="0.2">
      <c r="A813" s="39"/>
      <c r="B813" s="39"/>
      <c r="C813" s="41"/>
      <c r="D813" s="41"/>
      <c r="E813" s="39"/>
    </row>
    <row r="814" spans="1:5" x14ac:dyDescent="0.2">
      <c r="A814" s="39"/>
      <c r="B814" s="39"/>
      <c r="C814" s="41"/>
      <c r="D814" s="41"/>
      <c r="E814" s="39"/>
    </row>
    <row r="815" spans="1:5" x14ac:dyDescent="0.2">
      <c r="A815" s="39"/>
      <c r="B815" s="39"/>
      <c r="C815" s="41"/>
      <c r="D815" s="41"/>
      <c r="E815" s="39"/>
    </row>
    <row r="816" spans="1:5" x14ac:dyDescent="0.2">
      <c r="A816" s="39"/>
      <c r="B816" s="39"/>
      <c r="C816" s="41"/>
      <c r="D816" s="41"/>
      <c r="E816" s="39"/>
    </row>
    <row r="817" spans="1:5" x14ac:dyDescent="0.2">
      <c r="A817" s="39"/>
      <c r="B817" s="39"/>
      <c r="C817" s="41"/>
      <c r="D817" s="41"/>
      <c r="E817" s="39"/>
    </row>
    <row r="818" spans="1:5" x14ac:dyDescent="0.2">
      <c r="A818" s="39"/>
      <c r="B818" s="39"/>
      <c r="C818" s="41"/>
      <c r="D818" s="41"/>
      <c r="E818" s="39"/>
    </row>
    <row r="819" spans="1:5" x14ac:dyDescent="0.2">
      <c r="A819" s="39"/>
      <c r="B819" s="39"/>
      <c r="C819" s="41"/>
      <c r="D819" s="41"/>
      <c r="E819" s="39"/>
    </row>
    <row r="820" spans="1:5" x14ac:dyDescent="0.2">
      <c r="A820" s="39"/>
      <c r="B820" s="39"/>
      <c r="C820" s="41"/>
      <c r="D820" s="41"/>
      <c r="E820" s="39"/>
    </row>
    <row r="821" spans="1:5" x14ac:dyDescent="0.2">
      <c r="A821" s="39"/>
      <c r="B821" s="39"/>
      <c r="C821" s="41"/>
      <c r="D821" s="41"/>
      <c r="E821" s="39"/>
    </row>
    <row r="822" spans="1:5" x14ac:dyDescent="0.2">
      <c r="A822" s="39"/>
      <c r="B822" s="39"/>
      <c r="C822" s="41"/>
      <c r="D822" s="41"/>
      <c r="E822" s="39"/>
    </row>
    <row r="823" spans="1:5" x14ac:dyDescent="0.2">
      <c r="A823" s="39"/>
      <c r="B823" s="39"/>
      <c r="C823" s="41"/>
      <c r="D823" s="41"/>
      <c r="E823" s="39"/>
    </row>
    <row r="824" spans="1:5" x14ac:dyDescent="0.2">
      <c r="A824" s="39"/>
      <c r="B824" s="39"/>
      <c r="C824" s="41"/>
      <c r="D824" s="41"/>
      <c r="E824" s="39"/>
    </row>
    <row r="825" spans="1:5" x14ac:dyDescent="0.2">
      <c r="A825" s="39"/>
      <c r="B825" s="39"/>
      <c r="C825" s="41"/>
      <c r="D825" s="41"/>
      <c r="E825" s="39"/>
    </row>
    <row r="826" spans="1:5" x14ac:dyDescent="0.2">
      <c r="A826" s="39"/>
      <c r="B826" s="39"/>
      <c r="C826" s="41"/>
      <c r="D826" s="41"/>
      <c r="E826" s="39"/>
    </row>
    <row r="827" spans="1:5" x14ac:dyDescent="0.2">
      <c r="A827" s="39"/>
      <c r="B827" s="39"/>
      <c r="C827" s="41"/>
      <c r="D827" s="41"/>
      <c r="E827" s="39"/>
    </row>
    <row r="828" spans="1:5" x14ac:dyDescent="0.2">
      <c r="A828" s="39"/>
      <c r="B828" s="39"/>
      <c r="C828" s="41"/>
      <c r="D828" s="41"/>
      <c r="E828" s="39"/>
    </row>
    <row r="829" spans="1:5" x14ac:dyDescent="0.2">
      <c r="A829" s="39"/>
      <c r="B829" s="39"/>
      <c r="C829" s="41"/>
      <c r="D829" s="41"/>
      <c r="E829" s="39"/>
    </row>
    <row r="830" spans="1:5" x14ac:dyDescent="0.2">
      <c r="A830" s="39"/>
      <c r="B830" s="39"/>
      <c r="C830" s="41"/>
      <c r="D830" s="41"/>
      <c r="E830" s="39"/>
    </row>
    <row r="831" spans="1:5" x14ac:dyDescent="0.2">
      <c r="A831" s="39"/>
      <c r="B831" s="39"/>
      <c r="C831" s="41"/>
      <c r="D831" s="41"/>
      <c r="E831" s="39"/>
    </row>
    <row r="832" spans="1:5" x14ac:dyDescent="0.2">
      <c r="A832" s="39"/>
      <c r="B832" s="39"/>
      <c r="C832" s="41"/>
      <c r="D832" s="41"/>
      <c r="E832" s="39"/>
    </row>
    <row r="833" spans="1:5" x14ac:dyDescent="0.2">
      <c r="A833" s="39"/>
      <c r="B833" s="39"/>
      <c r="C833" s="41"/>
      <c r="D833" s="41"/>
      <c r="E833" s="39"/>
    </row>
    <row r="834" spans="1:5" x14ac:dyDescent="0.2">
      <c r="A834" s="39"/>
      <c r="B834" s="39"/>
      <c r="C834" s="41"/>
      <c r="D834" s="41"/>
      <c r="E834" s="39"/>
    </row>
    <row r="835" spans="1:5" x14ac:dyDescent="0.2">
      <c r="A835" s="39"/>
      <c r="B835" s="39"/>
      <c r="C835" s="41"/>
      <c r="D835" s="41"/>
      <c r="E835" s="39"/>
    </row>
    <row r="836" spans="1:5" x14ac:dyDescent="0.2">
      <c r="A836" s="39"/>
      <c r="B836" s="39"/>
      <c r="C836" s="41"/>
      <c r="D836" s="41"/>
      <c r="E836" s="39"/>
    </row>
    <row r="837" spans="1:5" x14ac:dyDescent="0.2">
      <c r="A837" s="39"/>
      <c r="B837" s="39"/>
      <c r="C837" s="41"/>
      <c r="D837" s="41"/>
      <c r="E837" s="39"/>
    </row>
    <row r="838" spans="1:5" x14ac:dyDescent="0.2">
      <c r="A838" s="39"/>
      <c r="B838" s="39"/>
      <c r="C838" s="41"/>
      <c r="D838" s="41"/>
      <c r="E838" s="39"/>
    </row>
    <row r="839" spans="1:5" x14ac:dyDescent="0.2">
      <c r="A839" s="39"/>
      <c r="B839" s="39"/>
      <c r="C839" s="41"/>
      <c r="D839" s="41"/>
      <c r="E839" s="39"/>
    </row>
    <row r="840" spans="1:5" x14ac:dyDescent="0.2">
      <c r="A840" s="39"/>
      <c r="B840" s="39"/>
      <c r="C840" s="41"/>
      <c r="D840" s="41"/>
      <c r="E840" s="39"/>
    </row>
    <row r="841" spans="1:5" x14ac:dyDescent="0.2">
      <c r="A841" s="39"/>
      <c r="B841" s="39"/>
      <c r="C841" s="41"/>
      <c r="D841" s="41"/>
      <c r="E841" s="39"/>
    </row>
    <row r="842" spans="1:5" x14ac:dyDescent="0.2">
      <c r="A842" s="39"/>
      <c r="B842" s="39"/>
      <c r="C842" s="41"/>
      <c r="D842" s="41"/>
      <c r="E842" s="39"/>
    </row>
    <row r="843" spans="1:5" x14ac:dyDescent="0.2">
      <c r="A843" s="39"/>
      <c r="B843" s="39"/>
      <c r="C843" s="41"/>
      <c r="D843" s="41"/>
      <c r="E843" s="39"/>
    </row>
    <row r="844" spans="1:5" x14ac:dyDescent="0.2">
      <c r="A844" s="39"/>
      <c r="B844" s="39"/>
      <c r="C844" s="41"/>
      <c r="D844" s="41"/>
      <c r="E844" s="39"/>
    </row>
    <row r="845" spans="1:5" x14ac:dyDescent="0.2">
      <c r="A845" s="39"/>
      <c r="B845" s="39"/>
      <c r="C845" s="41"/>
      <c r="D845" s="41"/>
      <c r="E845" s="39"/>
    </row>
    <row r="846" spans="1:5" x14ac:dyDescent="0.2">
      <c r="A846" s="39"/>
      <c r="B846" s="39"/>
      <c r="C846" s="41"/>
      <c r="D846" s="41"/>
      <c r="E846" s="39"/>
    </row>
    <row r="847" spans="1:5" x14ac:dyDescent="0.2">
      <c r="A847" s="39"/>
      <c r="B847" s="39"/>
      <c r="C847" s="41"/>
      <c r="D847" s="41"/>
      <c r="E847" s="39"/>
    </row>
    <row r="848" spans="1:5" x14ac:dyDescent="0.2">
      <c r="A848" s="39"/>
      <c r="B848" s="39"/>
      <c r="C848" s="41"/>
      <c r="D848" s="41"/>
      <c r="E848" s="39"/>
    </row>
    <row r="849" spans="1:5" x14ac:dyDescent="0.2">
      <c r="A849" s="39"/>
      <c r="B849" s="39"/>
      <c r="C849" s="41"/>
      <c r="D849" s="41"/>
      <c r="E849" s="39"/>
    </row>
    <row r="850" spans="1:5" x14ac:dyDescent="0.2">
      <c r="A850" s="39"/>
      <c r="B850" s="39"/>
      <c r="C850" s="41"/>
      <c r="D850" s="41"/>
      <c r="E850" s="39"/>
    </row>
    <row r="851" spans="1:5" x14ac:dyDescent="0.2">
      <c r="A851" s="39"/>
      <c r="B851" s="39"/>
      <c r="C851" s="41"/>
      <c r="D851" s="41"/>
      <c r="E851" s="39"/>
    </row>
    <row r="852" spans="1:5" x14ac:dyDescent="0.2">
      <c r="A852" s="39"/>
      <c r="B852" s="39"/>
      <c r="C852" s="41"/>
      <c r="D852" s="41"/>
      <c r="E852" s="39"/>
    </row>
    <row r="853" spans="1:5" x14ac:dyDescent="0.2">
      <c r="A853" s="39"/>
      <c r="B853" s="39"/>
      <c r="C853" s="41"/>
      <c r="D853" s="41"/>
      <c r="E853" s="39"/>
    </row>
    <row r="854" spans="1:5" x14ac:dyDescent="0.2">
      <c r="A854" s="39"/>
      <c r="B854" s="39"/>
      <c r="C854" s="41"/>
      <c r="D854" s="41"/>
      <c r="E854" s="39"/>
    </row>
    <row r="855" spans="1:5" x14ac:dyDescent="0.2">
      <c r="A855" s="39"/>
      <c r="B855" s="39"/>
      <c r="C855" s="41"/>
      <c r="D855" s="41"/>
      <c r="E855" s="39"/>
    </row>
    <row r="856" spans="1:5" x14ac:dyDescent="0.2">
      <c r="A856" s="39"/>
      <c r="B856" s="39"/>
      <c r="C856" s="41"/>
      <c r="D856" s="41"/>
      <c r="E856" s="39"/>
    </row>
    <row r="857" spans="1:5" x14ac:dyDescent="0.2">
      <c r="A857" s="39"/>
      <c r="B857" s="39"/>
      <c r="C857" s="41"/>
      <c r="D857" s="41"/>
      <c r="E857" s="39"/>
    </row>
    <row r="858" spans="1:5" x14ac:dyDescent="0.2">
      <c r="A858" s="39"/>
      <c r="B858" s="39"/>
      <c r="C858" s="41"/>
      <c r="D858" s="41"/>
      <c r="E858" s="39"/>
    </row>
    <row r="859" spans="1:5" x14ac:dyDescent="0.2">
      <c r="A859" s="39"/>
      <c r="B859" s="39"/>
      <c r="C859" s="41"/>
      <c r="D859" s="41"/>
      <c r="E859" s="39"/>
    </row>
    <row r="860" spans="1:5" x14ac:dyDescent="0.2">
      <c r="A860" s="39"/>
      <c r="B860" s="39"/>
      <c r="C860" s="41"/>
      <c r="D860" s="41"/>
      <c r="E860" s="39"/>
    </row>
    <row r="861" spans="1:5" x14ac:dyDescent="0.2">
      <c r="A861" s="39"/>
      <c r="B861" s="39"/>
      <c r="C861" s="41"/>
      <c r="D861" s="41"/>
      <c r="E861" s="39"/>
    </row>
    <row r="862" spans="1:5" x14ac:dyDescent="0.2">
      <c r="A862" s="39"/>
      <c r="B862" s="39"/>
      <c r="C862" s="41"/>
      <c r="D862" s="41"/>
      <c r="E862" s="39"/>
    </row>
    <row r="863" spans="1:5" x14ac:dyDescent="0.2">
      <c r="A863" s="39"/>
      <c r="B863" s="39"/>
      <c r="C863" s="41"/>
      <c r="D863" s="41"/>
      <c r="E863" s="39"/>
    </row>
    <row r="864" spans="1:5" x14ac:dyDescent="0.2">
      <c r="A864" s="39"/>
      <c r="B864" s="39"/>
      <c r="C864" s="41"/>
      <c r="D864" s="41"/>
      <c r="E864" s="39"/>
    </row>
    <row r="865" spans="1:5" x14ac:dyDescent="0.2">
      <c r="A865" s="39"/>
      <c r="B865" s="39"/>
      <c r="C865" s="41"/>
      <c r="D865" s="41"/>
      <c r="E865" s="39"/>
    </row>
    <row r="866" spans="1:5" x14ac:dyDescent="0.2">
      <c r="A866" s="39"/>
      <c r="B866" s="39"/>
      <c r="C866" s="41"/>
      <c r="D866" s="41"/>
      <c r="E866" s="39"/>
    </row>
    <row r="867" spans="1:5" x14ac:dyDescent="0.2">
      <c r="A867" s="39"/>
      <c r="B867" s="39"/>
      <c r="C867" s="41"/>
      <c r="D867" s="41"/>
      <c r="E867" s="39"/>
    </row>
    <row r="868" spans="1:5" x14ac:dyDescent="0.2">
      <c r="A868" s="39"/>
      <c r="B868" s="39"/>
      <c r="C868" s="41"/>
      <c r="D868" s="41"/>
      <c r="E868" s="39"/>
    </row>
    <row r="869" spans="1:5" x14ac:dyDescent="0.2">
      <c r="A869" s="39"/>
      <c r="B869" s="39"/>
      <c r="C869" s="41"/>
      <c r="D869" s="41"/>
      <c r="E869" s="39"/>
    </row>
    <row r="870" spans="1:5" x14ac:dyDescent="0.2">
      <c r="A870" s="39"/>
      <c r="B870" s="39"/>
      <c r="C870" s="41"/>
      <c r="D870" s="41"/>
      <c r="E870" s="39"/>
    </row>
    <row r="871" spans="1:5" x14ac:dyDescent="0.2">
      <c r="A871" s="39"/>
      <c r="B871" s="39"/>
      <c r="C871" s="41"/>
      <c r="D871" s="41"/>
      <c r="E871" s="39"/>
    </row>
    <row r="872" spans="1:5" x14ac:dyDescent="0.2">
      <c r="A872" s="39"/>
      <c r="B872" s="39"/>
      <c r="C872" s="41"/>
      <c r="D872" s="41"/>
      <c r="E872" s="39"/>
    </row>
    <row r="873" spans="1:5" x14ac:dyDescent="0.2">
      <c r="A873" s="39"/>
      <c r="B873" s="39"/>
      <c r="C873" s="41"/>
      <c r="D873" s="41"/>
      <c r="E873" s="39"/>
    </row>
    <row r="874" spans="1:5" x14ac:dyDescent="0.2">
      <c r="A874" s="39"/>
      <c r="B874" s="39"/>
      <c r="C874" s="41"/>
      <c r="D874" s="41"/>
      <c r="E874" s="39"/>
    </row>
    <row r="875" spans="1:5" x14ac:dyDescent="0.2">
      <c r="A875" s="39"/>
      <c r="B875" s="39"/>
      <c r="C875" s="41"/>
      <c r="D875" s="41"/>
      <c r="E875" s="39"/>
    </row>
    <row r="876" spans="1:5" x14ac:dyDescent="0.2">
      <c r="A876" s="39"/>
      <c r="B876" s="39"/>
      <c r="C876" s="41"/>
      <c r="D876" s="41"/>
      <c r="E876" s="39"/>
    </row>
    <row r="877" spans="1:5" x14ac:dyDescent="0.2">
      <c r="A877" s="39"/>
      <c r="B877" s="39"/>
      <c r="C877" s="41"/>
      <c r="D877" s="41"/>
      <c r="E877" s="39"/>
    </row>
    <row r="878" spans="1:5" x14ac:dyDescent="0.2">
      <c r="A878" s="39"/>
      <c r="B878" s="39"/>
      <c r="C878" s="41"/>
      <c r="D878" s="41"/>
      <c r="E878" s="39"/>
    </row>
    <row r="879" spans="1:5" x14ac:dyDescent="0.2">
      <c r="A879" s="39"/>
      <c r="B879" s="39"/>
      <c r="C879" s="41"/>
      <c r="D879" s="41"/>
      <c r="E879" s="39"/>
    </row>
    <row r="880" spans="1:5" x14ac:dyDescent="0.2">
      <c r="A880" s="39"/>
      <c r="B880" s="39"/>
      <c r="C880" s="41"/>
      <c r="D880" s="41"/>
      <c r="E880" s="39"/>
    </row>
    <row r="881" spans="1:5" x14ac:dyDescent="0.2">
      <c r="A881" s="39"/>
      <c r="B881" s="39"/>
      <c r="C881" s="41"/>
      <c r="D881" s="41"/>
      <c r="E881" s="39"/>
    </row>
    <row r="882" spans="1:5" x14ac:dyDescent="0.2">
      <c r="A882" s="39"/>
      <c r="B882" s="39"/>
      <c r="C882" s="41"/>
      <c r="D882" s="41"/>
      <c r="E882" s="39"/>
    </row>
    <row r="883" spans="1:5" x14ac:dyDescent="0.2">
      <c r="A883" s="39"/>
      <c r="B883" s="39"/>
      <c r="C883" s="41"/>
      <c r="D883" s="41"/>
      <c r="E883" s="39"/>
    </row>
    <row r="884" spans="1:5" x14ac:dyDescent="0.2">
      <c r="A884" s="39"/>
      <c r="B884" s="39"/>
      <c r="C884" s="41"/>
      <c r="D884" s="41"/>
      <c r="E884" s="39"/>
    </row>
    <row r="885" spans="1:5" x14ac:dyDescent="0.2">
      <c r="A885" s="39"/>
      <c r="B885" s="39"/>
      <c r="C885" s="41"/>
      <c r="D885" s="41"/>
      <c r="E885" s="39"/>
    </row>
    <row r="886" spans="1:5" x14ac:dyDescent="0.2">
      <c r="A886" s="39"/>
      <c r="B886" s="39"/>
      <c r="C886" s="41"/>
      <c r="D886" s="41"/>
      <c r="E886" s="39"/>
    </row>
    <row r="887" spans="1:5" x14ac:dyDescent="0.2">
      <c r="A887" s="39"/>
      <c r="B887" s="39"/>
      <c r="C887" s="41"/>
      <c r="D887" s="41"/>
      <c r="E887" s="39"/>
    </row>
    <row r="888" spans="1:5" x14ac:dyDescent="0.2">
      <c r="A888" s="39"/>
      <c r="B888" s="39"/>
      <c r="C888" s="41"/>
      <c r="D888" s="41"/>
      <c r="E888" s="39"/>
    </row>
    <row r="889" spans="1:5" x14ac:dyDescent="0.2">
      <c r="A889" s="39"/>
      <c r="B889" s="39"/>
      <c r="C889" s="41"/>
      <c r="D889" s="41"/>
      <c r="E889" s="39"/>
    </row>
    <row r="890" spans="1:5" x14ac:dyDescent="0.2">
      <c r="A890" s="39"/>
      <c r="B890" s="39"/>
      <c r="C890" s="41"/>
      <c r="D890" s="41"/>
      <c r="E890" s="39"/>
    </row>
    <row r="891" spans="1:5" x14ac:dyDescent="0.2">
      <c r="A891" s="39"/>
      <c r="B891" s="39"/>
      <c r="C891" s="41"/>
      <c r="D891" s="41"/>
      <c r="E891" s="39"/>
    </row>
    <row r="892" spans="1:5" x14ac:dyDescent="0.2">
      <c r="A892" s="39"/>
      <c r="B892" s="39"/>
      <c r="C892" s="41"/>
      <c r="D892" s="41"/>
      <c r="E892" s="39"/>
    </row>
    <row r="893" spans="1:5" x14ac:dyDescent="0.2">
      <c r="A893" s="39"/>
      <c r="B893" s="39"/>
      <c r="C893" s="41"/>
      <c r="D893" s="41"/>
      <c r="E893" s="39"/>
    </row>
    <row r="894" spans="1:5" x14ac:dyDescent="0.2">
      <c r="A894" s="39"/>
      <c r="B894" s="39"/>
      <c r="C894" s="41"/>
      <c r="D894" s="41"/>
      <c r="E894" s="39"/>
    </row>
    <row r="895" spans="1:5" x14ac:dyDescent="0.2">
      <c r="A895" s="39"/>
      <c r="B895" s="39"/>
      <c r="C895" s="41"/>
      <c r="D895" s="41"/>
      <c r="E895" s="39"/>
    </row>
    <row r="896" spans="1:5" x14ac:dyDescent="0.2">
      <c r="A896" s="39"/>
      <c r="B896" s="39"/>
      <c r="C896" s="41"/>
      <c r="D896" s="41"/>
      <c r="E896" s="39"/>
    </row>
    <row r="897" spans="1:5" x14ac:dyDescent="0.2">
      <c r="A897" s="39"/>
      <c r="B897" s="39"/>
      <c r="C897" s="41"/>
      <c r="D897" s="41"/>
      <c r="E897" s="39"/>
    </row>
    <row r="898" spans="1:5" x14ac:dyDescent="0.2">
      <c r="A898" s="39"/>
      <c r="B898" s="39"/>
      <c r="C898" s="41"/>
      <c r="D898" s="41"/>
      <c r="E898" s="39"/>
    </row>
    <row r="899" spans="1:5" x14ac:dyDescent="0.2">
      <c r="A899" s="39"/>
      <c r="B899" s="39"/>
      <c r="C899" s="41"/>
      <c r="D899" s="41"/>
      <c r="E899" s="39"/>
    </row>
    <row r="900" spans="1:5" x14ac:dyDescent="0.2">
      <c r="A900" s="39"/>
      <c r="B900" s="39"/>
      <c r="C900" s="41"/>
      <c r="D900" s="41"/>
      <c r="E900" s="39"/>
    </row>
    <row r="901" spans="1:5" x14ac:dyDescent="0.2">
      <c r="A901" s="39"/>
      <c r="B901" s="39"/>
      <c r="C901" s="41"/>
      <c r="D901" s="41"/>
      <c r="E901" s="39"/>
    </row>
    <row r="902" spans="1:5" x14ac:dyDescent="0.2">
      <c r="A902" s="39"/>
      <c r="B902" s="39"/>
      <c r="C902" s="41"/>
      <c r="D902" s="41"/>
      <c r="E902" s="39"/>
    </row>
    <row r="903" spans="1:5" x14ac:dyDescent="0.2">
      <c r="A903" s="39"/>
      <c r="B903" s="39"/>
      <c r="C903" s="41"/>
      <c r="D903" s="41"/>
      <c r="E903" s="39"/>
    </row>
    <row r="904" spans="1:5" x14ac:dyDescent="0.2">
      <c r="A904" s="39"/>
      <c r="B904" s="39"/>
      <c r="C904" s="41"/>
      <c r="D904" s="41"/>
      <c r="E904" s="39"/>
    </row>
    <row r="905" spans="1:5" x14ac:dyDescent="0.2">
      <c r="A905" s="39"/>
      <c r="B905" s="39"/>
      <c r="C905" s="41"/>
      <c r="D905" s="41"/>
      <c r="E905" s="39"/>
    </row>
    <row r="906" spans="1:5" x14ac:dyDescent="0.2">
      <c r="A906" s="39"/>
      <c r="B906" s="39"/>
      <c r="C906" s="41"/>
      <c r="D906" s="41"/>
      <c r="E906" s="39"/>
    </row>
    <row r="907" spans="1:5" x14ac:dyDescent="0.2">
      <c r="A907" s="39"/>
      <c r="B907" s="39"/>
      <c r="C907" s="41"/>
      <c r="D907" s="41"/>
      <c r="E907" s="39"/>
    </row>
    <row r="908" spans="1:5" x14ac:dyDescent="0.2">
      <c r="A908" s="39"/>
      <c r="B908" s="39"/>
      <c r="C908" s="41"/>
      <c r="D908" s="41"/>
      <c r="E908" s="39"/>
    </row>
    <row r="909" spans="1:5" x14ac:dyDescent="0.2">
      <c r="A909" s="39"/>
      <c r="B909" s="39"/>
      <c r="C909" s="41"/>
      <c r="D909" s="41"/>
      <c r="E909" s="39"/>
    </row>
    <row r="910" spans="1:5" x14ac:dyDescent="0.2">
      <c r="A910" s="39"/>
      <c r="B910" s="39"/>
      <c r="C910" s="41"/>
      <c r="D910" s="41"/>
      <c r="E910" s="39"/>
    </row>
    <row r="911" spans="1:5" x14ac:dyDescent="0.2">
      <c r="A911" s="39"/>
      <c r="B911" s="39"/>
      <c r="C911" s="41"/>
      <c r="D911" s="41"/>
      <c r="E911" s="39"/>
    </row>
    <row r="912" spans="1:5" x14ac:dyDescent="0.2">
      <c r="A912" s="39"/>
      <c r="B912" s="39"/>
      <c r="C912" s="41"/>
      <c r="D912" s="41"/>
      <c r="E912" s="39"/>
    </row>
    <row r="913" spans="1:5" x14ac:dyDescent="0.2">
      <c r="A913" s="39"/>
      <c r="B913" s="39"/>
      <c r="C913" s="41"/>
      <c r="D913" s="41"/>
      <c r="E913" s="39"/>
    </row>
    <row r="914" spans="1:5" x14ac:dyDescent="0.2">
      <c r="A914" s="39"/>
      <c r="B914" s="39"/>
      <c r="C914" s="41"/>
      <c r="D914" s="41"/>
      <c r="E914" s="39"/>
    </row>
    <row r="915" spans="1:5" x14ac:dyDescent="0.2">
      <c r="A915" s="39"/>
      <c r="B915" s="39"/>
      <c r="C915" s="41"/>
      <c r="D915" s="41"/>
      <c r="E915" s="39"/>
    </row>
    <row r="916" spans="1:5" x14ac:dyDescent="0.2">
      <c r="A916" s="39"/>
      <c r="B916" s="39"/>
      <c r="C916" s="41"/>
      <c r="D916" s="41"/>
      <c r="E916" s="39"/>
    </row>
    <row r="917" spans="1:5" x14ac:dyDescent="0.2">
      <c r="A917" s="39"/>
      <c r="B917" s="39"/>
      <c r="C917" s="41"/>
      <c r="D917" s="41"/>
      <c r="E917" s="39"/>
    </row>
    <row r="918" spans="1:5" x14ac:dyDescent="0.2">
      <c r="A918" s="39"/>
      <c r="B918" s="39"/>
      <c r="C918" s="41"/>
      <c r="D918" s="41"/>
      <c r="E918" s="39"/>
    </row>
    <row r="919" spans="1:5" x14ac:dyDescent="0.2">
      <c r="A919" s="39"/>
      <c r="B919" s="39"/>
      <c r="C919" s="41"/>
      <c r="D919" s="41"/>
      <c r="E919" s="39"/>
    </row>
    <row r="920" spans="1:5" x14ac:dyDescent="0.2">
      <c r="A920" s="39"/>
      <c r="B920" s="39"/>
      <c r="C920" s="41"/>
      <c r="D920" s="41"/>
      <c r="E920" s="39"/>
    </row>
    <row r="921" spans="1:5" x14ac:dyDescent="0.2">
      <c r="A921" s="39"/>
      <c r="B921" s="39"/>
      <c r="C921" s="41"/>
      <c r="D921" s="41"/>
      <c r="E921" s="39"/>
    </row>
    <row r="922" spans="1:5" x14ac:dyDescent="0.2">
      <c r="A922" s="39"/>
      <c r="B922" s="39"/>
      <c r="C922" s="41"/>
      <c r="D922" s="41"/>
      <c r="E922" s="39"/>
    </row>
    <row r="923" spans="1:5" x14ac:dyDescent="0.2">
      <c r="A923" s="39"/>
      <c r="B923" s="39"/>
      <c r="C923" s="41"/>
      <c r="D923" s="41"/>
      <c r="E923" s="39"/>
    </row>
    <row r="924" spans="1:5" x14ac:dyDescent="0.2">
      <c r="A924" s="39"/>
      <c r="B924" s="39"/>
      <c r="C924" s="41"/>
      <c r="D924" s="41"/>
      <c r="E924" s="39"/>
    </row>
    <row r="925" spans="1:5" x14ac:dyDescent="0.2">
      <c r="A925" s="39"/>
      <c r="B925" s="39"/>
      <c r="C925" s="41"/>
      <c r="D925" s="41"/>
      <c r="E925" s="39"/>
    </row>
    <row r="926" spans="1:5" x14ac:dyDescent="0.2">
      <c r="A926" s="39"/>
      <c r="B926" s="39"/>
      <c r="C926" s="41"/>
      <c r="D926" s="41"/>
      <c r="E926" s="39"/>
    </row>
    <row r="927" spans="1:5" x14ac:dyDescent="0.2">
      <c r="A927" s="39"/>
      <c r="B927" s="39"/>
      <c r="C927" s="41"/>
      <c r="D927" s="41"/>
      <c r="E927" s="39"/>
    </row>
    <row r="928" spans="1:5" x14ac:dyDescent="0.2">
      <c r="A928" s="39"/>
      <c r="B928" s="39"/>
      <c r="C928" s="41"/>
      <c r="D928" s="41"/>
      <c r="E928" s="39"/>
    </row>
    <row r="929" spans="1:5" x14ac:dyDescent="0.2">
      <c r="A929" s="39"/>
      <c r="B929" s="39"/>
      <c r="C929" s="41"/>
      <c r="D929" s="41"/>
      <c r="E929" s="39"/>
    </row>
    <row r="930" spans="1:5" x14ac:dyDescent="0.2">
      <c r="A930" s="39"/>
      <c r="B930" s="39"/>
      <c r="C930" s="41"/>
      <c r="D930" s="41"/>
      <c r="E930" s="39"/>
    </row>
    <row r="931" spans="1:5" x14ac:dyDescent="0.2">
      <c r="A931" s="39"/>
      <c r="B931" s="39"/>
      <c r="C931" s="41"/>
      <c r="D931" s="41"/>
      <c r="E931" s="39"/>
    </row>
    <row r="932" spans="1:5" x14ac:dyDescent="0.2">
      <c r="A932" s="39"/>
      <c r="B932" s="39"/>
      <c r="C932" s="41"/>
      <c r="D932" s="41"/>
      <c r="E932" s="39"/>
    </row>
    <row r="933" spans="1:5" x14ac:dyDescent="0.2">
      <c r="A933" s="39"/>
      <c r="B933" s="39"/>
      <c r="C933" s="41"/>
      <c r="D933" s="41"/>
      <c r="E933" s="39"/>
    </row>
    <row r="934" spans="1:5" x14ac:dyDescent="0.2">
      <c r="A934" s="39"/>
      <c r="B934" s="39"/>
      <c r="C934" s="41"/>
      <c r="D934" s="41"/>
      <c r="E934" s="39"/>
    </row>
    <row r="935" spans="1:5" x14ac:dyDescent="0.2">
      <c r="A935" s="39"/>
      <c r="B935" s="39"/>
      <c r="C935" s="41"/>
      <c r="D935" s="41"/>
      <c r="E935" s="39"/>
    </row>
    <row r="936" spans="1:5" x14ac:dyDescent="0.2">
      <c r="A936" s="39"/>
      <c r="B936" s="39"/>
      <c r="C936" s="41"/>
      <c r="D936" s="41"/>
      <c r="E936" s="39"/>
    </row>
    <row r="937" spans="1:5" x14ac:dyDescent="0.2">
      <c r="A937" s="39"/>
      <c r="B937" s="39"/>
      <c r="C937" s="41"/>
      <c r="D937" s="41"/>
      <c r="E937" s="39"/>
    </row>
    <row r="938" spans="1:5" x14ac:dyDescent="0.2">
      <c r="A938" s="39"/>
      <c r="B938" s="39"/>
      <c r="C938" s="41"/>
      <c r="D938" s="41"/>
      <c r="E938" s="39"/>
    </row>
    <row r="939" spans="1:5" x14ac:dyDescent="0.2">
      <c r="A939" s="39"/>
      <c r="B939" s="39"/>
      <c r="C939" s="41"/>
      <c r="D939" s="41"/>
      <c r="E939" s="39"/>
    </row>
    <row r="940" spans="1:5" x14ac:dyDescent="0.2">
      <c r="A940" s="39"/>
      <c r="B940" s="39"/>
      <c r="C940" s="41"/>
      <c r="D940" s="41"/>
      <c r="E940" s="39"/>
    </row>
    <row r="941" spans="1:5" x14ac:dyDescent="0.2">
      <c r="A941" s="39"/>
      <c r="B941" s="39"/>
      <c r="C941" s="41"/>
      <c r="D941" s="41"/>
      <c r="E941" s="39"/>
    </row>
    <row r="942" spans="1:5" x14ac:dyDescent="0.2">
      <c r="A942" s="39"/>
      <c r="B942" s="39"/>
      <c r="C942" s="41"/>
      <c r="D942" s="41"/>
      <c r="E942" s="39"/>
    </row>
    <row r="943" spans="1:5" x14ac:dyDescent="0.2">
      <c r="A943" s="39"/>
      <c r="B943" s="39"/>
      <c r="C943" s="41"/>
      <c r="D943" s="41"/>
      <c r="E943" s="39"/>
    </row>
    <row r="944" spans="1:5" x14ac:dyDescent="0.2">
      <c r="A944" s="39"/>
      <c r="B944" s="39"/>
      <c r="C944" s="41"/>
      <c r="D944" s="41"/>
      <c r="E944" s="39"/>
    </row>
    <row r="945" spans="1:5" x14ac:dyDescent="0.2">
      <c r="A945" s="39"/>
      <c r="B945" s="39"/>
      <c r="C945" s="41"/>
      <c r="D945" s="41"/>
      <c r="E945" s="39"/>
    </row>
    <row r="946" spans="1:5" x14ac:dyDescent="0.2">
      <c r="A946" s="39"/>
      <c r="B946" s="39"/>
      <c r="C946" s="41"/>
      <c r="D946" s="41"/>
      <c r="E946" s="39"/>
    </row>
    <row r="947" spans="1:5" x14ac:dyDescent="0.2">
      <c r="A947" s="39"/>
      <c r="B947" s="39"/>
      <c r="C947" s="41"/>
      <c r="D947" s="41"/>
      <c r="E947" s="39"/>
    </row>
    <row r="948" spans="1:5" x14ac:dyDescent="0.2">
      <c r="A948" s="39"/>
      <c r="B948" s="39"/>
      <c r="C948" s="41"/>
      <c r="D948" s="41"/>
      <c r="E948" s="39"/>
    </row>
    <row r="949" spans="1:5" x14ac:dyDescent="0.2">
      <c r="A949" s="39"/>
      <c r="B949" s="39"/>
      <c r="C949" s="41"/>
      <c r="D949" s="41"/>
      <c r="E949" s="39"/>
    </row>
    <row r="950" spans="1:5" x14ac:dyDescent="0.2">
      <c r="A950" s="39"/>
      <c r="B950" s="39"/>
      <c r="C950" s="41"/>
      <c r="D950" s="41"/>
      <c r="E950" s="39"/>
    </row>
    <row r="951" spans="1:5" x14ac:dyDescent="0.2">
      <c r="A951" s="39"/>
      <c r="B951" s="39"/>
      <c r="C951" s="41"/>
      <c r="D951" s="41"/>
      <c r="E951" s="39"/>
    </row>
    <row r="952" spans="1:5" x14ac:dyDescent="0.2">
      <c r="A952" s="39"/>
      <c r="B952" s="39"/>
      <c r="C952" s="41"/>
      <c r="D952" s="41"/>
      <c r="E952" s="39"/>
    </row>
    <row r="953" spans="1:5" x14ac:dyDescent="0.2">
      <c r="A953" s="39"/>
      <c r="B953" s="39"/>
      <c r="C953" s="41"/>
      <c r="D953" s="41"/>
      <c r="E953" s="39"/>
    </row>
    <row r="954" spans="1:5" x14ac:dyDescent="0.2">
      <c r="A954" s="39"/>
      <c r="B954" s="39"/>
      <c r="C954" s="41"/>
      <c r="D954" s="41"/>
      <c r="E954" s="39"/>
    </row>
    <row r="955" spans="1:5" x14ac:dyDescent="0.2">
      <c r="A955" s="39"/>
      <c r="B955" s="39"/>
      <c r="C955" s="41"/>
      <c r="D955" s="41"/>
      <c r="E955" s="39"/>
    </row>
    <row r="956" spans="1:5" x14ac:dyDescent="0.2">
      <c r="A956" s="39"/>
      <c r="B956" s="39"/>
      <c r="C956" s="41"/>
      <c r="D956" s="41"/>
      <c r="E956" s="39"/>
    </row>
    <row r="957" spans="1:5" x14ac:dyDescent="0.2">
      <c r="A957" s="39"/>
      <c r="B957" s="39"/>
      <c r="C957" s="41"/>
      <c r="D957" s="41"/>
      <c r="E957" s="39"/>
    </row>
    <row r="958" spans="1:5" x14ac:dyDescent="0.2">
      <c r="A958" s="39"/>
      <c r="B958" s="39"/>
      <c r="C958" s="41"/>
      <c r="D958" s="41"/>
      <c r="E958" s="39"/>
    </row>
    <row r="959" spans="1:5" x14ac:dyDescent="0.2">
      <c r="A959" s="39"/>
      <c r="B959" s="39"/>
      <c r="C959" s="41"/>
      <c r="D959" s="41"/>
      <c r="E959" s="39"/>
    </row>
    <row r="960" spans="1:5" x14ac:dyDescent="0.2">
      <c r="A960" s="39"/>
      <c r="B960" s="39"/>
      <c r="C960" s="41"/>
      <c r="D960" s="41"/>
      <c r="E960" s="39"/>
    </row>
    <row r="961" spans="1:5" x14ac:dyDescent="0.2">
      <c r="A961" s="39"/>
      <c r="B961" s="39"/>
      <c r="C961" s="41"/>
      <c r="D961" s="41"/>
      <c r="E961" s="39"/>
    </row>
    <row r="962" spans="1:5" x14ac:dyDescent="0.2">
      <c r="A962" s="39"/>
      <c r="B962" s="39"/>
      <c r="C962" s="41"/>
      <c r="D962" s="41"/>
      <c r="E962" s="39"/>
    </row>
    <row r="963" spans="1:5" x14ac:dyDescent="0.2">
      <c r="A963" s="39"/>
      <c r="B963" s="39"/>
      <c r="C963" s="41"/>
      <c r="D963" s="41"/>
      <c r="E963" s="39"/>
    </row>
    <row r="964" spans="1:5" x14ac:dyDescent="0.2">
      <c r="A964" s="39"/>
      <c r="B964" s="39"/>
      <c r="C964" s="41"/>
      <c r="D964" s="41"/>
      <c r="E964" s="39"/>
    </row>
    <row r="965" spans="1:5" x14ac:dyDescent="0.2">
      <c r="A965" s="39"/>
      <c r="B965" s="39"/>
      <c r="C965" s="41"/>
      <c r="D965" s="41"/>
      <c r="E965" s="39"/>
    </row>
    <row r="966" spans="1:5" x14ac:dyDescent="0.2">
      <c r="A966" s="39"/>
      <c r="B966" s="39"/>
      <c r="C966" s="41"/>
      <c r="D966" s="41"/>
      <c r="E966" s="39"/>
    </row>
    <row r="967" spans="1:5" x14ac:dyDescent="0.2">
      <c r="A967" s="39"/>
      <c r="B967" s="39"/>
      <c r="C967" s="41"/>
      <c r="D967" s="41"/>
      <c r="E967" s="39"/>
    </row>
    <row r="968" spans="1:5" x14ac:dyDescent="0.2">
      <c r="A968" s="39"/>
      <c r="B968" s="39"/>
      <c r="C968" s="41"/>
      <c r="D968" s="41"/>
      <c r="E968" s="39"/>
    </row>
    <row r="969" spans="1:5" x14ac:dyDescent="0.2">
      <c r="A969" s="39"/>
      <c r="B969" s="39"/>
      <c r="C969" s="41"/>
      <c r="D969" s="41"/>
      <c r="E969" s="39"/>
    </row>
    <row r="970" spans="1:5" x14ac:dyDescent="0.2">
      <c r="A970" s="39"/>
      <c r="B970" s="39"/>
      <c r="C970" s="41"/>
      <c r="D970" s="41"/>
      <c r="E970" s="39"/>
    </row>
    <row r="971" spans="1:5" x14ac:dyDescent="0.2">
      <c r="A971" s="39"/>
      <c r="B971" s="39"/>
      <c r="C971" s="41"/>
      <c r="D971" s="41"/>
      <c r="E971" s="39"/>
    </row>
    <row r="972" spans="1:5" x14ac:dyDescent="0.2">
      <c r="A972" s="39"/>
      <c r="B972" s="39"/>
      <c r="C972" s="41"/>
      <c r="D972" s="41"/>
      <c r="E972" s="39"/>
    </row>
    <row r="973" spans="1:5" x14ac:dyDescent="0.2">
      <c r="A973" s="39"/>
      <c r="B973" s="39"/>
      <c r="C973" s="41"/>
      <c r="D973" s="41"/>
      <c r="E973" s="39"/>
    </row>
    <row r="974" spans="1:5" x14ac:dyDescent="0.2">
      <c r="A974" s="39"/>
      <c r="B974" s="39"/>
      <c r="C974" s="41"/>
      <c r="D974" s="41"/>
      <c r="E974" s="39"/>
    </row>
    <row r="975" spans="1:5" x14ac:dyDescent="0.2">
      <c r="A975" s="39"/>
      <c r="B975" s="39"/>
      <c r="C975" s="41"/>
      <c r="D975" s="41"/>
      <c r="E975" s="39"/>
    </row>
    <row r="976" spans="1:5" x14ac:dyDescent="0.2">
      <c r="A976" s="39"/>
      <c r="B976" s="39"/>
      <c r="C976" s="41"/>
      <c r="D976" s="41"/>
      <c r="E976" s="39"/>
    </row>
    <row r="977" spans="1:5" x14ac:dyDescent="0.2">
      <c r="A977" s="39"/>
      <c r="B977" s="39"/>
      <c r="C977" s="41"/>
      <c r="D977" s="41"/>
      <c r="E977" s="39"/>
    </row>
    <row r="978" spans="1:5" x14ac:dyDescent="0.2">
      <c r="A978" s="39"/>
      <c r="B978" s="39"/>
      <c r="C978" s="41"/>
      <c r="D978" s="41"/>
      <c r="E978" s="39"/>
    </row>
    <row r="979" spans="1:5" x14ac:dyDescent="0.2">
      <c r="A979" s="39"/>
      <c r="B979" s="39"/>
      <c r="C979" s="41"/>
      <c r="D979" s="41"/>
      <c r="E979" s="39"/>
    </row>
    <row r="980" spans="1:5" x14ac:dyDescent="0.2">
      <c r="A980" s="39"/>
      <c r="B980" s="39"/>
      <c r="C980" s="41"/>
      <c r="D980" s="41"/>
      <c r="E980" s="39"/>
    </row>
    <row r="981" spans="1:5" x14ac:dyDescent="0.2">
      <c r="A981" s="39"/>
      <c r="B981" s="39"/>
      <c r="C981" s="41"/>
      <c r="D981" s="41"/>
      <c r="E981" s="39"/>
    </row>
    <row r="982" spans="1:5" x14ac:dyDescent="0.2">
      <c r="A982" s="39"/>
      <c r="B982" s="39"/>
      <c r="C982" s="41"/>
      <c r="D982" s="41"/>
      <c r="E982" s="39"/>
    </row>
    <row r="983" spans="1:5" x14ac:dyDescent="0.2">
      <c r="A983" s="39"/>
      <c r="B983" s="39"/>
      <c r="C983" s="41"/>
      <c r="D983" s="41"/>
      <c r="E983" s="39"/>
    </row>
    <row r="984" spans="1:5" x14ac:dyDescent="0.2">
      <c r="A984" s="39"/>
      <c r="B984" s="39"/>
      <c r="C984" s="41"/>
      <c r="D984" s="41"/>
      <c r="E984" s="39"/>
    </row>
    <row r="985" spans="1:5" x14ac:dyDescent="0.2">
      <c r="C985" s="55"/>
      <c r="D985" s="55"/>
    </row>
    <row r="986" spans="1:5" x14ac:dyDescent="0.2">
      <c r="C986" s="55"/>
      <c r="D986" s="55"/>
    </row>
    <row r="987" spans="1:5" x14ac:dyDescent="0.2">
      <c r="C987" s="55"/>
      <c r="D987" s="55"/>
    </row>
    <row r="988" spans="1:5" x14ac:dyDescent="0.2">
      <c r="C988" s="55"/>
      <c r="D988" s="55"/>
    </row>
    <row r="989" spans="1:5" x14ac:dyDescent="0.2">
      <c r="C989" s="55"/>
      <c r="D989" s="55"/>
    </row>
    <row r="990" spans="1:5" x14ac:dyDescent="0.2">
      <c r="C990" s="55"/>
      <c r="D990" s="55"/>
    </row>
    <row r="991" spans="1:5" x14ac:dyDescent="0.2">
      <c r="C991" s="55"/>
      <c r="D991" s="55"/>
    </row>
    <row r="992" spans="1:5" x14ac:dyDescent="0.2">
      <c r="C992" s="55"/>
      <c r="D992" s="55"/>
    </row>
    <row r="993" spans="3:4" x14ac:dyDescent="0.2">
      <c r="C993" s="55"/>
      <c r="D993" s="55"/>
    </row>
    <row r="994" spans="3:4" x14ac:dyDescent="0.2">
      <c r="C994" s="55"/>
      <c r="D994" s="55"/>
    </row>
    <row r="995" spans="3:4" x14ac:dyDescent="0.2">
      <c r="C995" s="55"/>
      <c r="D995" s="55"/>
    </row>
    <row r="996" spans="3:4" x14ac:dyDescent="0.2">
      <c r="C996" s="55"/>
      <c r="D996" s="55"/>
    </row>
    <row r="997" spans="3:4" x14ac:dyDescent="0.2">
      <c r="C997" s="55"/>
      <c r="D997" s="55"/>
    </row>
    <row r="998" spans="3:4" x14ac:dyDescent="0.2">
      <c r="C998" s="55"/>
      <c r="D998" s="55"/>
    </row>
    <row r="999" spans="3:4" x14ac:dyDescent="0.2">
      <c r="C999" s="55"/>
      <c r="D999" s="55"/>
    </row>
    <row r="1000" spans="3:4" x14ac:dyDescent="0.2">
      <c r="C1000" s="55"/>
      <c r="D1000" s="55"/>
    </row>
    <row r="1001" spans="3:4" x14ac:dyDescent="0.2">
      <c r="C1001" s="55"/>
      <c r="D1001" s="55"/>
    </row>
    <row r="1002" spans="3:4" x14ac:dyDescent="0.2">
      <c r="C1002" s="55"/>
      <c r="D1002" s="55"/>
    </row>
    <row r="1003" spans="3:4" x14ac:dyDescent="0.2">
      <c r="C1003" s="55"/>
      <c r="D1003" s="55"/>
    </row>
    <row r="1004" spans="3:4" x14ac:dyDescent="0.2">
      <c r="C1004" s="55"/>
      <c r="D1004" s="55"/>
    </row>
    <row r="1005" spans="3:4" x14ac:dyDescent="0.2">
      <c r="C1005" s="55"/>
      <c r="D1005" s="55"/>
    </row>
    <row r="1006" spans="3:4" x14ac:dyDescent="0.2">
      <c r="C1006" s="55"/>
      <c r="D1006" s="55"/>
    </row>
    <row r="1007" spans="3:4" x14ac:dyDescent="0.2">
      <c r="C1007" s="55"/>
      <c r="D1007" s="55"/>
    </row>
    <row r="1008" spans="3:4" x14ac:dyDescent="0.2">
      <c r="C1008" s="55"/>
      <c r="D1008" s="55"/>
    </row>
    <row r="1009" spans="3:4" x14ac:dyDescent="0.2">
      <c r="C1009" s="55"/>
      <c r="D1009" s="55"/>
    </row>
    <row r="1010" spans="3:4" x14ac:dyDescent="0.2">
      <c r="C1010" s="55"/>
      <c r="D1010" s="55"/>
    </row>
    <row r="1011" spans="3:4" x14ac:dyDescent="0.2">
      <c r="C1011" s="55"/>
      <c r="D1011" s="55"/>
    </row>
    <row r="1012" spans="3:4" x14ac:dyDescent="0.2">
      <c r="C1012" s="55"/>
      <c r="D1012" s="55"/>
    </row>
    <row r="1013" spans="3:4" x14ac:dyDescent="0.2">
      <c r="C1013" s="55"/>
      <c r="D1013" s="55"/>
    </row>
    <row r="1014" spans="3:4" x14ac:dyDescent="0.2">
      <c r="C1014" s="55"/>
      <c r="D1014" s="55"/>
    </row>
    <row r="1015" spans="3:4" x14ac:dyDescent="0.2">
      <c r="C1015" s="55"/>
      <c r="D1015" s="55"/>
    </row>
    <row r="1016" spans="3:4" x14ac:dyDescent="0.2">
      <c r="C1016" s="55"/>
      <c r="D1016" s="55"/>
    </row>
    <row r="1017" spans="3:4" x14ac:dyDescent="0.2">
      <c r="C1017" s="55"/>
      <c r="D1017" s="55"/>
    </row>
    <row r="1018" spans="3:4" x14ac:dyDescent="0.2">
      <c r="C1018" s="55"/>
      <c r="D1018" s="55"/>
    </row>
    <row r="1019" spans="3:4" x14ac:dyDescent="0.2">
      <c r="C1019" s="55"/>
      <c r="D1019" s="55"/>
    </row>
    <row r="1020" spans="3:4" x14ac:dyDescent="0.2">
      <c r="C1020" s="55"/>
      <c r="D1020" s="55"/>
    </row>
    <row r="1021" spans="3:4" x14ac:dyDescent="0.2">
      <c r="C1021" s="55"/>
      <c r="D1021" s="55"/>
    </row>
    <row r="1022" spans="3:4" x14ac:dyDescent="0.2">
      <c r="C1022" s="55"/>
      <c r="D1022" s="55"/>
    </row>
    <row r="1023" spans="3:4" x14ac:dyDescent="0.2">
      <c r="C1023" s="55"/>
      <c r="D1023" s="55"/>
    </row>
    <row r="1024" spans="3:4" x14ac:dyDescent="0.2">
      <c r="C1024" s="55"/>
      <c r="D1024" s="55"/>
    </row>
    <row r="1025" spans="3:4" x14ac:dyDescent="0.2">
      <c r="C1025" s="55"/>
      <c r="D1025" s="55"/>
    </row>
    <row r="1026" spans="3:4" x14ac:dyDescent="0.2">
      <c r="C1026" s="55"/>
      <c r="D1026" s="55"/>
    </row>
    <row r="1027" spans="3:4" x14ac:dyDescent="0.2">
      <c r="C1027" s="55"/>
      <c r="D1027" s="55"/>
    </row>
    <row r="1028" spans="3:4" x14ac:dyDescent="0.2">
      <c r="C1028" s="55"/>
      <c r="D1028" s="55"/>
    </row>
    <row r="1029" spans="3:4" x14ac:dyDescent="0.2">
      <c r="C1029" s="55"/>
      <c r="D1029" s="55"/>
    </row>
    <row r="1030" spans="3:4" x14ac:dyDescent="0.2">
      <c r="C1030" s="55"/>
      <c r="D1030" s="55"/>
    </row>
    <row r="1031" spans="3:4" x14ac:dyDescent="0.2">
      <c r="C1031" s="55"/>
      <c r="D1031" s="55"/>
    </row>
    <row r="1032" spans="3:4" x14ac:dyDescent="0.2">
      <c r="C1032" s="55"/>
      <c r="D1032" s="55"/>
    </row>
    <row r="1033" spans="3:4" x14ac:dyDescent="0.2">
      <c r="C1033" s="55"/>
      <c r="D1033" s="55"/>
    </row>
    <row r="1034" spans="3:4" x14ac:dyDescent="0.2">
      <c r="C1034" s="55"/>
      <c r="D1034" s="55"/>
    </row>
    <row r="1035" spans="3:4" x14ac:dyDescent="0.2">
      <c r="C1035" s="55"/>
      <c r="D1035" s="55"/>
    </row>
    <row r="1036" spans="3:4" x14ac:dyDescent="0.2">
      <c r="C1036" s="55"/>
      <c r="D1036" s="55"/>
    </row>
    <row r="1037" spans="3:4" x14ac:dyDescent="0.2">
      <c r="C1037" s="55"/>
      <c r="D1037" s="55"/>
    </row>
    <row r="1038" spans="3:4" x14ac:dyDescent="0.2">
      <c r="C1038" s="55"/>
      <c r="D1038" s="55"/>
    </row>
    <row r="1039" spans="3:4" x14ac:dyDescent="0.2">
      <c r="C1039" s="55"/>
      <c r="D1039" s="55"/>
    </row>
    <row r="1040" spans="3:4" x14ac:dyDescent="0.2">
      <c r="C1040" s="55"/>
      <c r="D1040" s="55"/>
    </row>
    <row r="1041" spans="3:4" x14ac:dyDescent="0.2">
      <c r="C1041" s="55"/>
      <c r="D1041" s="55"/>
    </row>
    <row r="1042" spans="3:4" x14ac:dyDescent="0.2">
      <c r="C1042" s="55"/>
      <c r="D1042" s="55"/>
    </row>
    <row r="1043" spans="3:4" x14ac:dyDescent="0.2">
      <c r="C1043" s="55"/>
      <c r="D1043" s="55"/>
    </row>
    <row r="1044" spans="3:4" x14ac:dyDescent="0.2">
      <c r="C1044" s="55"/>
      <c r="D1044" s="55"/>
    </row>
    <row r="1045" spans="3:4" x14ac:dyDescent="0.2">
      <c r="C1045" s="55"/>
      <c r="D1045" s="55"/>
    </row>
    <row r="1046" spans="3:4" x14ac:dyDescent="0.2">
      <c r="C1046" s="55"/>
      <c r="D1046" s="55"/>
    </row>
    <row r="1047" spans="3:4" x14ac:dyDescent="0.2">
      <c r="C1047" s="55"/>
      <c r="D1047" s="55"/>
    </row>
    <row r="1048" spans="3:4" x14ac:dyDescent="0.2">
      <c r="C1048" s="55"/>
      <c r="D1048" s="55"/>
    </row>
    <row r="1049" spans="3:4" x14ac:dyDescent="0.2">
      <c r="C1049" s="55"/>
      <c r="D1049" s="55"/>
    </row>
    <row r="1050" spans="3:4" x14ac:dyDescent="0.2">
      <c r="C1050" s="55"/>
      <c r="D1050" s="55"/>
    </row>
    <row r="1051" spans="3:4" x14ac:dyDescent="0.2">
      <c r="C1051" s="55"/>
      <c r="D1051" s="55"/>
    </row>
    <row r="1052" spans="3:4" x14ac:dyDescent="0.2">
      <c r="C1052" s="55"/>
      <c r="D1052" s="55"/>
    </row>
    <row r="1053" spans="3:4" x14ac:dyDescent="0.2">
      <c r="C1053" s="55"/>
      <c r="D1053" s="55"/>
    </row>
    <row r="1054" spans="3:4" x14ac:dyDescent="0.2">
      <c r="C1054" s="55"/>
      <c r="D1054" s="55"/>
    </row>
    <row r="1055" spans="3:4" x14ac:dyDescent="0.2">
      <c r="C1055" s="55"/>
      <c r="D1055" s="55"/>
    </row>
    <row r="1056" spans="3:4" x14ac:dyDescent="0.2">
      <c r="C1056" s="55"/>
      <c r="D1056" s="55"/>
    </row>
    <row r="1057" spans="3:4" x14ac:dyDescent="0.2">
      <c r="C1057" s="55"/>
      <c r="D1057" s="55"/>
    </row>
    <row r="1058" spans="3:4" x14ac:dyDescent="0.2">
      <c r="C1058" s="55"/>
      <c r="D1058" s="55"/>
    </row>
    <row r="1059" spans="3:4" x14ac:dyDescent="0.2">
      <c r="C1059" s="55"/>
      <c r="D1059" s="55"/>
    </row>
    <row r="1060" spans="3:4" x14ac:dyDescent="0.2">
      <c r="C1060" s="55"/>
      <c r="D1060" s="55"/>
    </row>
    <row r="1061" spans="3:4" x14ac:dyDescent="0.2">
      <c r="C1061" s="55"/>
      <c r="D1061" s="55"/>
    </row>
    <row r="1062" spans="3:4" x14ac:dyDescent="0.2">
      <c r="C1062" s="55"/>
      <c r="D1062" s="55"/>
    </row>
    <row r="1063" spans="3:4" x14ac:dyDescent="0.2">
      <c r="C1063" s="55"/>
      <c r="D1063" s="55"/>
    </row>
    <row r="1064" spans="3:4" x14ac:dyDescent="0.2">
      <c r="C1064" s="55"/>
      <c r="D1064" s="55"/>
    </row>
    <row r="1065" spans="3:4" x14ac:dyDescent="0.2">
      <c r="C1065" s="55"/>
      <c r="D1065" s="55"/>
    </row>
    <row r="1066" spans="3:4" x14ac:dyDescent="0.2">
      <c r="C1066" s="55"/>
      <c r="D1066" s="55"/>
    </row>
    <row r="1067" spans="3:4" x14ac:dyDescent="0.2">
      <c r="C1067" s="55"/>
      <c r="D1067" s="55"/>
    </row>
    <row r="1068" spans="3:4" x14ac:dyDescent="0.2">
      <c r="C1068" s="55"/>
      <c r="D1068" s="55"/>
    </row>
    <row r="1069" spans="3:4" x14ac:dyDescent="0.2">
      <c r="C1069" s="55"/>
      <c r="D1069" s="55"/>
    </row>
    <row r="1070" spans="3:4" x14ac:dyDescent="0.2">
      <c r="C1070" s="55"/>
      <c r="D1070" s="55"/>
    </row>
    <row r="1071" spans="3:4" x14ac:dyDescent="0.2">
      <c r="C1071" s="55"/>
      <c r="D1071" s="55"/>
    </row>
    <row r="1072" spans="3:4" x14ac:dyDescent="0.2">
      <c r="C1072" s="55"/>
      <c r="D1072" s="55"/>
    </row>
    <row r="1073" spans="3:4" x14ac:dyDescent="0.2">
      <c r="C1073" s="55"/>
      <c r="D1073" s="55"/>
    </row>
    <row r="1074" spans="3:4" x14ac:dyDescent="0.2">
      <c r="C1074" s="55"/>
      <c r="D1074" s="55"/>
    </row>
    <row r="1075" spans="3:4" x14ac:dyDescent="0.2">
      <c r="C1075" s="55"/>
      <c r="D1075" s="55"/>
    </row>
    <row r="1076" spans="3:4" x14ac:dyDescent="0.2">
      <c r="C1076" s="55"/>
      <c r="D1076" s="55"/>
    </row>
    <row r="1077" spans="3:4" x14ac:dyDescent="0.2">
      <c r="C1077" s="55"/>
      <c r="D1077" s="55"/>
    </row>
    <row r="1078" spans="3:4" x14ac:dyDescent="0.2">
      <c r="C1078" s="55"/>
      <c r="D1078" s="55"/>
    </row>
    <row r="1079" spans="3:4" x14ac:dyDescent="0.2">
      <c r="C1079" s="55"/>
      <c r="D1079" s="55"/>
    </row>
    <row r="1080" spans="3:4" x14ac:dyDescent="0.2">
      <c r="C1080" s="55"/>
      <c r="D1080" s="55"/>
    </row>
    <row r="1081" spans="3:4" x14ac:dyDescent="0.2">
      <c r="C1081" s="55"/>
      <c r="D1081" s="55"/>
    </row>
    <row r="1082" spans="3:4" x14ac:dyDescent="0.2">
      <c r="C1082" s="55"/>
      <c r="D1082" s="55"/>
    </row>
    <row r="1083" spans="3:4" x14ac:dyDescent="0.2">
      <c r="C1083" s="55"/>
      <c r="D1083" s="55"/>
    </row>
    <row r="1084" spans="3:4" x14ac:dyDescent="0.2">
      <c r="C1084" s="55"/>
      <c r="D1084" s="55"/>
    </row>
    <row r="1085" spans="3:4" x14ac:dyDescent="0.2">
      <c r="C1085" s="55"/>
      <c r="D1085" s="55"/>
    </row>
    <row r="1086" spans="3:4" x14ac:dyDescent="0.2">
      <c r="C1086" s="55"/>
      <c r="D1086" s="55"/>
    </row>
    <row r="1087" spans="3:4" x14ac:dyDescent="0.2">
      <c r="C1087" s="55"/>
      <c r="D1087" s="55"/>
    </row>
    <row r="1088" spans="3:4" x14ac:dyDescent="0.2">
      <c r="C1088" s="55"/>
      <c r="D1088" s="55"/>
    </row>
    <row r="1089" spans="3:4" x14ac:dyDescent="0.2">
      <c r="C1089" s="55"/>
      <c r="D1089" s="55"/>
    </row>
    <row r="1090" spans="3:4" x14ac:dyDescent="0.2">
      <c r="C1090" s="55"/>
      <c r="D1090" s="55"/>
    </row>
    <row r="1091" spans="3:4" x14ac:dyDescent="0.2">
      <c r="C1091" s="55"/>
      <c r="D1091" s="55"/>
    </row>
    <row r="1092" spans="3:4" x14ac:dyDescent="0.2">
      <c r="C1092" s="55"/>
      <c r="D1092" s="55"/>
    </row>
    <row r="1093" spans="3:4" x14ac:dyDescent="0.2">
      <c r="C1093" s="55"/>
      <c r="D1093" s="55"/>
    </row>
    <row r="1094" spans="3:4" x14ac:dyDescent="0.2">
      <c r="C1094" s="55"/>
      <c r="D1094" s="55"/>
    </row>
    <row r="1095" spans="3:4" x14ac:dyDescent="0.2">
      <c r="C1095" s="55"/>
      <c r="D1095" s="55"/>
    </row>
    <row r="1096" spans="3:4" x14ac:dyDescent="0.2">
      <c r="C1096" s="55"/>
      <c r="D1096" s="55"/>
    </row>
    <row r="1097" spans="3:4" x14ac:dyDescent="0.2">
      <c r="C1097" s="55"/>
      <c r="D1097" s="55"/>
    </row>
    <row r="1098" spans="3:4" x14ac:dyDescent="0.2">
      <c r="C1098" s="55"/>
      <c r="D1098" s="55"/>
    </row>
    <row r="1099" spans="3:4" x14ac:dyDescent="0.2">
      <c r="C1099" s="55"/>
      <c r="D1099" s="55"/>
    </row>
    <row r="1100" spans="3:4" x14ac:dyDescent="0.2">
      <c r="C1100" s="55"/>
      <c r="D1100" s="55"/>
    </row>
    <row r="1101" spans="3:4" x14ac:dyDescent="0.2">
      <c r="C1101" s="55"/>
      <c r="D1101" s="55"/>
    </row>
    <row r="1102" spans="3:4" x14ac:dyDescent="0.2">
      <c r="C1102" s="55"/>
      <c r="D1102" s="55"/>
    </row>
    <row r="1103" spans="3:4" x14ac:dyDescent="0.2">
      <c r="C1103" s="55"/>
      <c r="D1103" s="55"/>
    </row>
    <row r="1104" spans="3:4" x14ac:dyDescent="0.2">
      <c r="C1104" s="55"/>
      <c r="D1104" s="55"/>
    </row>
    <row r="1105" spans="3:4" x14ac:dyDescent="0.2">
      <c r="C1105" s="55"/>
      <c r="D1105" s="55"/>
    </row>
    <row r="1106" spans="3:4" x14ac:dyDescent="0.2">
      <c r="C1106" s="55"/>
      <c r="D1106" s="55"/>
    </row>
    <row r="1107" spans="3:4" x14ac:dyDescent="0.2">
      <c r="C1107" s="55"/>
      <c r="D1107" s="55"/>
    </row>
    <row r="1108" spans="3:4" x14ac:dyDescent="0.2">
      <c r="C1108" s="55"/>
      <c r="D1108" s="55"/>
    </row>
    <row r="1109" spans="3:4" x14ac:dyDescent="0.2">
      <c r="C1109" s="55"/>
      <c r="D1109" s="55"/>
    </row>
    <row r="1110" spans="3:4" x14ac:dyDescent="0.2">
      <c r="C1110" s="55"/>
      <c r="D1110" s="55"/>
    </row>
    <row r="1111" spans="3:4" x14ac:dyDescent="0.2">
      <c r="C1111" s="55"/>
      <c r="D1111" s="55"/>
    </row>
    <row r="1112" spans="3:4" x14ac:dyDescent="0.2">
      <c r="C1112" s="55"/>
      <c r="D1112" s="55"/>
    </row>
    <row r="1113" spans="3:4" x14ac:dyDescent="0.2">
      <c r="C1113" s="55"/>
      <c r="D1113" s="55"/>
    </row>
    <row r="1114" spans="3:4" x14ac:dyDescent="0.2">
      <c r="C1114" s="55"/>
      <c r="D1114" s="55"/>
    </row>
    <row r="1115" spans="3:4" x14ac:dyDescent="0.2">
      <c r="C1115" s="55"/>
      <c r="D1115" s="55"/>
    </row>
    <row r="1116" spans="3:4" x14ac:dyDescent="0.2">
      <c r="C1116" s="55"/>
      <c r="D1116" s="55"/>
    </row>
    <row r="1117" spans="3:4" x14ac:dyDescent="0.2">
      <c r="C1117" s="55"/>
      <c r="D1117" s="55"/>
    </row>
    <row r="1118" spans="3:4" x14ac:dyDescent="0.2">
      <c r="C1118" s="55"/>
      <c r="D1118" s="55"/>
    </row>
    <row r="1119" spans="3:4" x14ac:dyDescent="0.2">
      <c r="C1119" s="55"/>
      <c r="D1119" s="55"/>
    </row>
    <row r="1120" spans="3:4" x14ac:dyDescent="0.2">
      <c r="C1120" s="55"/>
      <c r="D1120" s="55"/>
    </row>
    <row r="1121" spans="3:4" x14ac:dyDescent="0.2">
      <c r="C1121" s="55"/>
      <c r="D1121" s="55"/>
    </row>
    <row r="1122" spans="3:4" x14ac:dyDescent="0.2">
      <c r="C1122" s="55"/>
      <c r="D1122" s="55"/>
    </row>
    <row r="1123" spans="3:4" x14ac:dyDescent="0.2">
      <c r="C1123" s="55"/>
      <c r="D1123" s="55"/>
    </row>
    <row r="1124" spans="3:4" x14ac:dyDescent="0.2">
      <c r="C1124" s="55"/>
      <c r="D1124" s="55"/>
    </row>
    <row r="1125" spans="3:4" x14ac:dyDescent="0.2">
      <c r="C1125" s="55"/>
      <c r="D1125" s="55"/>
    </row>
    <row r="1126" spans="3:4" x14ac:dyDescent="0.2">
      <c r="C1126" s="55"/>
      <c r="D1126" s="55"/>
    </row>
    <row r="1127" spans="3:4" x14ac:dyDescent="0.2">
      <c r="C1127" s="55"/>
      <c r="D1127" s="55"/>
    </row>
    <row r="1128" spans="3:4" x14ac:dyDescent="0.2">
      <c r="C1128" s="55"/>
      <c r="D1128" s="55"/>
    </row>
    <row r="1129" spans="3:4" x14ac:dyDescent="0.2">
      <c r="C1129" s="55"/>
      <c r="D1129" s="55"/>
    </row>
    <row r="1130" spans="3:4" x14ac:dyDescent="0.2">
      <c r="C1130" s="55"/>
      <c r="D1130" s="55"/>
    </row>
    <row r="1131" spans="3:4" x14ac:dyDescent="0.2">
      <c r="C1131" s="55"/>
      <c r="D1131" s="55"/>
    </row>
    <row r="1132" spans="3:4" x14ac:dyDescent="0.2">
      <c r="C1132" s="55"/>
      <c r="D1132" s="55"/>
    </row>
    <row r="1133" spans="3:4" x14ac:dyDescent="0.2">
      <c r="C1133" s="55"/>
      <c r="D1133" s="55"/>
    </row>
    <row r="1134" spans="3:4" x14ac:dyDescent="0.2">
      <c r="C1134" s="55"/>
      <c r="D1134" s="55"/>
    </row>
    <row r="1135" spans="3:4" x14ac:dyDescent="0.2">
      <c r="C1135" s="55"/>
      <c r="D1135" s="55"/>
    </row>
    <row r="1136" spans="3:4" x14ac:dyDescent="0.2">
      <c r="C1136" s="55"/>
      <c r="D1136" s="55"/>
    </row>
    <row r="1137" spans="3:4" x14ac:dyDescent="0.2">
      <c r="C1137" s="55"/>
      <c r="D1137" s="55"/>
    </row>
    <row r="1138" spans="3:4" x14ac:dyDescent="0.2">
      <c r="C1138" s="55"/>
      <c r="D1138" s="55"/>
    </row>
    <row r="1139" spans="3:4" x14ac:dyDescent="0.2">
      <c r="C1139" s="55"/>
      <c r="D1139" s="55"/>
    </row>
    <row r="1140" spans="3:4" x14ac:dyDescent="0.2">
      <c r="C1140" s="55"/>
      <c r="D1140" s="55"/>
    </row>
    <row r="1141" spans="3:4" x14ac:dyDescent="0.2">
      <c r="C1141" s="55"/>
      <c r="D1141" s="55"/>
    </row>
    <row r="1142" spans="3:4" x14ac:dyDescent="0.2">
      <c r="C1142" s="55"/>
      <c r="D1142" s="55"/>
    </row>
    <row r="1143" spans="3:4" x14ac:dyDescent="0.2">
      <c r="C1143" s="55"/>
      <c r="D1143" s="55"/>
    </row>
    <row r="1144" spans="3:4" x14ac:dyDescent="0.2">
      <c r="C1144" s="55"/>
      <c r="D1144" s="55"/>
    </row>
    <row r="1145" spans="3:4" x14ac:dyDescent="0.2">
      <c r="C1145" s="55"/>
      <c r="D1145" s="55"/>
    </row>
    <row r="1146" spans="3:4" x14ac:dyDescent="0.2">
      <c r="C1146" s="55"/>
      <c r="D1146" s="55"/>
    </row>
    <row r="1147" spans="3:4" x14ac:dyDescent="0.2">
      <c r="C1147" s="55"/>
      <c r="D1147" s="55"/>
    </row>
    <row r="1148" spans="3:4" x14ac:dyDescent="0.2">
      <c r="C1148" s="55"/>
      <c r="D1148" s="55"/>
    </row>
    <row r="1149" spans="3:4" x14ac:dyDescent="0.2">
      <c r="C1149" s="55"/>
      <c r="D1149" s="55"/>
    </row>
    <row r="1150" spans="3:4" x14ac:dyDescent="0.2">
      <c r="C1150" s="55"/>
      <c r="D1150" s="55"/>
    </row>
    <row r="1151" spans="3:4" x14ac:dyDescent="0.2">
      <c r="C1151" s="55"/>
      <c r="D1151" s="55"/>
    </row>
    <row r="1152" spans="3:4" x14ac:dyDescent="0.2">
      <c r="C1152" s="55"/>
      <c r="D1152" s="55"/>
    </row>
    <row r="1153" spans="3:4" x14ac:dyDescent="0.2">
      <c r="C1153" s="55"/>
      <c r="D1153" s="55"/>
    </row>
    <row r="1154" spans="3:4" x14ac:dyDescent="0.2">
      <c r="C1154" s="55"/>
      <c r="D1154" s="55"/>
    </row>
    <row r="1155" spans="3:4" x14ac:dyDescent="0.2">
      <c r="C1155" s="55"/>
      <c r="D1155" s="55"/>
    </row>
    <row r="1156" spans="3:4" x14ac:dyDescent="0.2">
      <c r="C1156" s="55"/>
      <c r="D1156" s="55"/>
    </row>
    <row r="1157" spans="3:4" x14ac:dyDescent="0.2">
      <c r="C1157" s="55"/>
      <c r="D1157" s="55"/>
    </row>
    <row r="1158" spans="3:4" x14ac:dyDescent="0.2">
      <c r="C1158" s="55"/>
      <c r="D1158" s="55"/>
    </row>
    <row r="1159" spans="3:4" x14ac:dyDescent="0.2">
      <c r="C1159" s="55"/>
      <c r="D1159" s="55"/>
    </row>
    <row r="1160" spans="3:4" x14ac:dyDescent="0.2">
      <c r="C1160" s="55"/>
      <c r="D1160" s="55"/>
    </row>
    <row r="1161" spans="3:4" x14ac:dyDescent="0.2">
      <c r="C1161" s="55"/>
      <c r="D1161" s="55"/>
    </row>
    <row r="1162" spans="3:4" x14ac:dyDescent="0.2">
      <c r="C1162" s="55"/>
      <c r="D1162" s="55"/>
    </row>
    <row r="1163" spans="3:4" x14ac:dyDescent="0.2">
      <c r="C1163" s="55"/>
      <c r="D1163" s="55"/>
    </row>
    <row r="1164" spans="3:4" x14ac:dyDescent="0.2">
      <c r="C1164" s="55"/>
      <c r="D1164" s="55"/>
    </row>
    <row r="1165" spans="3:4" x14ac:dyDescent="0.2">
      <c r="C1165" s="55"/>
      <c r="D1165" s="55"/>
    </row>
    <row r="1166" spans="3:4" x14ac:dyDescent="0.2">
      <c r="C1166" s="55"/>
      <c r="D1166" s="55"/>
    </row>
    <row r="1167" spans="3:4" x14ac:dyDescent="0.2">
      <c r="C1167" s="55"/>
      <c r="D1167" s="55"/>
    </row>
    <row r="1168" spans="3:4" x14ac:dyDescent="0.2">
      <c r="C1168" s="55"/>
      <c r="D1168" s="55"/>
    </row>
    <row r="1169" spans="3:4" x14ac:dyDescent="0.2">
      <c r="C1169" s="55"/>
      <c r="D1169" s="55"/>
    </row>
    <row r="1170" spans="3:4" x14ac:dyDescent="0.2">
      <c r="C1170" s="55"/>
      <c r="D1170" s="55"/>
    </row>
    <row r="1171" spans="3:4" x14ac:dyDescent="0.2">
      <c r="C1171" s="55"/>
      <c r="D1171" s="55"/>
    </row>
    <row r="1172" spans="3:4" x14ac:dyDescent="0.2">
      <c r="C1172" s="55"/>
      <c r="D1172" s="55"/>
    </row>
    <row r="1173" spans="3:4" x14ac:dyDescent="0.2">
      <c r="C1173" s="55"/>
      <c r="D1173" s="55"/>
    </row>
    <row r="1174" spans="3:4" x14ac:dyDescent="0.2">
      <c r="C1174" s="55"/>
      <c r="D1174" s="55"/>
    </row>
    <row r="1175" spans="3:4" x14ac:dyDescent="0.2">
      <c r="C1175" s="55"/>
      <c r="D1175" s="55"/>
    </row>
    <row r="1176" spans="3:4" x14ac:dyDescent="0.2">
      <c r="C1176" s="55"/>
      <c r="D1176" s="55"/>
    </row>
    <row r="1177" spans="3:4" x14ac:dyDescent="0.2">
      <c r="C1177" s="55"/>
      <c r="D1177" s="55"/>
    </row>
    <row r="1178" spans="3:4" x14ac:dyDescent="0.2">
      <c r="C1178" s="55"/>
      <c r="D1178" s="55"/>
    </row>
    <row r="1179" spans="3:4" x14ac:dyDescent="0.2">
      <c r="C1179" s="55"/>
      <c r="D1179" s="55"/>
    </row>
    <row r="1180" spans="3:4" x14ac:dyDescent="0.2">
      <c r="C1180" s="55"/>
      <c r="D1180" s="55"/>
    </row>
    <row r="1181" spans="3:4" x14ac:dyDescent="0.2">
      <c r="C1181" s="55"/>
      <c r="D1181" s="55"/>
    </row>
    <row r="1182" spans="3:4" x14ac:dyDescent="0.2">
      <c r="C1182" s="55"/>
      <c r="D1182" s="55"/>
    </row>
    <row r="1183" spans="3:4" x14ac:dyDescent="0.2">
      <c r="C1183" s="55"/>
      <c r="D1183" s="55"/>
    </row>
    <row r="1184" spans="3:4" x14ac:dyDescent="0.2">
      <c r="C1184" s="55"/>
      <c r="D1184" s="55"/>
    </row>
    <row r="1185" spans="3:4" x14ac:dyDescent="0.2">
      <c r="C1185" s="55"/>
      <c r="D1185" s="55"/>
    </row>
    <row r="1186" spans="3:4" x14ac:dyDescent="0.2">
      <c r="C1186" s="55"/>
      <c r="D1186" s="55"/>
    </row>
    <row r="1187" spans="3:4" x14ac:dyDescent="0.2">
      <c r="C1187" s="55"/>
      <c r="D1187" s="55"/>
    </row>
    <row r="1188" spans="3:4" x14ac:dyDescent="0.2">
      <c r="C1188" s="55"/>
      <c r="D1188" s="55"/>
    </row>
    <row r="1189" spans="3:4" x14ac:dyDescent="0.2">
      <c r="C1189" s="55"/>
      <c r="D1189" s="55"/>
    </row>
    <row r="1190" spans="3:4" x14ac:dyDescent="0.2">
      <c r="C1190" s="55"/>
      <c r="D1190" s="55"/>
    </row>
    <row r="1191" spans="3:4" x14ac:dyDescent="0.2">
      <c r="C1191" s="55"/>
      <c r="D1191" s="55"/>
    </row>
    <row r="1192" spans="3:4" x14ac:dyDescent="0.2">
      <c r="C1192" s="55"/>
      <c r="D1192" s="55"/>
    </row>
    <row r="1193" spans="3:4" x14ac:dyDescent="0.2">
      <c r="C1193" s="55"/>
      <c r="D1193" s="55"/>
    </row>
    <row r="1194" spans="3:4" x14ac:dyDescent="0.2">
      <c r="C1194" s="55"/>
      <c r="D1194" s="55"/>
    </row>
    <row r="1195" spans="3:4" x14ac:dyDescent="0.2">
      <c r="C1195" s="55"/>
      <c r="D1195" s="55"/>
    </row>
    <row r="1196" spans="3:4" x14ac:dyDescent="0.2">
      <c r="C1196" s="55"/>
      <c r="D1196" s="55"/>
    </row>
    <row r="1197" spans="3:4" x14ac:dyDescent="0.2">
      <c r="C1197" s="55"/>
      <c r="D1197" s="55"/>
    </row>
    <row r="1198" spans="3:4" x14ac:dyDescent="0.2">
      <c r="C1198" s="55"/>
      <c r="D1198" s="55"/>
    </row>
    <row r="1199" spans="3:4" x14ac:dyDescent="0.2">
      <c r="C1199" s="55"/>
      <c r="D1199" s="55"/>
    </row>
    <row r="1200" spans="3:4" x14ac:dyDescent="0.2">
      <c r="C1200" s="55"/>
      <c r="D1200" s="55"/>
    </row>
    <row r="1201" spans="3:4" x14ac:dyDescent="0.2">
      <c r="C1201" s="55"/>
      <c r="D1201" s="55"/>
    </row>
    <row r="1202" spans="3:4" x14ac:dyDescent="0.2">
      <c r="C1202" s="55"/>
      <c r="D1202" s="55"/>
    </row>
    <row r="1203" spans="3:4" x14ac:dyDescent="0.2">
      <c r="C1203" s="55"/>
      <c r="D1203" s="55"/>
    </row>
    <row r="1204" spans="3:4" x14ac:dyDescent="0.2">
      <c r="C1204" s="55"/>
      <c r="D1204" s="55"/>
    </row>
    <row r="1205" spans="3:4" x14ac:dyDescent="0.2">
      <c r="C1205" s="55"/>
      <c r="D1205" s="55"/>
    </row>
    <row r="1206" spans="3:4" x14ac:dyDescent="0.2">
      <c r="C1206" s="55"/>
      <c r="D1206" s="55"/>
    </row>
    <row r="1207" spans="3:4" x14ac:dyDescent="0.2">
      <c r="C1207" s="55"/>
      <c r="D1207" s="55"/>
    </row>
    <row r="1208" spans="3:4" x14ac:dyDescent="0.2">
      <c r="C1208" s="55"/>
      <c r="D1208" s="55"/>
    </row>
    <row r="1209" spans="3:4" x14ac:dyDescent="0.2">
      <c r="C1209" s="55"/>
      <c r="D1209" s="55"/>
    </row>
    <row r="1210" spans="3:4" x14ac:dyDescent="0.2">
      <c r="C1210" s="55"/>
      <c r="D1210" s="55"/>
    </row>
    <row r="1211" spans="3:4" x14ac:dyDescent="0.2">
      <c r="C1211" s="55"/>
      <c r="D1211" s="55"/>
    </row>
    <row r="1212" spans="3:4" x14ac:dyDescent="0.2">
      <c r="C1212" s="55"/>
      <c r="D1212" s="55"/>
    </row>
    <row r="1213" spans="3:4" x14ac:dyDescent="0.2">
      <c r="C1213" s="55"/>
      <c r="D1213" s="55"/>
    </row>
    <row r="1214" spans="3:4" x14ac:dyDescent="0.2">
      <c r="C1214" s="55"/>
      <c r="D1214" s="55"/>
    </row>
    <row r="1215" spans="3:4" x14ac:dyDescent="0.2">
      <c r="C1215" s="55"/>
      <c r="D1215" s="55"/>
    </row>
    <row r="1216" spans="3:4" x14ac:dyDescent="0.2">
      <c r="C1216" s="55"/>
      <c r="D1216" s="55"/>
    </row>
    <row r="1217" spans="3:4" x14ac:dyDescent="0.2">
      <c r="C1217" s="55"/>
      <c r="D1217" s="55"/>
    </row>
    <row r="1218" spans="3:4" x14ac:dyDescent="0.2">
      <c r="C1218" s="55"/>
      <c r="D1218" s="55"/>
    </row>
    <row r="1219" spans="3:4" x14ac:dyDescent="0.2">
      <c r="C1219" s="55"/>
      <c r="D1219" s="55"/>
    </row>
    <row r="1220" spans="3:4" x14ac:dyDescent="0.2">
      <c r="C1220" s="55"/>
      <c r="D1220" s="55"/>
    </row>
    <row r="1221" spans="3:4" x14ac:dyDescent="0.2">
      <c r="C1221" s="55"/>
      <c r="D1221" s="55"/>
    </row>
    <row r="1222" spans="3:4" x14ac:dyDescent="0.2">
      <c r="C1222" s="55"/>
      <c r="D1222" s="55"/>
    </row>
    <row r="1223" spans="3:4" x14ac:dyDescent="0.2">
      <c r="C1223" s="55"/>
      <c r="D1223" s="55"/>
    </row>
    <row r="1224" spans="3:4" x14ac:dyDescent="0.2">
      <c r="C1224" s="55"/>
      <c r="D1224" s="55"/>
    </row>
    <row r="1225" spans="3:4" x14ac:dyDescent="0.2">
      <c r="C1225" s="55"/>
      <c r="D1225" s="55"/>
    </row>
    <row r="1226" spans="3:4" x14ac:dyDescent="0.2">
      <c r="C1226" s="55"/>
      <c r="D1226" s="55"/>
    </row>
    <row r="1227" spans="3:4" x14ac:dyDescent="0.2">
      <c r="C1227" s="55"/>
      <c r="D1227" s="55"/>
    </row>
    <row r="1228" spans="3:4" x14ac:dyDescent="0.2">
      <c r="C1228" s="55"/>
      <c r="D1228" s="55"/>
    </row>
    <row r="1229" spans="3:4" x14ac:dyDescent="0.2">
      <c r="C1229" s="55"/>
      <c r="D1229" s="55"/>
    </row>
    <row r="1230" spans="3:4" x14ac:dyDescent="0.2">
      <c r="C1230" s="55"/>
      <c r="D1230" s="55"/>
    </row>
    <row r="1231" spans="3:4" x14ac:dyDescent="0.2">
      <c r="C1231" s="55"/>
      <c r="D1231" s="55"/>
    </row>
    <row r="1232" spans="3:4" x14ac:dyDescent="0.2">
      <c r="C1232" s="55"/>
      <c r="D1232" s="55"/>
    </row>
    <row r="1233" spans="3:4" x14ac:dyDescent="0.2">
      <c r="C1233" s="55"/>
      <c r="D1233" s="55"/>
    </row>
    <row r="1234" spans="3:4" x14ac:dyDescent="0.2">
      <c r="C1234" s="55"/>
      <c r="D1234" s="55"/>
    </row>
    <row r="1235" spans="3:4" x14ac:dyDescent="0.2">
      <c r="C1235" s="55"/>
      <c r="D1235" s="55"/>
    </row>
    <row r="1236" spans="3:4" x14ac:dyDescent="0.2">
      <c r="C1236" s="55"/>
      <c r="D1236" s="55"/>
    </row>
    <row r="1237" spans="3:4" x14ac:dyDescent="0.2">
      <c r="C1237" s="55"/>
      <c r="D1237" s="55"/>
    </row>
    <row r="1238" spans="3:4" x14ac:dyDescent="0.2">
      <c r="C1238" s="55"/>
      <c r="D1238" s="55"/>
    </row>
    <row r="1239" spans="3:4" x14ac:dyDescent="0.2">
      <c r="C1239" s="55"/>
      <c r="D1239" s="55"/>
    </row>
    <row r="1240" spans="3:4" x14ac:dyDescent="0.2">
      <c r="C1240" s="55"/>
      <c r="D1240" s="55"/>
    </row>
    <row r="1241" spans="3:4" x14ac:dyDescent="0.2">
      <c r="C1241" s="55"/>
      <c r="D1241" s="55"/>
    </row>
    <row r="1242" spans="3:4" x14ac:dyDescent="0.2">
      <c r="C1242" s="55"/>
      <c r="D1242" s="55"/>
    </row>
    <row r="1243" spans="3:4" x14ac:dyDescent="0.2">
      <c r="C1243" s="55"/>
      <c r="D1243" s="55"/>
    </row>
    <row r="1244" spans="3:4" x14ac:dyDescent="0.2">
      <c r="C1244" s="55"/>
      <c r="D1244" s="55"/>
    </row>
    <row r="1245" spans="3:4" x14ac:dyDescent="0.2">
      <c r="C1245" s="55"/>
      <c r="D1245" s="55"/>
    </row>
    <row r="1246" spans="3:4" x14ac:dyDescent="0.2">
      <c r="C1246" s="55"/>
      <c r="D1246" s="55"/>
    </row>
    <row r="1247" spans="3:4" x14ac:dyDescent="0.2">
      <c r="C1247" s="55"/>
      <c r="D1247" s="55"/>
    </row>
    <row r="1248" spans="3:4" x14ac:dyDescent="0.2">
      <c r="C1248" s="55"/>
      <c r="D1248" s="55"/>
    </row>
    <row r="1249" spans="3:4" x14ac:dyDescent="0.2">
      <c r="C1249" s="55"/>
      <c r="D1249" s="55"/>
    </row>
    <row r="1250" spans="3:4" x14ac:dyDescent="0.2">
      <c r="C1250" s="55"/>
      <c r="D1250" s="55"/>
    </row>
    <row r="1251" spans="3:4" x14ac:dyDescent="0.2">
      <c r="C1251" s="55"/>
      <c r="D1251" s="55"/>
    </row>
    <row r="1252" spans="3:4" x14ac:dyDescent="0.2">
      <c r="C1252" s="55"/>
      <c r="D1252" s="55"/>
    </row>
    <row r="1253" spans="3:4" x14ac:dyDescent="0.2">
      <c r="C1253" s="55"/>
      <c r="D1253" s="55"/>
    </row>
    <row r="1254" spans="3:4" x14ac:dyDescent="0.2">
      <c r="C1254" s="55"/>
      <c r="D1254" s="55"/>
    </row>
    <row r="1255" spans="3:4" x14ac:dyDescent="0.2">
      <c r="C1255" s="55"/>
      <c r="D1255" s="55"/>
    </row>
    <row r="1256" spans="3:4" x14ac:dyDescent="0.2">
      <c r="C1256" s="55"/>
      <c r="D1256" s="55"/>
    </row>
    <row r="1257" spans="3:4" x14ac:dyDescent="0.2">
      <c r="C1257" s="55"/>
      <c r="D1257" s="55"/>
    </row>
    <row r="1258" spans="3:4" x14ac:dyDescent="0.2">
      <c r="C1258" s="55"/>
      <c r="D1258" s="55"/>
    </row>
    <row r="1259" spans="3:4" x14ac:dyDescent="0.2">
      <c r="C1259" s="55"/>
      <c r="D1259" s="55"/>
    </row>
    <row r="1260" spans="3:4" x14ac:dyDescent="0.2">
      <c r="C1260" s="55"/>
      <c r="D1260" s="55"/>
    </row>
    <row r="1261" spans="3:4" x14ac:dyDescent="0.2">
      <c r="C1261" s="55"/>
      <c r="D1261" s="55"/>
    </row>
    <row r="1262" spans="3:4" x14ac:dyDescent="0.2">
      <c r="C1262" s="55"/>
      <c r="D1262" s="55"/>
    </row>
    <row r="1263" spans="3:4" x14ac:dyDescent="0.2">
      <c r="C1263" s="55"/>
      <c r="D1263" s="55"/>
    </row>
    <row r="1264" spans="3:4" x14ac:dyDescent="0.2">
      <c r="C1264" s="55"/>
      <c r="D1264" s="55"/>
    </row>
    <row r="1265" spans="3:4" x14ac:dyDescent="0.2">
      <c r="C1265" s="55"/>
      <c r="D1265" s="55"/>
    </row>
    <row r="1266" spans="3:4" x14ac:dyDescent="0.2">
      <c r="C1266" s="55"/>
      <c r="D1266" s="55"/>
    </row>
    <row r="1267" spans="3:4" x14ac:dyDescent="0.2">
      <c r="C1267" s="55"/>
      <c r="D1267" s="55"/>
    </row>
    <row r="1268" spans="3:4" x14ac:dyDescent="0.2">
      <c r="C1268" s="55"/>
      <c r="D1268" s="55"/>
    </row>
    <row r="1269" spans="3:4" x14ac:dyDescent="0.2">
      <c r="C1269" s="55"/>
      <c r="D1269" s="55"/>
    </row>
    <row r="1270" spans="3:4" x14ac:dyDescent="0.2">
      <c r="C1270" s="55"/>
      <c r="D1270" s="55"/>
    </row>
    <row r="1271" spans="3:4" x14ac:dyDescent="0.2">
      <c r="C1271" s="55"/>
      <c r="D1271" s="55"/>
    </row>
    <row r="1272" spans="3:4" x14ac:dyDescent="0.2">
      <c r="C1272" s="55"/>
      <c r="D1272" s="55"/>
    </row>
    <row r="1273" spans="3:4" x14ac:dyDescent="0.2">
      <c r="C1273" s="55"/>
      <c r="D1273" s="55"/>
    </row>
    <row r="1274" spans="3:4" x14ac:dyDescent="0.2">
      <c r="C1274" s="55"/>
      <c r="D1274" s="55"/>
    </row>
    <row r="1275" spans="3:4" x14ac:dyDescent="0.2">
      <c r="C1275" s="55"/>
      <c r="D1275" s="55"/>
    </row>
    <row r="1276" spans="3:4" x14ac:dyDescent="0.2">
      <c r="C1276" s="55"/>
      <c r="D1276" s="55"/>
    </row>
    <row r="1277" spans="3:4" x14ac:dyDescent="0.2">
      <c r="C1277" s="55"/>
      <c r="D1277" s="55"/>
    </row>
    <row r="1278" spans="3:4" x14ac:dyDescent="0.2">
      <c r="C1278" s="55"/>
      <c r="D1278" s="55"/>
    </row>
    <row r="1279" spans="3:4" x14ac:dyDescent="0.2">
      <c r="C1279" s="55"/>
      <c r="D1279" s="55"/>
    </row>
    <row r="1280" spans="3:4" x14ac:dyDescent="0.2">
      <c r="C1280" s="55"/>
      <c r="D1280" s="55"/>
    </row>
    <row r="1281" spans="3:4" x14ac:dyDescent="0.2">
      <c r="C1281" s="55"/>
      <c r="D1281" s="55"/>
    </row>
    <row r="1282" spans="3:4" x14ac:dyDescent="0.2">
      <c r="C1282" s="55"/>
      <c r="D1282" s="55"/>
    </row>
    <row r="1283" spans="3:4" x14ac:dyDescent="0.2">
      <c r="C1283" s="55"/>
      <c r="D1283" s="55"/>
    </row>
    <row r="1284" spans="3:4" x14ac:dyDescent="0.2">
      <c r="C1284" s="55"/>
      <c r="D1284" s="55"/>
    </row>
    <row r="1285" spans="3:4" x14ac:dyDescent="0.2">
      <c r="C1285" s="55"/>
      <c r="D1285" s="55"/>
    </row>
    <row r="1286" spans="3:4" x14ac:dyDescent="0.2">
      <c r="C1286" s="55"/>
      <c r="D1286" s="55"/>
    </row>
    <row r="1287" spans="3:4" x14ac:dyDescent="0.2">
      <c r="C1287" s="55"/>
      <c r="D1287" s="55"/>
    </row>
    <row r="1288" spans="3:4" x14ac:dyDescent="0.2">
      <c r="C1288" s="55"/>
      <c r="D1288" s="55"/>
    </row>
    <row r="1289" spans="3:4" x14ac:dyDescent="0.2">
      <c r="C1289" s="55"/>
      <c r="D1289" s="55"/>
    </row>
    <row r="1290" spans="3:4" x14ac:dyDescent="0.2">
      <c r="C1290" s="55"/>
      <c r="D1290" s="55"/>
    </row>
    <row r="1291" spans="3:4" x14ac:dyDescent="0.2">
      <c r="C1291" s="55"/>
      <c r="D1291" s="55"/>
    </row>
    <row r="1292" spans="3:4" x14ac:dyDescent="0.2">
      <c r="C1292" s="55"/>
      <c r="D1292" s="55"/>
    </row>
    <row r="1293" spans="3:4" x14ac:dyDescent="0.2">
      <c r="C1293" s="55"/>
      <c r="D1293" s="55"/>
    </row>
    <row r="1294" spans="3:4" x14ac:dyDescent="0.2">
      <c r="C1294" s="55"/>
      <c r="D1294" s="55"/>
    </row>
    <row r="1295" spans="3:4" x14ac:dyDescent="0.2">
      <c r="C1295" s="55"/>
      <c r="D1295" s="55"/>
    </row>
    <row r="1296" spans="3:4" x14ac:dyDescent="0.2">
      <c r="C1296" s="55"/>
      <c r="D1296" s="55"/>
    </row>
    <row r="1297" spans="3:4" x14ac:dyDescent="0.2">
      <c r="C1297" s="55"/>
      <c r="D1297" s="55"/>
    </row>
    <row r="1298" spans="3:4" x14ac:dyDescent="0.2">
      <c r="C1298" s="55"/>
      <c r="D1298" s="55"/>
    </row>
    <row r="1299" spans="3:4" x14ac:dyDescent="0.2">
      <c r="C1299" s="55"/>
      <c r="D1299" s="55"/>
    </row>
    <row r="1300" spans="3:4" x14ac:dyDescent="0.2">
      <c r="C1300" s="55"/>
      <c r="D1300" s="55"/>
    </row>
    <row r="1301" spans="3:4" x14ac:dyDescent="0.2">
      <c r="C1301" s="55"/>
      <c r="D1301" s="55"/>
    </row>
    <row r="1302" spans="3:4" x14ac:dyDescent="0.2">
      <c r="C1302" s="55"/>
      <c r="D1302" s="55"/>
    </row>
    <row r="1303" spans="3:4" x14ac:dyDescent="0.2">
      <c r="C1303" s="55"/>
      <c r="D1303" s="55"/>
    </row>
    <row r="1304" spans="3:4" x14ac:dyDescent="0.2">
      <c r="C1304" s="55"/>
      <c r="D1304" s="55"/>
    </row>
    <row r="1305" spans="3:4" x14ac:dyDescent="0.2">
      <c r="C1305" s="55"/>
      <c r="D1305" s="55"/>
    </row>
    <row r="1306" spans="3:4" x14ac:dyDescent="0.2">
      <c r="C1306" s="55"/>
      <c r="D1306" s="55"/>
    </row>
    <row r="1307" spans="3:4" x14ac:dyDescent="0.2">
      <c r="C1307" s="55"/>
      <c r="D1307" s="55"/>
    </row>
    <row r="1308" spans="3:4" x14ac:dyDescent="0.2">
      <c r="C1308" s="55"/>
      <c r="D1308" s="55"/>
    </row>
    <row r="1309" spans="3:4" x14ac:dyDescent="0.2">
      <c r="C1309" s="55"/>
      <c r="D1309" s="55"/>
    </row>
    <row r="1310" spans="3:4" x14ac:dyDescent="0.2">
      <c r="C1310" s="55"/>
      <c r="D1310" s="55"/>
    </row>
    <row r="1311" spans="3:4" x14ac:dyDescent="0.2">
      <c r="C1311" s="55"/>
      <c r="D1311" s="55"/>
    </row>
    <row r="1312" spans="3:4" x14ac:dyDescent="0.2">
      <c r="C1312" s="55"/>
      <c r="D1312" s="55"/>
    </row>
    <row r="1313" spans="3:4" x14ac:dyDescent="0.2">
      <c r="C1313" s="55"/>
      <c r="D1313" s="55"/>
    </row>
    <row r="1314" spans="3:4" x14ac:dyDescent="0.2">
      <c r="C1314" s="55"/>
      <c r="D1314" s="55"/>
    </row>
    <row r="1315" spans="3:4" x14ac:dyDescent="0.2">
      <c r="C1315" s="55"/>
      <c r="D1315" s="55"/>
    </row>
    <row r="1316" spans="3:4" x14ac:dyDescent="0.2">
      <c r="C1316" s="55"/>
      <c r="D1316" s="55"/>
    </row>
    <row r="1317" spans="3:4" x14ac:dyDescent="0.2">
      <c r="C1317" s="55"/>
      <c r="D1317" s="55"/>
    </row>
    <row r="1318" spans="3:4" x14ac:dyDescent="0.2">
      <c r="C1318" s="55"/>
      <c r="D1318" s="55"/>
    </row>
    <row r="1319" spans="3:4" x14ac:dyDescent="0.2">
      <c r="C1319" s="55"/>
      <c r="D1319" s="55"/>
    </row>
    <row r="1320" spans="3:4" x14ac:dyDescent="0.2">
      <c r="C1320" s="55"/>
      <c r="D1320" s="55"/>
    </row>
    <row r="1321" spans="3:4" x14ac:dyDescent="0.2">
      <c r="C1321" s="55"/>
      <c r="D1321" s="55"/>
    </row>
    <row r="1322" spans="3:4" x14ac:dyDescent="0.2">
      <c r="C1322" s="55"/>
      <c r="D1322" s="55"/>
    </row>
    <row r="1323" spans="3:4" x14ac:dyDescent="0.2">
      <c r="C1323" s="55"/>
      <c r="D1323" s="55"/>
    </row>
    <row r="1324" spans="3:4" x14ac:dyDescent="0.2">
      <c r="C1324" s="55"/>
      <c r="D1324" s="55"/>
    </row>
    <row r="1325" spans="3:4" x14ac:dyDescent="0.2">
      <c r="C1325" s="55"/>
      <c r="D1325" s="55"/>
    </row>
    <row r="1326" spans="3:4" x14ac:dyDescent="0.2">
      <c r="C1326" s="55"/>
      <c r="D1326" s="55"/>
    </row>
    <row r="1327" spans="3:4" x14ac:dyDescent="0.2">
      <c r="C1327" s="55"/>
      <c r="D1327" s="55"/>
    </row>
    <row r="1328" spans="3:4" x14ac:dyDescent="0.2">
      <c r="C1328" s="55"/>
      <c r="D1328" s="55"/>
    </row>
    <row r="1329" spans="3:4" x14ac:dyDescent="0.2">
      <c r="C1329" s="55"/>
      <c r="D1329" s="55"/>
    </row>
    <row r="1330" spans="3:4" x14ac:dyDescent="0.2">
      <c r="C1330" s="55"/>
      <c r="D1330" s="55"/>
    </row>
    <row r="1331" spans="3:4" x14ac:dyDescent="0.2">
      <c r="C1331" s="55"/>
      <c r="D1331" s="55"/>
    </row>
    <row r="1332" spans="3:4" x14ac:dyDescent="0.2">
      <c r="C1332" s="55"/>
      <c r="D1332" s="55"/>
    </row>
    <row r="1333" spans="3:4" x14ac:dyDescent="0.2">
      <c r="C1333" s="55"/>
      <c r="D1333" s="55"/>
    </row>
    <row r="1334" spans="3:4" x14ac:dyDescent="0.2">
      <c r="C1334" s="55"/>
      <c r="D1334" s="55"/>
    </row>
    <row r="1335" spans="3:4" x14ac:dyDescent="0.2">
      <c r="C1335" s="55"/>
      <c r="D1335" s="55"/>
    </row>
    <row r="1336" spans="3:4" x14ac:dyDescent="0.2">
      <c r="C1336" s="55"/>
      <c r="D1336" s="55"/>
    </row>
    <row r="1337" spans="3:4" x14ac:dyDescent="0.2">
      <c r="C1337" s="55"/>
      <c r="D1337" s="55"/>
    </row>
    <row r="1338" spans="3:4" x14ac:dyDescent="0.2">
      <c r="C1338" s="55"/>
      <c r="D1338" s="55"/>
    </row>
    <row r="1339" spans="3:4" x14ac:dyDescent="0.2">
      <c r="C1339" s="55"/>
      <c r="D1339" s="55"/>
    </row>
    <row r="1340" spans="3:4" x14ac:dyDescent="0.2">
      <c r="C1340" s="55"/>
      <c r="D1340" s="55"/>
    </row>
    <row r="1341" spans="3:4" x14ac:dyDescent="0.2">
      <c r="C1341" s="55"/>
      <c r="D1341" s="55"/>
    </row>
    <row r="1342" spans="3:4" x14ac:dyDescent="0.2">
      <c r="C1342" s="55"/>
      <c r="D1342" s="55"/>
    </row>
    <row r="1343" spans="3:4" x14ac:dyDescent="0.2">
      <c r="C1343" s="55"/>
      <c r="D1343" s="55"/>
    </row>
    <row r="1344" spans="3:4" x14ac:dyDescent="0.2">
      <c r="C1344" s="55"/>
      <c r="D1344" s="55"/>
    </row>
    <row r="1345" spans="3:4" x14ac:dyDescent="0.2">
      <c r="C1345" s="55"/>
      <c r="D1345" s="55"/>
    </row>
    <row r="1346" spans="3:4" x14ac:dyDescent="0.2">
      <c r="C1346" s="55"/>
      <c r="D1346" s="55"/>
    </row>
    <row r="1347" spans="3:4" x14ac:dyDescent="0.2">
      <c r="C1347" s="55"/>
      <c r="D1347" s="55"/>
    </row>
    <row r="1348" spans="3:4" x14ac:dyDescent="0.2">
      <c r="C1348" s="55"/>
      <c r="D1348" s="55"/>
    </row>
    <row r="1349" spans="3:4" x14ac:dyDescent="0.2">
      <c r="C1349" s="55"/>
      <c r="D1349" s="55"/>
    </row>
    <row r="1350" spans="3:4" x14ac:dyDescent="0.2">
      <c r="C1350" s="55"/>
      <c r="D1350" s="55"/>
    </row>
    <row r="1351" spans="3:4" x14ac:dyDescent="0.2">
      <c r="C1351" s="55"/>
      <c r="D1351" s="55"/>
    </row>
    <row r="1352" spans="3:4" x14ac:dyDescent="0.2">
      <c r="C1352" s="55"/>
      <c r="D1352" s="55"/>
    </row>
    <row r="1353" spans="3:4" x14ac:dyDescent="0.2">
      <c r="C1353" s="55"/>
      <c r="D1353" s="55"/>
    </row>
    <row r="1354" spans="3:4" x14ac:dyDescent="0.2">
      <c r="C1354" s="55"/>
      <c r="D1354" s="55"/>
    </row>
    <row r="1355" spans="3:4" x14ac:dyDescent="0.2">
      <c r="C1355" s="55"/>
      <c r="D1355" s="55"/>
    </row>
    <row r="1356" spans="3:4" x14ac:dyDescent="0.2">
      <c r="C1356" s="55"/>
      <c r="D1356" s="55"/>
    </row>
    <row r="1357" spans="3:4" x14ac:dyDescent="0.2">
      <c r="C1357" s="55"/>
      <c r="D1357" s="55"/>
    </row>
    <row r="1358" spans="3:4" x14ac:dyDescent="0.2">
      <c r="C1358" s="55"/>
      <c r="D1358" s="55"/>
    </row>
    <row r="1359" spans="3:4" x14ac:dyDescent="0.2">
      <c r="C1359" s="55"/>
      <c r="D1359" s="55"/>
    </row>
    <row r="1360" spans="3:4" x14ac:dyDescent="0.2">
      <c r="C1360" s="55"/>
      <c r="D1360" s="55"/>
    </row>
    <row r="1361" spans="3:4" x14ac:dyDescent="0.2">
      <c r="C1361" s="55"/>
      <c r="D1361" s="55"/>
    </row>
    <row r="1362" spans="3:4" x14ac:dyDescent="0.2">
      <c r="C1362" s="55"/>
      <c r="D1362" s="55"/>
    </row>
    <row r="1363" spans="3:4" x14ac:dyDescent="0.2">
      <c r="C1363" s="55"/>
      <c r="D1363" s="55"/>
    </row>
    <row r="1364" spans="3:4" x14ac:dyDescent="0.2">
      <c r="C1364" s="55"/>
      <c r="D1364" s="55"/>
    </row>
    <row r="1365" spans="3:4" x14ac:dyDescent="0.2">
      <c r="C1365" s="55"/>
      <c r="D1365" s="55"/>
    </row>
    <row r="1366" spans="3:4" x14ac:dyDescent="0.2">
      <c r="C1366" s="55"/>
      <c r="D1366" s="55"/>
    </row>
    <row r="1367" spans="3:4" x14ac:dyDescent="0.2">
      <c r="C1367" s="55"/>
      <c r="D1367" s="55"/>
    </row>
    <row r="1368" spans="3:4" x14ac:dyDescent="0.2">
      <c r="C1368" s="55"/>
      <c r="D1368" s="55"/>
    </row>
    <row r="1369" spans="3:4" x14ac:dyDescent="0.2">
      <c r="C1369" s="55"/>
      <c r="D1369" s="55"/>
    </row>
    <row r="1370" spans="3:4" x14ac:dyDescent="0.2">
      <c r="C1370" s="55"/>
      <c r="D1370" s="55"/>
    </row>
    <row r="1371" spans="3:4" x14ac:dyDescent="0.2">
      <c r="C1371" s="55"/>
      <c r="D1371" s="55"/>
    </row>
    <row r="1372" spans="3:4" x14ac:dyDescent="0.2">
      <c r="C1372" s="55"/>
      <c r="D1372" s="55"/>
    </row>
    <row r="1373" spans="3:4" x14ac:dyDescent="0.2">
      <c r="C1373" s="55"/>
      <c r="D1373" s="55"/>
    </row>
    <row r="1374" spans="3:4" x14ac:dyDescent="0.2">
      <c r="C1374" s="55"/>
      <c r="D1374" s="55"/>
    </row>
    <row r="1375" spans="3:4" x14ac:dyDescent="0.2">
      <c r="C1375" s="55"/>
      <c r="D1375" s="55"/>
    </row>
    <row r="1376" spans="3:4" x14ac:dyDescent="0.2">
      <c r="C1376" s="55"/>
      <c r="D1376" s="55"/>
    </row>
    <row r="1377" spans="3:4" x14ac:dyDescent="0.2">
      <c r="C1377" s="55"/>
      <c r="D1377" s="55"/>
    </row>
    <row r="1378" spans="3:4" x14ac:dyDescent="0.2">
      <c r="C1378" s="55"/>
      <c r="D1378" s="55"/>
    </row>
    <row r="1379" spans="3:4" x14ac:dyDescent="0.2">
      <c r="C1379" s="55"/>
      <c r="D1379" s="55"/>
    </row>
    <row r="1380" spans="3:4" x14ac:dyDescent="0.2">
      <c r="C1380" s="55"/>
      <c r="D1380" s="55"/>
    </row>
    <row r="1381" spans="3:4" x14ac:dyDescent="0.2">
      <c r="C1381" s="55"/>
      <c r="D1381" s="55"/>
    </row>
    <row r="1382" spans="3:4" x14ac:dyDescent="0.2">
      <c r="C1382" s="55"/>
      <c r="D1382" s="55"/>
    </row>
    <row r="1383" spans="3:4" x14ac:dyDescent="0.2">
      <c r="C1383" s="55"/>
      <c r="D1383" s="55"/>
    </row>
    <row r="1384" spans="3:4" x14ac:dyDescent="0.2">
      <c r="C1384" s="55"/>
      <c r="D1384" s="55"/>
    </row>
    <row r="1385" spans="3:4" x14ac:dyDescent="0.2">
      <c r="C1385" s="55"/>
      <c r="D1385" s="55"/>
    </row>
    <row r="1386" spans="3:4" x14ac:dyDescent="0.2">
      <c r="C1386" s="55"/>
      <c r="D1386" s="55"/>
    </row>
    <row r="1387" spans="3:4" x14ac:dyDescent="0.2">
      <c r="C1387" s="55"/>
      <c r="D1387" s="55"/>
    </row>
    <row r="1388" spans="3:4" x14ac:dyDescent="0.2">
      <c r="C1388" s="55"/>
      <c r="D1388" s="55"/>
    </row>
    <row r="1389" spans="3:4" x14ac:dyDescent="0.2">
      <c r="C1389" s="55"/>
      <c r="D1389" s="55"/>
    </row>
    <row r="1390" spans="3:4" x14ac:dyDescent="0.2">
      <c r="C1390" s="55"/>
      <c r="D1390" s="55"/>
    </row>
    <row r="1391" spans="3:4" x14ac:dyDescent="0.2">
      <c r="C1391" s="55"/>
      <c r="D1391" s="55"/>
    </row>
    <row r="1392" spans="3:4" x14ac:dyDescent="0.2">
      <c r="C1392" s="55"/>
      <c r="D1392" s="55"/>
    </row>
    <row r="1393" spans="3:4" x14ac:dyDescent="0.2">
      <c r="C1393" s="55"/>
      <c r="D1393" s="55"/>
    </row>
    <row r="1394" spans="3:4" x14ac:dyDescent="0.2">
      <c r="C1394" s="55"/>
      <c r="D1394" s="55"/>
    </row>
    <row r="1395" spans="3:4" x14ac:dyDescent="0.2">
      <c r="C1395" s="55"/>
      <c r="D1395" s="55"/>
    </row>
    <row r="1396" spans="3:4" x14ac:dyDescent="0.2">
      <c r="C1396" s="55"/>
      <c r="D1396" s="55"/>
    </row>
    <row r="1397" spans="3:4" x14ac:dyDescent="0.2">
      <c r="C1397" s="55"/>
      <c r="D1397" s="55"/>
    </row>
    <row r="1398" spans="3:4" x14ac:dyDescent="0.2">
      <c r="C1398" s="55"/>
      <c r="D1398" s="55"/>
    </row>
    <row r="1399" spans="3:4" x14ac:dyDescent="0.2">
      <c r="C1399" s="55"/>
      <c r="D1399" s="55"/>
    </row>
    <row r="1400" spans="3:4" x14ac:dyDescent="0.2">
      <c r="C1400" s="55"/>
      <c r="D1400" s="55"/>
    </row>
    <row r="1401" spans="3:4" x14ac:dyDescent="0.2">
      <c r="C1401" s="55"/>
      <c r="D1401" s="55"/>
    </row>
    <row r="1402" spans="3:4" x14ac:dyDescent="0.2">
      <c r="C1402" s="55"/>
      <c r="D1402" s="55"/>
    </row>
    <row r="1403" spans="3:4" x14ac:dyDescent="0.2">
      <c r="C1403" s="55"/>
      <c r="D1403" s="55"/>
    </row>
    <row r="1404" spans="3:4" x14ac:dyDescent="0.2">
      <c r="C1404" s="55"/>
      <c r="D1404" s="55"/>
    </row>
    <row r="1405" spans="3:4" x14ac:dyDescent="0.2">
      <c r="C1405" s="55"/>
      <c r="D1405" s="55"/>
    </row>
    <row r="1406" spans="3:4" x14ac:dyDescent="0.2">
      <c r="C1406" s="55"/>
      <c r="D1406" s="55"/>
    </row>
    <row r="1407" spans="3:4" x14ac:dyDescent="0.2">
      <c r="C1407" s="55"/>
      <c r="D1407" s="55"/>
    </row>
    <row r="1408" spans="3:4" x14ac:dyDescent="0.2">
      <c r="C1408" s="55"/>
      <c r="D1408" s="55"/>
    </row>
    <row r="1409" spans="3:4" x14ac:dyDescent="0.2">
      <c r="C1409" s="55"/>
      <c r="D1409" s="55"/>
    </row>
    <row r="1410" spans="3:4" x14ac:dyDescent="0.2">
      <c r="C1410" s="55"/>
      <c r="D1410" s="55"/>
    </row>
    <row r="1411" spans="3:4" x14ac:dyDescent="0.2">
      <c r="C1411" s="55"/>
      <c r="D1411" s="55"/>
    </row>
    <row r="1412" spans="3:4" x14ac:dyDescent="0.2">
      <c r="C1412" s="55"/>
      <c r="D1412" s="55"/>
    </row>
    <row r="1413" spans="3:4" x14ac:dyDescent="0.2">
      <c r="C1413" s="55"/>
      <c r="D1413" s="55"/>
    </row>
    <row r="1414" spans="3:4" x14ac:dyDescent="0.2">
      <c r="C1414" s="55"/>
      <c r="D1414" s="55"/>
    </row>
    <row r="1415" spans="3:4" x14ac:dyDescent="0.2">
      <c r="C1415" s="55"/>
      <c r="D1415" s="55"/>
    </row>
    <row r="1416" spans="3:4" x14ac:dyDescent="0.2">
      <c r="C1416" s="55"/>
      <c r="D1416" s="55"/>
    </row>
    <row r="1417" spans="3:4" x14ac:dyDescent="0.2">
      <c r="C1417" s="55"/>
      <c r="D1417" s="55"/>
    </row>
    <row r="1418" spans="3:4" x14ac:dyDescent="0.2">
      <c r="C1418" s="55"/>
      <c r="D1418" s="55"/>
    </row>
    <row r="1419" spans="3:4" x14ac:dyDescent="0.2">
      <c r="C1419" s="55"/>
      <c r="D1419" s="55"/>
    </row>
    <row r="1420" spans="3:4" x14ac:dyDescent="0.2">
      <c r="C1420" s="55"/>
      <c r="D1420" s="55"/>
    </row>
    <row r="1421" spans="3:4" x14ac:dyDescent="0.2">
      <c r="C1421" s="55"/>
      <c r="D1421" s="55"/>
    </row>
    <row r="1422" spans="3:4" x14ac:dyDescent="0.2">
      <c r="C1422" s="55"/>
      <c r="D1422" s="55"/>
    </row>
    <row r="1423" spans="3:4" x14ac:dyDescent="0.2">
      <c r="C1423" s="55"/>
      <c r="D1423" s="55"/>
    </row>
    <row r="1424" spans="3:4" x14ac:dyDescent="0.2">
      <c r="C1424" s="55"/>
      <c r="D1424" s="55"/>
    </row>
    <row r="1425" spans="3:4" x14ac:dyDescent="0.2">
      <c r="C1425" s="55"/>
      <c r="D1425" s="55"/>
    </row>
    <row r="1426" spans="3:4" x14ac:dyDescent="0.2">
      <c r="C1426" s="55"/>
      <c r="D1426" s="55"/>
    </row>
    <row r="1427" spans="3:4" x14ac:dyDescent="0.2">
      <c r="C1427" s="55"/>
      <c r="D1427" s="55"/>
    </row>
    <row r="1428" spans="3:4" x14ac:dyDescent="0.2">
      <c r="C1428" s="55"/>
      <c r="D1428" s="55"/>
    </row>
    <row r="1429" spans="3:4" x14ac:dyDescent="0.2">
      <c r="C1429" s="55"/>
      <c r="D1429" s="55"/>
    </row>
    <row r="1430" spans="3:4" x14ac:dyDescent="0.2">
      <c r="C1430" s="55"/>
      <c r="D1430" s="55"/>
    </row>
    <row r="1431" spans="3:4" x14ac:dyDescent="0.2">
      <c r="C1431" s="55"/>
      <c r="D1431" s="55"/>
    </row>
    <row r="1432" spans="3:4" x14ac:dyDescent="0.2">
      <c r="C1432" s="55"/>
      <c r="D1432" s="55"/>
    </row>
    <row r="1433" spans="3:4" x14ac:dyDescent="0.2">
      <c r="C1433" s="55"/>
      <c r="D1433" s="55"/>
    </row>
    <row r="1434" spans="3:4" x14ac:dyDescent="0.2">
      <c r="C1434" s="55"/>
      <c r="D1434" s="55"/>
    </row>
    <row r="1435" spans="3:4" x14ac:dyDescent="0.2">
      <c r="C1435" s="55"/>
      <c r="D1435" s="55"/>
    </row>
    <row r="1436" spans="3:4" x14ac:dyDescent="0.2">
      <c r="C1436" s="55"/>
      <c r="D1436" s="55"/>
    </row>
    <row r="1437" spans="3:4" x14ac:dyDescent="0.2">
      <c r="C1437" s="55"/>
      <c r="D1437" s="55"/>
    </row>
    <row r="1438" spans="3:4" x14ac:dyDescent="0.2">
      <c r="C1438" s="55"/>
      <c r="D1438" s="55"/>
    </row>
    <row r="1439" spans="3:4" x14ac:dyDescent="0.2">
      <c r="C1439" s="55"/>
      <c r="D1439" s="55"/>
    </row>
    <row r="1440" spans="3:4" x14ac:dyDescent="0.2">
      <c r="C1440" s="55"/>
      <c r="D1440" s="55"/>
    </row>
    <row r="1441" spans="3:4" x14ac:dyDescent="0.2">
      <c r="C1441" s="55"/>
      <c r="D1441" s="55"/>
    </row>
    <row r="1442" spans="3:4" x14ac:dyDescent="0.2">
      <c r="C1442" s="55"/>
      <c r="D1442" s="55"/>
    </row>
    <row r="1443" spans="3:4" x14ac:dyDescent="0.2">
      <c r="C1443" s="55"/>
      <c r="D1443" s="55"/>
    </row>
    <row r="1444" spans="3:4" x14ac:dyDescent="0.2">
      <c r="C1444" s="55"/>
      <c r="D1444" s="55"/>
    </row>
    <row r="1445" spans="3:4" x14ac:dyDescent="0.2">
      <c r="C1445" s="55"/>
      <c r="D1445" s="55"/>
    </row>
    <row r="1446" spans="3:4" x14ac:dyDescent="0.2">
      <c r="C1446" s="55"/>
      <c r="D1446" s="55"/>
    </row>
    <row r="1447" spans="3:4" x14ac:dyDescent="0.2">
      <c r="C1447" s="55"/>
      <c r="D1447" s="55"/>
    </row>
    <row r="1448" spans="3:4" x14ac:dyDescent="0.2">
      <c r="C1448" s="55"/>
      <c r="D1448" s="55"/>
    </row>
    <row r="1449" spans="3:4" x14ac:dyDescent="0.2">
      <c r="C1449" s="55"/>
      <c r="D1449" s="55"/>
    </row>
    <row r="1450" spans="3:4" x14ac:dyDescent="0.2">
      <c r="C1450" s="55"/>
      <c r="D1450" s="55"/>
    </row>
    <row r="1451" spans="3:4" x14ac:dyDescent="0.2">
      <c r="C1451" s="55"/>
      <c r="D1451" s="55"/>
    </row>
    <row r="1452" spans="3:4" x14ac:dyDescent="0.2">
      <c r="C1452" s="55"/>
      <c r="D1452" s="55"/>
    </row>
    <row r="1453" spans="3:4" x14ac:dyDescent="0.2">
      <c r="C1453" s="55"/>
      <c r="D1453" s="55"/>
    </row>
    <row r="1454" spans="3:4" x14ac:dyDescent="0.2">
      <c r="C1454" s="55"/>
      <c r="D1454" s="55"/>
    </row>
    <row r="1455" spans="3:4" x14ac:dyDescent="0.2">
      <c r="C1455" s="55"/>
      <c r="D1455" s="55"/>
    </row>
    <row r="1456" spans="3:4" x14ac:dyDescent="0.2">
      <c r="C1456" s="55"/>
      <c r="D1456" s="55"/>
    </row>
    <row r="1457" spans="3:4" x14ac:dyDescent="0.2">
      <c r="C1457" s="55"/>
      <c r="D1457" s="55"/>
    </row>
    <row r="1458" spans="3:4" x14ac:dyDescent="0.2">
      <c r="C1458" s="55"/>
      <c r="D1458" s="55"/>
    </row>
    <row r="1459" spans="3:4" x14ac:dyDescent="0.2">
      <c r="C1459" s="55"/>
      <c r="D1459" s="55"/>
    </row>
    <row r="1460" spans="3:4" x14ac:dyDescent="0.2">
      <c r="C1460" s="55"/>
      <c r="D1460" s="55"/>
    </row>
    <row r="1461" spans="3:4" x14ac:dyDescent="0.2">
      <c r="C1461" s="55"/>
      <c r="D1461" s="55"/>
    </row>
    <row r="1462" spans="3:4" x14ac:dyDescent="0.2">
      <c r="C1462" s="55"/>
      <c r="D1462" s="55"/>
    </row>
    <row r="1463" spans="3:4" x14ac:dyDescent="0.2">
      <c r="C1463" s="55"/>
      <c r="D1463" s="55"/>
    </row>
    <row r="1464" spans="3:4" x14ac:dyDescent="0.2">
      <c r="C1464" s="55"/>
      <c r="D1464" s="55"/>
    </row>
    <row r="1465" spans="3:4" x14ac:dyDescent="0.2">
      <c r="C1465" s="55"/>
      <c r="D1465" s="55"/>
    </row>
    <row r="1466" spans="3:4" x14ac:dyDescent="0.2">
      <c r="C1466" s="55"/>
      <c r="D1466" s="55"/>
    </row>
    <row r="1467" spans="3:4" x14ac:dyDescent="0.2">
      <c r="C1467" s="55"/>
      <c r="D1467" s="55"/>
    </row>
    <row r="1468" spans="3:4" x14ac:dyDescent="0.2">
      <c r="C1468" s="55"/>
      <c r="D1468" s="55"/>
    </row>
    <row r="1469" spans="3:4" x14ac:dyDescent="0.2">
      <c r="C1469" s="55"/>
      <c r="D1469" s="55"/>
    </row>
    <row r="1470" spans="3:4" x14ac:dyDescent="0.2">
      <c r="C1470" s="55"/>
      <c r="D1470" s="55"/>
    </row>
    <row r="1471" spans="3:4" x14ac:dyDescent="0.2">
      <c r="C1471" s="55"/>
      <c r="D1471" s="55"/>
    </row>
    <row r="1472" spans="3:4" x14ac:dyDescent="0.2">
      <c r="C1472" s="55"/>
      <c r="D1472" s="55"/>
    </row>
    <row r="1473" spans="3:4" x14ac:dyDescent="0.2">
      <c r="C1473" s="55"/>
      <c r="D1473" s="55"/>
    </row>
    <row r="1474" spans="3:4" x14ac:dyDescent="0.2">
      <c r="C1474" s="55"/>
      <c r="D1474" s="55"/>
    </row>
    <row r="1475" spans="3:4" x14ac:dyDescent="0.2">
      <c r="C1475" s="55"/>
      <c r="D1475" s="55"/>
    </row>
    <row r="1476" spans="3:4" x14ac:dyDescent="0.2">
      <c r="C1476" s="55"/>
      <c r="D1476" s="55"/>
    </row>
    <row r="1477" spans="3:4" x14ac:dyDescent="0.2">
      <c r="C1477" s="55"/>
      <c r="D1477" s="55"/>
    </row>
    <row r="1478" spans="3:4" x14ac:dyDescent="0.2">
      <c r="C1478" s="55"/>
      <c r="D1478" s="55"/>
    </row>
    <row r="1479" spans="3:4" x14ac:dyDescent="0.2">
      <c r="C1479" s="55"/>
      <c r="D1479" s="55"/>
    </row>
    <row r="1480" spans="3:4" x14ac:dyDescent="0.2">
      <c r="C1480" s="55"/>
      <c r="D1480" s="55"/>
    </row>
    <row r="1481" spans="3:4" x14ac:dyDescent="0.2">
      <c r="C1481" s="55"/>
      <c r="D1481" s="55"/>
    </row>
    <row r="1482" spans="3:4" x14ac:dyDescent="0.2">
      <c r="C1482" s="55"/>
      <c r="D1482" s="55"/>
    </row>
    <row r="1483" spans="3:4" x14ac:dyDescent="0.2">
      <c r="C1483" s="55"/>
      <c r="D1483" s="55"/>
    </row>
    <row r="1484" spans="3:4" x14ac:dyDescent="0.2">
      <c r="C1484" s="55"/>
      <c r="D1484" s="55"/>
    </row>
    <row r="1485" spans="3:4" x14ac:dyDescent="0.2">
      <c r="C1485" s="55"/>
      <c r="D1485" s="55"/>
    </row>
    <row r="1486" spans="3:4" x14ac:dyDescent="0.2">
      <c r="C1486" s="55"/>
      <c r="D1486" s="55"/>
    </row>
    <row r="1487" spans="3:4" x14ac:dyDescent="0.2">
      <c r="C1487" s="55"/>
      <c r="D1487" s="55"/>
    </row>
    <row r="1488" spans="3:4" x14ac:dyDescent="0.2">
      <c r="C1488" s="55"/>
      <c r="D1488" s="55"/>
    </row>
    <row r="1489" spans="3:4" x14ac:dyDescent="0.2">
      <c r="C1489" s="55"/>
      <c r="D1489" s="55"/>
    </row>
    <row r="1490" spans="3:4" x14ac:dyDescent="0.2">
      <c r="C1490" s="55"/>
      <c r="D1490" s="55"/>
    </row>
    <row r="1491" spans="3:4" x14ac:dyDescent="0.2">
      <c r="C1491" s="55"/>
      <c r="D1491" s="55"/>
    </row>
    <row r="1492" spans="3:4" x14ac:dyDescent="0.2">
      <c r="C1492" s="55"/>
      <c r="D1492" s="55"/>
    </row>
    <row r="1493" spans="3:4" x14ac:dyDescent="0.2">
      <c r="C1493" s="55"/>
      <c r="D1493" s="55"/>
    </row>
    <row r="1494" spans="3:4" x14ac:dyDescent="0.2">
      <c r="C1494" s="55"/>
      <c r="D1494" s="55"/>
    </row>
    <row r="1495" spans="3:4" x14ac:dyDescent="0.2">
      <c r="C1495" s="55"/>
      <c r="D1495" s="55"/>
    </row>
    <row r="1496" spans="3:4" x14ac:dyDescent="0.2">
      <c r="C1496" s="55"/>
      <c r="D1496" s="55"/>
    </row>
    <row r="1497" spans="3:4" x14ac:dyDescent="0.2">
      <c r="C1497" s="55"/>
      <c r="D1497" s="55"/>
    </row>
    <row r="1498" spans="3:4" x14ac:dyDescent="0.2">
      <c r="C1498" s="55"/>
      <c r="D1498" s="55"/>
    </row>
    <row r="1499" spans="3:4" x14ac:dyDescent="0.2">
      <c r="C1499" s="55"/>
      <c r="D1499" s="55"/>
    </row>
    <row r="1500" spans="3:4" x14ac:dyDescent="0.2">
      <c r="C1500" s="55"/>
      <c r="D1500" s="55"/>
    </row>
    <row r="1501" spans="3:4" x14ac:dyDescent="0.2">
      <c r="C1501" s="55"/>
      <c r="D1501" s="55"/>
    </row>
    <row r="1502" spans="3:4" x14ac:dyDescent="0.2">
      <c r="C1502" s="55"/>
      <c r="D1502" s="55"/>
    </row>
    <row r="1503" spans="3:4" x14ac:dyDescent="0.2">
      <c r="C1503" s="55"/>
      <c r="D1503" s="55"/>
    </row>
    <row r="1504" spans="3:4" x14ac:dyDescent="0.2">
      <c r="C1504" s="55"/>
      <c r="D1504" s="55"/>
    </row>
    <row r="1505" spans="3:4" x14ac:dyDescent="0.2">
      <c r="C1505" s="55"/>
      <c r="D1505" s="55"/>
    </row>
    <row r="1506" spans="3:4" x14ac:dyDescent="0.2">
      <c r="C1506" s="55"/>
      <c r="D1506" s="55"/>
    </row>
    <row r="1507" spans="3:4" x14ac:dyDescent="0.2">
      <c r="C1507" s="55"/>
      <c r="D1507" s="55"/>
    </row>
    <row r="1508" spans="3:4" x14ac:dyDescent="0.2">
      <c r="C1508" s="55"/>
      <c r="D1508" s="55"/>
    </row>
    <row r="1509" spans="3:4" x14ac:dyDescent="0.2">
      <c r="C1509" s="55"/>
      <c r="D1509" s="55"/>
    </row>
    <row r="1510" spans="3:4" x14ac:dyDescent="0.2">
      <c r="C1510" s="55"/>
      <c r="D1510" s="55"/>
    </row>
    <row r="1511" spans="3:4" x14ac:dyDescent="0.2">
      <c r="C1511" s="55"/>
      <c r="D1511" s="55"/>
    </row>
    <row r="1512" spans="3:4" x14ac:dyDescent="0.2">
      <c r="C1512" s="55"/>
      <c r="D1512" s="55"/>
    </row>
    <row r="1513" spans="3:4" x14ac:dyDescent="0.2">
      <c r="C1513" s="55"/>
      <c r="D1513" s="55"/>
    </row>
    <row r="1514" spans="3:4" x14ac:dyDescent="0.2">
      <c r="C1514" s="55"/>
      <c r="D1514" s="55"/>
    </row>
    <row r="1515" spans="3:4" x14ac:dyDescent="0.2">
      <c r="C1515" s="55"/>
      <c r="D1515" s="55"/>
    </row>
    <row r="1516" spans="3:4" x14ac:dyDescent="0.2">
      <c r="C1516" s="55"/>
      <c r="D1516" s="55"/>
    </row>
    <row r="1517" spans="3:4" x14ac:dyDescent="0.2">
      <c r="C1517" s="55"/>
      <c r="D1517" s="55"/>
    </row>
    <row r="1518" spans="3:4" x14ac:dyDescent="0.2">
      <c r="C1518" s="55"/>
      <c r="D1518" s="55"/>
    </row>
    <row r="1519" spans="3:4" x14ac:dyDescent="0.2">
      <c r="C1519" s="55"/>
      <c r="D1519" s="55"/>
    </row>
    <row r="1520" spans="3:4" x14ac:dyDescent="0.2">
      <c r="C1520" s="55"/>
      <c r="D1520" s="55"/>
    </row>
    <row r="1521" spans="3:4" x14ac:dyDescent="0.2">
      <c r="C1521" s="55"/>
      <c r="D1521" s="55"/>
    </row>
    <row r="1522" spans="3:4" x14ac:dyDescent="0.2">
      <c r="C1522" s="55"/>
      <c r="D1522" s="55"/>
    </row>
    <row r="1523" spans="3:4" x14ac:dyDescent="0.2">
      <c r="C1523" s="55"/>
      <c r="D1523" s="55"/>
    </row>
    <row r="1524" spans="3:4" x14ac:dyDescent="0.2">
      <c r="C1524" s="55"/>
      <c r="D1524" s="55"/>
    </row>
    <row r="1525" spans="3:4" x14ac:dyDescent="0.2">
      <c r="C1525" s="55"/>
      <c r="D1525" s="55"/>
    </row>
    <row r="1526" spans="3:4" x14ac:dyDescent="0.2">
      <c r="C1526" s="55"/>
      <c r="D1526" s="55"/>
    </row>
    <row r="1527" spans="3:4" x14ac:dyDescent="0.2">
      <c r="C1527" s="55"/>
      <c r="D1527" s="55"/>
    </row>
    <row r="1528" spans="3:4" x14ac:dyDescent="0.2">
      <c r="C1528" s="55"/>
      <c r="D1528" s="55"/>
    </row>
    <row r="1529" spans="3:4" x14ac:dyDescent="0.2">
      <c r="C1529" s="55"/>
      <c r="D1529" s="55"/>
    </row>
    <row r="1530" spans="3:4" x14ac:dyDescent="0.2">
      <c r="C1530" s="55"/>
      <c r="D1530" s="55"/>
    </row>
    <row r="1531" spans="3:4" x14ac:dyDescent="0.2">
      <c r="C1531" s="55"/>
      <c r="D1531" s="55"/>
    </row>
    <row r="1532" spans="3:4" x14ac:dyDescent="0.2">
      <c r="C1532" s="55"/>
      <c r="D1532" s="55"/>
    </row>
    <row r="1533" spans="3:4" x14ac:dyDescent="0.2">
      <c r="C1533" s="55"/>
      <c r="D1533" s="55"/>
    </row>
    <row r="1534" spans="3:4" x14ac:dyDescent="0.2">
      <c r="C1534" s="55"/>
      <c r="D1534" s="55"/>
    </row>
    <row r="1535" spans="3:4" x14ac:dyDescent="0.2">
      <c r="C1535" s="55"/>
      <c r="D1535" s="55"/>
    </row>
    <row r="1536" spans="3:4" x14ac:dyDescent="0.2">
      <c r="C1536" s="55"/>
      <c r="D1536" s="55"/>
    </row>
    <row r="1537" spans="3:4" x14ac:dyDescent="0.2">
      <c r="C1537" s="55"/>
      <c r="D1537" s="55"/>
    </row>
    <row r="1538" spans="3:4" x14ac:dyDescent="0.2">
      <c r="C1538" s="55"/>
      <c r="D1538" s="55"/>
    </row>
    <row r="1539" spans="3:4" x14ac:dyDescent="0.2">
      <c r="C1539" s="55"/>
      <c r="D1539" s="55"/>
    </row>
    <row r="1540" spans="3:4" x14ac:dyDescent="0.2">
      <c r="C1540" s="55"/>
      <c r="D1540" s="55"/>
    </row>
    <row r="1541" spans="3:4" x14ac:dyDescent="0.2">
      <c r="C1541" s="55"/>
      <c r="D1541" s="55"/>
    </row>
    <row r="1542" spans="3:4" x14ac:dyDescent="0.2">
      <c r="C1542" s="55"/>
      <c r="D1542" s="55"/>
    </row>
    <row r="1543" spans="3:4" x14ac:dyDescent="0.2">
      <c r="C1543" s="55"/>
      <c r="D1543" s="55"/>
    </row>
    <row r="1544" spans="3:4" x14ac:dyDescent="0.2">
      <c r="C1544" s="55"/>
      <c r="D1544" s="55"/>
    </row>
    <row r="1545" spans="3:4" x14ac:dyDescent="0.2">
      <c r="C1545" s="55"/>
      <c r="D1545" s="55"/>
    </row>
    <row r="1546" spans="3:4" x14ac:dyDescent="0.2">
      <c r="C1546" s="55"/>
      <c r="D1546" s="55"/>
    </row>
    <row r="1547" spans="3:4" x14ac:dyDescent="0.2">
      <c r="C1547" s="55"/>
      <c r="D1547" s="55"/>
    </row>
    <row r="1548" spans="3:4" x14ac:dyDescent="0.2">
      <c r="C1548" s="55"/>
      <c r="D1548" s="55"/>
    </row>
    <row r="1549" spans="3:4" x14ac:dyDescent="0.2">
      <c r="C1549" s="55"/>
      <c r="D1549" s="55"/>
    </row>
    <row r="1550" spans="3:4" x14ac:dyDescent="0.2">
      <c r="C1550" s="55"/>
      <c r="D1550" s="55"/>
    </row>
    <row r="1551" spans="3:4" x14ac:dyDescent="0.2">
      <c r="C1551" s="55"/>
      <c r="D1551" s="55"/>
    </row>
    <row r="1552" spans="3:4" x14ac:dyDescent="0.2">
      <c r="C1552" s="55"/>
      <c r="D1552" s="55"/>
    </row>
    <row r="1553" spans="3:4" x14ac:dyDescent="0.2">
      <c r="C1553" s="55"/>
      <c r="D1553" s="55"/>
    </row>
    <row r="1554" spans="3:4" x14ac:dyDescent="0.2">
      <c r="C1554" s="55"/>
      <c r="D1554" s="55"/>
    </row>
    <row r="1555" spans="3:4" x14ac:dyDescent="0.2">
      <c r="C1555" s="55"/>
      <c r="D1555" s="55"/>
    </row>
    <row r="1556" spans="3:4" x14ac:dyDescent="0.2">
      <c r="C1556" s="55"/>
      <c r="D1556" s="55"/>
    </row>
    <row r="1557" spans="3:4" x14ac:dyDescent="0.2">
      <c r="C1557" s="55"/>
      <c r="D1557" s="55"/>
    </row>
    <row r="1558" spans="3:4" x14ac:dyDescent="0.2">
      <c r="C1558" s="55"/>
      <c r="D1558" s="55"/>
    </row>
    <row r="1559" spans="3:4" x14ac:dyDescent="0.2">
      <c r="C1559" s="55"/>
      <c r="D1559" s="55"/>
    </row>
    <row r="1560" spans="3:4" x14ac:dyDescent="0.2">
      <c r="C1560" s="55"/>
      <c r="D1560" s="55"/>
    </row>
    <row r="1561" spans="3:4" x14ac:dyDescent="0.2">
      <c r="C1561" s="55"/>
      <c r="D1561" s="55"/>
    </row>
    <row r="1562" spans="3:4" x14ac:dyDescent="0.2">
      <c r="C1562" s="55"/>
      <c r="D1562" s="55"/>
    </row>
    <row r="1563" spans="3:4" x14ac:dyDescent="0.2">
      <c r="C1563" s="55"/>
      <c r="D1563" s="55"/>
    </row>
    <row r="1564" spans="3:4" x14ac:dyDescent="0.2">
      <c r="C1564" s="55"/>
      <c r="D1564" s="55"/>
    </row>
    <row r="1565" spans="3:4" x14ac:dyDescent="0.2">
      <c r="C1565" s="55"/>
      <c r="D1565" s="55"/>
    </row>
    <row r="1566" spans="3:4" x14ac:dyDescent="0.2">
      <c r="C1566" s="55"/>
      <c r="D1566" s="55"/>
    </row>
    <row r="1567" spans="3:4" x14ac:dyDescent="0.2">
      <c r="C1567" s="55"/>
      <c r="D1567" s="55"/>
    </row>
    <row r="1568" spans="3:4" x14ac:dyDescent="0.2">
      <c r="C1568" s="55"/>
      <c r="D1568" s="55"/>
    </row>
    <row r="1569" spans="3:4" x14ac:dyDescent="0.2">
      <c r="C1569" s="55"/>
      <c r="D1569" s="55"/>
    </row>
    <row r="1570" spans="3:4" x14ac:dyDescent="0.2">
      <c r="C1570" s="55"/>
      <c r="D1570" s="55"/>
    </row>
    <row r="1571" spans="3:4" x14ac:dyDescent="0.2">
      <c r="C1571" s="55"/>
      <c r="D1571" s="55"/>
    </row>
    <row r="1572" spans="3:4" x14ac:dyDescent="0.2">
      <c r="C1572" s="55"/>
      <c r="D1572" s="55"/>
    </row>
    <row r="1573" spans="3:4" x14ac:dyDescent="0.2">
      <c r="C1573" s="55"/>
      <c r="D1573" s="55"/>
    </row>
    <row r="1574" spans="3:4" x14ac:dyDescent="0.2">
      <c r="C1574" s="55"/>
      <c r="D1574" s="55"/>
    </row>
    <row r="1575" spans="3:4" x14ac:dyDescent="0.2">
      <c r="C1575" s="55"/>
      <c r="D1575" s="55"/>
    </row>
    <row r="1576" spans="3:4" x14ac:dyDescent="0.2">
      <c r="C1576" s="55"/>
      <c r="D1576" s="55"/>
    </row>
    <row r="1577" spans="3:4" x14ac:dyDescent="0.2">
      <c r="C1577" s="55"/>
      <c r="D1577" s="55"/>
    </row>
    <row r="1578" spans="3:4" x14ac:dyDescent="0.2">
      <c r="C1578" s="55"/>
      <c r="D1578" s="55"/>
    </row>
    <row r="1579" spans="3:4" x14ac:dyDescent="0.2">
      <c r="C1579" s="55"/>
      <c r="D1579" s="55"/>
    </row>
    <row r="1580" spans="3:4" x14ac:dyDescent="0.2">
      <c r="C1580" s="55"/>
      <c r="D1580" s="55"/>
    </row>
    <row r="1581" spans="3:4" x14ac:dyDescent="0.2">
      <c r="C1581" s="55"/>
      <c r="D1581" s="55"/>
    </row>
    <row r="1582" spans="3:4" x14ac:dyDescent="0.2">
      <c r="C1582" s="55"/>
      <c r="D1582" s="55"/>
    </row>
    <row r="1583" spans="3:4" x14ac:dyDescent="0.2">
      <c r="C1583" s="55"/>
      <c r="D1583" s="55"/>
    </row>
    <row r="1584" spans="3:4" x14ac:dyDescent="0.2">
      <c r="C1584" s="55"/>
      <c r="D1584" s="55"/>
    </row>
    <row r="1585" spans="3:4" x14ac:dyDescent="0.2">
      <c r="C1585" s="55"/>
      <c r="D1585" s="55"/>
    </row>
    <row r="1586" spans="3:4" x14ac:dyDescent="0.2">
      <c r="C1586" s="55"/>
      <c r="D1586" s="55"/>
    </row>
    <row r="1587" spans="3:4" x14ac:dyDescent="0.2">
      <c r="C1587" s="55"/>
      <c r="D1587" s="55"/>
    </row>
    <row r="1588" spans="3:4" x14ac:dyDescent="0.2">
      <c r="C1588" s="55"/>
      <c r="D1588" s="55"/>
    </row>
    <row r="1589" spans="3:4" x14ac:dyDescent="0.2">
      <c r="C1589" s="55"/>
      <c r="D1589" s="55"/>
    </row>
    <row r="1590" spans="3:4" x14ac:dyDescent="0.2">
      <c r="C1590" s="55"/>
      <c r="D1590" s="55"/>
    </row>
    <row r="1591" spans="3:4" x14ac:dyDescent="0.2">
      <c r="C1591" s="55"/>
      <c r="D1591" s="55"/>
    </row>
    <row r="1592" spans="3:4" x14ac:dyDescent="0.2">
      <c r="C1592" s="55"/>
      <c r="D1592" s="55"/>
    </row>
    <row r="1593" spans="3:4" x14ac:dyDescent="0.2">
      <c r="C1593" s="55"/>
      <c r="D1593" s="55"/>
    </row>
    <row r="1594" spans="3:4" x14ac:dyDescent="0.2">
      <c r="C1594" s="55"/>
      <c r="D1594" s="55"/>
    </row>
    <row r="1595" spans="3:4" x14ac:dyDescent="0.2">
      <c r="C1595" s="55"/>
      <c r="D1595" s="55"/>
    </row>
    <row r="1596" spans="3:4" x14ac:dyDescent="0.2">
      <c r="C1596" s="55"/>
      <c r="D1596" s="55"/>
    </row>
    <row r="1597" spans="3:4" x14ac:dyDescent="0.2">
      <c r="C1597" s="55"/>
      <c r="D1597" s="55"/>
    </row>
    <row r="1598" spans="3:4" x14ac:dyDescent="0.2">
      <c r="C1598" s="55"/>
      <c r="D1598" s="55"/>
    </row>
    <row r="1599" spans="3:4" x14ac:dyDescent="0.2">
      <c r="C1599" s="55"/>
      <c r="D1599" s="55"/>
    </row>
    <row r="1600" spans="3:4" x14ac:dyDescent="0.2">
      <c r="C1600" s="55"/>
      <c r="D1600" s="55"/>
    </row>
    <row r="1601" spans="3:4" x14ac:dyDescent="0.2">
      <c r="C1601" s="55"/>
      <c r="D1601" s="55"/>
    </row>
    <row r="1602" spans="3:4" x14ac:dyDescent="0.2">
      <c r="C1602" s="55"/>
      <c r="D1602" s="55"/>
    </row>
    <row r="1603" spans="3:4" x14ac:dyDescent="0.2">
      <c r="C1603" s="55"/>
      <c r="D1603" s="55"/>
    </row>
    <row r="1604" spans="3:4" x14ac:dyDescent="0.2">
      <c r="C1604" s="55"/>
      <c r="D1604" s="55"/>
    </row>
    <row r="1605" spans="3:4" x14ac:dyDescent="0.2">
      <c r="C1605" s="55"/>
      <c r="D1605" s="55"/>
    </row>
    <row r="1606" spans="3:4" x14ac:dyDescent="0.2">
      <c r="C1606" s="55"/>
      <c r="D1606" s="55"/>
    </row>
    <row r="1607" spans="3:4" x14ac:dyDescent="0.2">
      <c r="C1607" s="55"/>
      <c r="D1607" s="55"/>
    </row>
    <row r="1608" spans="3:4" x14ac:dyDescent="0.2">
      <c r="C1608" s="55"/>
      <c r="D1608" s="55"/>
    </row>
    <row r="1609" spans="3:4" x14ac:dyDescent="0.2">
      <c r="C1609" s="55"/>
      <c r="D1609" s="55"/>
    </row>
    <row r="1610" spans="3:4" x14ac:dyDescent="0.2">
      <c r="C1610" s="55"/>
      <c r="D1610" s="55"/>
    </row>
    <row r="1611" spans="3:4" x14ac:dyDescent="0.2">
      <c r="C1611" s="55"/>
      <c r="D1611" s="55"/>
    </row>
    <row r="1612" spans="3:4" x14ac:dyDescent="0.2">
      <c r="C1612" s="55"/>
      <c r="D1612" s="55"/>
    </row>
    <row r="1613" spans="3:4" x14ac:dyDescent="0.2">
      <c r="C1613" s="55"/>
      <c r="D1613" s="55"/>
    </row>
    <row r="1614" spans="3:4" x14ac:dyDescent="0.2">
      <c r="C1614" s="55"/>
      <c r="D1614" s="55"/>
    </row>
    <row r="1615" spans="3:4" x14ac:dyDescent="0.2">
      <c r="C1615" s="55"/>
      <c r="D1615" s="55"/>
    </row>
    <row r="1616" spans="3:4" x14ac:dyDescent="0.2">
      <c r="C1616" s="55"/>
      <c r="D1616" s="55"/>
    </row>
    <row r="1617" spans="3:4" x14ac:dyDescent="0.2">
      <c r="C1617" s="55"/>
      <c r="D1617" s="55"/>
    </row>
    <row r="1618" spans="3:4" x14ac:dyDescent="0.2">
      <c r="C1618" s="55"/>
      <c r="D1618" s="55"/>
    </row>
    <row r="1619" spans="3:4" x14ac:dyDescent="0.2">
      <c r="C1619" s="55"/>
      <c r="D1619" s="55"/>
    </row>
    <row r="1620" spans="3:4" x14ac:dyDescent="0.2">
      <c r="C1620" s="55"/>
      <c r="D1620" s="55"/>
    </row>
    <row r="1621" spans="3:4" x14ac:dyDescent="0.2">
      <c r="C1621" s="55"/>
      <c r="D1621" s="55"/>
    </row>
    <row r="1622" spans="3:4" x14ac:dyDescent="0.2">
      <c r="C1622" s="55"/>
      <c r="D1622" s="55"/>
    </row>
    <row r="1623" spans="3:4" x14ac:dyDescent="0.2">
      <c r="C1623" s="55"/>
      <c r="D1623" s="55"/>
    </row>
    <row r="1624" spans="3:4" x14ac:dyDescent="0.2">
      <c r="C1624" s="55"/>
      <c r="D1624" s="55"/>
    </row>
    <row r="1625" spans="3:4" x14ac:dyDescent="0.2">
      <c r="C1625" s="55"/>
      <c r="D1625" s="55"/>
    </row>
    <row r="1626" spans="3:4" x14ac:dyDescent="0.2">
      <c r="C1626" s="55"/>
      <c r="D1626" s="55"/>
    </row>
    <row r="1627" spans="3:4" x14ac:dyDescent="0.2">
      <c r="C1627" s="55"/>
      <c r="D1627" s="55"/>
    </row>
    <row r="1628" spans="3:4" x14ac:dyDescent="0.2">
      <c r="C1628" s="55"/>
      <c r="D1628" s="55"/>
    </row>
    <row r="1629" spans="3:4" x14ac:dyDescent="0.2">
      <c r="C1629" s="55"/>
      <c r="D1629" s="55"/>
    </row>
    <row r="1630" spans="3:4" x14ac:dyDescent="0.2">
      <c r="C1630" s="55"/>
      <c r="D1630" s="55"/>
    </row>
    <row r="1631" spans="3:4" x14ac:dyDescent="0.2">
      <c r="C1631" s="55"/>
      <c r="D1631" s="55"/>
    </row>
    <row r="1632" spans="3:4" x14ac:dyDescent="0.2">
      <c r="C1632" s="55"/>
      <c r="D1632" s="55"/>
    </row>
    <row r="1633" spans="3:4" x14ac:dyDescent="0.2">
      <c r="C1633" s="55"/>
      <c r="D1633" s="55"/>
    </row>
    <row r="1634" spans="3:4" x14ac:dyDescent="0.2">
      <c r="C1634" s="55"/>
      <c r="D1634" s="55"/>
    </row>
    <row r="1635" spans="3:4" x14ac:dyDescent="0.2">
      <c r="C1635" s="55"/>
      <c r="D1635" s="55"/>
    </row>
    <row r="1636" spans="3:4" x14ac:dyDescent="0.2">
      <c r="C1636" s="55"/>
      <c r="D1636" s="55"/>
    </row>
    <row r="1637" spans="3:4" x14ac:dyDescent="0.2">
      <c r="C1637" s="55"/>
      <c r="D1637" s="55"/>
    </row>
    <row r="1638" spans="3:4" x14ac:dyDescent="0.2">
      <c r="C1638" s="55"/>
      <c r="D1638" s="55"/>
    </row>
    <row r="1639" spans="3:4" x14ac:dyDescent="0.2">
      <c r="C1639" s="55"/>
      <c r="D1639" s="55"/>
    </row>
    <row r="1640" spans="3:4" x14ac:dyDescent="0.2">
      <c r="C1640" s="55"/>
      <c r="D1640" s="55"/>
    </row>
    <row r="1641" spans="3:4" x14ac:dyDescent="0.2">
      <c r="C1641" s="55"/>
      <c r="D1641" s="55"/>
    </row>
    <row r="1642" spans="3:4" x14ac:dyDescent="0.2">
      <c r="C1642" s="55"/>
      <c r="D1642" s="55"/>
    </row>
    <row r="1643" spans="3:4" x14ac:dyDescent="0.2">
      <c r="C1643" s="55"/>
      <c r="D1643" s="55"/>
    </row>
    <row r="1644" spans="3:4" x14ac:dyDescent="0.2">
      <c r="C1644" s="55"/>
      <c r="D1644" s="55"/>
    </row>
    <row r="1645" spans="3:4" x14ac:dyDescent="0.2">
      <c r="C1645" s="55"/>
      <c r="D1645" s="55"/>
    </row>
    <row r="1646" spans="3:4" x14ac:dyDescent="0.2">
      <c r="C1646" s="55"/>
      <c r="D1646" s="55"/>
    </row>
    <row r="1647" spans="3:4" x14ac:dyDescent="0.2">
      <c r="C1647" s="55"/>
      <c r="D1647" s="55"/>
    </row>
    <row r="1648" spans="3:4" x14ac:dyDescent="0.2">
      <c r="C1648" s="55"/>
      <c r="D1648" s="55"/>
    </row>
    <row r="1649" spans="3:4" x14ac:dyDescent="0.2">
      <c r="C1649" s="55"/>
      <c r="D1649" s="55"/>
    </row>
    <row r="1650" spans="3:4" x14ac:dyDescent="0.2">
      <c r="C1650" s="55"/>
      <c r="D1650" s="55"/>
    </row>
    <row r="1651" spans="3:4" x14ac:dyDescent="0.2">
      <c r="C1651" s="55"/>
      <c r="D1651" s="55"/>
    </row>
    <row r="1652" spans="3:4" x14ac:dyDescent="0.2">
      <c r="C1652" s="55"/>
      <c r="D1652" s="55"/>
    </row>
    <row r="1653" spans="3:4" x14ac:dyDescent="0.2">
      <c r="C1653" s="55"/>
      <c r="D1653" s="55"/>
    </row>
    <row r="1654" spans="3:4" x14ac:dyDescent="0.2">
      <c r="C1654" s="55"/>
      <c r="D1654" s="55"/>
    </row>
    <row r="1655" spans="3:4" x14ac:dyDescent="0.2">
      <c r="C1655" s="55"/>
      <c r="D1655" s="55"/>
    </row>
    <row r="1656" spans="3:4" x14ac:dyDescent="0.2">
      <c r="C1656" s="55"/>
      <c r="D1656" s="55"/>
    </row>
    <row r="1657" spans="3:4" x14ac:dyDescent="0.2">
      <c r="C1657" s="55"/>
      <c r="D1657" s="55"/>
    </row>
    <row r="1658" spans="3:4" x14ac:dyDescent="0.2">
      <c r="C1658" s="55"/>
      <c r="D1658" s="55"/>
    </row>
    <row r="1659" spans="3:4" x14ac:dyDescent="0.2">
      <c r="C1659" s="55"/>
      <c r="D1659" s="55"/>
    </row>
    <row r="1660" spans="3:4" x14ac:dyDescent="0.2">
      <c r="C1660" s="55"/>
      <c r="D1660" s="55"/>
    </row>
    <row r="1661" spans="3:4" x14ac:dyDescent="0.2">
      <c r="C1661" s="55"/>
      <c r="D1661" s="55"/>
    </row>
    <row r="1662" spans="3:4" x14ac:dyDescent="0.2">
      <c r="C1662" s="55"/>
      <c r="D1662" s="55"/>
    </row>
    <row r="1663" spans="3:4" x14ac:dyDescent="0.2">
      <c r="C1663" s="55"/>
      <c r="D1663" s="55"/>
    </row>
    <row r="1664" spans="3:4" x14ac:dyDescent="0.2">
      <c r="C1664" s="55"/>
      <c r="D1664" s="55"/>
    </row>
    <row r="1665" spans="3:4" x14ac:dyDescent="0.2">
      <c r="C1665" s="55"/>
      <c r="D1665" s="55"/>
    </row>
    <row r="1666" spans="3:4" x14ac:dyDescent="0.2">
      <c r="C1666" s="55"/>
      <c r="D1666" s="55"/>
    </row>
    <row r="1667" spans="3:4" x14ac:dyDescent="0.2">
      <c r="C1667" s="55"/>
      <c r="D1667" s="55"/>
    </row>
    <row r="1668" spans="3:4" x14ac:dyDescent="0.2">
      <c r="C1668" s="55"/>
      <c r="D1668" s="55"/>
    </row>
    <row r="1669" spans="3:4" x14ac:dyDescent="0.2">
      <c r="C1669" s="55"/>
      <c r="D1669" s="55"/>
    </row>
    <row r="1670" spans="3:4" x14ac:dyDescent="0.2">
      <c r="C1670" s="55"/>
      <c r="D1670" s="55"/>
    </row>
    <row r="1671" spans="3:4" x14ac:dyDescent="0.2">
      <c r="C1671" s="55"/>
      <c r="D1671" s="55"/>
    </row>
    <row r="1672" spans="3:4" x14ac:dyDescent="0.2">
      <c r="C1672" s="55"/>
      <c r="D1672" s="55"/>
    </row>
    <row r="1673" spans="3:4" x14ac:dyDescent="0.2">
      <c r="C1673" s="55"/>
      <c r="D1673" s="55"/>
    </row>
    <row r="1674" spans="3:4" x14ac:dyDescent="0.2">
      <c r="C1674" s="55"/>
      <c r="D1674" s="55"/>
    </row>
    <row r="1675" spans="3:4" x14ac:dyDescent="0.2">
      <c r="C1675" s="55"/>
      <c r="D1675" s="55"/>
    </row>
    <row r="1676" spans="3:4" x14ac:dyDescent="0.2">
      <c r="C1676" s="55"/>
      <c r="D1676" s="55"/>
    </row>
    <row r="1677" spans="3:4" x14ac:dyDescent="0.2">
      <c r="C1677" s="55"/>
      <c r="D1677" s="55"/>
    </row>
    <row r="1678" spans="3:4" x14ac:dyDescent="0.2">
      <c r="C1678" s="55"/>
      <c r="D1678" s="55"/>
    </row>
    <row r="1679" spans="3:4" x14ac:dyDescent="0.2">
      <c r="C1679" s="55"/>
      <c r="D1679" s="55"/>
    </row>
    <row r="1680" spans="3:4" x14ac:dyDescent="0.2">
      <c r="C1680" s="55"/>
      <c r="D1680" s="55"/>
    </row>
    <row r="1681" spans="3:4" x14ac:dyDescent="0.2">
      <c r="C1681" s="55"/>
      <c r="D1681" s="55"/>
    </row>
    <row r="1682" spans="3:4" x14ac:dyDescent="0.2">
      <c r="C1682" s="55"/>
      <c r="D1682" s="55"/>
    </row>
    <row r="1683" spans="3:4" x14ac:dyDescent="0.2">
      <c r="C1683" s="55"/>
      <c r="D1683" s="55"/>
    </row>
    <row r="1684" spans="3:4" x14ac:dyDescent="0.2">
      <c r="C1684" s="55"/>
      <c r="D1684" s="55"/>
    </row>
    <row r="1685" spans="3:4" x14ac:dyDescent="0.2">
      <c r="C1685" s="55"/>
      <c r="D1685" s="55"/>
    </row>
    <row r="1686" spans="3:4" x14ac:dyDescent="0.2">
      <c r="C1686" s="55"/>
      <c r="D1686" s="55"/>
    </row>
    <row r="1687" spans="3:4" x14ac:dyDescent="0.2">
      <c r="C1687" s="55"/>
      <c r="D1687" s="55"/>
    </row>
    <row r="1688" spans="3:4" x14ac:dyDescent="0.2">
      <c r="C1688" s="55"/>
      <c r="D1688" s="55"/>
    </row>
    <row r="1689" spans="3:4" x14ac:dyDescent="0.2">
      <c r="C1689" s="55"/>
      <c r="D1689" s="55"/>
    </row>
    <row r="1690" spans="3:4" x14ac:dyDescent="0.2">
      <c r="C1690" s="55"/>
      <c r="D1690" s="55"/>
    </row>
    <row r="1691" spans="3:4" x14ac:dyDescent="0.2">
      <c r="C1691" s="55"/>
      <c r="D1691" s="55"/>
    </row>
    <row r="1692" spans="3:4" x14ac:dyDescent="0.2">
      <c r="C1692" s="55"/>
      <c r="D1692" s="55"/>
    </row>
    <row r="1693" spans="3:4" x14ac:dyDescent="0.2">
      <c r="C1693" s="55"/>
      <c r="D1693" s="55"/>
    </row>
    <row r="1694" spans="3:4" x14ac:dyDescent="0.2">
      <c r="C1694" s="55"/>
      <c r="D1694" s="55"/>
    </row>
    <row r="1695" spans="3:4" x14ac:dyDescent="0.2">
      <c r="C1695" s="55"/>
      <c r="D1695" s="55"/>
    </row>
    <row r="1696" spans="3:4" x14ac:dyDescent="0.2">
      <c r="C1696" s="55"/>
      <c r="D1696" s="55"/>
    </row>
    <row r="1697" spans="3:4" x14ac:dyDescent="0.2">
      <c r="C1697" s="55"/>
      <c r="D1697" s="55"/>
    </row>
    <row r="1698" spans="3:4" x14ac:dyDescent="0.2">
      <c r="C1698" s="55"/>
      <c r="D1698" s="55"/>
    </row>
    <row r="1699" spans="3:4" x14ac:dyDescent="0.2">
      <c r="C1699" s="55"/>
      <c r="D1699" s="55"/>
    </row>
    <row r="1700" spans="3:4" x14ac:dyDescent="0.2">
      <c r="C1700" s="55"/>
      <c r="D1700" s="55"/>
    </row>
    <row r="1701" spans="3:4" x14ac:dyDescent="0.2">
      <c r="C1701" s="55"/>
      <c r="D1701" s="55"/>
    </row>
    <row r="1702" spans="3:4" x14ac:dyDescent="0.2">
      <c r="C1702" s="55"/>
      <c r="D1702" s="55"/>
    </row>
    <row r="1703" spans="3:4" x14ac:dyDescent="0.2">
      <c r="C1703" s="55"/>
      <c r="D1703" s="55"/>
    </row>
    <row r="1704" spans="3:4" x14ac:dyDescent="0.2">
      <c r="C1704" s="55"/>
      <c r="D1704" s="55"/>
    </row>
    <row r="1705" spans="3:4" x14ac:dyDescent="0.2">
      <c r="C1705" s="55"/>
      <c r="D1705" s="55"/>
    </row>
    <row r="1706" spans="3:4" x14ac:dyDescent="0.2">
      <c r="C1706" s="55"/>
      <c r="D1706" s="55"/>
    </row>
    <row r="1707" spans="3:4" x14ac:dyDescent="0.2">
      <c r="C1707" s="55"/>
      <c r="D1707" s="55"/>
    </row>
    <row r="1708" spans="3:4" x14ac:dyDescent="0.2">
      <c r="C1708" s="55"/>
      <c r="D1708" s="55"/>
    </row>
    <row r="1709" spans="3:4" x14ac:dyDescent="0.2">
      <c r="C1709" s="55"/>
      <c r="D1709" s="55"/>
    </row>
    <row r="1710" spans="3:4" x14ac:dyDescent="0.2">
      <c r="C1710" s="55"/>
      <c r="D1710" s="55"/>
    </row>
    <row r="1711" spans="3:4" x14ac:dyDescent="0.2">
      <c r="C1711" s="55"/>
      <c r="D1711" s="55"/>
    </row>
    <row r="1712" spans="3:4" x14ac:dyDescent="0.2">
      <c r="C1712" s="55"/>
      <c r="D1712" s="55"/>
    </row>
    <row r="1713" spans="3:4" x14ac:dyDescent="0.2">
      <c r="C1713" s="55"/>
      <c r="D1713" s="55"/>
    </row>
    <row r="1714" spans="3:4" x14ac:dyDescent="0.2">
      <c r="C1714" s="55"/>
      <c r="D1714" s="55"/>
    </row>
    <row r="1715" spans="3:4" x14ac:dyDescent="0.2">
      <c r="C1715" s="55"/>
      <c r="D1715" s="55"/>
    </row>
    <row r="1716" spans="3:4" x14ac:dyDescent="0.2">
      <c r="C1716" s="55"/>
      <c r="D1716" s="55"/>
    </row>
    <row r="1717" spans="3:4" x14ac:dyDescent="0.2">
      <c r="C1717" s="55"/>
      <c r="D1717" s="55"/>
    </row>
    <row r="1718" spans="3:4" x14ac:dyDescent="0.2">
      <c r="C1718" s="55"/>
      <c r="D1718" s="55"/>
    </row>
    <row r="1719" spans="3:4" x14ac:dyDescent="0.2">
      <c r="C1719" s="55"/>
      <c r="D1719" s="55"/>
    </row>
    <row r="1720" spans="3:4" x14ac:dyDescent="0.2">
      <c r="C1720" s="55"/>
      <c r="D1720" s="55"/>
    </row>
    <row r="1721" spans="3:4" x14ac:dyDescent="0.2">
      <c r="C1721" s="55"/>
      <c r="D1721" s="55"/>
    </row>
    <row r="1722" spans="3:4" x14ac:dyDescent="0.2">
      <c r="C1722" s="55"/>
      <c r="D1722" s="55"/>
    </row>
    <row r="1723" spans="3:4" x14ac:dyDescent="0.2">
      <c r="C1723" s="55"/>
      <c r="D1723" s="55"/>
    </row>
    <row r="1724" spans="3:4" x14ac:dyDescent="0.2">
      <c r="C1724" s="55"/>
      <c r="D1724" s="55"/>
    </row>
    <row r="1725" spans="3:4" x14ac:dyDescent="0.2">
      <c r="C1725" s="55"/>
      <c r="D1725" s="55"/>
    </row>
    <row r="1726" spans="3:4" x14ac:dyDescent="0.2">
      <c r="C1726" s="55"/>
      <c r="D1726" s="55"/>
    </row>
    <row r="1727" spans="3:4" x14ac:dyDescent="0.2">
      <c r="C1727" s="55"/>
      <c r="D1727" s="55"/>
    </row>
    <row r="1728" spans="3:4" x14ac:dyDescent="0.2">
      <c r="C1728" s="55"/>
      <c r="D1728" s="55"/>
    </row>
    <row r="1729" spans="3:4" x14ac:dyDescent="0.2">
      <c r="C1729" s="55"/>
      <c r="D1729" s="55"/>
    </row>
    <row r="1730" spans="3:4" x14ac:dyDescent="0.2">
      <c r="C1730" s="55"/>
      <c r="D1730" s="55"/>
    </row>
    <row r="1731" spans="3:4" x14ac:dyDescent="0.2">
      <c r="C1731" s="55"/>
      <c r="D1731" s="55"/>
    </row>
    <row r="1732" spans="3:4" x14ac:dyDescent="0.2">
      <c r="C1732" s="55"/>
      <c r="D1732" s="55"/>
    </row>
    <row r="1733" spans="3:4" x14ac:dyDescent="0.2">
      <c r="C1733" s="55"/>
      <c r="D1733" s="55"/>
    </row>
    <row r="1734" spans="3:4" x14ac:dyDescent="0.2">
      <c r="C1734" s="55"/>
      <c r="D1734" s="55"/>
    </row>
    <row r="1735" spans="3:4" x14ac:dyDescent="0.2">
      <c r="C1735" s="55"/>
      <c r="D1735" s="55"/>
    </row>
    <row r="1736" spans="3:4" x14ac:dyDescent="0.2">
      <c r="C1736" s="55"/>
      <c r="D1736" s="55"/>
    </row>
    <row r="1737" spans="3:4" x14ac:dyDescent="0.2">
      <c r="C1737" s="55"/>
      <c r="D1737" s="55"/>
    </row>
    <row r="1738" spans="3:4" x14ac:dyDescent="0.2">
      <c r="C1738" s="55"/>
      <c r="D1738" s="55"/>
    </row>
    <row r="1739" spans="3:4" x14ac:dyDescent="0.2">
      <c r="C1739" s="55"/>
      <c r="D1739" s="55"/>
    </row>
    <row r="1740" spans="3:4" x14ac:dyDescent="0.2">
      <c r="C1740" s="55"/>
      <c r="D1740" s="55"/>
    </row>
    <row r="1741" spans="3:4" x14ac:dyDescent="0.2">
      <c r="C1741" s="55"/>
      <c r="D1741" s="55"/>
    </row>
    <row r="1742" spans="3:4" x14ac:dyDescent="0.2">
      <c r="C1742" s="55"/>
      <c r="D1742" s="55"/>
    </row>
    <row r="1743" spans="3:4" x14ac:dyDescent="0.2">
      <c r="C1743" s="55"/>
      <c r="D1743" s="55"/>
    </row>
    <row r="1744" spans="3:4" x14ac:dyDescent="0.2">
      <c r="C1744" s="55"/>
      <c r="D1744" s="55"/>
    </row>
    <row r="1745" spans="3:4" x14ac:dyDescent="0.2">
      <c r="C1745" s="55"/>
      <c r="D1745" s="55"/>
    </row>
    <row r="1746" spans="3:4" x14ac:dyDescent="0.2">
      <c r="C1746" s="55"/>
      <c r="D1746" s="55"/>
    </row>
    <row r="1747" spans="3:4" x14ac:dyDescent="0.2">
      <c r="C1747" s="55"/>
      <c r="D1747" s="55"/>
    </row>
    <row r="1748" spans="3:4" x14ac:dyDescent="0.2">
      <c r="C1748" s="55"/>
      <c r="D1748" s="55"/>
    </row>
    <row r="1749" spans="3:4" x14ac:dyDescent="0.2">
      <c r="C1749" s="55"/>
      <c r="D1749" s="55"/>
    </row>
    <row r="1750" spans="3:4" x14ac:dyDescent="0.2">
      <c r="C1750" s="55"/>
      <c r="D1750" s="55"/>
    </row>
    <row r="1751" spans="3:4" x14ac:dyDescent="0.2">
      <c r="C1751" s="55"/>
      <c r="D1751" s="55"/>
    </row>
    <row r="1752" spans="3:4" x14ac:dyDescent="0.2">
      <c r="C1752" s="55"/>
      <c r="D1752" s="55"/>
    </row>
    <row r="1753" spans="3:4" x14ac:dyDescent="0.2">
      <c r="C1753" s="55"/>
      <c r="D1753" s="55"/>
    </row>
    <row r="1754" spans="3:4" x14ac:dyDescent="0.2">
      <c r="C1754" s="55"/>
      <c r="D1754" s="55"/>
    </row>
    <row r="1755" spans="3:4" x14ac:dyDescent="0.2">
      <c r="C1755" s="55"/>
      <c r="D1755" s="55"/>
    </row>
    <row r="1756" spans="3:4" x14ac:dyDescent="0.2">
      <c r="C1756" s="55"/>
      <c r="D1756" s="55"/>
    </row>
    <row r="1757" spans="3:4" x14ac:dyDescent="0.2">
      <c r="C1757" s="55"/>
      <c r="D1757" s="55"/>
    </row>
    <row r="1758" spans="3:4" x14ac:dyDescent="0.2">
      <c r="C1758" s="55"/>
      <c r="D1758" s="55"/>
    </row>
    <row r="1759" spans="3:4" x14ac:dyDescent="0.2">
      <c r="C1759" s="55"/>
      <c r="D1759" s="55"/>
    </row>
    <row r="1760" spans="3:4" x14ac:dyDescent="0.2">
      <c r="C1760" s="55"/>
      <c r="D1760" s="55"/>
    </row>
    <row r="1761" spans="3:4" x14ac:dyDescent="0.2">
      <c r="C1761" s="55"/>
      <c r="D1761" s="55"/>
    </row>
    <row r="1762" spans="3:4" x14ac:dyDescent="0.2">
      <c r="C1762" s="55"/>
      <c r="D1762" s="55"/>
    </row>
    <row r="1763" spans="3:4" x14ac:dyDescent="0.2">
      <c r="C1763" s="55"/>
      <c r="D1763" s="55"/>
    </row>
    <row r="1764" spans="3:4" x14ac:dyDescent="0.2">
      <c r="C1764" s="55"/>
      <c r="D1764" s="55"/>
    </row>
    <row r="1765" spans="3:4" x14ac:dyDescent="0.2">
      <c r="C1765" s="55"/>
      <c r="D1765" s="55"/>
    </row>
    <row r="1766" spans="3:4" x14ac:dyDescent="0.2">
      <c r="C1766" s="55"/>
      <c r="D1766" s="55"/>
    </row>
    <row r="1767" spans="3:4" x14ac:dyDescent="0.2">
      <c r="C1767" s="55"/>
      <c r="D1767" s="55"/>
    </row>
    <row r="1768" spans="3:4" x14ac:dyDescent="0.2">
      <c r="C1768" s="55"/>
      <c r="D1768" s="55"/>
    </row>
    <row r="1769" spans="3:4" x14ac:dyDescent="0.2">
      <c r="C1769" s="55"/>
      <c r="D1769" s="55"/>
    </row>
    <row r="1770" spans="3:4" x14ac:dyDescent="0.2">
      <c r="C1770" s="55"/>
      <c r="D1770" s="55"/>
    </row>
    <row r="1771" spans="3:4" x14ac:dyDescent="0.2">
      <c r="C1771" s="55"/>
      <c r="D1771" s="55"/>
    </row>
    <row r="1772" spans="3:4" x14ac:dyDescent="0.2">
      <c r="C1772" s="55"/>
      <c r="D1772" s="55"/>
    </row>
    <row r="1773" spans="3:4" x14ac:dyDescent="0.2">
      <c r="C1773" s="55"/>
      <c r="D1773" s="55"/>
    </row>
    <row r="1774" spans="3:4" x14ac:dyDescent="0.2">
      <c r="C1774" s="55"/>
      <c r="D1774" s="55"/>
    </row>
    <row r="1775" spans="3:4" x14ac:dyDescent="0.2">
      <c r="C1775" s="55"/>
      <c r="D1775" s="55"/>
    </row>
    <row r="1776" spans="3:4" x14ac:dyDescent="0.2">
      <c r="C1776" s="55"/>
      <c r="D1776" s="55"/>
    </row>
    <row r="1777" spans="3:4" x14ac:dyDescent="0.2">
      <c r="C1777" s="55"/>
      <c r="D1777" s="55"/>
    </row>
    <row r="1778" spans="3:4" x14ac:dyDescent="0.2">
      <c r="C1778" s="55"/>
      <c r="D1778" s="55"/>
    </row>
    <row r="1779" spans="3:4" x14ac:dyDescent="0.2">
      <c r="C1779" s="55"/>
      <c r="D1779" s="55"/>
    </row>
    <row r="1780" spans="3:4" x14ac:dyDescent="0.2">
      <c r="C1780" s="55"/>
      <c r="D1780" s="55"/>
    </row>
    <row r="1781" spans="3:4" x14ac:dyDescent="0.2">
      <c r="C1781" s="55"/>
      <c r="D1781" s="55"/>
    </row>
    <row r="1782" spans="3:4" x14ac:dyDescent="0.2">
      <c r="C1782" s="55"/>
      <c r="D1782" s="55"/>
    </row>
    <row r="1783" spans="3:4" x14ac:dyDescent="0.2">
      <c r="C1783" s="55"/>
      <c r="D1783" s="55"/>
    </row>
    <row r="1784" spans="3:4" x14ac:dyDescent="0.2">
      <c r="C1784" s="55"/>
      <c r="D1784" s="55"/>
    </row>
    <row r="1785" spans="3:4" x14ac:dyDescent="0.2">
      <c r="C1785" s="55"/>
      <c r="D1785" s="55"/>
    </row>
    <row r="1786" spans="3:4" x14ac:dyDescent="0.2">
      <c r="C1786" s="55"/>
      <c r="D1786" s="55"/>
    </row>
    <row r="1787" spans="3:4" x14ac:dyDescent="0.2">
      <c r="C1787" s="55"/>
      <c r="D1787" s="55"/>
    </row>
    <row r="1788" spans="3:4" x14ac:dyDescent="0.2">
      <c r="C1788" s="55"/>
      <c r="D1788" s="55"/>
    </row>
    <row r="1789" spans="3:4" x14ac:dyDescent="0.2">
      <c r="C1789" s="55"/>
      <c r="D1789" s="55"/>
    </row>
    <row r="1790" spans="3:4" x14ac:dyDescent="0.2">
      <c r="C1790" s="55"/>
      <c r="D1790" s="55"/>
    </row>
    <row r="1791" spans="3:4" x14ac:dyDescent="0.2">
      <c r="C1791" s="55"/>
      <c r="D1791" s="55"/>
    </row>
    <row r="1792" spans="3:4" x14ac:dyDescent="0.2">
      <c r="C1792" s="55"/>
      <c r="D1792" s="55"/>
    </row>
    <row r="1793" spans="3:4" x14ac:dyDescent="0.2">
      <c r="C1793" s="55"/>
      <c r="D1793" s="55"/>
    </row>
    <row r="1794" spans="3:4" x14ac:dyDescent="0.2">
      <c r="C1794" s="55"/>
      <c r="D1794" s="55"/>
    </row>
    <row r="1795" spans="3:4" x14ac:dyDescent="0.2">
      <c r="C1795" s="55"/>
      <c r="D1795" s="55"/>
    </row>
    <row r="1796" spans="3:4" x14ac:dyDescent="0.2">
      <c r="C1796" s="55"/>
      <c r="D1796" s="55"/>
    </row>
    <row r="1797" spans="3:4" x14ac:dyDescent="0.2">
      <c r="C1797" s="55"/>
      <c r="D1797" s="55"/>
    </row>
    <row r="1798" spans="3:4" x14ac:dyDescent="0.2">
      <c r="C1798" s="55"/>
      <c r="D1798" s="55"/>
    </row>
    <row r="1799" spans="3:4" x14ac:dyDescent="0.2">
      <c r="C1799" s="55"/>
      <c r="D1799" s="55"/>
    </row>
    <row r="1800" spans="3:4" x14ac:dyDescent="0.2">
      <c r="C1800" s="55"/>
      <c r="D1800" s="55"/>
    </row>
    <row r="1801" spans="3:4" x14ac:dyDescent="0.2">
      <c r="C1801" s="55"/>
      <c r="D1801" s="55"/>
    </row>
    <row r="1802" spans="3:4" x14ac:dyDescent="0.2">
      <c r="C1802" s="55"/>
      <c r="D1802" s="55"/>
    </row>
    <row r="1803" spans="3:4" x14ac:dyDescent="0.2">
      <c r="C1803" s="55"/>
      <c r="D1803" s="55"/>
    </row>
    <row r="1804" spans="3:4" x14ac:dyDescent="0.2">
      <c r="C1804" s="55"/>
      <c r="D1804" s="55"/>
    </row>
    <row r="1805" spans="3:4" x14ac:dyDescent="0.2">
      <c r="C1805" s="55"/>
      <c r="D1805" s="55"/>
    </row>
    <row r="1806" spans="3:4" x14ac:dyDescent="0.2">
      <c r="C1806" s="55"/>
      <c r="D1806" s="55"/>
    </row>
    <row r="1807" spans="3:4" x14ac:dyDescent="0.2">
      <c r="C1807" s="55"/>
      <c r="D1807" s="55"/>
    </row>
    <row r="1808" spans="3:4" x14ac:dyDescent="0.2">
      <c r="C1808" s="55"/>
      <c r="D1808" s="55"/>
    </row>
    <row r="1809" spans="3:4" x14ac:dyDescent="0.2">
      <c r="C1809" s="55"/>
      <c r="D1809" s="55"/>
    </row>
    <row r="1810" spans="3:4" x14ac:dyDescent="0.2">
      <c r="C1810" s="55"/>
      <c r="D1810" s="55"/>
    </row>
    <row r="1811" spans="3:4" x14ac:dyDescent="0.2">
      <c r="C1811" s="55"/>
      <c r="D1811" s="55"/>
    </row>
    <row r="1812" spans="3:4" x14ac:dyDescent="0.2">
      <c r="C1812" s="55"/>
      <c r="D1812" s="55"/>
    </row>
    <row r="1813" spans="3:4" x14ac:dyDescent="0.2">
      <c r="C1813" s="55"/>
      <c r="D1813" s="55"/>
    </row>
    <row r="1814" spans="3:4" x14ac:dyDescent="0.2">
      <c r="C1814" s="55"/>
      <c r="D1814" s="55"/>
    </row>
    <row r="1815" spans="3:4" x14ac:dyDescent="0.2">
      <c r="C1815" s="55"/>
      <c r="D1815" s="55"/>
    </row>
    <row r="1816" spans="3:4" x14ac:dyDescent="0.2">
      <c r="C1816" s="55"/>
      <c r="D1816" s="55"/>
    </row>
    <row r="1817" spans="3:4" x14ac:dyDescent="0.2">
      <c r="C1817" s="55"/>
      <c r="D1817" s="55"/>
    </row>
    <row r="1818" spans="3:4" x14ac:dyDescent="0.2">
      <c r="C1818" s="55"/>
      <c r="D1818" s="55"/>
    </row>
    <row r="1819" spans="3:4" x14ac:dyDescent="0.2">
      <c r="C1819" s="55"/>
      <c r="D1819" s="55"/>
    </row>
    <row r="1820" spans="3:4" x14ac:dyDescent="0.2">
      <c r="C1820" s="55"/>
      <c r="D1820" s="55"/>
    </row>
    <row r="1821" spans="3:4" x14ac:dyDescent="0.2">
      <c r="C1821" s="55"/>
      <c r="D1821" s="55"/>
    </row>
    <row r="1822" spans="3:4" x14ac:dyDescent="0.2">
      <c r="C1822" s="55"/>
      <c r="D1822" s="55"/>
    </row>
    <row r="1823" spans="3:4" x14ac:dyDescent="0.2">
      <c r="C1823" s="55"/>
      <c r="D1823" s="55"/>
    </row>
    <row r="1824" spans="3:4" x14ac:dyDescent="0.2">
      <c r="C1824" s="55"/>
      <c r="D1824" s="55"/>
    </row>
    <row r="1825" spans="3:4" x14ac:dyDescent="0.2">
      <c r="C1825" s="55"/>
      <c r="D1825" s="55"/>
    </row>
    <row r="1826" spans="3:4" x14ac:dyDescent="0.2">
      <c r="C1826" s="55"/>
      <c r="D1826" s="55"/>
    </row>
    <row r="1827" spans="3:4" x14ac:dyDescent="0.2">
      <c r="C1827" s="55"/>
      <c r="D1827" s="55"/>
    </row>
    <row r="1828" spans="3:4" x14ac:dyDescent="0.2">
      <c r="C1828" s="55"/>
      <c r="D1828" s="55"/>
    </row>
    <row r="1829" spans="3:4" x14ac:dyDescent="0.2">
      <c r="C1829" s="55"/>
      <c r="D1829" s="55"/>
    </row>
    <row r="1830" spans="3:4" x14ac:dyDescent="0.2">
      <c r="C1830" s="55"/>
      <c r="D1830" s="55"/>
    </row>
    <row r="1831" spans="3:4" x14ac:dyDescent="0.2">
      <c r="C1831" s="55"/>
      <c r="D1831" s="55"/>
    </row>
    <row r="1832" spans="3:4" x14ac:dyDescent="0.2">
      <c r="C1832" s="55"/>
      <c r="D1832" s="55"/>
    </row>
    <row r="1833" spans="3:4" x14ac:dyDescent="0.2">
      <c r="C1833" s="55"/>
      <c r="D1833" s="55"/>
    </row>
    <row r="1834" spans="3:4" x14ac:dyDescent="0.2">
      <c r="C1834" s="55"/>
      <c r="D1834" s="55"/>
    </row>
    <row r="1835" spans="3:4" x14ac:dyDescent="0.2">
      <c r="C1835" s="55"/>
      <c r="D1835" s="55"/>
    </row>
    <row r="1836" spans="3:4" x14ac:dyDescent="0.2">
      <c r="C1836" s="55"/>
      <c r="D1836" s="55"/>
    </row>
    <row r="1837" spans="3:4" x14ac:dyDescent="0.2">
      <c r="C1837" s="55"/>
      <c r="D1837" s="55"/>
    </row>
    <row r="1838" spans="3:4" x14ac:dyDescent="0.2">
      <c r="C1838" s="55"/>
      <c r="D1838" s="55"/>
    </row>
    <row r="1839" spans="3:4" x14ac:dyDescent="0.2">
      <c r="C1839" s="55"/>
      <c r="D1839" s="55"/>
    </row>
    <row r="1840" spans="3:4" x14ac:dyDescent="0.2">
      <c r="C1840" s="55"/>
      <c r="D1840" s="55"/>
    </row>
    <row r="1841" spans="3:4" x14ac:dyDescent="0.2">
      <c r="C1841" s="55"/>
      <c r="D1841" s="55"/>
    </row>
    <row r="1842" spans="3:4" x14ac:dyDescent="0.2">
      <c r="C1842" s="55"/>
      <c r="D1842" s="55"/>
    </row>
    <row r="1843" spans="3:4" x14ac:dyDescent="0.2">
      <c r="C1843" s="55"/>
      <c r="D1843" s="55"/>
    </row>
    <row r="1844" spans="3:4" x14ac:dyDescent="0.2">
      <c r="C1844" s="55"/>
      <c r="D1844" s="55"/>
    </row>
    <row r="1845" spans="3:4" x14ac:dyDescent="0.2">
      <c r="C1845" s="55"/>
      <c r="D1845" s="55"/>
    </row>
    <row r="1846" spans="3:4" x14ac:dyDescent="0.2">
      <c r="C1846" s="55"/>
      <c r="D1846" s="55"/>
    </row>
    <row r="1847" spans="3:4" x14ac:dyDescent="0.2">
      <c r="C1847" s="55"/>
      <c r="D1847" s="55"/>
    </row>
    <row r="1848" spans="3:4" x14ac:dyDescent="0.2">
      <c r="C1848" s="55"/>
      <c r="D1848" s="55"/>
    </row>
    <row r="1849" spans="3:4" x14ac:dyDescent="0.2">
      <c r="C1849" s="55"/>
      <c r="D1849" s="55"/>
    </row>
    <row r="1850" spans="3:4" x14ac:dyDescent="0.2">
      <c r="C1850" s="55"/>
      <c r="D1850" s="55"/>
    </row>
    <row r="1851" spans="3:4" x14ac:dyDescent="0.2">
      <c r="C1851" s="55"/>
      <c r="D1851" s="55"/>
    </row>
    <row r="1852" spans="3:4" x14ac:dyDescent="0.2">
      <c r="C1852" s="55"/>
      <c r="D1852" s="55"/>
    </row>
    <row r="1853" spans="3:4" x14ac:dyDescent="0.2">
      <c r="C1853" s="55"/>
      <c r="D1853" s="55"/>
    </row>
    <row r="1854" spans="3:4" x14ac:dyDescent="0.2">
      <c r="C1854" s="55"/>
      <c r="D1854" s="55"/>
    </row>
    <row r="1855" spans="3:4" x14ac:dyDescent="0.2">
      <c r="C1855" s="55"/>
      <c r="D1855" s="55"/>
    </row>
    <row r="1856" spans="3:4" x14ac:dyDescent="0.2">
      <c r="C1856" s="55"/>
      <c r="D1856" s="55"/>
    </row>
    <row r="1857" spans="3:4" x14ac:dyDescent="0.2">
      <c r="C1857" s="55"/>
      <c r="D1857" s="55"/>
    </row>
    <row r="1858" spans="3:4" x14ac:dyDescent="0.2">
      <c r="C1858" s="55"/>
      <c r="D1858" s="55"/>
    </row>
    <row r="1859" spans="3:4" x14ac:dyDescent="0.2">
      <c r="C1859" s="55"/>
      <c r="D1859" s="55"/>
    </row>
    <row r="1860" spans="3:4" x14ac:dyDescent="0.2">
      <c r="C1860" s="55"/>
      <c r="D1860" s="55"/>
    </row>
    <row r="1861" spans="3:4" x14ac:dyDescent="0.2">
      <c r="C1861" s="55"/>
      <c r="D1861" s="55"/>
    </row>
    <row r="1862" spans="3:4" x14ac:dyDescent="0.2">
      <c r="C1862" s="55"/>
      <c r="D1862" s="55"/>
    </row>
    <row r="1863" spans="3:4" x14ac:dyDescent="0.2">
      <c r="C1863" s="55"/>
      <c r="D1863" s="55"/>
    </row>
    <row r="1864" spans="3:4" x14ac:dyDescent="0.2">
      <c r="C1864" s="55"/>
      <c r="D1864" s="55"/>
    </row>
    <row r="1865" spans="3:4" x14ac:dyDescent="0.2">
      <c r="C1865" s="55"/>
      <c r="D1865" s="55"/>
    </row>
    <row r="1866" spans="3:4" x14ac:dyDescent="0.2">
      <c r="C1866" s="55"/>
      <c r="D1866" s="55"/>
    </row>
    <row r="1867" spans="3:4" x14ac:dyDescent="0.2">
      <c r="C1867" s="55"/>
      <c r="D1867" s="55"/>
    </row>
    <row r="1868" spans="3:4" x14ac:dyDescent="0.2">
      <c r="C1868" s="55"/>
      <c r="D1868" s="55"/>
    </row>
    <row r="1869" spans="3:4" x14ac:dyDescent="0.2">
      <c r="C1869" s="55"/>
      <c r="D1869" s="55"/>
    </row>
    <row r="1870" spans="3:4" x14ac:dyDescent="0.2">
      <c r="C1870" s="55"/>
      <c r="D1870" s="55"/>
    </row>
    <row r="1871" spans="3:4" x14ac:dyDescent="0.2">
      <c r="C1871" s="55"/>
      <c r="D1871" s="55"/>
    </row>
    <row r="1872" spans="3:4" x14ac:dyDescent="0.2">
      <c r="C1872" s="55"/>
      <c r="D1872" s="55"/>
    </row>
    <row r="1873" spans="3:4" x14ac:dyDescent="0.2">
      <c r="C1873" s="55"/>
      <c r="D1873" s="55"/>
    </row>
    <row r="1874" spans="3:4" x14ac:dyDescent="0.2">
      <c r="C1874" s="55"/>
      <c r="D1874" s="55"/>
    </row>
    <row r="1875" spans="3:4" x14ac:dyDescent="0.2">
      <c r="C1875" s="55"/>
      <c r="D1875" s="55"/>
    </row>
    <row r="1876" spans="3:4" x14ac:dyDescent="0.2">
      <c r="C1876" s="55"/>
      <c r="D1876" s="55"/>
    </row>
    <row r="1877" spans="3:4" x14ac:dyDescent="0.2">
      <c r="C1877" s="55"/>
      <c r="D1877" s="55"/>
    </row>
    <row r="1878" spans="3:4" x14ac:dyDescent="0.2">
      <c r="C1878" s="55"/>
      <c r="D1878" s="55"/>
    </row>
    <row r="1879" spans="3:4" x14ac:dyDescent="0.2">
      <c r="C1879" s="55"/>
      <c r="D1879" s="55"/>
    </row>
    <row r="1880" spans="3:4" x14ac:dyDescent="0.2">
      <c r="C1880" s="55"/>
      <c r="D1880" s="55"/>
    </row>
    <row r="1881" spans="3:4" x14ac:dyDescent="0.2">
      <c r="C1881" s="55"/>
      <c r="D1881" s="55"/>
    </row>
    <row r="1882" spans="3:4" x14ac:dyDescent="0.2">
      <c r="C1882" s="55"/>
      <c r="D1882" s="55"/>
    </row>
    <row r="1883" spans="3:4" x14ac:dyDescent="0.2">
      <c r="C1883" s="55"/>
      <c r="D1883" s="55"/>
    </row>
    <row r="1884" spans="3:4" x14ac:dyDescent="0.2">
      <c r="C1884" s="55"/>
      <c r="D1884" s="55"/>
    </row>
    <row r="1885" spans="3:4" x14ac:dyDescent="0.2">
      <c r="C1885" s="55"/>
      <c r="D1885" s="55"/>
    </row>
    <row r="1886" spans="3:4" x14ac:dyDescent="0.2">
      <c r="C1886" s="55"/>
      <c r="D1886" s="55"/>
    </row>
    <row r="1887" spans="3:4" x14ac:dyDescent="0.2">
      <c r="C1887" s="55"/>
      <c r="D1887" s="55"/>
    </row>
    <row r="1888" spans="3:4" x14ac:dyDescent="0.2">
      <c r="C1888" s="55"/>
      <c r="D1888" s="55"/>
    </row>
    <row r="1889" spans="3:4" x14ac:dyDescent="0.2">
      <c r="C1889" s="55"/>
      <c r="D1889" s="55"/>
    </row>
    <row r="1890" spans="3:4" x14ac:dyDescent="0.2">
      <c r="C1890" s="55"/>
      <c r="D1890" s="55"/>
    </row>
    <row r="1891" spans="3:4" x14ac:dyDescent="0.2">
      <c r="C1891" s="55"/>
      <c r="D1891" s="55"/>
    </row>
    <row r="1892" spans="3:4" x14ac:dyDescent="0.2">
      <c r="C1892" s="55"/>
      <c r="D1892" s="55"/>
    </row>
    <row r="1893" spans="3:4" x14ac:dyDescent="0.2">
      <c r="C1893" s="55"/>
      <c r="D1893" s="55"/>
    </row>
    <row r="1894" spans="3:4" x14ac:dyDescent="0.2">
      <c r="C1894" s="55"/>
      <c r="D1894" s="55"/>
    </row>
    <row r="1895" spans="3:4" x14ac:dyDescent="0.2">
      <c r="C1895" s="55"/>
      <c r="D1895" s="55"/>
    </row>
    <row r="1896" spans="3:4" x14ac:dyDescent="0.2">
      <c r="C1896" s="55"/>
      <c r="D1896" s="55"/>
    </row>
    <row r="1897" spans="3:4" x14ac:dyDescent="0.2">
      <c r="C1897" s="55"/>
      <c r="D1897" s="55"/>
    </row>
    <row r="1898" spans="3:4" x14ac:dyDescent="0.2">
      <c r="C1898" s="55"/>
      <c r="D1898" s="55"/>
    </row>
    <row r="1899" spans="3:4" x14ac:dyDescent="0.2">
      <c r="C1899" s="55"/>
      <c r="D1899" s="55"/>
    </row>
    <row r="1900" spans="3:4" x14ac:dyDescent="0.2">
      <c r="C1900" s="55"/>
      <c r="D1900" s="55"/>
    </row>
    <row r="1901" spans="3:4" x14ac:dyDescent="0.2">
      <c r="C1901" s="55"/>
      <c r="D1901" s="55"/>
    </row>
    <row r="1902" spans="3:4" x14ac:dyDescent="0.2">
      <c r="C1902" s="55"/>
      <c r="D1902" s="55"/>
    </row>
    <row r="1903" spans="3:4" x14ac:dyDescent="0.2">
      <c r="C1903" s="55"/>
      <c r="D1903" s="55"/>
    </row>
    <row r="1904" spans="3:4" x14ac:dyDescent="0.2">
      <c r="C1904" s="55"/>
      <c r="D1904" s="55"/>
    </row>
    <row r="1905" spans="3:4" x14ac:dyDescent="0.2">
      <c r="C1905" s="55"/>
      <c r="D1905" s="55"/>
    </row>
    <row r="1906" spans="3:4" x14ac:dyDescent="0.2">
      <c r="C1906" s="55"/>
      <c r="D1906" s="55"/>
    </row>
    <row r="1907" spans="3:4" x14ac:dyDescent="0.2">
      <c r="C1907" s="55"/>
      <c r="D1907" s="55"/>
    </row>
    <row r="1908" spans="3:4" x14ac:dyDescent="0.2">
      <c r="C1908" s="55"/>
      <c r="D1908" s="55"/>
    </row>
    <row r="1909" spans="3:4" x14ac:dyDescent="0.2">
      <c r="C1909" s="55"/>
      <c r="D1909" s="55"/>
    </row>
    <row r="1910" spans="3:4" x14ac:dyDescent="0.2">
      <c r="C1910" s="55"/>
      <c r="D1910" s="55"/>
    </row>
    <row r="1911" spans="3:4" x14ac:dyDescent="0.2">
      <c r="C1911" s="55"/>
      <c r="D1911" s="55"/>
    </row>
    <row r="1912" spans="3:4" x14ac:dyDescent="0.2">
      <c r="C1912" s="55"/>
      <c r="D1912" s="55"/>
    </row>
    <row r="1913" spans="3:4" x14ac:dyDescent="0.2">
      <c r="C1913" s="55"/>
      <c r="D1913" s="55"/>
    </row>
    <row r="1914" spans="3:4" x14ac:dyDescent="0.2">
      <c r="C1914" s="55"/>
      <c r="D1914" s="55"/>
    </row>
    <row r="1915" spans="3:4" x14ac:dyDescent="0.2">
      <c r="C1915" s="55"/>
      <c r="D1915" s="55"/>
    </row>
    <row r="1916" spans="3:4" x14ac:dyDescent="0.2">
      <c r="C1916" s="55"/>
      <c r="D1916" s="55"/>
    </row>
    <row r="1917" spans="3:4" x14ac:dyDescent="0.2">
      <c r="C1917" s="55"/>
      <c r="D1917" s="55"/>
    </row>
    <row r="1918" spans="3:4" x14ac:dyDescent="0.2">
      <c r="C1918" s="55"/>
      <c r="D1918" s="55"/>
    </row>
    <row r="1919" spans="3:4" x14ac:dyDescent="0.2">
      <c r="C1919" s="55"/>
      <c r="D1919" s="55"/>
    </row>
    <row r="1920" spans="3:4" x14ac:dyDescent="0.2">
      <c r="C1920" s="55"/>
      <c r="D1920" s="55"/>
    </row>
    <row r="1921" spans="3:4" x14ac:dyDescent="0.2">
      <c r="C1921" s="55"/>
      <c r="D1921" s="55"/>
    </row>
    <row r="1922" spans="3:4" x14ac:dyDescent="0.2">
      <c r="C1922" s="55"/>
      <c r="D1922" s="55"/>
    </row>
    <row r="1923" spans="3:4" x14ac:dyDescent="0.2">
      <c r="C1923" s="55"/>
      <c r="D1923" s="55"/>
    </row>
    <row r="1924" spans="3:4" x14ac:dyDescent="0.2">
      <c r="C1924" s="55"/>
      <c r="D1924" s="55"/>
    </row>
    <row r="1925" spans="3:4" x14ac:dyDescent="0.2">
      <c r="C1925" s="55"/>
      <c r="D1925" s="55"/>
    </row>
    <row r="1926" spans="3:4" x14ac:dyDescent="0.2">
      <c r="C1926" s="55"/>
      <c r="D1926" s="55"/>
    </row>
    <row r="1927" spans="3:4" x14ac:dyDescent="0.2">
      <c r="C1927" s="55"/>
      <c r="D1927" s="55"/>
    </row>
    <row r="1928" spans="3:4" x14ac:dyDescent="0.2">
      <c r="C1928" s="55"/>
      <c r="D1928" s="55"/>
    </row>
    <row r="1929" spans="3:4" x14ac:dyDescent="0.2">
      <c r="C1929" s="55"/>
      <c r="D1929" s="55"/>
    </row>
    <row r="1930" spans="3:4" x14ac:dyDescent="0.2">
      <c r="C1930" s="55"/>
      <c r="D1930" s="55"/>
    </row>
    <row r="1931" spans="3:4" x14ac:dyDescent="0.2">
      <c r="C1931" s="55"/>
      <c r="D1931" s="55"/>
    </row>
    <row r="1932" spans="3:4" x14ac:dyDescent="0.2">
      <c r="C1932" s="55"/>
      <c r="D1932" s="55"/>
    </row>
    <row r="1933" spans="3:4" x14ac:dyDescent="0.2">
      <c r="C1933" s="55"/>
      <c r="D1933" s="55"/>
    </row>
    <row r="1934" spans="3:4" x14ac:dyDescent="0.2">
      <c r="C1934" s="55"/>
      <c r="D1934" s="55"/>
    </row>
    <row r="1935" spans="3:4" x14ac:dyDescent="0.2">
      <c r="C1935" s="55"/>
      <c r="D1935" s="55"/>
    </row>
    <row r="1936" spans="3:4" x14ac:dyDescent="0.2">
      <c r="C1936" s="55"/>
      <c r="D1936" s="55"/>
    </row>
    <row r="1937" spans="3:4" x14ac:dyDescent="0.2">
      <c r="C1937" s="55"/>
      <c r="D1937" s="55"/>
    </row>
    <row r="1938" spans="3:4" x14ac:dyDescent="0.2">
      <c r="C1938" s="55"/>
      <c r="D1938" s="55"/>
    </row>
    <row r="1939" spans="3:4" x14ac:dyDescent="0.2">
      <c r="C1939" s="55"/>
      <c r="D1939" s="55"/>
    </row>
    <row r="1940" spans="3:4" x14ac:dyDescent="0.2">
      <c r="C1940" s="55"/>
      <c r="D1940" s="55"/>
    </row>
    <row r="1941" spans="3:4" x14ac:dyDescent="0.2">
      <c r="C1941" s="55"/>
      <c r="D1941" s="55"/>
    </row>
    <row r="1942" spans="3:4" x14ac:dyDescent="0.2">
      <c r="C1942" s="55"/>
      <c r="D1942" s="55"/>
    </row>
    <row r="1943" spans="3:4" x14ac:dyDescent="0.2">
      <c r="C1943" s="55"/>
      <c r="D1943" s="55"/>
    </row>
    <row r="1944" spans="3:4" x14ac:dyDescent="0.2">
      <c r="C1944" s="55"/>
      <c r="D1944" s="55"/>
    </row>
    <row r="1945" spans="3:4" x14ac:dyDescent="0.2">
      <c r="C1945" s="55"/>
      <c r="D1945" s="55"/>
    </row>
    <row r="1946" spans="3:4" x14ac:dyDescent="0.2">
      <c r="C1946" s="55"/>
      <c r="D1946" s="55"/>
    </row>
    <row r="1947" spans="3:4" x14ac:dyDescent="0.2">
      <c r="C1947" s="55"/>
      <c r="D1947" s="55"/>
    </row>
    <row r="1948" spans="3:4" x14ac:dyDescent="0.2">
      <c r="C1948" s="55"/>
      <c r="D1948" s="55"/>
    </row>
    <row r="1949" spans="3:4" x14ac:dyDescent="0.2">
      <c r="C1949" s="55"/>
      <c r="D1949" s="55"/>
    </row>
    <row r="1950" spans="3:4" x14ac:dyDescent="0.2">
      <c r="C1950" s="55"/>
      <c r="D1950" s="55"/>
    </row>
    <row r="1951" spans="3:4" x14ac:dyDescent="0.2">
      <c r="C1951" s="55"/>
      <c r="D1951" s="55"/>
    </row>
    <row r="1952" spans="3:4" x14ac:dyDescent="0.2">
      <c r="C1952" s="55"/>
      <c r="D1952" s="55"/>
    </row>
    <row r="1953" spans="3:4" x14ac:dyDescent="0.2">
      <c r="C1953" s="55"/>
      <c r="D1953" s="55"/>
    </row>
    <row r="1954" spans="3:4" x14ac:dyDescent="0.2">
      <c r="C1954" s="55"/>
      <c r="D1954" s="55"/>
    </row>
    <row r="1955" spans="3:4" x14ac:dyDescent="0.2">
      <c r="C1955" s="55"/>
      <c r="D1955" s="55"/>
    </row>
    <row r="1956" spans="3:4" x14ac:dyDescent="0.2">
      <c r="C1956" s="55"/>
      <c r="D1956" s="55"/>
    </row>
    <row r="1957" spans="3:4" x14ac:dyDescent="0.2">
      <c r="C1957" s="55"/>
      <c r="D1957" s="55"/>
    </row>
    <row r="1958" spans="3:4" x14ac:dyDescent="0.2">
      <c r="C1958" s="55"/>
      <c r="D1958" s="55"/>
    </row>
    <row r="1959" spans="3:4" x14ac:dyDescent="0.2">
      <c r="C1959" s="55"/>
      <c r="D1959" s="55"/>
    </row>
    <row r="1960" spans="3:4" x14ac:dyDescent="0.2">
      <c r="C1960" s="55"/>
      <c r="D1960" s="55"/>
    </row>
    <row r="1961" spans="3:4" x14ac:dyDescent="0.2">
      <c r="C1961" s="55"/>
      <c r="D1961" s="55"/>
    </row>
    <row r="1962" spans="3:4" x14ac:dyDescent="0.2">
      <c r="C1962" s="55"/>
      <c r="D1962" s="55"/>
    </row>
    <row r="1963" spans="3:4" x14ac:dyDescent="0.2">
      <c r="C1963" s="55"/>
      <c r="D1963" s="55"/>
    </row>
    <row r="1964" spans="3:4" x14ac:dyDescent="0.2">
      <c r="C1964" s="55"/>
      <c r="D1964" s="55"/>
    </row>
    <row r="1965" spans="3:4" x14ac:dyDescent="0.2">
      <c r="C1965" s="55"/>
      <c r="D1965" s="55"/>
    </row>
    <row r="1966" spans="3:4" x14ac:dyDescent="0.2">
      <c r="C1966" s="55"/>
      <c r="D1966" s="55"/>
    </row>
    <row r="1967" spans="3:4" x14ac:dyDescent="0.2">
      <c r="C1967" s="55"/>
      <c r="D1967" s="55"/>
    </row>
    <row r="1968" spans="3:4" x14ac:dyDescent="0.2">
      <c r="C1968" s="55"/>
      <c r="D1968" s="55"/>
    </row>
    <row r="1969" spans="3:4" x14ac:dyDescent="0.2">
      <c r="C1969" s="55"/>
      <c r="D1969" s="55"/>
    </row>
    <row r="1970" spans="3:4" x14ac:dyDescent="0.2">
      <c r="C1970" s="55"/>
      <c r="D1970" s="55"/>
    </row>
    <row r="1971" spans="3:4" x14ac:dyDescent="0.2">
      <c r="C1971" s="55"/>
      <c r="D1971" s="55"/>
    </row>
    <row r="1972" spans="3:4" x14ac:dyDescent="0.2">
      <c r="C1972" s="55"/>
      <c r="D1972" s="55"/>
    </row>
    <row r="1973" spans="3:4" x14ac:dyDescent="0.2">
      <c r="C1973" s="55"/>
      <c r="D1973" s="55"/>
    </row>
    <row r="1974" spans="3:4" x14ac:dyDescent="0.2">
      <c r="C1974" s="55"/>
      <c r="D1974" s="55"/>
    </row>
    <row r="1975" spans="3:4" x14ac:dyDescent="0.2">
      <c r="C1975" s="55"/>
      <c r="D1975" s="55"/>
    </row>
    <row r="1976" spans="3:4" x14ac:dyDescent="0.2">
      <c r="C1976" s="55"/>
      <c r="D1976" s="55"/>
    </row>
    <row r="1977" spans="3:4" x14ac:dyDescent="0.2">
      <c r="C1977" s="55"/>
      <c r="D1977" s="55"/>
    </row>
    <row r="1978" spans="3:4" x14ac:dyDescent="0.2">
      <c r="C1978" s="55"/>
      <c r="D1978" s="55"/>
    </row>
    <row r="1979" spans="3:4" x14ac:dyDescent="0.2">
      <c r="C1979" s="55"/>
      <c r="D1979" s="55"/>
    </row>
    <row r="1980" spans="3:4" x14ac:dyDescent="0.2">
      <c r="C1980" s="55"/>
      <c r="D1980" s="55"/>
    </row>
    <row r="1981" spans="3:4" x14ac:dyDescent="0.2">
      <c r="C1981" s="55"/>
      <c r="D1981" s="55"/>
    </row>
    <row r="1982" spans="3:4" x14ac:dyDescent="0.2">
      <c r="C1982" s="55"/>
      <c r="D1982" s="55"/>
    </row>
    <row r="1983" spans="3:4" x14ac:dyDescent="0.2">
      <c r="C1983" s="55"/>
      <c r="D1983" s="55"/>
    </row>
    <row r="1984" spans="3:4" x14ac:dyDescent="0.2">
      <c r="C1984" s="55"/>
      <c r="D1984" s="55"/>
    </row>
    <row r="1985" spans="3:4" x14ac:dyDescent="0.2">
      <c r="C1985" s="55"/>
      <c r="D1985" s="55"/>
    </row>
    <row r="1986" spans="3:4" x14ac:dyDescent="0.2">
      <c r="C1986" s="55"/>
      <c r="D1986" s="55"/>
    </row>
    <row r="1987" spans="3:4" x14ac:dyDescent="0.2">
      <c r="C1987" s="55"/>
      <c r="D1987" s="55"/>
    </row>
    <row r="1988" spans="3:4" x14ac:dyDescent="0.2">
      <c r="C1988" s="55"/>
      <c r="D1988" s="55"/>
    </row>
    <row r="1989" spans="3:4" x14ac:dyDescent="0.2">
      <c r="C1989" s="55"/>
      <c r="D1989" s="55"/>
    </row>
    <row r="1990" spans="3:4" x14ac:dyDescent="0.2">
      <c r="C1990" s="55"/>
      <c r="D1990" s="55"/>
    </row>
    <row r="1991" spans="3:4" x14ac:dyDescent="0.2">
      <c r="C1991" s="55"/>
      <c r="D1991" s="55"/>
    </row>
    <row r="1992" spans="3:4" x14ac:dyDescent="0.2">
      <c r="C1992" s="55"/>
      <c r="D1992" s="55"/>
    </row>
    <row r="1993" spans="3:4" x14ac:dyDescent="0.2">
      <c r="C1993" s="55"/>
      <c r="D1993" s="55"/>
    </row>
    <row r="1994" spans="3:4" x14ac:dyDescent="0.2">
      <c r="C1994" s="55"/>
      <c r="D1994" s="55"/>
    </row>
    <row r="1995" spans="3:4" x14ac:dyDescent="0.2">
      <c r="C1995" s="55"/>
      <c r="D1995" s="55"/>
    </row>
    <row r="1996" spans="3:4" x14ac:dyDescent="0.2">
      <c r="C1996" s="55"/>
      <c r="D1996" s="55"/>
    </row>
    <row r="1997" spans="3:4" x14ac:dyDescent="0.2">
      <c r="C1997" s="55"/>
      <c r="D1997" s="55"/>
    </row>
    <row r="1998" spans="3:4" x14ac:dyDescent="0.2">
      <c r="C1998" s="55"/>
      <c r="D1998" s="55"/>
    </row>
    <row r="1999" spans="3:4" x14ac:dyDescent="0.2">
      <c r="C1999" s="55"/>
      <c r="D1999" s="55"/>
    </row>
    <row r="2000" spans="3:4" x14ac:dyDescent="0.2">
      <c r="C2000" s="55"/>
      <c r="D2000" s="55"/>
    </row>
    <row r="2001" spans="3:4" x14ac:dyDescent="0.2">
      <c r="C2001" s="55"/>
      <c r="D2001" s="55"/>
    </row>
    <row r="2002" spans="3:4" x14ac:dyDescent="0.2">
      <c r="C2002" s="55"/>
      <c r="D2002" s="55"/>
    </row>
    <row r="2003" spans="3:4" x14ac:dyDescent="0.2">
      <c r="C2003" s="55"/>
      <c r="D2003" s="55"/>
    </row>
    <row r="2004" spans="3:4" x14ac:dyDescent="0.2">
      <c r="C2004" s="55"/>
      <c r="D2004" s="55"/>
    </row>
    <row r="2005" spans="3:4" x14ac:dyDescent="0.2">
      <c r="C2005" s="55"/>
      <c r="D2005" s="55"/>
    </row>
    <row r="2006" spans="3:4" x14ac:dyDescent="0.2">
      <c r="C2006" s="55"/>
      <c r="D2006" s="55"/>
    </row>
    <row r="2007" spans="3:4" x14ac:dyDescent="0.2">
      <c r="C2007" s="55"/>
      <c r="D2007" s="55"/>
    </row>
    <row r="2008" spans="3:4" x14ac:dyDescent="0.2">
      <c r="C2008" s="55"/>
      <c r="D2008" s="55"/>
    </row>
    <row r="2009" spans="3:4" x14ac:dyDescent="0.2">
      <c r="C2009" s="55"/>
      <c r="D2009" s="55"/>
    </row>
    <row r="2010" spans="3:4" x14ac:dyDescent="0.2">
      <c r="C2010" s="55"/>
      <c r="D2010" s="55"/>
    </row>
    <row r="2011" spans="3:4" x14ac:dyDescent="0.2">
      <c r="C2011" s="55"/>
      <c r="D2011" s="55"/>
    </row>
    <row r="2012" spans="3:4" x14ac:dyDescent="0.2">
      <c r="C2012" s="55"/>
      <c r="D2012" s="55"/>
    </row>
    <row r="2013" spans="3:4" x14ac:dyDescent="0.2">
      <c r="C2013" s="55"/>
      <c r="D2013" s="55"/>
    </row>
    <row r="2014" spans="3:4" x14ac:dyDescent="0.2">
      <c r="C2014" s="55"/>
      <c r="D2014" s="55"/>
    </row>
    <row r="2015" spans="3:4" x14ac:dyDescent="0.2">
      <c r="C2015" s="55"/>
      <c r="D2015" s="55"/>
    </row>
    <row r="2016" spans="3:4" x14ac:dyDescent="0.2">
      <c r="C2016" s="55"/>
      <c r="D2016" s="55"/>
    </row>
    <row r="2017" spans="3:4" x14ac:dyDescent="0.2">
      <c r="C2017" s="55"/>
      <c r="D2017" s="55"/>
    </row>
    <row r="2018" spans="3:4" x14ac:dyDescent="0.2">
      <c r="C2018" s="55"/>
      <c r="D2018" s="55"/>
    </row>
    <row r="2019" spans="3:4" x14ac:dyDescent="0.2">
      <c r="C2019" s="55"/>
      <c r="D2019" s="55"/>
    </row>
    <row r="2020" spans="3:4" x14ac:dyDescent="0.2">
      <c r="C2020" s="55"/>
      <c r="D2020" s="55"/>
    </row>
    <row r="2021" spans="3:4" x14ac:dyDescent="0.2">
      <c r="C2021" s="55"/>
      <c r="D2021" s="55"/>
    </row>
    <row r="2022" spans="3:4" x14ac:dyDescent="0.2">
      <c r="C2022" s="55"/>
      <c r="D2022" s="55"/>
    </row>
    <row r="2023" spans="3:4" x14ac:dyDescent="0.2">
      <c r="C2023" s="55"/>
      <c r="D2023" s="55"/>
    </row>
    <row r="2024" spans="3:4" x14ac:dyDescent="0.2">
      <c r="C2024" s="55"/>
      <c r="D2024" s="55"/>
    </row>
    <row r="2025" spans="3:4" x14ac:dyDescent="0.2">
      <c r="C2025" s="55"/>
      <c r="D2025" s="55"/>
    </row>
    <row r="2026" spans="3:4" x14ac:dyDescent="0.2">
      <c r="C2026" s="55"/>
      <c r="D2026" s="55"/>
    </row>
    <row r="2027" spans="3:4" x14ac:dyDescent="0.2">
      <c r="C2027" s="55"/>
      <c r="D2027" s="55"/>
    </row>
    <row r="2028" spans="3:4" x14ac:dyDescent="0.2">
      <c r="C2028" s="55"/>
      <c r="D2028" s="55"/>
    </row>
    <row r="2029" spans="3:4" x14ac:dyDescent="0.2">
      <c r="C2029" s="55"/>
      <c r="D2029" s="55"/>
    </row>
    <row r="2030" spans="3:4" x14ac:dyDescent="0.2">
      <c r="C2030" s="55"/>
      <c r="D2030" s="55"/>
    </row>
    <row r="2031" spans="3:4" x14ac:dyDescent="0.2">
      <c r="C2031" s="55"/>
      <c r="D2031" s="55"/>
    </row>
    <row r="2032" spans="3:4" x14ac:dyDescent="0.2">
      <c r="C2032" s="55"/>
      <c r="D2032" s="55"/>
    </row>
    <row r="2033" spans="3:4" x14ac:dyDescent="0.2">
      <c r="C2033" s="55"/>
      <c r="D2033" s="55"/>
    </row>
    <row r="2034" spans="3:4" x14ac:dyDescent="0.2">
      <c r="C2034" s="55"/>
      <c r="D2034" s="55"/>
    </row>
    <row r="2035" spans="3:4" x14ac:dyDescent="0.2">
      <c r="C2035" s="55"/>
      <c r="D2035" s="55"/>
    </row>
    <row r="2036" spans="3:4" x14ac:dyDescent="0.2">
      <c r="C2036" s="55"/>
      <c r="D2036" s="55"/>
    </row>
    <row r="2037" spans="3:4" x14ac:dyDescent="0.2">
      <c r="C2037" s="55"/>
      <c r="D2037" s="55"/>
    </row>
    <row r="2038" spans="3:4" x14ac:dyDescent="0.2">
      <c r="C2038" s="55"/>
      <c r="D2038" s="55"/>
    </row>
    <row r="2039" spans="3:4" x14ac:dyDescent="0.2">
      <c r="C2039" s="55"/>
      <c r="D2039" s="55"/>
    </row>
    <row r="2040" spans="3:4" x14ac:dyDescent="0.2">
      <c r="C2040" s="55"/>
      <c r="D2040" s="55"/>
    </row>
    <row r="2041" spans="3:4" x14ac:dyDescent="0.2">
      <c r="C2041" s="55"/>
      <c r="D2041" s="55"/>
    </row>
    <row r="2042" spans="3:4" x14ac:dyDescent="0.2">
      <c r="C2042" s="55"/>
      <c r="D2042" s="55"/>
    </row>
    <row r="2043" spans="3:4" x14ac:dyDescent="0.2">
      <c r="C2043" s="55"/>
      <c r="D2043" s="55"/>
    </row>
    <row r="2044" spans="3:4" x14ac:dyDescent="0.2">
      <c r="C2044" s="55"/>
      <c r="D2044" s="55"/>
    </row>
    <row r="2045" spans="3:4" x14ac:dyDescent="0.2">
      <c r="C2045" s="55"/>
      <c r="D2045" s="55"/>
    </row>
    <row r="2046" spans="3:4" x14ac:dyDescent="0.2">
      <c r="C2046" s="55"/>
      <c r="D2046" s="55"/>
    </row>
    <row r="2047" spans="3:4" x14ac:dyDescent="0.2">
      <c r="C2047" s="55"/>
      <c r="D2047" s="55"/>
    </row>
    <row r="2048" spans="3:4" x14ac:dyDescent="0.2">
      <c r="C2048" s="55"/>
      <c r="D2048" s="55"/>
    </row>
    <row r="2049" spans="3:4" x14ac:dyDescent="0.2">
      <c r="C2049" s="55"/>
      <c r="D2049" s="55"/>
    </row>
    <row r="2050" spans="3:4" x14ac:dyDescent="0.2">
      <c r="C2050" s="55"/>
      <c r="D2050" s="55"/>
    </row>
    <row r="2051" spans="3:4" x14ac:dyDescent="0.2">
      <c r="C2051" s="55"/>
      <c r="D2051" s="55"/>
    </row>
    <row r="2052" spans="3:4" x14ac:dyDescent="0.2">
      <c r="C2052" s="55"/>
      <c r="D2052" s="55"/>
    </row>
    <row r="2053" spans="3:4" x14ac:dyDescent="0.2">
      <c r="C2053" s="55"/>
      <c r="D2053" s="55"/>
    </row>
    <row r="2054" spans="3:4" x14ac:dyDescent="0.2">
      <c r="C2054" s="55"/>
      <c r="D2054" s="55"/>
    </row>
    <row r="2055" spans="3:4" x14ac:dyDescent="0.2">
      <c r="C2055" s="55"/>
      <c r="D2055" s="55"/>
    </row>
    <row r="2056" spans="3:4" x14ac:dyDescent="0.2">
      <c r="C2056" s="55"/>
      <c r="D2056" s="55"/>
    </row>
    <row r="2057" spans="3:4" x14ac:dyDescent="0.2">
      <c r="C2057" s="55"/>
      <c r="D2057" s="55"/>
    </row>
    <row r="2058" spans="3:4" x14ac:dyDescent="0.2">
      <c r="C2058" s="55"/>
      <c r="D2058" s="55"/>
    </row>
    <row r="2059" spans="3:4" x14ac:dyDescent="0.2">
      <c r="C2059" s="55"/>
      <c r="D2059" s="55"/>
    </row>
    <row r="2060" spans="3:4" x14ac:dyDescent="0.2">
      <c r="C2060" s="55"/>
      <c r="D2060" s="55"/>
    </row>
    <row r="2061" spans="3:4" x14ac:dyDescent="0.2">
      <c r="C2061" s="55"/>
      <c r="D2061" s="55"/>
    </row>
    <row r="2062" spans="3:4" x14ac:dyDescent="0.2">
      <c r="C2062" s="55"/>
      <c r="D2062" s="55"/>
    </row>
    <row r="2063" spans="3:4" x14ac:dyDescent="0.2">
      <c r="C2063" s="55"/>
      <c r="D2063" s="55"/>
    </row>
    <row r="2064" spans="3:4" x14ac:dyDescent="0.2">
      <c r="C2064" s="55"/>
      <c r="D2064" s="55"/>
    </row>
    <row r="2065" spans="3:4" x14ac:dyDescent="0.2">
      <c r="C2065" s="55"/>
      <c r="D2065" s="55"/>
    </row>
    <row r="2066" spans="3:4" x14ac:dyDescent="0.2">
      <c r="C2066" s="55"/>
      <c r="D2066" s="55"/>
    </row>
    <row r="2067" spans="3:4" x14ac:dyDescent="0.2">
      <c r="C2067" s="55"/>
      <c r="D2067" s="55"/>
    </row>
    <row r="2068" spans="3:4" x14ac:dyDescent="0.2">
      <c r="C2068" s="55"/>
      <c r="D2068" s="55"/>
    </row>
    <row r="2069" spans="3:4" x14ac:dyDescent="0.2">
      <c r="C2069" s="55"/>
      <c r="D2069" s="55"/>
    </row>
    <row r="2070" spans="3:4" x14ac:dyDescent="0.2">
      <c r="C2070" s="55"/>
      <c r="D2070" s="55"/>
    </row>
    <row r="2071" spans="3:4" x14ac:dyDescent="0.2">
      <c r="C2071" s="55"/>
      <c r="D2071" s="55"/>
    </row>
    <row r="2072" spans="3:4" x14ac:dyDescent="0.2">
      <c r="C2072" s="55"/>
      <c r="D2072" s="55"/>
    </row>
    <row r="2073" spans="3:4" x14ac:dyDescent="0.2">
      <c r="C2073" s="55"/>
      <c r="D2073" s="55"/>
    </row>
    <row r="2074" spans="3:4" x14ac:dyDescent="0.2">
      <c r="C2074" s="55"/>
      <c r="D2074" s="55"/>
    </row>
    <row r="2075" spans="3:4" x14ac:dyDescent="0.2">
      <c r="C2075" s="55"/>
      <c r="D2075" s="55"/>
    </row>
    <row r="2076" spans="3:4" x14ac:dyDescent="0.2">
      <c r="C2076" s="55"/>
      <c r="D2076" s="55"/>
    </row>
    <row r="2077" spans="3:4" x14ac:dyDescent="0.2">
      <c r="C2077" s="55"/>
      <c r="D2077" s="55"/>
    </row>
    <row r="2078" spans="3:4" x14ac:dyDescent="0.2">
      <c r="C2078" s="55"/>
      <c r="D2078" s="55"/>
    </row>
    <row r="2079" spans="3:4" x14ac:dyDescent="0.2">
      <c r="C2079" s="55"/>
      <c r="D2079" s="55"/>
    </row>
    <row r="2080" spans="3:4" x14ac:dyDescent="0.2">
      <c r="C2080" s="55"/>
      <c r="D2080" s="55"/>
    </row>
    <row r="2081" spans="3:4" x14ac:dyDescent="0.2">
      <c r="C2081" s="55"/>
      <c r="D2081" s="55"/>
    </row>
    <row r="2082" spans="3:4" x14ac:dyDescent="0.2">
      <c r="C2082" s="55"/>
      <c r="D2082" s="55"/>
    </row>
    <row r="2083" spans="3:4" x14ac:dyDescent="0.2">
      <c r="C2083" s="55"/>
      <c r="D2083" s="55"/>
    </row>
    <row r="2084" spans="3:4" x14ac:dyDescent="0.2">
      <c r="C2084" s="55"/>
      <c r="D2084" s="55"/>
    </row>
    <row r="2085" spans="3:4" x14ac:dyDescent="0.2">
      <c r="C2085" s="55"/>
      <c r="D2085" s="55"/>
    </row>
    <row r="2086" spans="3:4" x14ac:dyDescent="0.2">
      <c r="C2086" s="55"/>
      <c r="D2086" s="55"/>
    </row>
    <row r="2087" spans="3:4" x14ac:dyDescent="0.2">
      <c r="C2087" s="55"/>
      <c r="D2087" s="55"/>
    </row>
    <row r="2088" spans="3:4" x14ac:dyDescent="0.2">
      <c r="C2088" s="55"/>
      <c r="D2088" s="55"/>
    </row>
    <row r="2089" spans="3:4" x14ac:dyDescent="0.2">
      <c r="C2089" s="55"/>
      <c r="D2089" s="55"/>
    </row>
    <row r="2090" spans="3:4" x14ac:dyDescent="0.2">
      <c r="C2090" s="55"/>
      <c r="D2090" s="55"/>
    </row>
    <row r="2091" spans="3:4" x14ac:dyDescent="0.2">
      <c r="C2091" s="55"/>
      <c r="D2091" s="55"/>
    </row>
    <row r="2092" spans="3:4" x14ac:dyDescent="0.2">
      <c r="C2092" s="55"/>
      <c r="D2092" s="55"/>
    </row>
    <row r="2093" spans="3:4" x14ac:dyDescent="0.2">
      <c r="C2093" s="55"/>
      <c r="D2093" s="55"/>
    </row>
    <row r="2094" spans="3:4" x14ac:dyDescent="0.2">
      <c r="C2094" s="55"/>
      <c r="D2094" s="55"/>
    </row>
    <row r="2095" spans="3:4" x14ac:dyDescent="0.2">
      <c r="C2095" s="55"/>
      <c r="D2095" s="55"/>
    </row>
    <row r="2096" spans="3:4" x14ac:dyDescent="0.2">
      <c r="C2096" s="55"/>
      <c r="D2096" s="55"/>
    </row>
    <row r="2097" spans="3:4" x14ac:dyDescent="0.2">
      <c r="C2097" s="55"/>
      <c r="D2097" s="55"/>
    </row>
    <row r="2098" spans="3:4" x14ac:dyDescent="0.2">
      <c r="C2098" s="55"/>
      <c r="D2098" s="55"/>
    </row>
    <row r="2099" spans="3:4" x14ac:dyDescent="0.2">
      <c r="C2099" s="55"/>
      <c r="D2099" s="55"/>
    </row>
    <row r="2100" spans="3:4" x14ac:dyDescent="0.2">
      <c r="C2100" s="55"/>
      <c r="D2100" s="55"/>
    </row>
    <row r="2101" spans="3:4" x14ac:dyDescent="0.2">
      <c r="C2101" s="55"/>
      <c r="D2101" s="55"/>
    </row>
    <row r="2102" spans="3:4" x14ac:dyDescent="0.2">
      <c r="C2102" s="55"/>
      <c r="D2102" s="55"/>
    </row>
    <row r="2103" spans="3:4" x14ac:dyDescent="0.2">
      <c r="C2103" s="55"/>
      <c r="D2103" s="55"/>
    </row>
    <row r="2104" spans="3:4" x14ac:dyDescent="0.2">
      <c r="C2104" s="55"/>
      <c r="D2104" s="55"/>
    </row>
    <row r="2105" spans="3:4" x14ac:dyDescent="0.2">
      <c r="C2105" s="55"/>
      <c r="D2105" s="55"/>
    </row>
    <row r="2106" spans="3:4" x14ac:dyDescent="0.2">
      <c r="C2106" s="55"/>
      <c r="D2106" s="55"/>
    </row>
    <row r="2107" spans="3:4" x14ac:dyDescent="0.2">
      <c r="C2107" s="55"/>
      <c r="D2107" s="55"/>
    </row>
    <row r="2108" spans="3:4" x14ac:dyDescent="0.2">
      <c r="C2108" s="55"/>
      <c r="D2108" s="55"/>
    </row>
    <row r="2109" spans="3:4" x14ac:dyDescent="0.2">
      <c r="C2109" s="55"/>
      <c r="D2109" s="55"/>
    </row>
    <row r="2110" spans="3:4" x14ac:dyDescent="0.2">
      <c r="C2110" s="55"/>
      <c r="D2110" s="55"/>
    </row>
    <row r="2111" spans="3:4" x14ac:dyDescent="0.2">
      <c r="C2111" s="55"/>
      <c r="D2111" s="55"/>
    </row>
    <row r="2112" spans="3:4" x14ac:dyDescent="0.2">
      <c r="C2112" s="55"/>
      <c r="D2112" s="55"/>
    </row>
    <row r="2113" spans="3:4" x14ac:dyDescent="0.2">
      <c r="C2113" s="55"/>
      <c r="D2113" s="55"/>
    </row>
    <row r="2114" spans="3:4" x14ac:dyDescent="0.2">
      <c r="C2114" s="55"/>
      <c r="D2114" s="55"/>
    </row>
    <row r="2115" spans="3:4" x14ac:dyDescent="0.2">
      <c r="C2115" s="55"/>
      <c r="D2115" s="55"/>
    </row>
    <row r="2116" spans="3:4" x14ac:dyDescent="0.2">
      <c r="C2116" s="55"/>
      <c r="D2116" s="55"/>
    </row>
    <row r="2117" spans="3:4" x14ac:dyDescent="0.2">
      <c r="C2117" s="55"/>
      <c r="D2117" s="55"/>
    </row>
    <row r="2118" spans="3:4" x14ac:dyDescent="0.2">
      <c r="C2118" s="55"/>
      <c r="D2118" s="55"/>
    </row>
    <row r="2119" spans="3:4" x14ac:dyDescent="0.2">
      <c r="C2119" s="55"/>
      <c r="D2119" s="55"/>
    </row>
    <row r="2120" spans="3:4" x14ac:dyDescent="0.2">
      <c r="C2120" s="55"/>
      <c r="D2120" s="55"/>
    </row>
    <row r="2121" spans="3:4" x14ac:dyDescent="0.2">
      <c r="C2121" s="55"/>
      <c r="D2121" s="55"/>
    </row>
    <row r="2122" spans="3:4" x14ac:dyDescent="0.2">
      <c r="C2122" s="55"/>
      <c r="D2122" s="55"/>
    </row>
    <row r="2123" spans="3:4" x14ac:dyDescent="0.2">
      <c r="C2123" s="55"/>
      <c r="D2123" s="55"/>
    </row>
    <row r="2124" spans="3:4" x14ac:dyDescent="0.2">
      <c r="C2124" s="55"/>
      <c r="D2124" s="55"/>
    </row>
    <row r="2125" spans="3:4" x14ac:dyDescent="0.2">
      <c r="C2125" s="55"/>
      <c r="D2125" s="55"/>
    </row>
    <row r="2126" spans="3:4" x14ac:dyDescent="0.2">
      <c r="C2126" s="55"/>
      <c r="D2126" s="55"/>
    </row>
    <row r="2127" spans="3:4" x14ac:dyDescent="0.2">
      <c r="C2127" s="55"/>
      <c r="D2127" s="55"/>
    </row>
    <row r="2128" spans="3:4" x14ac:dyDescent="0.2">
      <c r="C2128" s="55"/>
      <c r="D2128" s="55"/>
    </row>
    <row r="2129" spans="3:4" x14ac:dyDescent="0.2">
      <c r="C2129" s="55"/>
      <c r="D2129" s="55"/>
    </row>
    <row r="2130" spans="3:4" x14ac:dyDescent="0.2">
      <c r="C2130" s="55"/>
      <c r="D2130" s="55"/>
    </row>
    <row r="2131" spans="3:4" x14ac:dyDescent="0.2">
      <c r="C2131" s="55"/>
      <c r="D2131" s="55"/>
    </row>
    <row r="2132" spans="3:4" x14ac:dyDescent="0.2">
      <c r="C2132" s="55"/>
      <c r="D2132" s="55"/>
    </row>
    <row r="2133" spans="3:4" x14ac:dyDescent="0.2">
      <c r="C2133" s="55"/>
      <c r="D2133" s="55"/>
    </row>
    <row r="2134" spans="3:4" x14ac:dyDescent="0.2">
      <c r="C2134" s="55"/>
      <c r="D2134" s="55"/>
    </row>
    <row r="2135" spans="3:4" x14ac:dyDescent="0.2">
      <c r="C2135" s="55"/>
      <c r="D2135" s="55"/>
    </row>
    <row r="2136" spans="3:4" x14ac:dyDescent="0.2">
      <c r="C2136" s="55"/>
      <c r="D2136" s="55"/>
    </row>
    <row r="2137" spans="3:4" x14ac:dyDescent="0.2">
      <c r="C2137" s="55"/>
      <c r="D2137" s="55"/>
    </row>
    <row r="2138" spans="3:4" x14ac:dyDescent="0.2">
      <c r="C2138" s="55"/>
      <c r="D2138" s="55"/>
    </row>
    <row r="2139" spans="3:4" x14ac:dyDescent="0.2">
      <c r="C2139" s="55"/>
      <c r="D2139" s="55"/>
    </row>
    <row r="2140" spans="3:4" x14ac:dyDescent="0.2">
      <c r="C2140" s="55"/>
      <c r="D2140" s="55"/>
    </row>
    <row r="2141" spans="3:4" x14ac:dyDescent="0.2">
      <c r="C2141" s="55"/>
      <c r="D2141" s="55"/>
    </row>
    <row r="2142" spans="3:4" x14ac:dyDescent="0.2">
      <c r="C2142" s="55"/>
      <c r="D2142" s="55"/>
    </row>
    <row r="2143" spans="3:4" x14ac:dyDescent="0.2">
      <c r="C2143" s="55"/>
      <c r="D2143" s="55"/>
    </row>
    <row r="2144" spans="3:4" x14ac:dyDescent="0.2">
      <c r="C2144" s="55"/>
      <c r="D2144" s="55"/>
    </row>
    <row r="2145" spans="3:4" x14ac:dyDescent="0.2">
      <c r="C2145" s="55"/>
      <c r="D2145" s="55"/>
    </row>
    <row r="2146" spans="3:4" x14ac:dyDescent="0.2">
      <c r="C2146" s="55"/>
      <c r="D2146" s="55"/>
    </row>
    <row r="2147" spans="3:4" x14ac:dyDescent="0.2">
      <c r="C2147" s="55"/>
      <c r="D2147" s="55"/>
    </row>
    <row r="2148" spans="3:4" x14ac:dyDescent="0.2">
      <c r="C2148" s="55"/>
      <c r="D2148" s="55"/>
    </row>
    <row r="2149" spans="3:4" x14ac:dyDescent="0.2">
      <c r="C2149" s="55"/>
      <c r="D2149" s="55"/>
    </row>
    <row r="2150" spans="3:4" x14ac:dyDescent="0.2">
      <c r="C2150" s="55"/>
      <c r="D2150" s="55"/>
    </row>
    <row r="2151" spans="3:4" x14ac:dyDescent="0.2">
      <c r="C2151" s="55"/>
      <c r="D2151" s="55"/>
    </row>
    <row r="2152" spans="3:4" x14ac:dyDescent="0.2">
      <c r="C2152" s="55"/>
      <c r="D2152" s="55"/>
    </row>
    <row r="2153" spans="3:4" x14ac:dyDescent="0.2">
      <c r="C2153" s="55"/>
      <c r="D2153" s="55"/>
    </row>
    <row r="2154" spans="3:4" x14ac:dyDescent="0.2">
      <c r="C2154" s="55"/>
      <c r="D2154" s="55"/>
    </row>
    <row r="2155" spans="3:4" x14ac:dyDescent="0.2">
      <c r="C2155" s="55"/>
      <c r="D2155" s="55"/>
    </row>
    <row r="2156" spans="3:4" x14ac:dyDescent="0.2">
      <c r="C2156" s="55"/>
      <c r="D2156" s="55"/>
    </row>
    <row r="2157" spans="3:4" x14ac:dyDescent="0.2">
      <c r="C2157" s="55"/>
      <c r="D2157" s="55"/>
    </row>
    <row r="2158" spans="3:4" x14ac:dyDescent="0.2">
      <c r="C2158" s="55"/>
      <c r="D2158" s="55"/>
    </row>
    <row r="2159" spans="3:4" x14ac:dyDescent="0.2">
      <c r="C2159" s="55"/>
      <c r="D2159" s="55"/>
    </row>
    <row r="2160" spans="3:4" x14ac:dyDescent="0.2">
      <c r="C2160" s="55"/>
      <c r="D2160" s="55"/>
    </row>
    <row r="2161" spans="3:4" x14ac:dyDescent="0.2">
      <c r="C2161" s="55"/>
      <c r="D2161" s="55"/>
    </row>
    <row r="2162" spans="3:4" x14ac:dyDescent="0.2">
      <c r="C2162" s="55"/>
      <c r="D2162" s="55"/>
    </row>
    <row r="2163" spans="3:4" x14ac:dyDescent="0.2">
      <c r="C2163" s="55"/>
      <c r="D2163" s="55"/>
    </row>
    <row r="2164" spans="3:4" x14ac:dyDescent="0.2">
      <c r="C2164" s="55"/>
      <c r="D2164" s="55"/>
    </row>
    <row r="2165" spans="3:4" x14ac:dyDescent="0.2">
      <c r="C2165" s="55"/>
      <c r="D2165" s="55"/>
    </row>
    <row r="2166" spans="3:4" x14ac:dyDescent="0.2">
      <c r="C2166" s="55"/>
      <c r="D2166" s="55"/>
    </row>
    <row r="2167" spans="3:4" x14ac:dyDescent="0.2">
      <c r="C2167" s="55"/>
      <c r="D2167" s="55"/>
    </row>
    <row r="2168" spans="3:4" x14ac:dyDescent="0.2">
      <c r="C2168" s="55"/>
      <c r="D2168" s="55"/>
    </row>
    <row r="2169" spans="3:4" x14ac:dyDescent="0.2">
      <c r="C2169" s="55"/>
      <c r="D2169" s="55"/>
    </row>
    <row r="2170" spans="3:4" x14ac:dyDescent="0.2">
      <c r="C2170" s="55"/>
      <c r="D2170" s="55"/>
    </row>
    <row r="2171" spans="3:4" x14ac:dyDescent="0.2">
      <c r="C2171" s="55"/>
      <c r="D2171" s="55"/>
    </row>
    <row r="2172" spans="3:4" x14ac:dyDescent="0.2">
      <c r="C2172" s="55"/>
      <c r="D2172" s="55"/>
    </row>
    <row r="2173" spans="3:4" x14ac:dyDescent="0.2">
      <c r="C2173" s="55"/>
      <c r="D2173" s="55"/>
    </row>
    <row r="2174" spans="3:4" x14ac:dyDescent="0.2">
      <c r="C2174" s="55"/>
      <c r="D2174" s="55"/>
    </row>
    <row r="2175" spans="3:4" x14ac:dyDescent="0.2">
      <c r="C2175" s="55"/>
      <c r="D2175" s="55"/>
    </row>
    <row r="2176" spans="3:4" x14ac:dyDescent="0.2">
      <c r="C2176" s="55"/>
      <c r="D2176" s="55"/>
    </row>
    <row r="2177" spans="3:4" x14ac:dyDescent="0.2">
      <c r="C2177" s="55"/>
      <c r="D2177" s="55"/>
    </row>
    <row r="2178" spans="3:4" x14ac:dyDescent="0.2">
      <c r="C2178" s="55"/>
      <c r="D2178" s="55"/>
    </row>
    <row r="2179" spans="3:4" x14ac:dyDescent="0.2">
      <c r="C2179" s="55"/>
      <c r="D2179" s="55"/>
    </row>
    <row r="2180" spans="3:4" x14ac:dyDescent="0.2">
      <c r="C2180" s="55"/>
      <c r="D2180" s="55"/>
    </row>
    <row r="2181" spans="3:4" x14ac:dyDescent="0.2">
      <c r="C2181" s="55"/>
      <c r="D2181" s="55"/>
    </row>
    <row r="2182" spans="3:4" x14ac:dyDescent="0.2">
      <c r="C2182" s="55"/>
      <c r="D2182" s="55"/>
    </row>
    <row r="2183" spans="3:4" x14ac:dyDescent="0.2">
      <c r="C2183" s="55"/>
      <c r="D2183" s="55"/>
    </row>
    <row r="2184" spans="3:4" x14ac:dyDescent="0.2">
      <c r="C2184" s="55"/>
      <c r="D2184" s="55"/>
    </row>
    <row r="2185" spans="3:4" x14ac:dyDescent="0.2">
      <c r="C2185" s="55"/>
      <c r="D2185" s="55"/>
    </row>
    <row r="2186" spans="3:4" x14ac:dyDescent="0.2">
      <c r="C2186" s="55"/>
      <c r="D2186" s="55"/>
    </row>
    <row r="2187" spans="3:4" x14ac:dyDescent="0.2">
      <c r="C2187" s="55"/>
      <c r="D2187" s="55"/>
    </row>
    <row r="2188" spans="3:4" x14ac:dyDescent="0.2">
      <c r="C2188" s="55"/>
      <c r="D2188" s="55"/>
    </row>
    <row r="2189" spans="3:4" x14ac:dyDescent="0.2">
      <c r="C2189" s="55"/>
      <c r="D2189" s="55"/>
    </row>
    <row r="2190" spans="3:4" x14ac:dyDescent="0.2">
      <c r="C2190" s="55"/>
      <c r="D2190" s="55"/>
    </row>
    <row r="2191" spans="3:4" x14ac:dyDescent="0.2">
      <c r="C2191" s="55"/>
      <c r="D2191" s="55"/>
    </row>
    <row r="2192" spans="3:4" x14ac:dyDescent="0.2">
      <c r="C2192" s="55"/>
      <c r="D2192" s="55"/>
    </row>
    <row r="2193" spans="3:4" x14ac:dyDescent="0.2">
      <c r="C2193" s="55"/>
      <c r="D2193" s="55"/>
    </row>
    <row r="2194" spans="3:4" x14ac:dyDescent="0.2">
      <c r="C2194" s="55"/>
      <c r="D2194" s="55"/>
    </row>
    <row r="2195" spans="3:4" x14ac:dyDescent="0.2">
      <c r="C2195" s="55"/>
      <c r="D2195" s="55"/>
    </row>
    <row r="2196" spans="3:4" x14ac:dyDescent="0.2">
      <c r="C2196" s="55"/>
      <c r="D2196" s="55"/>
    </row>
    <row r="2197" spans="3:4" x14ac:dyDescent="0.2">
      <c r="C2197" s="55"/>
      <c r="D2197" s="55"/>
    </row>
    <row r="2198" spans="3:4" x14ac:dyDescent="0.2">
      <c r="C2198" s="55"/>
      <c r="D2198" s="55"/>
    </row>
    <row r="2199" spans="3:4" x14ac:dyDescent="0.2">
      <c r="C2199" s="55"/>
      <c r="D2199" s="55"/>
    </row>
    <row r="2200" spans="3:4" x14ac:dyDescent="0.2">
      <c r="C2200" s="55"/>
      <c r="D2200" s="55"/>
    </row>
    <row r="2201" spans="3:4" x14ac:dyDescent="0.2">
      <c r="C2201" s="55"/>
      <c r="D2201" s="55"/>
    </row>
    <row r="2202" spans="3:4" x14ac:dyDescent="0.2">
      <c r="C2202" s="55"/>
      <c r="D2202" s="55"/>
    </row>
    <row r="2203" spans="3:4" x14ac:dyDescent="0.2">
      <c r="C2203" s="55"/>
      <c r="D2203" s="55"/>
    </row>
    <row r="2204" spans="3:4" x14ac:dyDescent="0.2">
      <c r="C2204" s="55"/>
      <c r="D2204" s="55"/>
    </row>
    <row r="2205" spans="3:4" x14ac:dyDescent="0.2">
      <c r="C2205" s="55"/>
      <c r="D2205" s="55"/>
    </row>
    <row r="2206" spans="3:4" x14ac:dyDescent="0.2">
      <c r="C2206" s="55"/>
      <c r="D2206" s="55"/>
    </row>
    <row r="2207" spans="3:4" x14ac:dyDescent="0.2">
      <c r="C2207" s="55"/>
      <c r="D2207" s="55"/>
    </row>
    <row r="2208" spans="3:4" x14ac:dyDescent="0.2">
      <c r="C2208" s="55"/>
      <c r="D2208" s="55"/>
    </row>
    <row r="2209" spans="3:4" x14ac:dyDescent="0.2">
      <c r="C2209" s="55"/>
      <c r="D2209" s="55"/>
    </row>
    <row r="2210" spans="3:4" x14ac:dyDescent="0.2">
      <c r="C2210" s="55"/>
      <c r="D2210" s="55"/>
    </row>
    <row r="2211" spans="3:4" x14ac:dyDescent="0.2">
      <c r="C2211" s="55"/>
      <c r="D2211" s="55"/>
    </row>
    <row r="2212" spans="3:4" x14ac:dyDescent="0.2">
      <c r="C2212" s="55"/>
      <c r="D2212" s="55"/>
    </row>
    <row r="2213" spans="3:4" x14ac:dyDescent="0.2">
      <c r="C2213" s="55"/>
      <c r="D2213" s="55"/>
    </row>
    <row r="2214" spans="3:4" x14ac:dyDescent="0.2">
      <c r="C2214" s="55"/>
      <c r="D2214" s="55"/>
    </row>
    <row r="2215" spans="3:4" x14ac:dyDescent="0.2">
      <c r="C2215" s="55"/>
      <c r="D2215" s="55"/>
    </row>
    <row r="2216" spans="3:4" x14ac:dyDescent="0.2">
      <c r="C2216" s="55"/>
      <c r="D2216" s="55"/>
    </row>
    <row r="2217" spans="3:4" x14ac:dyDescent="0.2">
      <c r="C2217" s="55"/>
      <c r="D2217" s="55"/>
    </row>
    <row r="2218" spans="3:4" x14ac:dyDescent="0.2">
      <c r="C2218" s="55"/>
      <c r="D2218" s="55"/>
    </row>
    <row r="2219" spans="3:4" x14ac:dyDescent="0.2">
      <c r="C2219" s="55"/>
      <c r="D2219" s="55"/>
    </row>
    <row r="2220" spans="3:4" x14ac:dyDescent="0.2">
      <c r="C2220" s="55"/>
      <c r="D2220" s="55"/>
    </row>
    <row r="2221" spans="3:4" x14ac:dyDescent="0.2">
      <c r="C2221" s="55"/>
      <c r="D2221" s="55"/>
    </row>
    <row r="2222" spans="3:4" x14ac:dyDescent="0.2">
      <c r="C2222" s="55"/>
      <c r="D2222" s="55"/>
    </row>
    <row r="2223" spans="3:4" x14ac:dyDescent="0.2">
      <c r="C2223" s="55"/>
      <c r="D2223" s="55"/>
    </row>
    <row r="2224" spans="3:4" x14ac:dyDescent="0.2">
      <c r="C2224" s="55"/>
      <c r="D2224" s="55"/>
    </row>
    <row r="2225" spans="3:4" x14ac:dyDescent="0.2">
      <c r="C2225" s="55"/>
      <c r="D2225" s="55"/>
    </row>
    <row r="2226" spans="3:4" x14ac:dyDescent="0.2">
      <c r="C2226" s="55"/>
      <c r="D2226" s="55"/>
    </row>
    <row r="2227" spans="3:4" x14ac:dyDescent="0.2">
      <c r="C2227" s="55"/>
      <c r="D2227" s="55"/>
    </row>
    <row r="2228" spans="3:4" x14ac:dyDescent="0.2">
      <c r="C2228" s="55"/>
      <c r="D2228" s="55"/>
    </row>
    <row r="2229" spans="3:4" x14ac:dyDescent="0.2">
      <c r="C2229" s="55"/>
      <c r="D2229" s="55"/>
    </row>
    <row r="2230" spans="3:4" x14ac:dyDescent="0.2">
      <c r="C2230" s="55"/>
      <c r="D2230" s="55"/>
    </row>
    <row r="2231" spans="3:4" x14ac:dyDescent="0.2">
      <c r="C2231" s="55"/>
      <c r="D2231" s="55"/>
    </row>
    <row r="2232" spans="3:4" x14ac:dyDescent="0.2">
      <c r="C2232" s="55"/>
      <c r="D2232" s="55"/>
    </row>
    <row r="2233" spans="3:4" x14ac:dyDescent="0.2">
      <c r="C2233" s="55"/>
      <c r="D2233" s="55"/>
    </row>
    <row r="2234" spans="3:4" x14ac:dyDescent="0.2">
      <c r="C2234" s="55"/>
      <c r="D2234" s="55"/>
    </row>
    <row r="2235" spans="3:4" x14ac:dyDescent="0.2">
      <c r="C2235" s="55"/>
      <c r="D2235" s="55"/>
    </row>
    <row r="2236" spans="3:4" x14ac:dyDescent="0.2">
      <c r="C2236" s="55"/>
      <c r="D2236" s="55"/>
    </row>
    <row r="2237" spans="3:4" x14ac:dyDescent="0.2">
      <c r="C2237" s="55"/>
      <c r="D2237" s="55"/>
    </row>
    <row r="2238" spans="3:4" x14ac:dyDescent="0.2">
      <c r="C2238" s="55"/>
      <c r="D2238" s="55"/>
    </row>
    <row r="2239" spans="3:4" x14ac:dyDescent="0.2">
      <c r="C2239" s="55"/>
      <c r="D2239" s="55"/>
    </row>
    <row r="2240" spans="3:4" x14ac:dyDescent="0.2">
      <c r="C2240" s="55"/>
      <c r="D2240" s="55"/>
    </row>
    <row r="2241" spans="3:4" x14ac:dyDescent="0.2">
      <c r="C2241" s="55"/>
      <c r="D2241" s="55"/>
    </row>
    <row r="2242" spans="3:4" x14ac:dyDescent="0.2">
      <c r="C2242" s="55"/>
      <c r="D2242" s="55"/>
    </row>
    <row r="2243" spans="3:4" x14ac:dyDescent="0.2">
      <c r="C2243" s="55"/>
      <c r="D2243" s="55"/>
    </row>
    <row r="2244" spans="3:4" x14ac:dyDescent="0.2">
      <c r="C2244" s="55"/>
      <c r="D2244" s="55"/>
    </row>
    <row r="2245" spans="3:4" x14ac:dyDescent="0.2">
      <c r="C2245" s="55"/>
      <c r="D2245" s="55"/>
    </row>
    <row r="2246" spans="3:4" x14ac:dyDescent="0.2">
      <c r="C2246" s="55"/>
      <c r="D2246" s="55"/>
    </row>
    <row r="2247" spans="3:4" x14ac:dyDescent="0.2">
      <c r="C2247" s="55"/>
      <c r="D2247" s="55"/>
    </row>
    <row r="2248" spans="3:4" x14ac:dyDescent="0.2">
      <c r="C2248" s="55"/>
      <c r="D2248" s="55"/>
    </row>
    <row r="2249" spans="3:4" x14ac:dyDescent="0.2">
      <c r="C2249" s="55"/>
      <c r="D2249" s="55"/>
    </row>
    <row r="2250" spans="3:4" x14ac:dyDescent="0.2">
      <c r="C2250" s="55"/>
      <c r="D2250" s="55"/>
    </row>
    <row r="2251" spans="3:4" x14ac:dyDescent="0.2">
      <c r="C2251" s="55"/>
      <c r="D2251" s="55"/>
    </row>
    <row r="2252" spans="3:4" x14ac:dyDescent="0.2">
      <c r="C2252" s="55"/>
      <c r="D2252" s="55"/>
    </row>
    <row r="2253" spans="3:4" x14ac:dyDescent="0.2">
      <c r="C2253" s="55"/>
      <c r="D2253" s="55"/>
    </row>
    <row r="2254" spans="3:4" x14ac:dyDescent="0.2">
      <c r="C2254" s="55"/>
      <c r="D2254" s="55"/>
    </row>
    <row r="2255" spans="3:4" x14ac:dyDescent="0.2">
      <c r="C2255" s="55"/>
      <c r="D2255" s="55"/>
    </row>
    <row r="2256" spans="3:4" x14ac:dyDescent="0.2">
      <c r="C2256" s="55"/>
      <c r="D2256" s="55"/>
    </row>
    <row r="2257" spans="3:4" x14ac:dyDescent="0.2">
      <c r="C2257" s="55"/>
      <c r="D2257" s="55"/>
    </row>
    <row r="2258" spans="3:4" x14ac:dyDescent="0.2">
      <c r="C2258" s="55"/>
      <c r="D2258" s="55"/>
    </row>
    <row r="2259" spans="3:4" x14ac:dyDescent="0.2">
      <c r="C2259" s="55"/>
      <c r="D2259" s="55"/>
    </row>
    <row r="2260" spans="3:4" x14ac:dyDescent="0.2">
      <c r="C2260" s="55"/>
      <c r="D2260" s="55"/>
    </row>
    <row r="2261" spans="3:4" x14ac:dyDescent="0.2">
      <c r="C2261" s="55"/>
      <c r="D2261" s="55"/>
    </row>
    <row r="2262" spans="3:4" x14ac:dyDescent="0.2">
      <c r="C2262" s="55"/>
      <c r="D2262" s="55"/>
    </row>
    <row r="2263" spans="3:4" x14ac:dyDescent="0.2">
      <c r="C2263" s="55"/>
      <c r="D2263" s="55"/>
    </row>
    <row r="2264" spans="3:4" x14ac:dyDescent="0.2">
      <c r="C2264" s="55"/>
      <c r="D2264" s="55"/>
    </row>
    <row r="2265" spans="3:4" x14ac:dyDescent="0.2">
      <c r="C2265" s="55"/>
      <c r="D2265" s="55"/>
    </row>
    <row r="2266" spans="3:4" x14ac:dyDescent="0.2">
      <c r="C2266" s="55"/>
      <c r="D2266" s="55"/>
    </row>
    <row r="2267" spans="3:4" x14ac:dyDescent="0.2">
      <c r="C2267" s="55"/>
      <c r="D2267" s="55"/>
    </row>
    <row r="2268" spans="3:4" x14ac:dyDescent="0.2">
      <c r="C2268" s="55"/>
      <c r="D2268" s="55"/>
    </row>
    <row r="2269" spans="3:4" x14ac:dyDescent="0.2">
      <c r="C2269" s="55"/>
      <c r="D2269" s="55"/>
    </row>
    <row r="2270" spans="3:4" x14ac:dyDescent="0.2">
      <c r="C2270" s="55"/>
      <c r="D2270" s="55"/>
    </row>
    <row r="2271" spans="3:4" x14ac:dyDescent="0.2">
      <c r="C2271" s="55"/>
      <c r="D2271" s="55"/>
    </row>
    <row r="2272" spans="3:4" x14ac:dyDescent="0.2">
      <c r="C2272" s="55"/>
      <c r="D2272" s="55"/>
    </row>
    <row r="2273" spans="3:4" x14ac:dyDescent="0.2">
      <c r="C2273" s="55"/>
      <c r="D2273" s="55"/>
    </row>
    <row r="2274" spans="3:4" x14ac:dyDescent="0.2">
      <c r="C2274" s="55"/>
      <c r="D2274" s="55"/>
    </row>
    <row r="2275" spans="3:4" x14ac:dyDescent="0.2">
      <c r="C2275" s="55"/>
      <c r="D2275" s="55"/>
    </row>
    <row r="2276" spans="3:4" x14ac:dyDescent="0.2">
      <c r="C2276" s="55"/>
      <c r="D2276" s="55"/>
    </row>
    <row r="2277" spans="3:4" x14ac:dyDescent="0.2">
      <c r="C2277" s="55"/>
      <c r="D2277" s="55"/>
    </row>
    <row r="2278" spans="3:4" x14ac:dyDescent="0.2">
      <c r="C2278" s="55"/>
      <c r="D2278" s="55"/>
    </row>
    <row r="2279" spans="3:4" x14ac:dyDescent="0.2">
      <c r="C2279" s="55"/>
      <c r="D2279" s="55"/>
    </row>
    <row r="2280" spans="3:4" x14ac:dyDescent="0.2">
      <c r="C2280" s="55"/>
      <c r="D2280" s="55"/>
    </row>
    <row r="2281" spans="3:4" x14ac:dyDescent="0.2">
      <c r="C2281" s="55"/>
      <c r="D2281" s="55"/>
    </row>
    <row r="2282" spans="3:4" x14ac:dyDescent="0.2">
      <c r="C2282" s="55"/>
      <c r="D2282" s="55"/>
    </row>
    <row r="2283" spans="3:4" x14ac:dyDescent="0.2">
      <c r="C2283" s="55"/>
      <c r="D2283" s="55"/>
    </row>
    <row r="2284" spans="3:4" x14ac:dyDescent="0.2">
      <c r="C2284" s="55"/>
      <c r="D2284" s="55"/>
    </row>
    <row r="2285" spans="3:4" x14ac:dyDescent="0.2">
      <c r="C2285" s="55"/>
      <c r="D2285" s="55"/>
    </row>
    <row r="2286" spans="3:4" x14ac:dyDescent="0.2">
      <c r="C2286" s="55"/>
      <c r="D2286" s="55"/>
    </row>
    <row r="2287" spans="3:4" x14ac:dyDescent="0.2">
      <c r="C2287" s="55"/>
      <c r="D2287" s="55"/>
    </row>
    <row r="2288" spans="3:4" x14ac:dyDescent="0.2">
      <c r="C2288" s="55"/>
      <c r="D2288" s="55"/>
    </row>
    <row r="2289" spans="3:4" x14ac:dyDescent="0.2">
      <c r="C2289" s="55"/>
      <c r="D2289" s="55"/>
    </row>
    <row r="2290" spans="3:4" x14ac:dyDescent="0.2">
      <c r="C2290" s="55"/>
      <c r="D2290" s="55"/>
    </row>
    <row r="2291" spans="3:4" x14ac:dyDescent="0.2">
      <c r="C2291" s="55"/>
      <c r="D2291" s="55"/>
    </row>
    <row r="2292" spans="3:4" x14ac:dyDescent="0.2">
      <c r="C2292" s="55"/>
      <c r="D2292" s="55"/>
    </row>
    <row r="2293" spans="3:4" x14ac:dyDescent="0.2">
      <c r="C2293" s="55"/>
      <c r="D2293" s="55"/>
    </row>
    <row r="2294" spans="3:4" x14ac:dyDescent="0.2">
      <c r="C2294" s="55"/>
      <c r="D2294" s="55"/>
    </row>
    <row r="2295" spans="3:4" x14ac:dyDescent="0.2">
      <c r="C2295" s="55"/>
      <c r="D2295" s="55"/>
    </row>
    <row r="2296" spans="3:4" x14ac:dyDescent="0.2">
      <c r="C2296" s="55"/>
      <c r="D2296" s="55"/>
    </row>
    <row r="2297" spans="3:4" x14ac:dyDescent="0.2">
      <c r="C2297" s="55"/>
      <c r="D2297" s="55"/>
    </row>
    <row r="2298" spans="3:4" x14ac:dyDescent="0.2">
      <c r="C2298" s="55"/>
      <c r="D2298" s="55"/>
    </row>
    <row r="2299" spans="3:4" x14ac:dyDescent="0.2">
      <c r="C2299" s="55"/>
      <c r="D2299" s="55"/>
    </row>
    <row r="2300" spans="3:4" x14ac:dyDescent="0.2">
      <c r="C2300" s="55"/>
      <c r="D2300" s="55"/>
    </row>
    <row r="2301" spans="3:4" x14ac:dyDescent="0.2">
      <c r="C2301" s="55"/>
      <c r="D2301" s="55"/>
    </row>
    <row r="2302" spans="3:4" x14ac:dyDescent="0.2">
      <c r="C2302" s="55"/>
      <c r="D2302" s="55"/>
    </row>
    <row r="2303" spans="3:4" x14ac:dyDescent="0.2">
      <c r="C2303" s="55"/>
      <c r="D2303" s="55"/>
    </row>
    <row r="2304" spans="3:4" x14ac:dyDescent="0.2">
      <c r="C2304" s="55"/>
      <c r="D2304" s="55"/>
    </row>
    <row r="2305" spans="3:4" x14ac:dyDescent="0.2">
      <c r="C2305" s="55"/>
      <c r="D2305" s="55"/>
    </row>
    <row r="2306" spans="3:4" x14ac:dyDescent="0.2">
      <c r="C2306" s="55"/>
      <c r="D2306" s="55"/>
    </row>
    <row r="2307" spans="3:4" x14ac:dyDescent="0.2">
      <c r="C2307" s="55"/>
      <c r="D2307" s="55"/>
    </row>
    <row r="2308" spans="3:4" x14ac:dyDescent="0.2">
      <c r="C2308" s="55"/>
      <c r="D2308" s="55"/>
    </row>
    <row r="2309" spans="3:4" x14ac:dyDescent="0.2">
      <c r="C2309" s="55"/>
      <c r="D2309" s="55"/>
    </row>
    <row r="2310" spans="3:4" x14ac:dyDescent="0.2">
      <c r="C2310" s="55"/>
      <c r="D2310" s="55"/>
    </row>
    <row r="2311" spans="3:4" x14ac:dyDescent="0.2">
      <c r="C2311" s="55"/>
      <c r="D2311" s="55"/>
    </row>
    <row r="2312" spans="3:4" x14ac:dyDescent="0.2">
      <c r="C2312" s="55"/>
      <c r="D2312" s="55"/>
    </row>
    <row r="2313" spans="3:4" x14ac:dyDescent="0.2">
      <c r="C2313" s="55"/>
      <c r="D2313" s="55"/>
    </row>
    <row r="2314" spans="3:4" x14ac:dyDescent="0.2">
      <c r="C2314" s="55"/>
      <c r="D2314" s="55"/>
    </row>
    <row r="2315" spans="3:4" x14ac:dyDescent="0.2">
      <c r="C2315" s="55"/>
      <c r="D2315" s="55"/>
    </row>
    <row r="2316" spans="3:4" x14ac:dyDescent="0.2">
      <c r="C2316" s="55"/>
      <c r="D2316" s="55"/>
    </row>
    <row r="2317" spans="3:4" x14ac:dyDescent="0.2">
      <c r="C2317" s="55"/>
      <c r="D2317" s="55"/>
    </row>
    <row r="2318" spans="3:4" x14ac:dyDescent="0.2">
      <c r="C2318" s="55"/>
      <c r="D2318" s="55"/>
    </row>
    <row r="2319" spans="3:4" x14ac:dyDescent="0.2">
      <c r="C2319" s="55"/>
      <c r="D2319" s="55"/>
    </row>
    <row r="2320" spans="3:4" x14ac:dyDescent="0.2">
      <c r="C2320" s="55"/>
      <c r="D2320" s="55"/>
    </row>
    <row r="2321" spans="3:4" x14ac:dyDescent="0.2">
      <c r="C2321" s="55"/>
      <c r="D2321" s="55"/>
    </row>
    <row r="2322" spans="3:4" x14ac:dyDescent="0.2">
      <c r="C2322" s="55"/>
      <c r="D2322" s="55"/>
    </row>
    <row r="2323" spans="3:4" x14ac:dyDescent="0.2">
      <c r="C2323" s="55"/>
      <c r="D2323" s="55"/>
    </row>
    <row r="2324" spans="3:4" x14ac:dyDescent="0.2">
      <c r="C2324" s="55"/>
      <c r="D2324" s="55"/>
    </row>
    <row r="2325" spans="3:4" x14ac:dyDescent="0.2">
      <c r="C2325" s="55"/>
      <c r="D2325" s="55"/>
    </row>
    <row r="2326" spans="3:4" x14ac:dyDescent="0.2">
      <c r="C2326" s="55"/>
      <c r="D2326" s="55"/>
    </row>
    <row r="2327" spans="3:4" x14ac:dyDescent="0.2">
      <c r="C2327" s="55"/>
      <c r="D2327" s="55"/>
    </row>
    <row r="2328" spans="3:4" x14ac:dyDescent="0.2">
      <c r="C2328" s="55"/>
      <c r="D2328" s="55"/>
    </row>
    <row r="2329" spans="3:4" x14ac:dyDescent="0.2">
      <c r="C2329" s="55"/>
      <c r="D2329" s="55"/>
    </row>
    <row r="2330" spans="3:4" x14ac:dyDescent="0.2">
      <c r="C2330" s="55"/>
      <c r="D2330" s="55"/>
    </row>
    <row r="2331" spans="3:4" x14ac:dyDescent="0.2">
      <c r="C2331" s="55"/>
      <c r="D2331" s="55"/>
    </row>
    <row r="2332" spans="3:4" x14ac:dyDescent="0.2">
      <c r="C2332" s="55"/>
      <c r="D2332" s="55"/>
    </row>
    <row r="2333" spans="3:4" x14ac:dyDescent="0.2">
      <c r="C2333" s="55"/>
      <c r="D2333" s="55"/>
    </row>
    <row r="2334" spans="3:4" x14ac:dyDescent="0.2">
      <c r="C2334" s="55"/>
      <c r="D2334" s="55"/>
    </row>
    <row r="2335" spans="3:4" x14ac:dyDescent="0.2">
      <c r="C2335" s="55"/>
      <c r="D2335" s="55"/>
    </row>
    <row r="2336" spans="3:4" x14ac:dyDescent="0.2">
      <c r="C2336" s="55"/>
      <c r="D2336" s="55"/>
    </row>
    <row r="2337" spans="3:4" x14ac:dyDescent="0.2">
      <c r="C2337" s="55"/>
      <c r="D2337" s="55"/>
    </row>
    <row r="2338" spans="3:4" x14ac:dyDescent="0.2">
      <c r="C2338" s="55"/>
      <c r="D2338" s="55"/>
    </row>
    <row r="2339" spans="3:4" x14ac:dyDescent="0.2">
      <c r="C2339" s="55"/>
      <c r="D2339" s="55"/>
    </row>
    <row r="2340" spans="3:4" x14ac:dyDescent="0.2">
      <c r="C2340" s="55"/>
      <c r="D2340" s="55"/>
    </row>
    <row r="2341" spans="3:4" x14ac:dyDescent="0.2">
      <c r="C2341" s="55"/>
      <c r="D2341" s="55"/>
    </row>
    <row r="2342" spans="3:4" x14ac:dyDescent="0.2">
      <c r="C2342" s="55"/>
      <c r="D2342" s="55"/>
    </row>
    <row r="2343" spans="3:4" x14ac:dyDescent="0.2">
      <c r="C2343" s="55"/>
      <c r="D2343" s="55"/>
    </row>
    <row r="2344" spans="3:4" x14ac:dyDescent="0.2">
      <c r="C2344" s="55"/>
      <c r="D2344" s="55"/>
    </row>
    <row r="2345" spans="3:4" x14ac:dyDescent="0.2">
      <c r="C2345" s="55"/>
      <c r="D2345" s="55"/>
    </row>
    <row r="2346" spans="3:4" x14ac:dyDescent="0.2">
      <c r="C2346" s="55"/>
      <c r="D2346" s="55"/>
    </row>
    <row r="2347" spans="3:4" x14ac:dyDescent="0.2">
      <c r="C2347" s="55"/>
      <c r="D2347" s="55"/>
    </row>
    <row r="2348" spans="3:4" x14ac:dyDescent="0.2">
      <c r="C2348" s="55"/>
      <c r="D2348" s="55"/>
    </row>
    <row r="2349" spans="3:4" x14ac:dyDescent="0.2">
      <c r="C2349" s="55"/>
      <c r="D2349" s="55"/>
    </row>
    <row r="2350" spans="3:4" x14ac:dyDescent="0.2">
      <c r="C2350" s="55"/>
      <c r="D2350" s="55"/>
    </row>
    <row r="2351" spans="3:4" x14ac:dyDescent="0.2">
      <c r="C2351" s="55"/>
      <c r="D2351" s="55"/>
    </row>
    <row r="2352" spans="3:4" x14ac:dyDescent="0.2">
      <c r="C2352" s="55"/>
      <c r="D2352" s="55"/>
    </row>
    <row r="2353" spans="3:4" x14ac:dyDescent="0.2">
      <c r="C2353" s="55"/>
      <c r="D2353" s="55"/>
    </row>
    <row r="2354" spans="3:4" x14ac:dyDescent="0.2">
      <c r="C2354" s="55"/>
      <c r="D2354" s="55"/>
    </row>
    <row r="2355" spans="3:4" x14ac:dyDescent="0.2">
      <c r="C2355" s="55"/>
      <c r="D2355" s="55"/>
    </row>
    <row r="2356" spans="3:4" x14ac:dyDescent="0.2">
      <c r="C2356" s="55"/>
      <c r="D2356" s="55"/>
    </row>
    <row r="2357" spans="3:4" x14ac:dyDescent="0.2">
      <c r="C2357" s="55"/>
      <c r="D2357" s="55"/>
    </row>
    <row r="2358" spans="3:4" x14ac:dyDescent="0.2">
      <c r="C2358" s="55"/>
      <c r="D2358" s="55"/>
    </row>
    <row r="2359" spans="3:4" x14ac:dyDescent="0.2">
      <c r="C2359" s="55"/>
      <c r="D2359" s="55"/>
    </row>
    <row r="2360" spans="3:4" x14ac:dyDescent="0.2">
      <c r="C2360" s="55"/>
      <c r="D2360" s="55"/>
    </row>
    <row r="2361" spans="3:4" x14ac:dyDescent="0.2">
      <c r="C2361" s="55"/>
      <c r="D2361" s="55"/>
    </row>
    <row r="2362" spans="3:4" x14ac:dyDescent="0.2">
      <c r="C2362" s="55"/>
      <c r="D2362" s="55"/>
    </row>
    <row r="2363" spans="3:4" x14ac:dyDescent="0.2">
      <c r="C2363" s="55"/>
      <c r="D2363" s="55"/>
    </row>
    <row r="2364" spans="3:4" x14ac:dyDescent="0.2">
      <c r="C2364" s="55"/>
      <c r="D2364" s="55"/>
    </row>
    <row r="2365" spans="3:4" x14ac:dyDescent="0.2">
      <c r="C2365" s="55"/>
      <c r="D2365" s="55"/>
    </row>
    <row r="2366" spans="3:4" x14ac:dyDescent="0.2">
      <c r="C2366" s="55"/>
      <c r="D2366" s="55"/>
    </row>
    <row r="2367" spans="3:4" x14ac:dyDescent="0.2">
      <c r="C2367" s="55"/>
      <c r="D2367" s="55"/>
    </row>
    <row r="2368" spans="3:4" x14ac:dyDescent="0.2">
      <c r="C2368" s="55"/>
      <c r="D2368" s="55"/>
    </row>
    <row r="2369" spans="3:4" x14ac:dyDescent="0.2">
      <c r="C2369" s="55"/>
      <c r="D2369" s="55"/>
    </row>
    <row r="2370" spans="3:4" x14ac:dyDescent="0.2">
      <c r="C2370" s="55"/>
      <c r="D2370" s="55"/>
    </row>
    <row r="2371" spans="3:4" x14ac:dyDescent="0.2">
      <c r="C2371" s="55"/>
      <c r="D2371" s="55"/>
    </row>
    <row r="2372" spans="3:4" x14ac:dyDescent="0.2">
      <c r="C2372" s="55"/>
      <c r="D2372" s="55"/>
    </row>
    <row r="2373" spans="3:4" x14ac:dyDescent="0.2">
      <c r="C2373" s="55"/>
      <c r="D2373" s="55"/>
    </row>
    <row r="2374" spans="3:4" x14ac:dyDescent="0.2">
      <c r="C2374" s="55"/>
      <c r="D2374" s="55"/>
    </row>
    <row r="2375" spans="3:4" x14ac:dyDescent="0.2">
      <c r="C2375" s="55"/>
      <c r="D2375" s="55"/>
    </row>
    <row r="2376" spans="3:4" x14ac:dyDescent="0.2">
      <c r="C2376" s="55"/>
      <c r="D2376" s="55"/>
    </row>
    <row r="2377" spans="3:4" x14ac:dyDescent="0.2">
      <c r="C2377" s="55"/>
      <c r="D2377" s="55"/>
    </row>
    <row r="2378" spans="3:4" x14ac:dyDescent="0.2">
      <c r="C2378" s="55"/>
      <c r="D2378" s="55"/>
    </row>
    <row r="2379" spans="3:4" x14ac:dyDescent="0.2">
      <c r="C2379" s="55"/>
      <c r="D2379" s="55"/>
    </row>
    <row r="2380" spans="3:4" x14ac:dyDescent="0.2">
      <c r="C2380" s="55"/>
      <c r="D2380" s="55"/>
    </row>
    <row r="2381" spans="3:4" x14ac:dyDescent="0.2">
      <c r="C2381" s="55"/>
      <c r="D2381" s="55"/>
    </row>
    <row r="2382" spans="3:4" x14ac:dyDescent="0.2">
      <c r="C2382" s="55"/>
      <c r="D2382" s="55"/>
    </row>
    <row r="2383" spans="3:4" x14ac:dyDescent="0.2">
      <c r="C2383" s="55"/>
      <c r="D2383" s="55"/>
    </row>
    <row r="2384" spans="3:4" x14ac:dyDescent="0.2">
      <c r="C2384" s="55"/>
      <c r="D2384" s="55"/>
    </row>
    <row r="2385" spans="3:4" x14ac:dyDescent="0.2">
      <c r="C2385" s="55"/>
      <c r="D2385" s="55"/>
    </row>
    <row r="2386" spans="3:4" x14ac:dyDescent="0.2">
      <c r="C2386" s="55"/>
      <c r="D2386" s="55"/>
    </row>
    <row r="2387" spans="3:4" x14ac:dyDescent="0.2">
      <c r="C2387" s="55"/>
      <c r="D2387" s="55"/>
    </row>
    <row r="2388" spans="3:4" x14ac:dyDescent="0.2">
      <c r="C2388" s="55"/>
      <c r="D2388" s="55"/>
    </row>
    <row r="2389" spans="3:4" x14ac:dyDescent="0.2">
      <c r="C2389" s="55"/>
      <c r="D2389" s="55"/>
    </row>
    <row r="2390" spans="3:4" x14ac:dyDescent="0.2">
      <c r="C2390" s="55"/>
      <c r="D2390" s="55"/>
    </row>
    <row r="2391" spans="3:4" x14ac:dyDescent="0.2">
      <c r="C2391" s="55"/>
      <c r="D2391" s="55"/>
    </row>
    <row r="2392" spans="3:4" x14ac:dyDescent="0.2">
      <c r="C2392" s="55"/>
      <c r="D2392" s="55"/>
    </row>
    <row r="2393" spans="3:4" x14ac:dyDescent="0.2">
      <c r="C2393" s="55"/>
      <c r="D2393" s="55"/>
    </row>
    <row r="2394" spans="3:4" x14ac:dyDescent="0.2">
      <c r="C2394" s="55"/>
      <c r="D2394" s="55"/>
    </row>
    <row r="2395" spans="3:4" x14ac:dyDescent="0.2">
      <c r="C2395" s="55"/>
      <c r="D2395" s="55"/>
    </row>
    <row r="2396" spans="3:4" x14ac:dyDescent="0.2">
      <c r="C2396" s="55"/>
      <c r="D2396" s="55"/>
    </row>
    <row r="2397" spans="3:4" x14ac:dyDescent="0.2">
      <c r="C2397" s="55"/>
      <c r="D2397" s="55"/>
    </row>
    <row r="2398" spans="3:4" x14ac:dyDescent="0.2">
      <c r="C2398" s="55"/>
      <c r="D2398" s="55"/>
    </row>
    <row r="2399" spans="3:4" x14ac:dyDescent="0.2">
      <c r="C2399" s="55"/>
      <c r="D2399" s="55"/>
    </row>
    <row r="2400" spans="3:4" x14ac:dyDescent="0.2">
      <c r="C2400" s="55"/>
      <c r="D2400" s="55"/>
    </row>
    <row r="2401" spans="3:4" x14ac:dyDescent="0.2">
      <c r="C2401" s="55"/>
      <c r="D2401" s="55"/>
    </row>
    <row r="2402" spans="3:4" x14ac:dyDescent="0.2">
      <c r="C2402" s="55"/>
      <c r="D2402" s="55"/>
    </row>
    <row r="2403" spans="3:4" x14ac:dyDescent="0.2">
      <c r="C2403" s="55"/>
      <c r="D2403" s="55"/>
    </row>
    <row r="2404" spans="3:4" x14ac:dyDescent="0.2">
      <c r="C2404" s="55"/>
      <c r="D2404" s="55"/>
    </row>
    <row r="2405" spans="3:4" x14ac:dyDescent="0.2">
      <c r="C2405" s="55"/>
      <c r="D2405" s="55"/>
    </row>
    <row r="2406" spans="3:4" x14ac:dyDescent="0.2">
      <c r="C2406" s="55"/>
      <c r="D2406" s="55"/>
    </row>
    <row r="2407" spans="3:4" x14ac:dyDescent="0.2">
      <c r="C2407" s="55"/>
      <c r="D2407" s="55"/>
    </row>
    <row r="2408" spans="3:4" x14ac:dyDescent="0.2">
      <c r="C2408" s="55"/>
      <c r="D2408" s="55"/>
    </row>
    <row r="2409" spans="3:4" x14ac:dyDescent="0.2">
      <c r="C2409" s="55"/>
      <c r="D2409" s="55"/>
    </row>
    <row r="2410" spans="3:4" x14ac:dyDescent="0.2">
      <c r="C2410" s="55"/>
      <c r="D2410" s="55"/>
    </row>
    <row r="2411" spans="3:4" x14ac:dyDescent="0.2">
      <c r="C2411" s="55"/>
      <c r="D2411" s="55"/>
    </row>
  </sheetData>
  <protectedRanges>
    <protectedRange sqref="A149:D149" name="Range1"/>
  </protectedRanges>
  <sortState xmlns:xlrd2="http://schemas.microsoft.com/office/spreadsheetml/2017/richdata2" ref="A21:U150">
    <sortCondition ref="C21:C150"/>
  </sortState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68"/>
  <sheetViews>
    <sheetView workbookViewId="0">
      <selection activeCell="C2" sqref="C2"/>
    </sheetView>
  </sheetViews>
  <sheetFormatPr defaultRowHeight="12.75" x14ac:dyDescent="0.2"/>
  <cols>
    <col min="1" max="1" width="14.42578125" style="2" customWidth="1"/>
    <col min="2" max="2" width="6.85546875" style="2" customWidth="1"/>
    <col min="3" max="3" width="14.140625" style="2" customWidth="1"/>
    <col min="4" max="4" width="8.42578125" style="2" customWidth="1"/>
    <col min="5" max="6" width="9.7109375" style="2" customWidth="1"/>
    <col min="7" max="7" width="7.140625" style="2" customWidth="1"/>
    <col min="8" max="10" width="9.140625" style="2"/>
    <col min="11" max="16" width="8.42578125" style="2" customWidth="1"/>
    <col min="17" max="17" width="9.85546875" style="2" customWidth="1"/>
    <col min="18" max="18" width="8.42578125" style="2" customWidth="1"/>
    <col min="19" max="19" width="12" style="2" customWidth="1"/>
    <col min="20" max="16384" width="9.140625" style="2"/>
  </cols>
  <sheetData>
    <row r="1" spans="1:6" ht="20.25" x14ac:dyDescent="0.3">
      <c r="A1" s="1" t="s">
        <v>6</v>
      </c>
      <c r="C1" s="45" t="s">
        <v>62</v>
      </c>
      <c r="F1" s="2" t="s">
        <v>60</v>
      </c>
    </row>
    <row r="2" spans="1:6" x14ac:dyDescent="0.2">
      <c r="A2" s="16" t="s">
        <v>22</v>
      </c>
      <c r="B2" s="2" t="s">
        <v>35</v>
      </c>
      <c r="C2" s="45" t="s">
        <v>63</v>
      </c>
      <c r="F2" s="2" t="s">
        <v>58</v>
      </c>
    </row>
    <row r="3" spans="1:6" ht="13.5" thickBot="1" x14ac:dyDescent="0.25">
      <c r="A3" s="16"/>
      <c r="C3" s="13"/>
      <c r="D3" s="13"/>
      <c r="F3" s="2" t="s">
        <v>59</v>
      </c>
    </row>
    <row r="4" spans="1:6" ht="13.5" thickBot="1" x14ac:dyDescent="0.25">
      <c r="A4" s="17" t="s">
        <v>23</v>
      </c>
      <c r="B4" s="11"/>
      <c r="C4" s="21" t="s">
        <v>11</v>
      </c>
      <c r="D4" s="22" t="s">
        <v>11</v>
      </c>
      <c r="E4" s="12"/>
      <c r="F4" s="2" t="s">
        <v>61</v>
      </c>
    </row>
    <row r="5" spans="1:6" x14ac:dyDescent="0.2">
      <c r="A5" s="16"/>
      <c r="C5" s="7"/>
      <c r="D5" s="7"/>
    </row>
    <row r="6" spans="1:6" x14ac:dyDescent="0.2">
      <c r="A6" s="17" t="s">
        <v>24</v>
      </c>
    </row>
    <row r="7" spans="1:6" x14ac:dyDescent="0.2">
      <c r="A7" s="16" t="s">
        <v>7</v>
      </c>
      <c r="C7" s="3">
        <v>51955.893099999987</v>
      </c>
    </row>
    <row r="8" spans="1:6" x14ac:dyDescent="0.2">
      <c r="A8" s="16" t="s">
        <v>15</v>
      </c>
      <c r="C8" s="2">
        <v>0.68708999999999998</v>
      </c>
      <c r="E8" s="2">
        <f>100*C8/365</f>
        <v>0.18824383561643837</v>
      </c>
    </row>
    <row r="9" spans="1:6" x14ac:dyDescent="0.2">
      <c r="A9" s="16" t="s">
        <v>25</v>
      </c>
      <c r="C9" s="2">
        <v>0.2</v>
      </c>
    </row>
    <row r="10" spans="1:6" ht="13.5" thickBot="1" x14ac:dyDescent="0.25">
      <c r="A10" s="16"/>
      <c r="C10" s="19" t="s">
        <v>31</v>
      </c>
      <c r="D10" s="19" t="s">
        <v>32</v>
      </c>
    </row>
    <row r="11" spans="1:6" x14ac:dyDescent="0.2">
      <c r="A11" s="16" t="s">
        <v>26</v>
      </c>
      <c r="C11" s="16">
        <f>INTERCEPT(G21:G91,F21:F91)</f>
        <v>3.3862454222511468E-4</v>
      </c>
      <c r="D11" s="20"/>
    </row>
    <row r="12" spans="1:6" x14ac:dyDescent="0.2">
      <c r="A12" s="16" t="s">
        <v>27</v>
      </c>
      <c r="C12" s="2">
        <f>SLOPE(G21:G91,F21:F91)</f>
        <v>2.2470839559947478E-6</v>
      </c>
    </row>
    <row r="13" spans="1:6" x14ac:dyDescent="0.2">
      <c r="A13" s="16" t="s">
        <v>28</v>
      </c>
    </row>
    <row r="14" spans="1:6" x14ac:dyDescent="0.2">
      <c r="A14" s="16" t="s">
        <v>29</v>
      </c>
    </row>
    <row r="15" spans="1:6" x14ac:dyDescent="0.2">
      <c r="A15" s="18" t="s">
        <v>30</v>
      </c>
      <c r="C15" s="2">
        <v>53126.698269678527</v>
      </c>
    </row>
    <row r="16" spans="1:6" x14ac:dyDescent="0.2">
      <c r="A16" s="17" t="s">
        <v>13</v>
      </c>
      <c r="C16" s="2">
        <f>C8+C12</f>
        <v>0.687092247083956</v>
      </c>
    </row>
    <row r="17" spans="1:19" ht="13.5" thickBot="1" x14ac:dyDescent="0.25">
      <c r="A17" s="16"/>
      <c r="C17" s="13"/>
      <c r="D17" s="13"/>
    </row>
    <row r="18" spans="1:19" ht="13.5" thickBot="1" x14ac:dyDescent="0.25">
      <c r="A18" s="17" t="s">
        <v>12</v>
      </c>
      <c r="B18" s="11"/>
      <c r="C18" s="14">
        <f>C15</f>
        <v>53126.698269678527</v>
      </c>
      <c r="D18" s="15">
        <f>C16</f>
        <v>0.687092247083956</v>
      </c>
      <c r="E18" s="12"/>
    </row>
    <row r="19" spans="1:19" x14ac:dyDescent="0.2">
      <c r="C19" s="7"/>
      <c r="D19" s="7"/>
      <c r="H19" s="2" t="s">
        <v>19</v>
      </c>
      <c r="I19" s="2" t="s">
        <v>20</v>
      </c>
      <c r="J19" s="2" t="s">
        <v>21</v>
      </c>
    </row>
    <row r="20" spans="1:19" x14ac:dyDescent="0.2">
      <c r="A20" s="9" t="s">
        <v>16</v>
      </c>
      <c r="B20" s="9" t="s">
        <v>18</v>
      </c>
      <c r="C20" s="9" t="s">
        <v>17</v>
      </c>
      <c r="D20" s="9" t="s">
        <v>8</v>
      </c>
      <c r="E20" s="9" t="s">
        <v>10</v>
      </c>
      <c r="F20" s="9" t="s">
        <v>9</v>
      </c>
      <c r="G20" s="9" t="s">
        <v>14</v>
      </c>
      <c r="H20" s="10" t="s">
        <v>1</v>
      </c>
      <c r="I20" s="10" t="s">
        <v>51</v>
      </c>
      <c r="J20" s="10" t="s">
        <v>0</v>
      </c>
      <c r="K20" s="10" t="s">
        <v>2</v>
      </c>
      <c r="L20" s="10" t="s">
        <v>5</v>
      </c>
      <c r="M20" s="10" t="s">
        <v>55</v>
      </c>
      <c r="N20" s="10" t="s">
        <v>39</v>
      </c>
      <c r="O20" s="10" t="s">
        <v>49</v>
      </c>
      <c r="P20" s="10" t="s">
        <v>50</v>
      </c>
      <c r="Q20" s="10" t="s">
        <v>33</v>
      </c>
      <c r="R20" s="9" t="s">
        <v>34</v>
      </c>
      <c r="S20" s="9" t="s">
        <v>4</v>
      </c>
    </row>
    <row r="21" spans="1:19" x14ac:dyDescent="0.2">
      <c r="A21" s="7" t="s">
        <v>38</v>
      </c>
      <c r="B21" s="24"/>
      <c r="C21" s="7">
        <v>14973.834999999999</v>
      </c>
      <c r="D21" s="24" t="s">
        <v>11</v>
      </c>
      <c r="E21" s="7">
        <f t="shared" ref="E21:E67" si="0">(C21-C$7)/C$8</f>
        <v>-53824.183294764858</v>
      </c>
      <c r="F21" s="7">
        <v>-53824</v>
      </c>
      <c r="G21" s="7">
        <f t="shared" ref="G21:G67" si="1">C21-(C$7+C$8*F21)</f>
        <v>-0.12593999999080552</v>
      </c>
      <c r="H21" s="7"/>
      <c r="I21" s="7"/>
      <c r="J21" s="7"/>
      <c r="K21" s="7"/>
      <c r="L21" s="7"/>
      <c r="M21" s="7"/>
      <c r="N21" s="7">
        <f t="shared" ref="N21:N34" si="2">+G21</f>
        <v>-0.12593999999080552</v>
      </c>
      <c r="O21" s="7"/>
      <c r="P21" s="7"/>
      <c r="Q21" s="7">
        <f t="shared" ref="Q21:Q47" si="3">+C$11+C$12*F21</f>
        <v>-0.12060842230523619</v>
      </c>
      <c r="R21" s="7"/>
      <c r="S21" s="8"/>
    </row>
    <row r="22" spans="1:19" x14ac:dyDescent="0.2">
      <c r="A22" s="2" t="s">
        <v>38</v>
      </c>
      <c r="B22" s="23" t="s">
        <v>56</v>
      </c>
      <c r="C22" s="2">
        <v>15169.618</v>
      </c>
      <c r="D22" s="23" t="s">
        <v>11</v>
      </c>
      <c r="E22" s="2">
        <f t="shared" si="0"/>
        <v>-53539.238091079751</v>
      </c>
      <c r="F22" s="2">
        <v>-53539</v>
      </c>
      <c r="G22" s="2">
        <f t="shared" si="1"/>
        <v>-0.16358999998374202</v>
      </c>
      <c r="N22" s="2">
        <f t="shared" si="2"/>
        <v>-0.16358999998374202</v>
      </c>
      <c r="O22" s="7"/>
      <c r="P22" s="7"/>
      <c r="Q22" s="7">
        <f t="shared" si="3"/>
        <v>-0.11996800337777769</v>
      </c>
      <c r="S22" s="6">
        <f t="shared" ref="S22:S47" si="4">C22-15018.5</f>
        <v>151.11800000000039</v>
      </c>
    </row>
    <row r="23" spans="1:19" x14ac:dyDescent="0.2">
      <c r="A23" s="2" t="s">
        <v>38</v>
      </c>
      <c r="B23" s="23"/>
      <c r="C23" s="2">
        <v>15711.800999999999</v>
      </c>
      <c r="D23" s="23" t="s">
        <v>11</v>
      </c>
      <c r="E23" s="2">
        <f t="shared" si="0"/>
        <v>-52750.137682108587</v>
      </c>
      <c r="F23" s="2">
        <v>-52750</v>
      </c>
      <c r="G23" s="2">
        <f t="shared" si="1"/>
        <v>-9.459999998944113E-2</v>
      </c>
      <c r="N23" s="2">
        <f t="shared" si="2"/>
        <v>-9.459999998944113E-2</v>
      </c>
      <c r="O23" s="7"/>
      <c r="P23" s="7"/>
      <c r="Q23" s="7">
        <f t="shared" si="3"/>
        <v>-0.11819505413649783</v>
      </c>
      <c r="S23" s="6">
        <f t="shared" si="4"/>
        <v>693.30099999999948</v>
      </c>
    </row>
    <row r="24" spans="1:19" x14ac:dyDescent="0.2">
      <c r="A24" s="2" t="s">
        <v>38</v>
      </c>
      <c r="B24" s="23"/>
      <c r="C24" s="2">
        <v>16519.785</v>
      </c>
      <c r="D24" s="23" t="s">
        <v>11</v>
      </c>
      <c r="E24" s="2">
        <f t="shared" si="0"/>
        <v>-51574.186933298377</v>
      </c>
      <c r="F24" s="2">
        <v>-51574</v>
      </c>
      <c r="G24" s="2">
        <f t="shared" si="1"/>
        <v>-0.12843999998949585</v>
      </c>
      <c r="N24" s="2">
        <f t="shared" si="2"/>
        <v>-0.12843999998949585</v>
      </c>
      <c r="O24" s="7"/>
      <c r="P24" s="7"/>
      <c r="Q24" s="7">
        <f t="shared" si="3"/>
        <v>-0.11555248340424801</v>
      </c>
      <c r="S24" s="6">
        <f t="shared" si="4"/>
        <v>1501.2849999999999</v>
      </c>
    </row>
    <row r="25" spans="1:19" x14ac:dyDescent="0.2">
      <c r="A25" s="2" t="s">
        <v>38</v>
      </c>
      <c r="B25" s="23" t="s">
        <v>56</v>
      </c>
      <c r="C25" s="2">
        <v>16939.626</v>
      </c>
      <c r="D25" s="23" t="s">
        <v>11</v>
      </c>
      <c r="E25" s="2">
        <f t="shared" si="0"/>
        <v>-50963.144711755347</v>
      </c>
      <c r="F25" s="2">
        <v>-50963</v>
      </c>
      <c r="G25" s="2">
        <f t="shared" si="1"/>
        <v>-9.9429999991116347E-2</v>
      </c>
      <c r="N25" s="2">
        <f t="shared" si="2"/>
        <v>-9.9429999991116347E-2</v>
      </c>
      <c r="O25" s="7"/>
      <c r="P25" s="7"/>
      <c r="Q25" s="7">
        <f t="shared" si="3"/>
        <v>-0.11417951510713523</v>
      </c>
      <c r="S25" s="6">
        <f t="shared" si="4"/>
        <v>1921.1260000000002</v>
      </c>
    </row>
    <row r="26" spans="1:19" x14ac:dyDescent="0.2">
      <c r="A26" s="2" t="s">
        <v>38</v>
      </c>
      <c r="B26" s="23" t="s">
        <v>56</v>
      </c>
      <c r="C26" s="2">
        <v>16961.587</v>
      </c>
      <c r="D26" s="23" t="s">
        <v>11</v>
      </c>
      <c r="E26" s="2">
        <f t="shared" si="0"/>
        <v>-50931.182377854413</v>
      </c>
      <c r="F26" s="2">
        <v>-50931</v>
      </c>
      <c r="G26" s="2">
        <f t="shared" si="1"/>
        <v>-0.12530999998853076</v>
      </c>
      <c r="N26" s="2">
        <f t="shared" si="2"/>
        <v>-0.12530999998853076</v>
      </c>
      <c r="O26" s="7"/>
      <c r="P26" s="7"/>
      <c r="Q26" s="7">
        <f t="shared" si="3"/>
        <v>-0.11410760842054338</v>
      </c>
      <c r="S26" s="6">
        <f t="shared" si="4"/>
        <v>1943.0869999999995</v>
      </c>
    </row>
    <row r="27" spans="1:19" x14ac:dyDescent="0.2">
      <c r="A27" s="2" t="s">
        <v>38</v>
      </c>
      <c r="B27" s="23" t="s">
        <v>56</v>
      </c>
      <c r="C27" s="2">
        <v>17171.851999999999</v>
      </c>
      <c r="D27" s="23" t="s">
        <v>11</v>
      </c>
      <c r="E27" s="2">
        <f t="shared" si="0"/>
        <v>-50625.159877163089</v>
      </c>
      <c r="F27" s="2">
        <v>-50625</v>
      </c>
      <c r="G27" s="2">
        <f t="shared" si="1"/>
        <v>-0.1098499999861815</v>
      </c>
      <c r="N27" s="2">
        <f t="shared" si="2"/>
        <v>-0.1098499999861815</v>
      </c>
      <c r="O27" s="7"/>
      <c r="P27" s="7"/>
      <c r="Q27" s="7">
        <f t="shared" si="3"/>
        <v>-0.11342000073000899</v>
      </c>
      <c r="S27" s="6">
        <f t="shared" si="4"/>
        <v>2153.351999999999</v>
      </c>
    </row>
    <row r="28" spans="1:19" x14ac:dyDescent="0.2">
      <c r="A28" s="2" t="s">
        <v>38</v>
      </c>
      <c r="B28" s="23" t="s">
        <v>56</v>
      </c>
      <c r="C28" s="2">
        <v>17321.659</v>
      </c>
      <c r="D28" s="23" t="s">
        <v>11</v>
      </c>
      <c r="E28" s="2">
        <f t="shared" si="0"/>
        <v>-50407.128760424384</v>
      </c>
      <c r="F28" s="2">
        <v>-50407</v>
      </c>
      <c r="G28" s="2">
        <f t="shared" si="1"/>
        <v>-8.8469999987864867E-2</v>
      </c>
      <c r="N28" s="2">
        <f t="shared" si="2"/>
        <v>-8.8469999987864867E-2</v>
      </c>
      <c r="O28" s="7"/>
      <c r="P28" s="7"/>
      <c r="Q28" s="7">
        <f t="shared" si="3"/>
        <v>-0.11293013642760213</v>
      </c>
      <c r="S28" s="6">
        <f t="shared" si="4"/>
        <v>2303.1589999999997</v>
      </c>
    </row>
    <row r="29" spans="1:19" x14ac:dyDescent="0.2">
      <c r="A29" s="2" t="s">
        <v>38</v>
      </c>
      <c r="B29" s="23"/>
      <c r="C29" s="2">
        <v>20111.936000000002</v>
      </c>
      <c r="D29" s="23" t="s">
        <v>11</v>
      </c>
      <c r="E29" s="2">
        <f t="shared" si="0"/>
        <v>-46346.122196509896</v>
      </c>
      <c r="F29" s="2">
        <v>-46346</v>
      </c>
      <c r="G29" s="2">
        <f t="shared" si="1"/>
        <v>-8.3959999985381728E-2</v>
      </c>
      <c r="N29" s="2">
        <f t="shared" si="2"/>
        <v>-8.3959999985381728E-2</v>
      </c>
      <c r="O29" s="7"/>
      <c r="P29" s="7"/>
      <c r="Q29" s="7">
        <f t="shared" si="3"/>
        <v>-0.10380472848230746</v>
      </c>
      <c r="S29" s="6">
        <f t="shared" si="4"/>
        <v>5093.4360000000015</v>
      </c>
    </row>
    <row r="30" spans="1:19" x14ac:dyDescent="0.2">
      <c r="A30" s="2" t="s">
        <v>38</v>
      </c>
      <c r="B30" s="23" t="s">
        <v>56</v>
      </c>
      <c r="C30" s="2">
        <v>20131.852999999999</v>
      </c>
      <c r="D30" s="23" t="s">
        <v>11</v>
      </c>
      <c r="E30" s="2">
        <f t="shared" si="0"/>
        <v>-46317.134727619363</v>
      </c>
      <c r="F30" s="2">
        <v>-46317</v>
      </c>
      <c r="G30" s="2">
        <f t="shared" si="1"/>
        <v>-9.256999998979154E-2</v>
      </c>
      <c r="N30" s="2">
        <f t="shared" si="2"/>
        <v>-9.256999998979154E-2</v>
      </c>
      <c r="O30" s="7"/>
      <c r="P30" s="7"/>
      <c r="Q30" s="7">
        <f t="shared" si="3"/>
        <v>-0.10373956304758361</v>
      </c>
      <c r="S30" s="6">
        <f t="shared" si="4"/>
        <v>5113.3529999999992</v>
      </c>
    </row>
    <row r="31" spans="1:19" x14ac:dyDescent="0.2">
      <c r="A31" s="2" t="s">
        <v>38</v>
      </c>
      <c r="B31" s="23"/>
      <c r="C31" s="2">
        <v>20246.595000000001</v>
      </c>
      <c r="D31" s="23" t="s">
        <v>11</v>
      </c>
      <c r="E31" s="2">
        <f t="shared" si="0"/>
        <v>-46150.13768210858</v>
      </c>
      <c r="F31" s="2">
        <v>-46150</v>
      </c>
      <c r="G31" s="2">
        <f t="shared" si="1"/>
        <v>-9.4599999985803152E-2</v>
      </c>
      <c r="N31" s="2">
        <f t="shared" si="2"/>
        <v>-9.4599999985803152E-2</v>
      </c>
      <c r="O31" s="7"/>
      <c r="P31" s="7"/>
      <c r="Q31" s="7">
        <f t="shared" si="3"/>
        <v>-0.1033643000269325</v>
      </c>
      <c r="S31" s="6">
        <f t="shared" si="4"/>
        <v>5228.0950000000012</v>
      </c>
    </row>
    <row r="32" spans="1:19" x14ac:dyDescent="0.2">
      <c r="A32" s="2" t="s">
        <v>38</v>
      </c>
      <c r="B32" s="23" t="s">
        <v>56</v>
      </c>
      <c r="C32" s="2">
        <v>20575.715</v>
      </c>
      <c r="D32" s="23" t="s">
        <v>11</v>
      </c>
      <c r="E32" s="2">
        <f t="shared" si="0"/>
        <v>-45671.132020550416</v>
      </c>
      <c r="F32" s="2">
        <v>-45671</v>
      </c>
      <c r="G32" s="2">
        <f t="shared" si="1"/>
        <v>-9.0709999985847389E-2</v>
      </c>
      <c r="N32" s="2">
        <f t="shared" si="2"/>
        <v>-9.0709999985847389E-2</v>
      </c>
      <c r="O32" s="7"/>
      <c r="P32" s="7"/>
      <c r="Q32" s="7">
        <f t="shared" si="3"/>
        <v>-0.102287946812011</v>
      </c>
      <c r="S32" s="6">
        <f t="shared" si="4"/>
        <v>5557.2150000000001</v>
      </c>
    </row>
    <row r="33" spans="1:35" x14ac:dyDescent="0.2">
      <c r="A33" s="2" t="s">
        <v>38</v>
      </c>
      <c r="B33" s="23"/>
      <c r="C33" s="2">
        <v>21010.609</v>
      </c>
      <c r="D33" s="23" t="s">
        <v>11</v>
      </c>
      <c r="E33" s="2">
        <f t="shared" si="0"/>
        <v>-45038.181460943961</v>
      </c>
      <c r="F33" s="2">
        <v>-45038</v>
      </c>
      <c r="G33" s="2">
        <f t="shared" si="1"/>
        <v>-0.12467999998625601</v>
      </c>
      <c r="N33" s="2">
        <f t="shared" si="2"/>
        <v>-0.12467999998625601</v>
      </c>
      <c r="O33" s="7"/>
      <c r="P33" s="7"/>
      <c r="Q33" s="7">
        <f t="shared" si="3"/>
        <v>-0.10086554266786635</v>
      </c>
      <c r="S33" s="6">
        <f t="shared" si="4"/>
        <v>5992.1090000000004</v>
      </c>
    </row>
    <row r="34" spans="1:35" x14ac:dyDescent="0.2">
      <c r="A34" s="2" t="s">
        <v>38</v>
      </c>
      <c r="B34" s="23" t="s">
        <v>56</v>
      </c>
      <c r="C34" s="2">
        <v>21251.782999999999</v>
      </c>
      <c r="D34" s="23" t="s">
        <v>11</v>
      </c>
      <c r="E34" s="2">
        <f t="shared" si="0"/>
        <v>-44687.173587157413</v>
      </c>
      <c r="F34" s="2">
        <v>-44687</v>
      </c>
      <c r="G34" s="2">
        <f t="shared" si="1"/>
        <v>-0.11926999998831889</v>
      </c>
      <c r="N34" s="2">
        <f t="shared" si="2"/>
        <v>-0.11926999998831889</v>
      </c>
      <c r="O34" s="7"/>
      <c r="P34" s="7"/>
      <c r="Q34" s="7">
        <f t="shared" si="3"/>
        <v>-0.10007681619931219</v>
      </c>
      <c r="S34" s="6">
        <f t="shared" si="4"/>
        <v>6233.2829999999994</v>
      </c>
    </row>
    <row r="35" spans="1:35" x14ac:dyDescent="0.2">
      <c r="A35" s="2" t="s">
        <v>42</v>
      </c>
      <c r="B35" s="23"/>
      <c r="C35" s="2">
        <v>48362.400999999998</v>
      </c>
      <c r="D35" s="2">
        <v>3.0000000000000001E-3</v>
      </c>
      <c r="E35" s="2">
        <f t="shared" si="0"/>
        <v>-5230.0165917128597</v>
      </c>
      <c r="F35" s="2">
        <f>ROUND(2*E35,0)/2</f>
        <v>-5230</v>
      </c>
      <c r="G35" s="2">
        <f t="shared" si="1"/>
        <v>-1.1399999988498166E-2</v>
      </c>
      <c r="O35" s="7">
        <f>G35</f>
        <v>-1.1399999988498166E-2</v>
      </c>
      <c r="P35" s="7"/>
      <c r="Q35" s="7">
        <f t="shared" si="3"/>
        <v>-1.1413624547627416E-2</v>
      </c>
      <c r="S35" s="6">
        <f t="shared" si="4"/>
        <v>33343.900999999998</v>
      </c>
      <c r="AD35" s="2">
        <v>16</v>
      </c>
      <c r="AF35" s="2" t="s">
        <v>40</v>
      </c>
      <c r="AG35" s="2" t="s">
        <v>41</v>
      </c>
      <c r="AI35" s="2" t="s">
        <v>43</v>
      </c>
    </row>
    <row r="36" spans="1:35" x14ac:dyDescent="0.2">
      <c r="A36" s="2" t="s">
        <v>42</v>
      </c>
      <c r="B36" s="23"/>
      <c r="C36" s="2">
        <v>48362.400999999998</v>
      </c>
      <c r="D36" s="2">
        <v>3.0000000000000001E-3</v>
      </c>
      <c r="E36" s="2">
        <f t="shared" si="0"/>
        <v>-5230.0165917128597</v>
      </c>
      <c r="F36" s="2">
        <f>ROUND(2*E36,0)/2</f>
        <v>-5230</v>
      </c>
      <c r="G36" s="2">
        <f t="shared" si="1"/>
        <v>-1.1399999988498166E-2</v>
      </c>
      <c r="O36" s="7">
        <f>G36</f>
        <v>-1.1399999988498166E-2</v>
      </c>
      <c r="P36" s="7"/>
      <c r="Q36" s="7">
        <f t="shared" si="3"/>
        <v>-1.1413624547627416E-2</v>
      </c>
      <c r="S36" s="6">
        <f t="shared" si="4"/>
        <v>33343.900999999998</v>
      </c>
      <c r="AD36" s="2">
        <v>16</v>
      </c>
      <c r="AF36" s="2" t="s">
        <v>40</v>
      </c>
      <c r="AG36" s="2" t="s">
        <v>41</v>
      </c>
      <c r="AI36" s="2" t="s">
        <v>43</v>
      </c>
    </row>
    <row r="37" spans="1:35" x14ac:dyDescent="0.2">
      <c r="A37" s="2" t="s">
        <v>44</v>
      </c>
      <c r="B37" s="23" t="s">
        <v>56</v>
      </c>
      <c r="C37" s="2">
        <v>49807.355000000003</v>
      </c>
      <c r="D37" s="2">
        <v>1.1999999999999999E-3</v>
      </c>
      <c r="E37" s="2">
        <f t="shared" si="0"/>
        <v>-3127.0111630208321</v>
      </c>
      <c r="F37" s="2">
        <f>ROUND(2*E37,0)/2</f>
        <v>-3127</v>
      </c>
      <c r="G37" s="2">
        <f t="shared" si="1"/>
        <v>-7.6699999845004641E-3</v>
      </c>
      <c r="O37" s="7">
        <f>G37</f>
        <v>-7.6699999845004641E-3</v>
      </c>
      <c r="P37" s="7"/>
      <c r="Q37" s="7">
        <f t="shared" si="3"/>
        <v>-6.6880069881704619E-3</v>
      </c>
      <c r="S37" s="6">
        <f t="shared" si="4"/>
        <v>34788.855000000003</v>
      </c>
      <c r="AD37" s="2">
        <v>14</v>
      </c>
      <c r="AF37" s="2" t="s">
        <v>40</v>
      </c>
      <c r="AG37" s="2" t="s">
        <v>41</v>
      </c>
      <c r="AI37" s="2" t="s">
        <v>43</v>
      </c>
    </row>
    <row r="38" spans="1:35" x14ac:dyDescent="0.2">
      <c r="A38" s="2" t="s">
        <v>44</v>
      </c>
      <c r="B38" s="23" t="s">
        <v>56</v>
      </c>
      <c r="C38" s="2">
        <v>49807.355900000002</v>
      </c>
      <c r="D38" s="2">
        <v>1.1999999999999999E-3</v>
      </c>
      <c r="E38" s="2">
        <f t="shared" si="0"/>
        <v>-3127.0098531487643</v>
      </c>
      <c r="F38" s="2">
        <f>ROUND(2*E38,0)/2</f>
        <v>-3127</v>
      </c>
      <c r="G38" s="2">
        <f t="shared" si="1"/>
        <v>-6.7699999854085036E-3</v>
      </c>
      <c r="O38" s="7">
        <f>G38</f>
        <v>-6.7699999854085036E-3</v>
      </c>
      <c r="P38" s="7"/>
      <c r="Q38" s="7">
        <f t="shared" si="3"/>
        <v>-6.6880069881704619E-3</v>
      </c>
      <c r="S38" s="6">
        <f t="shared" si="4"/>
        <v>34788.855900000002</v>
      </c>
      <c r="AD38" s="2">
        <v>14</v>
      </c>
      <c r="AF38" s="2" t="s">
        <v>40</v>
      </c>
      <c r="AG38" s="2" t="s">
        <v>41</v>
      </c>
      <c r="AI38" s="2" t="s">
        <v>43</v>
      </c>
    </row>
    <row r="39" spans="1:35" x14ac:dyDescent="0.2">
      <c r="A39" s="2" t="s">
        <v>36</v>
      </c>
      <c r="B39" s="23"/>
      <c r="C39" s="2">
        <v>49811.476300000002</v>
      </c>
      <c r="D39" s="2">
        <v>4.1000000000000003E-3</v>
      </c>
      <c r="E39" s="2">
        <f t="shared" si="0"/>
        <v>-3121.0129677334621</v>
      </c>
      <c r="F39" s="2">
        <v>-3121</v>
      </c>
      <c r="G39" s="2">
        <f t="shared" si="1"/>
        <v>-8.9099999822792597E-3</v>
      </c>
      <c r="N39" s="2">
        <f>+G39</f>
        <v>-8.9099999822792597E-3</v>
      </c>
      <c r="O39" s="7"/>
      <c r="P39" s="7"/>
      <c r="Q39" s="7">
        <f t="shared" si="3"/>
        <v>-6.6745244844344936E-3</v>
      </c>
      <c r="S39" s="6">
        <f t="shared" si="4"/>
        <v>34792.976300000002</v>
      </c>
    </row>
    <row r="40" spans="1:35" x14ac:dyDescent="0.2">
      <c r="A40" s="2" t="s">
        <v>47</v>
      </c>
      <c r="B40" s="23" t="s">
        <v>56</v>
      </c>
      <c r="C40" s="2">
        <v>50141.29</v>
      </c>
      <c r="D40" s="2">
        <v>8.9999999999999993E-3</v>
      </c>
      <c r="E40" s="2">
        <f t="shared" si="0"/>
        <v>-2640.997685892657</v>
      </c>
      <c r="F40" s="2">
        <f t="shared" ref="F40:F67" si="5">ROUND(2*E40,0)/2</f>
        <v>-2641</v>
      </c>
      <c r="O40" s="25">
        <v>1.5900000144029036E-3</v>
      </c>
      <c r="P40" s="7"/>
      <c r="Q40" s="7">
        <f t="shared" si="3"/>
        <v>-5.5959241855570146E-3</v>
      </c>
      <c r="S40" s="6">
        <f t="shared" si="4"/>
        <v>35122.79</v>
      </c>
      <c r="AD40" s="2">
        <v>17</v>
      </c>
      <c r="AF40" s="2" t="s">
        <v>45</v>
      </c>
      <c r="AG40" s="2" t="s">
        <v>46</v>
      </c>
      <c r="AI40" s="2" t="s">
        <v>43</v>
      </c>
    </row>
    <row r="41" spans="1:35" x14ac:dyDescent="0.2">
      <c r="A41" s="2" t="s">
        <v>47</v>
      </c>
      <c r="B41" s="23" t="s">
        <v>56</v>
      </c>
      <c r="C41" s="2">
        <v>50141.29</v>
      </c>
      <c r="D41" s="2">
        <v>8.9999999999999993E-3</v>
      </c>
      <c r="E41" s="2">
        <f t="shared" si="0"/>
        <v>-2640.997685892657</v>
      </c>
      <c r="F41" s="2">
        <f t="shared" si="5"/>
        <v>-2641</v>
      </c>
      <c r="G41" s="2">
        <f t="shared" si="1"/>
        <v>1.5900000144029036E-3</v>
      </c>
      <c r="O41" s="7">
        <f t="shared" ref="O41:O47" si="6">G41</f>
        <v>1.5900000144029036E-3</v>
      </c>
      <c r="P41" s="7"/>
      <c r="Q41" s="7">
        <f t="shared" si="3"/>
        <v>-5.5959241855570146E-3</v>
      </c>
      <c r="S41" s="6">
        <f t="shared" si="4"/>
        <v>35122.79</v>
      </c>
      <c r="AD41" s="2">
        <v>17</v>
      </c>
      <c r="AF41" s="2" t="s">
        <v>45</v>
      </c>
      <c r="AG41" s="2" t="s">
        <v>46</v>
      </c>
      <c r="AI41" s="2" t="s">
        <v>43</v>
      </c>
    </row>
    <row r="42" spans="1:35" x14ac:dyDescent="0.2">
      <c r="A42" s="2" t="s">
        <v>48</v>
      </c>
      <c r="B42" s="23"/>
      <c r="C42" s="2">
        <v>50143.343999999997</v>
      </c>
      <c r="D42" s="2">
        <v>1.2999999999999999E-2</v>
      </c>
      <c r="E42" s="2">
        <f t="shared" si="0"/>
        <v>-2638.0082667481543</v>
      </c>
      <c r="F42" s="2">
        <f t="shared" si="5"/>
        <v>-2638</v>
      </c>
      <c r="G42" s="2">
        <f t="shared" si="1"/>
        <v>-5.679999987478368E-3</v>
      </c>
      <c r="O42" s="7">
        <f t="shared" si="6"/>
        <v>-5.679999987478368E-3</v>
      </c>
      <c r="P42" s="7"/>
      <c r="Q42" s="7">
        <f t="shared" si="3"/>
        <v>-5.5891829336890304E-3</v>
      </c>
      <c r="S42" s="6">
        <f t="shared" si="4"/>
        <v>35124.843999999997</v>
      </c>
      <c r="AD42" s="2">
        <v>18</v>
      </c>
      <c r="AF42" s="2" t="s">
        <v>45</v>
      </c>
      <c r="AG42" s="2" t="s">
        <v>46</v>
      </c>
      <c r="AI42" s="2" t="s">
        <v>43</v>
      </c>
    </row>
    <row r="43" spans="1:35" x14ac:dyDescent="0.2">
      <c r="A43" s="2" t="s">
        <v>48</v>
      </c>
      <c r="B43" s="23"/>
      <c r="C43" s="2">
        <v>50143.343999999997</v>
      </c>
      <c r="D43" s="2">
        <v>1.2999999999999999E-2</v>
      </c>
      <c r="E43" s="2">
        <f t="shared" si="0"/>
        <v>-2638.0082667481543</v>
      </c>
      <c r="F43" s="2">
        <f t="shared" si="5"/>
        <v>-2638</v>
      </c>
      <c r="G43" s="2">
        <f t="shared" si="1"/>
        <v>-5.679999987478368E-3</v>
      </c>
      <c r="O43" s="7">
        <f t="shared" si="6"/>
        <v>-5.679999987478368E-3</v>
      </c>
      <c r="P43" s="7"/>
      <c r="Q43" s="7">
        <f t="shared" si="3"/>
        <v>-5.5891829336890304E-3</v>
      </c>
      <c r="S43" s="6">
        <f t="shared" si="4"/>
        <v>35124.843999999997</v>
      </c>
      <c r="AD43" s="2">
        <v>18</v>
      </c>
      <c r="AF43" s="2" t="s">
        <v>45</v>
      </c>
      <c r="AG43" s="2" t="s">
        <v>46</v>
      </c>
      <c r="AI43" s="2" t="s">
        <v>43</v>
      </c>
    </row>
    <row r="44" spans="1:35" x14ac:dyDescent="0.2">
      <c r="A44" s="2" t="s">
        <v>48</v>
      </c>
      <c r="B44" s="23" t="s">
        <v>56</v>
      </c>
      <c r="C44" s="2">
        <v>50156.4</v>
      </c>
      <c r="D44" s="2">
        <v>2.1000000000000001E-2</v>
      </c>
      <c r="E44" s="2">
        <f t="shared" si="0"/>
        <v>-2619.0063892648491</v>
      </c>
      <c r="F44" s="2">
        <f t="shared" si="5"/>
        <v>-2619</v>
      </c>
      <c r="G44" s="2">
        <f t="shared" si="1"/>
        <v>-4.3899999873246998E-3</v>
      </c>
      <c r="O44" s="2">
        <f t="shared" si="6"/>
        <v>-4.3899999873246998E-3</v>
      </c>
      <c r="Q44" s="7">
        <f t="shared" si="3"/>
        <v>-5.5464883385251303E-3</v>
      </c>
      <c r="S44" s="6">
        <f t="shared" si="4"/>
        <v>35137.9</v>
      </c>
      <c r="AD44" s="2">
        <v>26</v>
      </c>
      <c r="AF44" s="2" t="s">
        <v>45</v>
      </c>
      <c r="AG44" s="2" t="s">
        <v>46</v>
      </c>
      <c r="AI44" s="2" t="s">
        <v>43</v>
      </c>
    </row>
    <row r="45" spans="1:35" x14ac:dyDescent="0.2">
      <c r="A45" s="2" t="s">
        <v>48</v>
      </c>
      <c r="B45" s="23" t="s">
        <v>56</v>
      </c>
      <c r="C45" s="2">
        <v>50156.4</v>
      </c>
      <c r="D45" s="2">
        <v>2.1000000000000001E-2</v>
      </c>
      <c r="E45" s="2">
        <f t="shared" si="0"/>
        <v>-2619.0063892648491</v>
      </c>
      <c r="F45" s="2">
        <f t="shared" si="5"/>
        <v>-2619</v>
      </c>
      <c r="G45" s="2">
        <f t="shared" si="1"/>
        <v>-4.3899999873246998E-3</v>
      </c>
      <c r="O45" s="2">
        <f t="shared" si="6"/>
        <v>-4.3899999873246998E-3</v>
      </c>
      <c r="Q45" s="7">
        <f t="shared" si="3"/>
        <v>-5.5464883385251303E-3</v>
      </c>
      <c r="S45" s="6">
        <f t="shared" si="4"/>
        <v>35137.9</v>
      </c>
      <c r="AD45" s="2">
        <v>26</v>
      </c>
      <c r="AF45" s="2" t="s">
        <v>45</v>
      </c>
      <c r="AG45" s="2" t="s">
        <v>46</v>
      </c>
      <c r="AI45" s="2" t="s">
        <v>43</v>
      </c>
    </row>
    <row r="46" spans="1:35" x14ac:dyDescent="0.2">
      <c r="A46" s="2" t="s">
        <v>48</v>
      </c>
      <c r="B46" s="23" t="s">
        <v>56</v>
      </c>
      <c r="C46" s="2">
        <v>50211.366999999998</v>
      </c>
      <c r="D46" s="2">
        <v>6.0000000000000001E-3</v>
      </c>
      <c r="E46" s="2">
        <f t="shared" si="0"/>
        <v>-2539.0066803475356</v>
      </c>
      <c r="F46" s="2">
        <f t="shared" si="5"/>
        <v>-2539</v>
      </c>
      <c r="G46" s="2">
        <f t="shared" si="1"/>
        <v>-4.5899999895482324E-3</v>
      </c>
      <c r="O46" s="2">
        <f t="shared" si="6"/>
        <v>-4.5899999895482324E-3</v>
      </c>
      <c r="Q46" s="7">
        <f t="shared" si="3"/>
        <v>-5.3667216220455501E-3</v>
      </c>
      <c r="S46" s="6">
        <f t="shared" si="4"/>
        <v>35192.866999999998</v>
      </c>
      <c r="AD46" s="2">
        <v>26</v>
      </c>
      <c r="AF46" s="2" t="s">
        <v>45</v>
      </c>
      <c r="AG46" s="2" t="s">
        <v>46</v>
      </c>
      <c r="AI46" s="2" t="s">
        <v>43</v>
      </c>
    </row>
    <row r="47" spans="1:35" x14ac:dyDescent="0.2">
      <c r="A47" s="2" t="s">
        <v>48</v>
      </c>
      <c r="B47" s="23" t="s">
        <v>56</v>
      </c>
      <c r="C47" s="2">
        <v>50211.366999999998</v>
      </c>
      <c r="D47" s="2">
        <v>6.0000000000000001E-3</v>
      </c>
      <c r="E47" s="2">
        <f t="shared" si="0"/>
        <v>-2539.0066803475356</v>
      </c>
      <c r="F47" s="2">
        <f t="shared" si="5"/>
        <v>-2539</v>
      </c>
      <c r="G47" s="2">
        <f t="shared" si="1"/>
        <v>-4.5899999895482324E-3</v>
      </c>
      <c r="O47" s="2">
        <f t="shared" si="6"/>
        <v>-4.5899999895482324E-3</v>
      </c>
      <c r="Q47" s="7">
        <f t="shared" si="3"/>
        <v>-5.3667216220455501E-3</v>
      </c>
      <c r="S47" s="6">
        <f t="shared" si="4"/>
        <v>35192.866999999998</v>
      </c>
      <c r="AD47" s="2">
        <v>26</v>
      </c>
      <c r="AF47" s="2" t="s">
        <v>45</v>
      </c>
      <c r="AG47" s="2" t="s">
        <v>46</v>
      </c>
      <c r="AI47" s="2" t="s">
        <v>43</v>
      </c>
    </row>
    <row r="48" spans="1:35" x14ac:dyDescent="0.2">
      <c r="A48" s="37" t="s">
        <v>5</v>
      </c>
      <c r="B48" s="32"/>
      <c r="C48" s="26">
        <v>49121.63770001987</v>
      </c>
      <c r="D48" s="30">
        <v>5.0000000000000001E-4</v>
      </c>
      <c r="E48" s="2">
        <f t="shared" si="0"/>
        <v>-4125.0133170037643</v>
      </c>
      <c r="F48" s="2">
        <f t="shared" si="5"/>
        <v>-4125</v>
      </c>
      <c r="G48" s="2">
        <f t="shared" si="1"/>
        <v>-9.1499801201280206E-3</v>
      </c>
      <c r="L48" s="2">
        <f>G48</f>
        <v>-9.1499801201280206E-3</v>
      </c>
      <c r="Q48" s="7">
        <f t="shared" ref="Q48:Q67" si="7">+C$11+C$12*F48</f>
        <v>-8.9305967762532204E-3</v>
      </c>
      <c r="S48" s="6">
        <f t="shared" ref="S48:S67" si="8">C48-15018.5</f>
        <v>34103.13770001987</v>
      </c>
    </row>
    <row r="49" spans="1:19" x14ac:dyDescent="0.2">
      <c r="A49" s="38" t="s">
        <v>54</v>
      </c>
      <c r="B49" s="32"/>
      <c r="C49" s="26">
        <v>49430.828299989924</v>
      </c>
      <c r="D49" s="30">
        <v>2.0000000000000001E-4</v>
      </c>
      <c r="E49" s="2">
        <f t="shared" si="0"/>
        <v>-3675.0131715060079</v>
      </c>
      <c r="F49" s="2">
        <f t="shared" si="5"/>
        <v>-3675</v>
      </c>
      <c r="G49" s="2">
        <f t="shared" si="1"/>
        <v>-9.0500100632198155E-3</v>
      </c>
      <c r="Q49" s="7">
        <f t="shared" si="7"/>
        <v>-7.9194089960555828E-3</v>
      </c>
      <c r="S49" s="6">
        <f t="shared" si="8"/>
        <v>34412.328299989924</v>
      </c>
    </row>
    <row r="50" spans="1:19" x14ac:dyDescent="0.2">
      <c r="A50" s="37" t="s">
        <v>5</v>
      </c>
      <c r="B50" s="32"/>
      <c r="C50" s="26">
        <v>49446.632099980023</v>
      </c>
      <c r="D50" s="30">
        <v>2.0000000000000001E-4</v>
      </c>
      <c r="E50" s="2">
        <f t="shared" si="0"/>
        <v>-3652.0121090686284</v>
      </c>
      <c r="F50" s="2">
        <f t="shared" si="5"/>
        <v>-3652</v>
      </c>
      <c r="G50" s="2">
        <f t="shared" si="1"/>
        <v>-8.3200199660495855E-3</v>
      </c>
      <c r="L50" s="2">
        <f>G50</f>
        <v>-8.3200199660495855E-3</v>
      </c>
      <c r="Q50" s="7">
        <f t="shared" si="7"/>
        <v>-7.8677260650677049E-3</v>
      </c>
      <c r="S50" s="6">
        <f t="shared" si="8"/>
        <v>34428.132099980023</v>
      </c>
    </row>
    <row r="51" spans="1:19" x14ac:dyDescent="0.2">
      <c r="A51" s="37" t="s">
        <v>5</v>
      </c>
      <c r="B51" s="32"/>
      <c r="C51" s="26">
        <v>49450.75400000019</v>
      </c>
      <c r="D51" s="30">
        <v>2.0000000000000001E-4</v>
      </c>
      <c r="E51" s="2">
        <f t="shared" si="0"/>
        <v>-3646.0130405038594</v>
      </c>
      <c r="F51" s="2">
        <f t="shared" si="5"/>
        <v>-3646</v>
      </c>
      <c r="G51" s="2">
        <f t="shared" si="1"/>
        <v>-8.9599997954792343E-3</v>
      </c>
      <c r="L51" s="2">
        <f>G51</f>
        <v>-8.9599997954792343E-3</v>
      </c>
      <c r="Q51" s="7">
        <f t="shared" si="7"/>
        <v>-7.8542435613317366E-3</v>
      </c>
      <c r="S51" s="6">
        <f t="shared" si="8"/>
        <v>34432.25400000019</v>
      </c>
    </row>
    <row r="52" spans="1:19" x14ac:dyDescent="0.2">
      <c r="A52" s="37" t="s">
        <v>5</v>
      </c>
      <c r="B52" s="32"/>
      <c r="C52" s="26">
        <v>50915.63469999982</v>
      </c>
      <c r="D52" s="30">
        <v>2.0000000000000001E-4</v>
      </c>
      <c r="E52" s="2">
        <f t="shared" si="0"/>
        <v>-1514.00602541176</v>
      </c>
      <c r="F52" s="2">
        <f t="shared" si="5"/>
        <v>-1514</v>
      </c>
      <c r="G52" s="2">
        <f t="shared" si="1"/>
        <v>-4.1400001646252349E-3</v>
      </c>
      <c r="L52" s="2">
        <f>G52</f>
        <v>-4.1400001646252349E-3</v>
      </c>
      <c r="Q52" s="7">
        <f t="shared" si="7"/>
        <v>-3.0634605671509335E-3</v>
      </c>
      <c r="S52" s="6">
        <f t="shared" si="8"/>
        <v>35897.13469999982</v>
      </c>
    </row>
    <row r="53" spans="1:19" x14ac:dyDescent="0.2">
      <c r="A53" s="39" t="s">
        <v>1</v>
      </c>
      <c r="B53" s="23"/>
      <c r="C53" s="3">
        <v>51955.893099999987</v>
      </c>
      <c r="D53" s="3">
        <v>6.9999999999999999E-4</v>
      </c>
      <c r="E53" s="2">
        <f t="shared" si="0"/>
        <v>0</v>
      </c>
      <c r="F53" s="2">
        <f t="shared" si="5"/>
        <v>0</v>
      </c>
      <c r="G53" s="2">
        <f t="shared" si="1"/>
        <v>0</v>
      </c>
      <c r="H53" s="2">
        <f>G53</f>
        <v>0</v>
      </c>
      <c r="Q53" s="7">
        <f t="shared" si="7"/>
        <v>3.3862454222511468E-4</v>
      </c>
      <c r="S53" s="6">
        <f t="shared" si="8"/>
        <v>36937.393099999987</v>
      </c>
    </row>
    <row r="54" spans="1:19" x14ac:dyDescent="0.2">
      <c r="A54" s="40" t="s">
        <v>37</v>
      </c>
      <c r="B54" s="23"/>
      <c r="C54" s="5">
        <v>51957.954299999867</v>
      </c>
      <c r="D54" s="5">
        <v>5.0000000000000001E-4</v>
      </c>
      <c r="E54" s="2">
        <f t="shared" si="0"/>
        <v>2.9998981208867046</v>
      </c>
      <c r="F54" s="2">
        <f t="shared" si="5"/>
        <v>3</v>
      </c>
      <c r="G54" s="2">
        <f t="shared" si="1"/>
        <v>-7.0000118284951895E-5</v>
      </c>
      <c r="I54" s="2">
        <f>G54</f>
        <v>-7.0000118284951895E-5</v>
      </c>
      <c r="Q54" s="7">
        <f t="shared" si="7"/>
        <v>3.4536579409309893E-4</v>
      </c>
      <c r="S54" s="6">
        <f t="shared" si="8"/>
        <v>36939.454299999867</v>
      </c>
    </row>
    <row r="55" spans="1:19" x14ac:dyDescent="0.2">
      <c r="A55" s="41" t="s">
        <v>0</v>
      </c>
      <c r="B55" s="23"/>
      <c r="C55" s="4">
        <v>51962.763910000212</v>
      </c>
      <c r="D55" s="5">
        <v>5.0000000000000001E-4</v>
      </c>
      <c r="E55" s="2">
        <f t="shared" si="0"/>
        <v>9.9998690131218648</v>
      </c>
      <c r="F55" s="2">
        <f t="shared" si="5"/>
        <v>10</v>
      </c>
      <c r="G55" s="2">
        <f t="shared" si="1"/>
        <v>-8.9999775809701532E-5</v>
      </c>
      <c r="J55" s="2">
        <f>G55</f>
        <v>-8.9999775809701532E-5</v>
      </c>
      <c r="Q55" s="7">
        <f t="shared" si="7"/>
        <v>3.6109538178506214E-4</v>
      </c>
      <c r="S55" s="6">
        <f t="shared" si="8"/>
        <v>36944.263910000212</v>
      </c>
    </row>
    <row r="56" spans="1:19" x14ac:dyDescent="0.2">
      <c r="A56" s="42" t="s">
        <v>55</v>
      </c>
      <c r="B56" s="33"/>
      <c r="C56" s="26">
        <v>51962.76417999994</v>
      </c>
      <c r="D56" s="31">
        <v>1E-4</v>
      </c>
      <c r="E56" s="2">
        <f t="shared" si="0"/>
        <v>10.000261974346168</v>
      </c>
      <c r="F56" s="2">
        <f t="shared" si="5"/>
        <v>10</v>
      </c>
      <c r="G56" s="2">
        <f t="shared" si="1"/>
        <v>1.7999995179707184E-4</v>
      </c>
      <c r="M56" s="2">
        <f>G56</f>
        <v>1.7999995179707184E-4</v>
      </c>
      <c r="Q56" s="7">
        <f t="shared" si="7"/>
        <v>3.6109538178506214E-4</v>
      </c>
      <c r="S56" s="6">
        <f t="shared" si="8"/>
        <v>36944.26417999994</v>
      </c>
    </row>
    <row r="57" spans="1:19" x14ac:dyDescent="0.2">
      <c r="A57" s="43" t="s">
        <v>55</v>
      </c>
      <c r="B57" s="34"/>
      <c r="C57" s="26">
        <v>51971.696440000087</v>
      </c>
      <c r="D57" s="27">
        <v>1E-4</v>
      </c>
      <c r="E57" s="2">
        <f t="shared" si="0"/>
        <v>23.000392961766924</v>
      </c>
      <c r="F57" s="2">
        <f t="shared" si="5"/>
        <v>23</v>
      </c>
      <c r="G57" s="2">
        <f t="shared" si="1"/>
        <v>2.700000986806117E-4</v>
      </c>
      <c r="M57" s="2">
        <f>G57</f>
        <v>2.700000986806117E-4</v>
      </c>
      <c r="Q57" s="7">
        <f t="shared" si="7"/>
        <v>3.9030747321299386E-4</v>
      </c>
      <c r="S57" s="6">
        <f t="shared" si="8"/>
        <v>36953.196440000087</v>
      </c>
    </row>
    <row r="58" spans="1:19" x14ac:dyDescent="0.2">
      <c r="A58" s="44" t="s">
        <v>3</v>
      </c>
      <c r="B58" s="35"/>
      <c r="C58" s="5">
        <v>51977.879399999976</v>
      </c>
      <c r="D58" s="29">
        <v>0</v>
      </c>
      <c r="E58" s="2">
        <f t="shared" si="0"/>
        <v>31.999155860206915</v>
      </c>
      <c r="F58" s="2">
        <f t="shared" si="5"/>
        <v>32</v>
      </c>
      <c r="G58" s="2">
        <f t="shared" si="1"/>
        <v>-5.8000000717584044E-4</v>
      </c>
      <c r="K58" s="2">
        <f>G58</f>
        <v>-5.8000000717584044E-4</v>
      </c>
      <c r="P58" s="2">
        <f>G58</f>
        <v>-5.8000000717584044E-4</v>
      </c>
      <c r="Q58" s="7">
        <f t="shared" si="7"/>
        <v>4.1053122881694662E-4</v>
      </c>
      <c r="S58" s="6">
        <f t="shared" si="8"/>
        <v>36959.379399999976</v>
      </c>
    </row>
    <row r="59" spans="1:19" x14ac:dyDescent="0.2">
      <c r="A59" s="44" t="s">
        <v>5</v>
      </c>
      <c r="B59" s="35"/>
      <c r="C59" s="5">
        <v>51978.567499999888</v>
      </c>
      <c r="D59" s="29">
        <v>1.1000000000000001E-3</v>
      </c>
      <c r="E59" s="2">
        <f t="shared" si="0"/>
        <v>33.000625827623239</v>
      </c>
      <c r="F59" s="2">
        <f t="shared" si="5"/>
        <v>33</v>
      </c>
      <c r="G59" s="2">
        <f t="shared" si="1"/>
        <v>4.2999989818781614E-4</v>
      </c>
      <c r="L59" s="2">
        <f>G59</f>
        <v>4.2999989818781614E-4</v>
      </c>
      <c r="Q59" s="7">
        <f t="shared" si="7"/>
        <v>4.1277831277294137E-4</v>
      </c>
      <c r="S59" s="6">
        <f t="shared" si="8"/>
        <v>36960.067499999888</v>
      </c>
    </row>
    <row r="60" spans="1:19" x14ac:dyDescent="0.2">
      <c r="A60" s="44" t="s">
        <v>0</v>
      </c>
      <c r="B60" s="35"/>
      <c r="C60" s="4">
        <v>51988.873769999947</v>
      </c>
      <c r="D60" s="29">
        <v>1E-3</v>
      </c>
      <c r="E60" s="2">
        <f t="shared" si="0"/>
        <v>48.000509394636524</v>
      </c>
      <c r="F60" s="2">
        <f t="shared" si="5"/>
        <v>48</v>
      </c>
      <c r="G60" s="2">
        <f t="shared" si="1"/>
        <v>3.4999995841644704E-4</v>
      </c>
      <c r="J60" s="2">
        <f>G60</f>
        <v>3.4999995841644704E-4</v>
      </c>
      <c r="Q60" s="7">
        <f t="shared" si="7"/>
        <v>4.4648457211286254E-4</v>
      </c>
      <c r="S60" s="6">
        <f t="shared" si="8"/>
        <v>36970.373769999947</v>
      </c>
    </row>
    <row r="61" spans="1:19" x14ac:dyDescent="0.2">
      <c r="A61" s="44" t="s">
        <v>0</v>
      </c>
      <c r="B61" s="35"/>
      <c r="C61" s="4">
        <v>51997.805019999854</v>
      </c>
      <c r="D61" s="29">
        <v>0</v>
      </c>
      <c r="E61" s="2">
        <f t="shared" si="0"/>
        <v>60.999170414163615</v>
      </c>
      <c r="F61" s="2">
        <f t="shared" si="5"/>
        <v>61</v>
      </c>
      <c r="G61" s="2">
        <f t="shared" si="1"/>
        <v>-5.7000013475771993E-4</v>
      </c>
      <c r="J61" s="2">
        <f>G61</f>
        <v>-5.7000013475771993E-4</v>
      </c>
      <c r="Q61" s="7">
        <f t="shared" si="7"/>
        <v>4.7569666354079431E-4</v>
      </c>
      <c r="S61" s="6">
        <f t="shared" si="8"/>
        <v>36979.305019999854</v>
      </c>
    </row>
    <row r="62" spans="1:19" x14ac:dyDescent="0.2">
      <c r="A62" s="44" t="s">
        <v>5</v>
      </c>
      <c r="B62" s="35"/>
      <c r="C62" s="4">
        <v>52013.60913000023</v>
      </c>
      <c r="D62" s="29">
        <v>1E-3</v>
      </c>
      <c r="E62" s="2">
        <f t="shared" si="0"/>
        <v>84.000684044656936</v>
      </c>
      <c r="F62" s="2">
        <f t="shared" si="5"/>
        <v>84</v>
      </c>
      <c r="G62" s="2">
        <f t="shared" si="1"/>
        <v>4.7000024642329663E-4</v>
      </c>
      <c r="L62" s="2">
        <f>G62</f>
        <v>4.7000024642329663E-4</v>
      </c>
      <c r="Q62" s="7">
        <f t="shared" si="7"/>
        <v>5.2737959452867349E-4</v>
      </c>
      <c r="S62" s="6">
        <f t="shared" si="8"/>
        <v>36995.10913000023</v>
      </c>
    </row>
    <row r="63" spans="1:19" x14ac:dyDescent="0.2">
      <c r="A63" s="43" t="s">
        <v>5</v>
      </c>
      <c r="B63" s="36"/>
      <c r="C63" s="26">
        <v>52024.602299999911</v>
      </c>
      <c r="D63" s="20">
        <v>1E-4</v>
      </c>
      <c r="E63" s="2">
        <f t="shared" si="0"/>
        <v>100.00029108257252</v>
      </c>
      <c r="F63" s="2">
        <f t="shared" si="5"/>
        <v>100</v>
      </c>
      <c r="G63" s="2">
        <f t="shared" si="1"/>
        <v>1.9999992218799889E-4</v>
      </c>
      <c r="L63" s="2">
        <f>G63</f>
        <v>1.9999992218799889E-4</v>
      </c>
      <c r="Q63" s="7">
        <f t="shared" si="7"/>
        <v>5.6333293782458941E-4</v>
      </c>
      <c r="S63" s="6">
        <f t="shared" si="8"/>
        <v>37006.102299999911</v>
      </c>
    </row>
    <row r="64" spans="1:19" x14ac:dyDescent="0.2">
      <c r="A64" s="43" t="s">
        <v>5</v>
      </c>
      <c r="B64" s="36"/>
      <c r="C64" s="26">
        <v>52026.663699999917</v>
      </c>
      <c r="D64" s="20">
        <v>2.0000000000000001E-4</v>
      </c>
      <c r="E64" s="2">
        <f t="shared" si="0"/>
        <v>103.00048028632452</v>
      </c>
      <c r="F64" s="2">
        <f t="shared" si="5"/>
        <v>103</v>
      </c>
      <c r="G64" s="2">
        <f t="shared" si="1"/>
        <v>3.2999992981785908E-4</v>
      </c>
      <c r="L64" s="2">
        <f>G64</f>
        <v>3.2999992981785908E-4</v>
      </c>
      <c r="Q64" s="7">
        <f t="shared" si="7"/>
        <v>5.7007418969257377E-4</v>
      </c>
      <c r="S64" s="6">
        <f t="shared" si="8"/>
        <v>37008.163699999917</v>
      </c>
    </row>
    <row r="65" spans="1:19" x14ac:dyDescent="0.2">
      <c r="A65" s="28" t="s">
        <v>52</v>
      </c>
      <c r="B65" s="35"/>
      <c r="C65" s="2">
        <v>52722.688011834158</v>
      </c>
      <c r="D65">
        <v>2.0000000000000001E-4</v>
      </c>
      <c r="E65" s="2">
        <f t="shared" si="0"/>
        <v>1116.0035975406006</v>
      </c>
      <c r="F65" s="2">
        <f t="shared" si="5"/>
        <v>1116</v>
      </c>
      <c r="G65" s="2">
        <f t="shared" si="1"/>
        <v>2.471834173775278E-3</v>
      </c>
      <c r="I65" s="2">
        <f>G65</f>
        <v>2.471834173775278E-3</v>
      </c>
      <c r="Q65" s="7">
        <f t="shared" si="7"/>
        <v>2.8463702371152532E-3</v>
      </c>
      <c r="S65" s="6">
        <f t="shared" si="8"/>
        <v>37704.188011834158</v>
      </c>
    </row>
    <row r="66" spans="1:19" x14ac:dyDescent="0.2">
      <c r="A66" s="28" t="s">
        <v>52</v>
      </c>
      <c r="B66" s="35"/>
      <c r="C66" s="2">
        <v>52943.931811165625</v>
      </c>
      <c r="D66">
        <v>1E-4</v>
      </c>
      <c r="E66" s="2">
        <f t="shared" si="0"/>
        <v>1438.0047900066052</v>
      </c>
      <c r="F66" s="2">
        <f t="shared" si="5"/>
        <v>1438</v>
      </c>
      <c r="G66" s="2">
        <f t="shared" si="1"/>
        <v>3.2911656380747445E-3</v>
      </c>
      <c r="I66" s="2">
        <f>G66</f>
        <v>3.2911656380747445E-3</v>
      </c>
      <c r="Q66" s="7">
        <f t="shared" si="7"/>
        <v>3.5699312709455621E-3</v>
      </c>
      <c r="S66" s="6">
        <f t="shared" si="8"/>
        <v>37925.431811165625</v>
      </c>
    </row>
    <row r="67" spans="1:19" x14ac:dyDescent="0.2">
      <c r="A67" s="28" t="s">
        <v>53</v>
      </c>
      <c r="B67"/>
      <c r="C67" s="2">
        <v>53126.698269678527</v>
      </c>
      <c r="D67">
        <v>2.0000000000000001E-4</v>
      </c>
      <c r="E67" s="2">
        <f t="shared" si="0"/>
        <v>1704.0055446572364</v>
      </c>
      <c r="F67" s="2">
        <f t="shared" si="5"/>
        <v>1704</v>
      </c>
      <c r="G67" s="2">
        <f t="shared" si="1"/>
        <v>3.8096785428933799E-3</v>
      </c>
      <c r="I67" s="2">
        <f>G67</f>
        <v>3.8096785428933799E-3</v>
      </c>
      <c r="Q67" s="7">
        <f t="shared" si="7"/>
        <v>4.1676556032401654E-3</v>
      </c>
      <c r="S67" s="6">
        <f t="shared" si="8"/>
        <v>38108.198269678527</v>
      </c>
    </row>
    <row r="68" spans="1:19" x14ac:dyDescent="0.2">
      <c r="A68"/>
      <c r="B68"/>
      <c r="D68"/>
    </row>
  </sheetData>
  <sheetProtection sheet="1"/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75"/>
  <sheetViews>
    <sheetView workbookViewId="0"/>
  </sheetViews>
  <sheetFormatPr defaultRowHeight="12.75" x14ac:dyDescent="0.2"/>
  <cols>
    <col min="1" max="1" width="14.42578125" style="2" customWidth="1"/>
    <col min="2" max="2" width="6.85546875" style="2" customWidth="1"/>
    <col min="3" max="3" width="18.28515625" style="2" customWidth="1"/>
    <col min="4" max="4" width="8.42578125" style="2" customWidth="1"/>
    <col min="5" max="6" width="9.7109375" style="2" customWidth="1"/>
    <col min="7" max="7" width="7.140625" style="2" customWidth="1"/>
    <col min="8" max="10" width="9.140625" style="2"/>
    <col min="11" max="16" width="8.42578125" style="2" customWidth="1"/>
    <col min="17" max="17" width="9.85546875" style="2" customWidth="1"/>
    <col min="18" max="18" width="8.42578125" style="2" customWidth="1"/>
    <col min="19" max="19" width="12" style="2" customWidth="1"/>
    <col min="20" max="16384" width="9.140625" style="2"/>
  </cols>
  <sheetData>
    <row r="1" spans="1:6" ht="20.25" x14ac:dyDescent="0.3">
      <c r="A1" s="1" t="s">
        <v>68</v>
      </c>
      <c r="B1" s="1" t="s">
        <v>67</v>
      </c>
      <c r="D1" s="45" t="s">
        <v>57</v>
      </c>
      <c r="F1" s="2" t="s">
        <v>60</v>
      </c>
    </row>
    <row r="2" spans="1:6" x14ac:dyDescent="0.2">
      <c r="A2" s="16" t="s">
        <v>22</v>
      </c>
      <c r="B2" s="2" t="s">
        <v>35</v>
      </c>
      <c r="F2" s="2" t="s">
        <v>58</v>
      </c>
    </row>
    <row r="3" spans="1:6" ht="13.5" thickBot="1" x14ac:dyDescent="0.25">
      <c r="A3" s="16"/>
      <c r="C3" s="13"/>
      <c r="D3" s="13"/>
      <c r="F3" s="2" t="s">
        <v>59</v>
      </c>
    </row>
    <row r="4" spans="1:6" ht="13.5" thickBot="1" x14ac:dyDescent="0.25">
      <c r="A4" s="17" t="s">
        <v>23</v>
      </c>
      <c r="B4" s="11"/>
      <c r="C4" s="21" t="s">
        <v>11</v>
      </c>
      <c r="D4" s="22" t="s">
        <v>11</v>
      </c>
      <c r="E4" s="12"/>
      <c r="F4" s="2" t="s">
        <v>61</v>
      </c>
    </row>
    <row r="5" spans="1:6" x14ac:dyDescent="0.2">
      <c r="A5" s="16"/>
      <c r="C5" s="7"/>
      <c r="D5" s="7"/>
    </row>
    <row r="6" spans="1:6" x14ac:dyDescent="0.2">
      <c r="A6" s="17" t="s">
        <v>24</v>
      </c>
    </row>
    <row r="7" spans="1:6" x14ac:dyDescent="0.2">
      <c r="A7" s="16" t="s">
        <v>7</v>
      </c>
      <c r="C7" s="3">
        <v>51955.893100000001</v>
      </c>
    </row>
    <row r="8" spans="1:6" x14ac:dyDescent="0.2">
      <c r="A8" s="16" t="s">
        <v>15</v>
      </c>
      <c r="C8" s="2">
        <v>1.37418</v>
      </c>
      <c r="D8" s="2">
        <f>2*C8</f>
        <v>2.7483599999999999</v>
      </c>
      <c r="E8" s="2">
        <f>100*C8/365</f>
        <v>0.37648767123287674</v>
      </c>
    </row>
    <row r="9" spans="1:6" x14ac:dyDescent="0.2">
      <c r="A9" s="16"/>
    </row>
    <row r="10" spans="1:6" ht="13.5" thickBot="1" x14ac:dyDescent="0.25">
      <c r="A10" s="16"/>
      <c r="C10" s="19" t="s">
        <v>31</v>
      </c>
      <c r="D10" s="19" t="s">
        <v>32</v>
      </c>
    </row>
    <row r="11" spans="1:6" x14ac:dyDescent="0.2">
      <c r="A11" s="16" t="s">
        <v>26</v>
      </c>
      <c r="C11" s="16">
        <f>INTERCEPT(G21:G90,F21:F90)</f>
        <v>9.8300752444050593E-5</v>
      </c>
      <c r="D11" s="20"/>
    </row>
    <row r="12" spans="1:6" x14ac:dyDescent="0.2">
      <c r="A12" s="16" t="s">
        <v>27</v>
      </c>
      <c r="C12" s="2">
        <f>SLOPE(G21:G90,F21:F90)</f>
        <v>4.4849727677912976E-6</v>
      </c>
    </row>
    <row r="13" spans="1:6" x14ac:dyDescent="0.2">
      <c r="A13" s="16" t="s">
        <v>28</v>
      </c>
    </row>
    <row r="14" spans="1:6" x14ac:dyDescent="0.2">
      <c r="A14" s="16" t="s">
        <v>29</v>
      </c>
    </row>
    <row r="15" spans="1:6" x14ac:dyDescent="0.2">
      <c r="A15" s="18" t="s">
        <v>30</v>
      </c>
      <c r="C15" s="2">
        <v>53126.698269678498</v>
      </c>
    </row>
    <row r="16" spans="1:6" x14ac:dyDescent="0.2">
      <c r="A16" s="17" t="s">
        <v>13</v>
      </c>
      <c r="C16" s="2">
        <f>C8+C12</f>
        <v>1.3741844849727678</v>
      </c>
      <c r="D16" s="2">
        <v>1.37418448497277</v>
      </c>
    </row>
    <row r="17" spans="1:19" ht="13.5" thickBot="1" x14ac:dyDescent="0.25">
      <c r="A17" s="16"/>
      <c r="C17" s="13"/>
      <c r="D17" s="13"/>
    </row>
    <row r="18" spans="1:19" ht="13.5" thickBot="1" x14ac:dyDescent="0.25">
      <c r="A18" s="17" t="s">
        <v>12</v>
      </c>
      <c r="B18" s="11"/>
      <c r="C18" s="14">
        <f>C15</f>
        <v>53126.698269678498</v>
      </c>
      <c r="D18" s="15">
        <f>C16</f>
        <v>1.3741844849727678</v>
      </c>
      <c r="E18" s="12"/>
    </row>
    <row r="19" spans="1:19" x14ac:dyDescent="0.2">
      <c r="C19" s="7"/>
      <c r="D19" s="7"/>
      <c r="H19" s="2" t="s">
        <v>19</v>
      </c>
      <c r="I19" s="2" t="s">
        <v>20</v>
      </c>
      <c r="J19" s="2" t="s">
        <v>21</v>
      </c>
    </row>
    <row r="20" spans="1:19" x14ac:dyDescent="0.2">
      <c r="A20" s="9" t="s">
        <v>16</v>
      </c>
      <c r="B20" s="9" t="s">
        <v>18</v>
      </c>
      <c r="C20" s="9" t="s">
        <v>17</v>
      </c>
      <c r="D20" s="9" t="s">
        <v>8</v>
      </c>
      <c r="E20" s="9" t="s">
        <v>10</v>
      </c>
      <c r="F20" s="9" t="s">
        <v>9</v>
      </c>
      <c r="G20" s="9" t="s">
        <v>14</v>
      </c>
      <c r="H20" s="10" t="s">
        <v>1</v>
      </c>
      <c r="I20" s="10" t="s">
        <v>51</v>
      </c>
      <c r="J20" s="10" t="s">
        <v>0</v>
      </c>
      <c r="K20" s="10" t="s">
        <v>2</v>
      </c>
      <c r="L20" s="10" t="s">
        <v>5</v>
      </c>
      <c r="M20" s="10" t="s">
        <v>55</v>
      </c>
      <c r="N20" s="10" t="s">
        <v>39</v>
      </c>
      <c r="O20" s="10" t="s">
        <v>49</v>
      </c>
      <c r="P20" s="10" t="s">
        <v>50</v>
      </c>
      <c r="Q20" s="10" t="s">
        <v>33</v>
      </c>
      <c r="R20" s="9" t="s">
        <v>34</v>
      </c>
      <c r="S20" s="9" t="s">
        <v>4</v>
      </c>
    </row>
    <row r="21" spans="1:19" x14ac:dyDescent="0.2">
      <c r="A21" s="7" t="s">
        <v>38</v>
      </c>
      <c r="B21" s="24"/>
      <c r="C21" s="7">
        <v>14973.834999999999</v>
      </c>
      <c r="D21" s="24" t="s">
        <v>11</v>
      </c>
      <c r="E21" s="7">
        <f t="shared" ref="E21:E52" si="0">(C21-C$7)/C$8</f>
        <v>-26912.09164738244</v>
      </c>
      <c r="F21" s="2">
        <f t="shared" ref="F21:F52" si="1">ROUND(2*E21,0)/2</f>
        <v>-26912</v>
      </c>
      <c r="G21" s="7">
        <f t="shared" ref="G21:G43" si="2">C21-(C$7+C$8*F21)</f>
        <v>-0.12594000000535743</v>
      </c>
      <c r="H21" s="7"/>
      <c r="I21" s="7"/>
      <c r="J21" s="7"/>
      <c r="K21" s="7"/>
      <c r="L21" s="7"/>
      <c r="M21" s="7"/>
      <c r="N21" s="7">
        <f t="shared" ref="N21:N34" si="3">+G21</f>
        <v>-0.12594000000535743</v>
      </c>
      <c r="O21" s="7"/>
      <c r="P21" s="7"/>
      <c r="Q21" s="7">
        <f t="shared" ref="Q21:Q52" si="4">+C$11+C$12*F21</f>
        <v>-0.12060128637435535</v>
      </c>
      <c r="R21" s="7"/>
      <c r="S21" s="8"/>
    </row>
    <row r="22" spans="1:19" x14ac:dyDescent="0.2">
      <c r="A22" s="2" t="s">
        <v>38</v>
      </c>
      <c r="B22" s="23" t="s">
        <v>56</v>
      </c>
      <c r="C22" s="2">
        <v>15169.618</v>
      </c>
      <c r="D22" s="23" t="s">
        <v>11</v>
      </c>
      <c r="E22" s="2">
        <f t="shared" si="0"/>
        <v>-26769.619045539886</v>
      </c>
      <c r="F22" s="2">
        <f t="shared" si="1"/>
        <v>-26769.5</v>
      </c>
      <c r="G22" s="2">
        <f t="shared" si="2"/>
        <v>-0.16358999999829393</v>
      </c>
      <c r="N22" s="2">
        <f t="shared" si="3"/>
        <v>-0.16358999999829393</v>
      </c>
      <c r="O22" s="7"/>
      <c r="P22" s="7"/>
      <c r="Q22" s="7">
        <f t="shared" si="4"/>
        <v>-0.1199621777549451</v>
      </c>
      <c r="S22" s="6">
        <f t="shared" ref="S22:S53" si="5">C22-15018.5</f>
        <v>151.11800000000039</v>
      </c>
    </row>
    <row r="23" spans="1:19" x14ac:dyDescent="0.2">
      <c r="A23" s="2" t="s">
        <v>38</v>
      </c>
      <c r="B23" s="23"/>
      <c r="C23" s="2">
        <v>15711.800999999999</v>
      </c>
      <c r="D23" s="23" t="s">
        <v>11</v>
      </c>
      <c r="E23" s="2">
        <f t="shared" si="0"/>
        <v>-26375.068841054304</v>
      </c>
      <c r="F23" s="2">
        <f t="shared" si="1"/>
        <v>-26375</v>
      </c>
      <c r="G23" s="2">
        <f t="shared" si="2"/>
        <v>-9.4600000003993046E-2</v>
      </c>
      <c r="N23" s="2">
        <f t="shared" si="3"/>
        <v>-9.4600000003993046E-2</v>
      </c>
      <c r="O23" s="7"/>
      <c r="P23" s="7"/>
      <c r="Q23" s="7">
        <f t="shared" si="4"/>
        <v>-0.11819285599805143</v>
      </c>
      <c r="S23" s="6">
        <f t="shared" si="5"/>
        <v>693.30099999999948</v>
      </c>
    </row>
    <row r="24" spans="1:19" x14ac:dyDescent="0.2">
      <c r="A24" s="2" t="s">
        <v>38</v>
      </c>
      <c r="B24" s="23"/>
      <c r="C24" s="2">
        <v>16519.785</v>
      </c>
      <c r="D24" s="23" t="s">
        <v>11</v>
      </c>
      <c r="E24" s="2">
        <f t="shared" si="0"/>
        <v>-25787.093466649199</v>
      </c>
      <c r="F24" s="2">
        <f t="shared" si="1"/>
        <v>-25787</v>
      </c>
      <c r="G24" s="2">
        <f t="shared" si="2"/>
        <v>-0.12844000000404776</v>
      </c>
      <c r="N24" s="2">
        <f t="shared" si="3"/>
        <v>-0.12844000000404776</v>
      </c>
      <c r="O24" s="7"/>
      <c r="P24" s="7"/>
      <c r="Q24" s="7">
        <f t="shared" si="4"/>
        <v>-0.11555569201059014</v>
      </c>
      <c r="S24" s="6">
        <f t="shared" si="5"/>
        <v>1501.2849999999999</v>
      </c>
    </row>
    <row r="25" spans="1:19" x14ac:dyDescent="0.2">
      <c r="A25" s="2" t="s">
        <v>38</v>
      </c>
      <c r="B25" s="23" t="s">
        <v>56</v>
      </c>
      <c r="C25" s="2">
        <v>16939.626</v>
      </c>
      <c r="D25" s="23" t="s">
        <v>11</v>
      </c>
      <c r="E25" s="2">
        <f t="shared" si="0"/>
        <v>-25481.572355877684</v>
      </c>
      <c r="F25" s="2">
        <f t="shared" si="1"/>
        <v>-25481.5</v>
      </c>
      <c r="G25" s="2">
        <f t="shared" si="2"/>
        <v>-9.9430000005668262E-2</v>
      </c>
      <c r="N25" s="2">
        <f t="shared" si="3"/>
        <v>-9.9430000005668262E-2</v>
      </c>
      <c r="O25" s="7"/>
      <c r="P25" s="7"/>
      <c r="Q25" s="7">
        <f t="shared" si="4"/>
        <v>-0.1141855328300299</v>
      </c>
      <c r="S25" s="6">
        <f t="shared" si="5"/>
        <v>1921.1260000000002</v>
      </c>
    </row>
    <row r="26" spans="1:19" x14ac:dyDescent="0.2">
      <c r="A26" s="2" t="s">
        <v>38</v>
      </c>
      <c r="B26" s="23" t="s">
        <v>56</v>
      </c>
      <c r="C26" s="2">
        <v>16961.587</v>
      </c>
      <c r="D26" s="23" t="s">
        <v>11</v>
      </c>
      <c r="E26" s="2">
        <f t="shared" si="0"/>
        <v>-25465.591188927217</v>
      </c>
      <c r="F26" s="2">
        <f t="shared" si="1"/>
        <v>-25465.5</v>
      </c>
      <c r="G26" s="2">
        <f t="shared" si="2"/>
        <v>-0.12531000000308268</v>
      </c>
      <c r="N26" s="2">
        <f t="shared" si="3"/>
        <v>-0.12531000000308268</v>
      </c>
      <c r="O26" s="7"/>
      <c r="P26" s="7"/>
      <c r="Q26" s="7">
        <f t="shared" si="4"/>
        <v>-0.11411377326574525</v>
      </c>
      <c r="S26" s="6">
        <f t="shared" si="5"/>
        <v>1943.0869999999995</v>
      </c>
    </row>
    <row r="27" spans="1:19" x14ac:dyDescent="0.2">
      <c r="A27" s="2" t="s">
        <v>38</v>
      </c>
      <c r="B27" s="23" t="s">
        <v>56</v>
      </c>
      <c r="C27" s="2">
        <v>17171.851999999999</v>
      </c>
      <c r="D27" s="23" t="s">
        <v>11</v>
      </c>
      <c r="E27" s="2">
        <f t="shared" si="0"/>
        <v>-25312.579938581555</v>
      </c>
      <c r="F27" s="2">
        <f t="shared" si="1"/>
        <v>-25312.5</v>
      </c>
      <c r="G27" s="2">
        <f t="shared" si="2"/>
        <v>-0.10985000000073342</v>
      </c>
      <c r="N27" s="2">
        <f t="shared" si="3"/>
        <v>-0.10985000000073342</v>
      </c>
      <c r="O27" s="7"/>
      <c r="P27" s="7"/>
      <c r="Q27" s="7">
        <f t="shared" si="4"/>
        <v>-0.11342757243227318</v>
      </c>
      <c r="S27" s="6">
        <f t="shared" si="5"/>
        <v>2153.351999999999</v>
      </c>
    </row>
    <row r="28" spans="1:19" x14ac:dyDescent="0.2">
      <c r="A28" s="2" t="s">
        <v>38</v>
      </c>
      <c r="B28" s="23" t="s">
        <v>56</v>
      </c>
      <c r="C28" s="2">
        <v>17321.659</v>
      </c>
      <c r="D28" s="23" t="s">
        <v>11</v>
      </c>
      <c r="E28" s="2">
        <f t="shared" si="0"/>
        <v>-25203.564380212199</v>
      </c>
      <c r="F28" s="2">
        <f t="shared" si="1"/>
        <v>-25203.5</v>
      </c>
      <c r="G28" s="2">
        <f t="shared" si="2"/>
        <v>-8.8470000002416782E-2</v>
      </c>
      <c r="N28" s="2">
        <f t="shared" si="3"/>
        <v>-8.8470000002416782E-2</v>
      </c>
      <c r="O28" s="7"/>
      <c r="P28" s="7"/>
      <c r="Q28" s="7">
        <f t="shared" si="4"/>
        <v>-0.11293871040058392</v>
      </c>
      <c r="S28" s="6">
        <f t="shared" si="5"/>
        <v>2303.1589999999997</v>
      </c>
    </row>
    <row r="29" spans="1:19" x14ac:dyDescent="0.2">
      <c r="A29" s="2" t="s">
        <v>38</v>
      </c>
      <c r="B29" s="23"/>
      <c r="C29" s="2">
        <v>20111.936000000002</v>
      </c>
      <c r="D29" s="23" t="s">
        <v>11</v>
      </c>
      <c r="E29" s="2">
        <f t="shared" si="0"/>
        <v>-23173.061098254959</v>
      </c>
      <c r="F29" s="2">
        <f t="shared" si="1"/>
        <v>-23173</v>
      </c>
      <c r="G29" s="2">
        <f t="shared" si="2"/>
        <v>-8.3959999999933643E-2</v>
      </c>
      <c r="N29" s="2">
        <f t="shared" si="3"/>
        <v>-8.3959999999933643E-2</v>
      </c>
      <c r="O29" s="7"/>
      <c r="P29" s="7"/>
      <c r="Q29" s="7">
        <f t="shared" si="4"/>
        <v>-0.1038319731955837</v>
      </c>
      <c r="S29" s="6">
        <f t="shared" si="5"/>
        <v>5093.4360000000015</v>
      </c>
    </row>
    <row r="30" spans="1:19" x14ac:dyDescent="0.2">
      <c r="A30" s="2" t="s">
        <v>38</v>
      </c>
      <c r="B30" s="23" t="s">
        <v>56</v>
      </c>
      <c r="C30" s="2">
        <v>20131.852999999999</v>
      </c>
      <c r="D30" s="23" t="s">
        <v>11</v>
      </c>
      <c r="E30" s="2">
        <f t="shared" si="0"/>
        <v>-23158.567363809692</v>
      </c>
      <c r="F30" s="2">
        <f t="shared" si="1"/>
        <v>-23158.5</v>
      </c>
      <c r="G30" s="2">
        <f t="shared" si="2"/>
        <v>-9.2570000004343456E-2</v>
      </c>
      <c r="N30" s="2">
        <f t="shared" si="3"/>
        <v>-9.2570000004343456E-2</v>
      </c>
      <c r="O30" s="7"/>
      <c r="P30" s="7"/>
      <c r="Q30" s="7">
        <f t="shared" si="4"/>
        <v>-0.10376694109045072</v>
      </c>
      <c r="S30" s="6">
        <f t="shared" si="5"/>
        <v>5113.3529999999992</v>
      </c>
    </row>
    <row r="31" spans="1:19" x14ac:dyDescent="0.2">
      <c r="A31" s="2" t="s">
        <v>38</v>
      </c>
      <c r="B31" s="23"/>
      <c r="C31" s="2">
        <v>20246.595000000001</v>
      </c>
      <c r="D31" s="23" t="s">
        <v>11</v>
      </c>
      <c r="E31" s="2">
        <f t="shared" si="0"/>
        <v>-23075.068841054301</v>
      </c>
      <c r="F31" s="2">
        <f t="shared" si="1"/>
        <v>-23075</v>
      </c>
      <c r="G31" s="2">
        <f t="shared" si="2"/>
        <v>-9.4600000000355067E-2</v>
      </c>
      <c r="N31" s="2">
        <f t="shared" si="3"/>
        <v>-9.4600000000355067E-2</v>
      </c>
      <c r="O31" s="7"/>
      <c r="P31" s="7"/>
      <c r="Q31" s="7">
        <f t="shared" si="4"/>
        <v>-0.10339244586434014</v>
      </c>
      <c r="S31" s="6">
        <f t="shared" si="5"/>
        <v>5228.0950000000012</v>
      </c>
    </row>
    <row r="32" spans="1:19" x14ac:dyDescent="0.2">
      <c r="A32" s="2" t="s">
        <v>38</v>
      </c>
      <c r="B32" s="23" t="s">
        <v>56</v>
      </c>
      <c r="C32" s="2">
        <v>20575.715</v>
      </c>
      <c r="D32" s="23" t="s">
        <v>11</v>
      </c>
      <c r="E32" s="2">
        <f t="shared" si="0"/>
        <v>-22835.566010275219</v>
      </c>
      <c r="F32" s="2">
        <f t="shared" si="1"/>
        <v>-22835.5</v>
      </c>
      <c r="G32" s="2">
        <f t="shared" si="2"/>
        <v>-9.0710000000399305E-2</v>
      </c>
      <c r="N32" s="2">
        <f t="shared" si="3"/>
        <v>-9.0710000000399305E-2</v>
      </c>
      <c r="O32" s="7"/>
      <c r="P32" s="7"/>
      <c r="Q32" s="7">
        <f t="shared" si="4"/>
        <v>-0.10231829488645412</v>
      </c>
      <c r="S32" s="6">
        <f t="shared" si="5"/>
        <v>5557.2150000000001</v>
      </c>
    </row>
    <row r="33" spans="1:35" x14ac:dyDescent="0.2">
      <c r="A33" s="2" t="s">
        <v>38</v>
      </c>
      <c r="B33" s="23"/>
      <c r="C33" s="2">
        <v>21010.609</v>
      </c>
      <c r="D33" s="23" t="s">
        <v>11</v>
      </c>
      <c r="E33" s="2">
        <f t="shared" si="0"/>
        <v>-22519.090730471991</v>
      </c>
      <c r="F33" s="2">
        <f t="shared" si="1"/>
        <v>-22519</v>
      </c>
      <c r="G33" s="2">
        <f t="shared" si="2"/>
        <v>-0.12468000000080792</v>
      </c>
      <c r="N33" s="2">
        <f t="shared" si="3"/>
        <v>-0.12468000000080792</v>
      </c>
      <c r="O33" s="7"/>
      <c r="P33" s="7"/>
      <c r="Q33" s="7">
        <f t="shared" si="4"/>
        <v>-0.10089880100544818</v>
      </c>
      <c r="S33" s="6">
        <f t="shared" si="5"/>
        <v>5992.1090000000004</v>
      </c>
    </row>
    <row r="34" spans="1:35" x14ac:dyDescent="0.2">
      <c r="A34" s="2" t="s">
        <v>38</v>
      </c>
      <c r="B34" s="23" t="s">
        <v>56</v>
      </c>
      <c r="C34" s="2">
        <v>21251.782999999999</v>
      </c>
      <c r="D34" s="23" t="s">
        <v>11</v>
      </c>
      <c r="E34" s="2">
        <f t="shared" si="0"/>
        <v>-22343.586793578717</v>
      </c>
      <c r="F34" s="2">
        <f t="shared" si="1"/>
        <v>-22343.5</v>
      </c>
      <c r="G34" s="2">
        <f t="shared" si="2"/>
        <v>-0.1192700000028708</v>
      </c>
      <c r="N34" s="2">
        <f t="shared" si="3"/>
        <v>-0.1192700000028708</v>
      </c>
      <c r="O34" s="7"/>
      <c r="P34" s="7"/>
      <c r="Q34" s="7">
        <f t="shared" si="4"/>
        <v>-0.10011168828470081</v>
      </c>
      <c r="S34" s="6">
        <f t="shared" si="5"/>
        <v>6233.2829999999994</v>
      </c>
    </row>
    <row r="35" spans="1:35" x14ac:dyDescent="0.2">
      <c r="A35" s="2" t="s">
        <v>42</v>
      </c>
      <c r="B35" s="23"/>
      <c r="C35" s="2">
        <v>48362.400999999998</v>
      </c>
      <c r="D35" s="2">
        <v>3.0000000000000001E-3</v>
      </c>
      <c r="E35" s="2">
        <f t="shared" si="0"/>
        <v>-2615.0082958564403</v>
      </c>
      <c r="F35" s="2">
        <f t="shared" si="1"/>
        <v>-2615</v>
      </c>
      <c r="G35" s="2">
        <f t="shared" si="2"/>
        <v>-1.1400000003050081E-2</v>
      </c>
      <c r="O35" s="7">
        <f>G35</f>
        <v>-1.1400000003050081E-2</v>
      </c>
      <c r="P35" s="7"/>
      <c r="Q35" s="7">
        <f t="shared" si="4"/>
        <v>-1.1629903035330192E-2</v>
      </c>
      <c r="S35" s="6">
        <f t="shared" si="5"/>
        <v>33343.900999999998</v>
      </c>
      <c r="AD35" s="2">
        <v>16</v>
      </c>
      <c r="AF35" s="2" t="s">
        <v>40</v>
      </c>
      <c r="AG35" s="2" t="s">
        <v>41</v>
      </c>
      <c r="AI35" s="2" t="s">
        <v>43</v>
      </c>
    </row>
    <row r="36" spans="1:35" x14ac:dyDescent="0.2">
      <c r="A36" s="2" t="s">
        <v>42</v>
      </c>
      <c r="B36" s="23"/>
      <c r="C36" s="2">
        <v>48362.400999999998</v>
      </c>
      <c r="D36" s="2">
        <v>3.0000000000000001E-3</v>
      </c>
      <c r="E36" s="2">
        <f t="shared" si="0"/>
        <v>-2615.0082958564403</v>
      </c>
      <c r="F36" s="2">
        <f t="shared" si="1"/>
        <v>-2615</v>
      </c>
      <c r="G36" s="2">
        <f t="shared" si="2"/>
        <v>-1.1400000003050081E-2</v>
      </c>
      <c r="O36" s="7">
        <f>G36</f>
        <v>-1.1400000003050081E-2</v>
      </c>
      <c r="P36" s="7"/>
      <c r="Q36" s="7">
        <f t="shared" si="4"/>
        <v>-1.1629903035330192E-2</v>
      </c>
      <c r="S36" s="6">
        <f t="shared" si="5"/>
        <v>33343.900999999998</v>
      </c>
      <c r="AD36" s="2">
        <v>16</v>
      </c>
      <c r="AF36" s="2" t="s">
        <v>40</v>
      </c>
      <c r="AG36" s="2" t="s">
        <v>41</v>
      </c>
      <c r="AI36" s="2" t="s">
        <v>43</v>
      </c>
    </row>
    <row r="37" spans="1:35" x14ac:dyDescent="0.2">
      <c r="A37" s="37" t="s">
        <v>5</v>
      </c>
      <c r="B37" s="32"/>
      <c r="C37" s="26">
        <v>49121.63770001987</v>
      </c>
      <c r="D37" s="30">
        <v>5.0000000000000001E-4</v>
      </c>
      <c r="E37" s="2">
        <f t="shared" si="0"/>
        <v>-2062.5066585018931</v>
      </c>
      <c r="F37" s="2">
        <f t="shared" si="1"/>
        <v>-2062.5</v>
      </c>
      <c r="G37" s="2">
        <f t="shared" si="2"/>
        <v>-9.1499801346799359E-3</v>
      </c>
      <c r="L37" s="2">
        <f>G37</f>
        <v>-9.1499801346799359E-3</v>
      </c>
      <c r="O37" s="7"/>
      <c r="P37" s="7"/>
      <c r="Q37" s="7">
        <f t="shared" si="4"/>
        <v>-9.1519555811255E-3</v>
      </c>
      <c r="S37" s="6">
        <f t="shared" si="5"/>
        <v>34103.13770001987</v>
      </c>
    </row>
    <row r="38" spans="1:35" x14ac:dyDescent="0.2">
      <c r="A38" s="38" t="s">
        <v>54</v>
      </c>
      <c r="B38" s="32"/>
      <c r="C38" s="26">
        <v>49430.828299989924</v>
      </c>
      <c r="D38" s="30">
        <v>2.0000000000000001E-4</v>
      </c>
      <c r="E38" s="2">
        <f t="shared" si="0"/>
        <v>-1837.5065857530144</v>
      </c>
      <c r="F38" s="2">
        <f t="shared" si="1"/>
        <v>-1837.5</v>
      </c>
      <c r="G38" s="2">
        <f t="shared" si="2"/>
        <v>-9.0500100777717307E-3</v>
      </c>
      <c r="O38" s="7"/>
      <c r="P38" s="7"/>
      <c r="Q38" s="7">
        <f t="shared" si="4"/>
        <v>-8.1428367083724584E-3</v>
      </c>
      <c r="S38" s="6">
        <f t="shared" si="5"/>
        <v>34412.328299989924</v>
      </c>
    </row>
    <row r="39" spans="1:35" x14ac:dyDescent="0.2">
      <c r="A39" s="37" t="s">
        <v>5</v>
      </c>
      <c r="B39" s="32"/>
      <c r="C39" s="26">
        <v>49446.632099980023</v>
      </c>
      <c r="D39" s="30">
        <v>2.0000000000000001E-4</v>
      </c>
      <c r="E39" s="2">
        <f t="shared" si="0"/>
        <v>-1826.0060545343249</v>
      </c>
      <c r="F39" s="2">
        <f t="shared" si="1"/>
        <v>-1826</v>
      </c>
      <c r="G39" s="2">
        <f t="shared" si="2"/>
        <v>-8.3200199806015007E-3</v>
      </c>
      <c r="L39" s="2">
        <f>G39</f>
        <v>-8.3200199806015007E-3</v>
      </c>
      <c r="O39" s="7"/>
      <c r="P39" s="7"/>
      <c r="Q39" s="7">
        <f t="shared" si="4"/>
        <v>-8.0912595215428592E-3</v>
      </c>
      <c r="S39" s="6">
        <f t="shared" si="5"/>
        <v>34428.132099980023</v>
      </c>
    </row>
    <row r="40" spans="1:35" x14ac:dyDescent="0.2">
      <c r="A40" s="37" t="s">
        <v>5</v>
      </c>
      <c r="B40" s="32"/>
      <c r="C40" s="26">
        <v>49450.75400000019</v>
      </c>
      <c r="D40" s="30">
        <v>2.0000000000000001E-4</v>
      </c>
      <c r="E40" s="2">
        <f t="shared" si="0"/>
        <v>-1823.0065202519402</v>
      </c>
      <c r="F40" s="2">
        <f t="shared" si="1"/>
        <v>-1823</v>
      </c>
      <c r="G40" s="2">
        <f t="shared" si="2"/>
        <v>-8.9599998100311495E-3</v>
      </c>
      <c r="L40" s="2">
        <f>G40</f>
        <v>-8.9599998100311495E-3</v>
      </c>
      <c r="O40" s="7"/>
      <c r="P40" s="7"/>
      <c r="Q40" s="7">
        <f t="shared" si="4"/>
        <v>-8.0778046032394853E-3</v>
      </c>
      <c r="S40" s="6">
        <f t="shared" si="5"/>
        <v>34432.25400000019</v>
      </c>
    </row>
    <row r="41" spans="1:35" x14ac:dyDescent="0.2">
      <c r="A41" s="2" t="s">
        <v>44</v>
      </c>
      <c r="B41" s="23" t="s">
        <v>56</v>
      </c>
      <c r="C41" s="2">
        <v>49807.355000000003</v>
      </c>
      <c r="D41" s="2">
        <v>1.1999999999999999E-3</v>
      </c>
      <c r="E41" s="2">
        <f t="shared" si="0"/>
        <v>-1563.5055815104265</v>
      </c>
      <c r="F41" s="2">
        <f t="shared" si="1"/>
        <v>-1563.5</v>
      </c>
      <c r="G41" s="2">
        <f t="shared" si="2"/>
        <v>-7.6699999990523793E-3</v>
      </c>
      <c r="O41" s="7">
        <f>G41</f>
        <v>-7.6699999990523793E-3</v>
      </c>
      <c r="P41" s="7"/>
      <c r="Q41" s="7">
        <f t="shared" si="4"/>
        <v>-6.9139541699976435E-3</v>
      </c>
      <c r="S41" s="6">
        <f t="shared" si="5"/>
        <v>34788.855000000003</v>
      </c>
      <c r="AD41" s="2">
        <v>14</v>
      </c>
      <c r="AF41" s="2" t="s">
        <v>40</v>
      </c>
      <c r="AG41" s="2" t="s">
        <v>41</v>
      </c>
      <c r="AI41" s="2" t="s">
        <v>43</v>
      </c>
    </row>
    <row r="42" spans="1:35" x14ac:dyDescent="0.2">
      <c r="A42" s="2" t="s">
        <v>44</v>
      </c>
      <c r="B42" s="23" t="s">
        <v>56</v>
      </c>
      <c r="C42" s="2">
        <v>49807.355900000002</v>
      </c>
      <c r="D42" s="2">
        <v>1.1999999999999999E-3</v>
      </c>
      <c r="E42" s="2">
        <f t="shared" si="0"/>
        <v>-1563.5049265743926</v>
      </c>
      <c r="F42" s="2">
        <f t="shared" si="1"/>
        <v>-1563.5</v>
      </c>
      <c r="G42" s="2">
        <f t="shared" si="2"/>
        <v>-6.7699999999604188E-3</v>
      </c>
      <c r="O42" s="7">
        <f>G42</f>
        <v>-6.7699999999604188E-3</v>
      </c>
      <c r="P42" s="7"/>
      <c r="Q42" s="7">
        <f t="shared" si="4"/>
        <v>-6.9139541699976435E-3</v>
      </c>
      <c r="S42" s="6">
        <f t="shared" si="5"/>
        <v>34788.855900000002</v>
      </c>
      <c r="AD42" s="2">
        <v>14</v>
      </c>
      <c r="AF42" s="2" t="s">
        <v>40</v>
      </c>
      <c r="AG42" s="2" t="s">
        <v>41</v>
      </c>
      <c r="AI42" s="2" t="s">
        <v>43</v>
      </c>
    </row>
    <row r="43" spans="1:35" x14ac:dyDescent="0.2">
      <c r="A43" s="2" t="s">
        <v>36</v>
      </c>
      <c r="B43" s="23"/>
      <c r="C43" s="2">
        <v>49811.476300000002</v>
      </c>
      <c r="D43" s="2">
        <v>4.1000000000000003E-3</v>
      </c>
      <c r="E43" s="2">
        <f t="shared" si="0"/>
        <v>-1560.5064838667417</v>
      </c>
      <c r="F43" s="2">
        <f t="shared" si="1"/>
        <v>-1560.5</v>
      </c>
      <c r="G43" s="2">
        <f t="shared" si="2"/>
        <v>-8.9099999968311749E-3</v>
      </c>
      <c r="N43" s="2">
        <f>+G43</f>
        <v>-8.9099999968311749E-3</v>
      </c>
      <c r="Q43" s="7">
        <f t="shared" si="4"/>
        <v>-6.9004992516942696E-3</v>
      </c>
      <c r="S43" s="6">
        <f t="shared" si="5"/>
        <v>34792.976300000002</v>
      </c>
    </row>
    <row r="44" spans="1:35" x14ac:dyDescent="0.2">
      <c r="A44" s="2" t="s">
        <v>47</v>
      </c>
      <c r="B44" s="23" t="s">
        <v>56</v>
      </c>
      <c r="C44" s="2">
        <v>50141.29</v>
      </c>
      <c r="D44" s="2">
        <v>8.9999999999999993E-3</v>
      </c>
      <c r="E44" s="2">
        <f t="shared" si="0"/>
        <v>-1320.4988429463392</v>
      </c>
      <c r="F44" s="2">
        <f t="shared" si="1"/>
        <v>-1320.5</v>
      </c>
      <c r="O44" s="50">
        <v>1.5900000144029036E-3</v>
      </c>
      <c r="Q44" s="7">
        <f t="shared" si="4"/>
        <v>-5.8241057874243579E-3</v>
      </c>
      <c r="S44" s="6">
        <f t="shared" si="5"/>
        <v>35122.79</v>
      </c>
      <c r="AD44" s="2">
        <v>17</v>
      </c>
      <c r="AF44" s="2" t="s">
        <v>45</v>
      </c>
      <c r="AG44" s="2" t="s">
        <v>46</v>
      </c>
      <c r="AI44" s="2" t="s">
        <v>43</v>
      </c>
    </row>
    <row r="45" spans="1:35" x14ac:dyDescent="0.2">
      <c r="A45" s="2" t="s">
        <v>48</v>
      </c>
      <c r="B45" s="23"/>
      <c r="C45" s="2">
        <v>50143.343999999997</v>
      </c>
      <c r="D45" s="2">
        <v>1.2999999999999999E-2</v>
      </c>
      <c r="E45" s="2">
        <f t="shared" si="0"/>
        <v>-1319.0041333740878</v>
      </c>
      <c r="F45" s="2">
        <f t="shared" si="1"/>
        <v>-1319</v>
      </c>
      <c r="G45" s="2">
        <f t="shared" ref="G45:G75" si="6">C45-(C$7+C$8*F45)</f>
        <v>-5.6800000020302832E-3</v>
      </c>
      <c r="O45" s="2">
        <f t="shared" ref="O45:O50" si="7">G45</f>
        <v>-5.6800000020302832E-3</v>
      </c>
      <c r="Q45" s="7">
        <f t="shared" si="4"/>
        <v>-5.817378328272671E-3</v>
      </c>
      <c r="S45" s="6">
        <f t="shared" si="5"/>
        <v>35124.843999999997</v>
      </c>
      <c r="AD45" s="2">
        <v>18</v>
      </c>
      <c r="AF45" s="2" t="s">
        <v>45</v>
      </c>
      <c r="AG45" s="2" t="s">
        <v>46</v>
      </c>
      <c r="AI45" s="2" t="s">
        <v>43</v>
      </c>
    </row>
    <row r="46" spans="1:35" x14ac:dyDescent="0.2">
      <c r="A46" s="2" t="s">
        <v>48</v>
      </c>
      <c r="B46" s="23"/>
      <c r="C46" s="2">
        <v>50143.343999999997</v>
      </c>
      <c r="D46" s="2">
        <v>1.2999999999999999E-2</v>
      </c>
      <c r="E46" s="2">
        <f t="shared" si="0"/>
        <v>-1319.0041333740878</v>
      </c>
      <c r="F46" s="2">
        <f t="shared" si="1"/>
        <v>-1319</v>
      </c>
      <c r="G46" s="2">
        <f t="shared" si="6"/>
        <v>-5.6800000020302832E-3</v>
      </c>
      <c r="O46" s="2">
        <f t="shared" si="7"/>
        <v>-5.6800000020302832E-3</v>
      </c>
      <c r="Q46" s="7">
        <f t="shared" si="4"/>
        <v>-5.817378328272671E-3</v>
      </c>
      <c r="S46" s="6">
        <f t="shared" si="5"/>
        <v>35124.843999999997</v>
      </c>
      <c r="AD46" s="2">
        <v>18</v>
      </c>
      <c r="AF46" s="2" t="s">
        <v>45</v>
      </c>
      <c r="AG46" s="2" t="s">
        <v>46</v>
      </c>
      <c r="AI46" s="2" t="s">
        <v>43</v>
      </c>
    </row>
    <row r="47" spans="1:35" x14ac:dyDescent="0.2">
      <c r="A47" s="2" t="s">
        <v>48</v>
      </c>
      <c r="B47" s="23" t="s">
        <v>56</v>
      </c>
      <c r="C47" s="2">
        <v>50156.4</v>
      </c>
      <c r="D47" s="2">
        <v>2.1000000000000001E-2</v>
      </c>
      <c r="E47" s="2">
        <f t="shared" si="0"/>
        <v>-1309.5031946324352</v>
      </c>
      <c r="F47" s="2">
        <f t="shared" si="1"/>
        <v>-1309.5</v>
      </c>
      <c r="G47" s="2">
        <f t="shared" si="6"/>
        <v>-4.390000001876615E-3</v>
      </c>
      <c r="O47" s="2">
        <f t="shared" si="7"/>
        <v>-4.390000001876615E-3</v>
      </c>
      <c r="Q47" s="7">
        <f t="shared" si="4"/>
        <v>-5.7747710869786532E-3</v>
      </c>
      <c r="S47" s="6">
        <f t="shared" si="5"/>
        <v>35137.9</v>
      </c>
      <c r="AD47" s="2">
        <v>26</v>
      </c>
      <c r="AF47" s="2" t="s">
        <v>45</v>
      </c>
      <c r="AG47" s="2" t="s">
        <v>46</v>
      </c>
      <c r="AI47" s="2" t="s">
        <v>43</v>
      </c>
    </row>
    <row r="48" spans="1:35" x14ac:dyDescent="0.2">
      <c r="A48" s="2" t="s">
        <v>48</v>
      </c>
      <c r="B48" s="23" t="s">
        <v>56</v>
      </c>
      <c r="C48" s="2">
        <v>50156.4</v>
      </c>
      <c r="D48" s="2">
        <v>2.1000000000000001E-2</v>
      </c>
      <c r="E48" s="2">
        <f t="shared" si="0"/>
        <v>-1309.5031946324352</v>
      </c>
      <c r="F48" s="2">
        <f t="shared" si="1"/>
        <v>-1309.5</v>
      </c>
      <c r="G48" s="2">
        <f t="shared" si="6"/>
        <v>-4.390000001876615E-3</v>
      </c>
      <c r="O48" s="2">
        <f t="shared" si="7"/>
        <v>-4.390000001876615E-3</v>
      </c>
      <c r="Q48" s="7">
        <f t="shared" si="4"/>
        <v>-5.7747710869786532E-3</v>
      </c>
      <c r="S48" s="6">
        <f t="shared" si="5"/>
        <v>35137.9</v>
      </c>
      <c r="AD48" s="2">
        <v>26</v>
      </c>
      <c r="AF48" s="2" t="s">
        <v>45</v>
      </c>
      <c r="AG48" s="2" t="s">
        <v>46</v>
      </c>
      <c r="AI48" s="2" t="s">
        <v>43</v>
      </c>
    </row>
    <row r="49" spans="1:35" x14ac:dyDescent="0.2">
      <c r="A49" s="2" t="s">
        <v>48</v>
      </c>
      <c r="B49" s="23" t="s">
        <v>56</v>
      </c>
      <c r="C49" s="2">
        <v>50211.366999999998</v>
      </c>
      <c r="D49" s="2">
        <v>6.0000000000000001E-3</v>
      </c>
      <c r="E49" s="2">
        <f t="shared" si="0"/>
        <v>-1269.5033401737785</v>
      </c>
      <c r="F49" s="2">
        <f t="shared" si="1"/>
        <v>-1269.5</v>
      </c>
      <c r="G49" s="2">
        <f t="shared" si="6"/>
        <v>-4.5900000041001476E-3</v>
      </c>
      <c r="O49" s="2">
        <f t="shared" si="7"/>
        <v>-4.5900000041001476E-3</v>
      </c>
      <c r="Q49" s="7">
        <f t="shared" si="4"/>
        <v>-5.5953721762670014E-3</v>
      </c>
      <c r="S49" s="6">
        <f t="shared" si="5"/>
        <v>35192.866999999998</v>
      </c>
      <c r="AD49" s="2">
        <v>26</v>
      </c>
      <c r="AF49" s="2" t="s">
        <v>45</v>
      </c>
      <c r="AG49" s="2" t="s">
        <v>46</v>
      </c>
      <c r="AI49" s="2" t="s">
        <v>43</v>
      </c>
    </row>
    <row r="50" spans="1:35" x14ac:dyDescent="0.2">
      <c r="A50" s="2" t="s">
        <v>48</v>
      </c>
      <c r="B50" s="23" t="s">
        <v>56</v>
      </c>
      <c r="C50" s="2">
        <v>50211.366999999998</v>
      </c>
      <c r="D50" s="2">
        <v>6.0000000000000001E-3</v>
      </c>
      <c r="E50" s="2">
        <f t="shared" si="0"/>
        <v>-1269.5033401737785</v>
      </c>
      <c r="F50" s="2">
        <f t="shared" si="1"/>
        <v>-1269.5</v>
      </c>
      <c r="G50" s="2">
        <f t="shared" si="6"/>
        <v>-4.5900000041001476E-3</v>
      </c>
      <c r="O50" s="2">
        <f t="shared" si="7"/>
        <v>-4.5900000041001476E-3</v>
      </c>
      <c r="Q50" s="7">
        <f t="shared" si="4"/>
        <v>-5.5953721762670014E-3</v>
      </c>
      <c r="S50" s="6">
        <f t="shared" si="5"/>
        <v>35192.866999999998</v>
      </c>
      <c r="AD50" s="2">
        <v>26</v>
      </c>
      <c r="AF50" s="2" t="s">
        <v>45</v>
      </c>
      <c r="AG50" s="2" t="s">
        <v>46</v>
      </c>
      <c r="AI50" s="2" t="s">
        <v>43</v>
      </c>
    </row>
    <row r="51" spans="1:35" x14ac:dyDescent="0.2">
      <c r="A51" s="52" t="s">
        <v>64</v>
      </c>
      <c r="B51" s="23" t="s">
        <v>65</v>
      </c>
      <c r="C51" s="2">
        <v>50798.829080000003</v>
      </c>
      <c r="D51" s="2">
        <v>2.0000000000000001E-4</v>
      </c>
      <c r="E51" s="2">
        <f t="shared" si="0"/>
        <v>-842.00324557190322</v>
      </c>
      <c r="F51" s="2">
        <f t="shared" si="1"/>
        <v>-842</v>
      </c>
      <c r="G51" s="2">
        <f t="shared" si="6"/>
        <v>-4.4599999964702874E-3</v>
      </c>
      <c r="P51" s="39">
        <f t="shared" ref="P51:P58" si="8">G51</f>
        <v>-4.4599999964702874E-3</v>
      </c>
      <c r="Q51" s="7">
        <f t="shared" si="4"/>
        <v>-3.6780463180362218E-3</v>
      </c>
      <c r="S51" s="2">
        <f t="shared" si="5"/>
        <v>35780.329080000003</v>
      </c>
      <c r="T51" s="51" t="s">
        <v>66</v>
      </c>
    </row>
    <row r="52" spans="1:35" x14ac:dyDescent="0.2">
      <c r="A52" s="52" t="s">
        <v>64</v>
      </c>
      <c r="B52" s="23" t="s">
        <v>65</v>
      </c>
      <c r="C52" s="2">
        <v>50842.803749999999</v>
      </c>
      <c r="D52" s="2">
        <v>2.9999999999999997E-4</v>
      </c>
      <c r="E52" s="2">
        <f t="shared" si="0"/>
        <v>-810.0025833588046</v>
      </c>
      <c r="F52" s="2">
        <f t="shared" si="1"/>
        <v>-810</v>
      </c>
      <c r="G52" s="2">
        <f t="shared" si="6"/>
        <v>-3.550000001268927E-3</v>
      </c>
      <c r="P52" s="2">
        <f t="shared" si="8"/>
        <v>-3.550000001268927E-3</v>
      </c>
      <c r="Q52" s="7">
        <f t="shared" si="4"/>
        <v>-3.5345271894669005E-3</v>
      </c>
      <c r="S52" s="2">
        <f t="shared" si="5"/>
        <v>35824.303749999999</v>
      </c>
    </row>
    <row r="53" spans="1:35" x14ac:dyDescent="0.2">
      <c r="A53" s="52" t="s">
        <v>64</v>
      </c>
      <c r="B53" s="23" t="s">
        <v>65</v>
      </c>
      <c r="C53" s="2">
        <v>50860.668120000002</v>
      </c>
      <c r="D53" s="2">
        <v>1E-4</v>
      </c>
      <c r="E53" s="2">
        <f t="shared" ref="E53:E75" si="9">(C53-C$7)/C$8</f>
        <v>-797.0025615276013</v>
      </c>
      <c r="F53" s="2">
        <f t="shared" ref="F53:F75" si="10">ROUND(2*E53,0)/2</f>
        <v>-797</v>
      </c>
      <c r="G53" s="2">
        <f t="shared" si="6"/>
        <v>-3.5199999983888119E-3</v>
      </c>
      <c r="P53" s="2">
        <f t="shared" si="8"/>
        <v>-3.5199999983888119E-3</v>
      </c>
      <c r="Q53" s="7">
        <f t="shared" ref="Q53:Q75" si="11">+C$11+C$12*F53</f>
        <v>-3.4762225434856135E-3</v>
      </c>
      <c r="S53" s="2">
        <f t="shared" si="5"/>
        <v>35842.168120000002</v>
      </c>
    </row>
    <row r="54" spans="1:35" x14ac:dyDescent="0.2">
      <c r="A54" s="52" t="s">
        <v>64</v>
      </c>
      <c r="B54" s="23" t="s">
        <v>65</v>
      </c>
      <c r="C54" s="2">
        <v>50871.661699999997</v>
      </c>
      <c r="D54" s="2">
        <v>1E-4</v>
      </c>
      <c r="E54" s="2">
        <f t="shared" si="9"/>
        <v>-789.00245964866633</v>
      </c>
      <c r="F54" s="2">
        <f t="shared" si="10"/>
        <v>-789</v>
      </c>
      <c r="G54" s="2">
        <f t="shared" si="6"/>
        <v>-3.3800000019255094E-3</v>
      </c>
      <c r="P54" s="2">
        <f t="shared" si="8"/>
        <v>-3.3800000019255094E-3</v>
      </c>
      <c r="Q54" s="7">
        <f t="shared" si="11"/>
        <v>-3.440342761343283E-3</v>
      </c>
      <c r="S54" s="2">
        <f t="shared" ref="S54:S75" si="12">C54-15018.5</f>
        <v>35853.161699999997</v>
      </c>
    </row>
    <row r="55" spans="1:35" x14ac:dyDescent="0.2">
      <c r="A55" s="52" t="s">
        <v>64</v>
      </c>
      <c r="B55" s="23" t="s">
        <v>56</v>
      </c>
      <c r="C55" s="2">
        <v>50873.722829999999</v>
      </c>
      <c r="D55" s="2">
        <v>1.4999999999999999E-4</v>
      </c>
      <c r="E55" s="2">
        <f t="shared" si="9"/>
        <v>-787.50256152760369</v>
      </c>
      <c r="F55" s="2">
        <f t="shared" si="10"/>
        <v>-787.5</v>
      </c>
      <c r="G55" s="2">
        <f t="shared" si="6"/>
        <v>-3.5200000056647696E-3</v>
      </c>
      <c r="P55" s="2">
        <f t="shared" si="8"/>
        <v>-3.5200000056647696E-3</v>
      </c>
      <c r="Q55" s="7">
        <f t="shared" si="11"/>
        <v>-3.4336153021915961E-3</v>
      </c>
      <c r="S55" s="2">
        <f t="shared" si="12"/>
        <v>35855.222829999999</v>
      </c>
    </row>
    <row r="56" spans="1:35" x14ac:dyDescent="0.2">
      <c r="A56" s="52" t="s">
        <v>64</v>
      </c>
      <c r="B56" s="23" t="s">
        <v>56</v>
      </c>
      <c r="C56" s="2">
        <v>50880.594594249997</v>
      </c>
      <c r="D56">
        <v>2.9999999999999997E-4</v>
      </c>
      <c r="E56" s="2">
        <f t="shared" si="9"/>
        <v>-782.50193260708534</v>
      </c>
      <c r="F56" s="2">
        <f t="shared" si="10"/>
        <v>-782.5</v>
      </c>
      <c r="G56" s="2">
        <f t="shared" si="6"/>
        <v>-2.6557500023045577E-3</v>
      </c>
      <c r="P56" s="2">
        <f t="shared" si="8"/>
        <v>-2.6557500023045577E-3</v>
      </c>
      <c r="Q56" s="7">
        <f t="shared" si="11"/>
        <v>-3.4111904383526399E-3</v>
      </c>
      <c r="S56" s="2">
        <f t="shared" si="12"/>
        <v>35862.094594249997</v>
      </c>
    </row>
    <row r="57" spans="1:35" x14ac:dyDescent="0.2">
      <c r="A57" s="52" t="s">
        <v>64</v>
      </c>
      <c r="B57" s="23" t="s">
        <v>56</v>
      </c>
      <c r="C57" s="2">
        <v>50902.581030000001</v>
      </c>
      <c r="D57">
        <v>1E-4</v>
      </c>
      <c r="E57" s="2">
        <f t="shared" si="9"/>
        <v>-766.50225589078582</v>
      </c>
      <c r="F57" s="2">
        <f t="shared" si="10"/>
        <v>-766.5</v>
      </c>
      <c r="G57" s="2">
        <f t="shared" si="6"/>
        <v>-3.1000000017229468E-3</v>
      </c>
      <c r="P57" s="2">
        <f t="shared" si="8"/>
        <v>-3.1000000017229468E-3</v>
      </c>
      <c r="Q57" s="7">
        <f t="shared" si="11"/>
        <v>-3.339430874067979E-3</v>
      </c>
      <c r="S57" s="2">
        <f t="shared" si="12"/>
        <v>35884.081030000001</v>
      </c>
    </row>
    <row r="58" spans="1:35" x14ac:dyDescent="0.2">
      <c r="A58" s="52" t="s">
        <v>64</v>
      </c>
      <c r="B58" s="23" t="s">
        <v>65</v>
      </c>
      <c r="C58" s="2">
        <v>50904.641490000002</v>
      </c>
      <c r="D58">
        <v>2.9999999999999997E-4</v>
      </c>
      <c r="E58" s="2">
        <f t="shared" si="9"/>
        <v>-765.00284533321644</v>
      </c>
      <c r="F58" s="2">
        <f t="shared" si="10"/>
        <v>-765</v>
      </c>
      <c r="G58" s="2">
        <f t="shared" si="6"/>
        <v>-3.9099999994505197E-3</v>
      </c>
      <c r="P58" s="2">
        <f t="shared" si="8"/>
        <v>-3.9099999994505197E-3</v>
      </c>
      <c r="Q58" s="7">
        <f t="shared" si="11"/>
        <v>-3.3327034149162921E-3</v>
      </c>
      <c r="S58" s="2">
        <f t="shared" si="12"/>
        <v>35886.141490000002</v>
      </c>
    </row>
    <row r="59" spans="1:35" x14ac:dyDescent="0.2">
      <c r="A59" s="53" t="s">
        <v>5</v>
      </c>
      <c r="B59" s="32"/>
      <c r="C59" s="26">
        <v>50915.63469999982</v>
      </c>
      <c r="D59" s="47">
        <v>2.0000000000000001E-4</v>
      </c>
      <c r="E59" s="2">
        <f t="shared" si="9"/>
        <v>-757.00301270589057</v>
      </c>
      <c r="F59" s="2">
        <f t="shared" si="10"/>
        <v>-757</v>
      </c>
      <c r="G59" s="2">
        <f t="shared" si="6"/>
        <v>-4.1400001791771501E-3</v>
      </c>
      <c r="L59" s="2">
        <f>G59</f>
        <v>-4.1400001791771501E-3</v>
      </c>
      <c r="Q59" s="7">
        <f t="shared" si="11"/>
        <v>-3.2968236327739616E-3</v>
      </c>
      <c r="S59" s="6">
        <f t="shared" si="12"/>
        <v>35897.13469999982</v>
      </c>
    </row>
    <row r="60" spans="1:35" x14ac:dyDescent="0.2">
      <c r="A60" s="52" t="s">
        <v>64</v>
      </c>
      <c r="B60" s="23" t="s">
        <v>65</v>
      </c>
      <c r="C60" s="2">
        <v>51231.698179999999</v>
      </c>
      <c r="D60">
        <v>1E-4</v>
      </c>
      <c r="E60" s="2">
        <f t="shared" si="9"/>
        <v>-527.00149907581374</v>
      </c>
      <c r="F60" s="2">
        <f t="shared" si="10"/>
        <v>-527</v>
      </c>
      <c r="G60" s="2">
        <f t="shared" si="6"/>
        <v>-2.0599999988917261E-3</v>
      </c>
      <c r="P60" s="2">
        <f>G60</f>
        <v>-2.0599999988917261E-3</v>
      </c>
      <c r="Q60" s="7">
        <f t="shared" si="11"/>
        <v>-2.2652798961819631E-3</v>
      </c>
      <c r="S60" s="2">
        <f t="shared" si="12"/>
        <v>36213.198179999999</v>
      </c>
    </row>
    <row r="61" spans="1:35" x14ac:dyDescent="0.2">
      <c r="A61" s="39" t="s">
        <v>1</v>
      </c>
      <c r="B61" s="23"/>
      <c r="C61" s="3">
        <v>51955.893099999987</v>
      </c>
      <c r="D61" s="49">
        <v>6.9999999999999999E-4</v>
      </c>
      <c r="E61" s="2">
        <f t="shared" si="9"/>
        <v>-1.0589526283577735E-11</v>
      </c>
      <c r="F61" s="2">
        <f t="shared" si="10"/>
        <v>0</v>
      </c>
      <c r="G61" s="2">
        <f t="shared" si="6"/>
        <v>0</v>
      </c>
      <c r="H61" s="2">
        <f>G61</f>
        <v>0</v>
      </c>
      <c r="Q61" s="7">
        <f t="shared" si="11"/>
        <v>9.8300752444050593E-5</v>
      </c>
      <c r="S61" s="6">
        <f t="shared" si="12"/>
        <v>36937.393099999987</v>
      </c>
    </row>
    <row r="62" spans="1:35" x14ac:dyDescent="0.2">
      <c r="A62" s="40" t="s">
        <v>37</v>
      </c>
      <c r="B62" s="23"/>
      <c r="C62" s="5">
        <v>51957.954299999867</v>
      </c>
      <c r="D62" s="29">
        <v>5.0000000000000001E-4</v>
      </c>
      <c r="E62" s="2">
        <f t="shared" si="9"/>
        <v>1.4999490604327628</v>
      </c>
      <c r="F62" s="2">
        <f t="shared" si="10"/>
        <v>1.5</v>
      </c>
      <c r="G62" s="2">
        <f t="shared" si="6"/>
        <v>-7.0000132836867124E-5</v>
      </c>
      <c r="I62" s="2">
        <f>G62</f>
        <v>-7.0000132836867124E-5</v>
      </c>
      <c r="Q62" s="7">
        <f t="shared" si="11"/>
        <v>1.0502821159573754E-4</v>
      </c>
      <c r="S62" s="6">
        <f t="shared" si="12"/>
        <v>36939.454299999867</v>
      </c>
    </row>
    <row r="63" spans="1:35" x14ac:dyDescent="0.2">
      <c r="A63" s="41" t="s">
        <v>0</v>
      </c>
      <c r="B63" s="23"/>
      <c r="C63" s="4">
        <v>51962.763910000212</v>
      </c>
      <c r="D63" s="29">
        <v>5.0000000000000001E-4</v>
      </c>
      <c r="E63" s="2">
        <f t="shared" si="9"/>
        <v>4.9999345065503427</v>
      </c>
      <c r="F63" s="2">
        <f t="shared" si="10"/>
        <v>5</v>
      </c>
      <c r="G63" s="2">
        <f t="shared" si="6"/>
        <v>-8.999979036161676E-5</v>
      </c>
      <c r="J63" s="2">
        <f>G63</f>
        <v>-8.999979036161676E-5</v>
      </c>
      <c r="Q63" s="7">
        <f t="shared" si="11"/>
        <v>1.2072561628300708E-4</v>
      </c>
      <c r="S63" s="6">
        <f t="shared" si="12"/>
        <v>36944.263910000212</v>
      </c>
    </row>
    <row r="64" spans="1:35" x14ac:dyDescent="0.2">
      <c r="A64" s="42" t="s">
        <v>55</v>
      </c>
      <c r="B64" s="33"/>
      <c r="C64" s="26">
        <v>51962.76417999994</v>
      </c>
      <c r="D64" s="27">
        <v>1E-4</v>
      </c>
      <c r="E64" s="2">
        <f t="shared" si="9"/>
        <v>5.0001309871624944</v>
      </c>
      <c r="F64" s="2">
        <f t="shared" si="10"/>
        <v>5</v>
      </c>
      <c r="G64" s="2">
        <f t="shared" si="6"/>
        <v>1.7999993724515662E-4</v>
      </c>
      <c r="M64" s="2">
        <f>G64</f>
        <v>1.7999993724515662E-4</v>
      </c>
      <c r="Q64" s="7">
        <f t="shared" si="11"/>
        <v>1.2072561628300708E-4</v>
      </c>
      <c r="S64" s="6">
        <f t="shared" si="12"/>
        <v>36944.26417999994</v>
      </c>
    </row>
    <row r="65" spans="1:20" x14ac:dyDescent="0.2">
      <c r="A65" s="42" t="s">
        <v>55</v>
      </c>
      <c r="B65" s="33"/>
      <c r="C65" s="26">
        <v>51971.696440000087</v>
      </c>
      <c r="D65" s="27">
        <v>1E-4</v>
      </c>
      <c r="E65" s="2">
        <f t="shared" si="9"/>
        <v>11.500196480872871</v>
      </c>
      <c r="F65" s="2">
        <f t="shared" si="10"/>
        <v>11.5</v>
      </c>
      <c r="G65" s="2">
        <f t="shared" si="6"/>
        <v>2.7000008412869647E-4</v>
      </c>
      <c r="M65" s="2">
        <f>G65</f>
        <v>2.7000008412869647E-4</v>
      </c>
      <c r="Q65" s="7">
        <f t="shared" si="11"/>
        <v>1.4987793927365053E-4</v>
      </c>
      <c r="S65" s="6">
        <f t="shared" si="12"/>
        <v>36953.196440000087</v>
      </c>
    </row>
    <row r="66" spans="1:20" x14ac:dyDescent="0.2">
      <c r="A66" s="41" t="s">
        <v>3</v>
      </c>
      <c r="B66" s="23"/>
      <c r="C66" s="5">
        <v>51977.879399999976</v>
      </c>
      <c r="D66" s="29">
        <v>0</v>
      </c>
      <c r="E66" s="2">
        <f t="shared" si="9"/>
        <v>15.999577930092869</v>
      </c>
      <c r="F66" s="2">
        <f t="shared" si="10"/>
        <v>16</v>
      </c>
      <c r="G66" s="2">
        <f t="shared" si="6"/>
        <v>-5.8000002172775567E-4</v>
      </c>
      <c r="K66" s="2">
        <f>G66</f>
        <v>-5.8000002172775567E-4</v>
      </c>
      <c r="P66" s="2">
        <f>G66</f>
        <v>-5.8000002172775567E-4</v>
      </c>
      <c r="Q66" s="7">
        <f t="shared" si="11"/>
        <v>1.7006031672871135E-4</v>
      </c>
      <c r="S66" s="6">
        <f t="shared" si="12"/>
        <v>36959.379399999976</v>
      </c>
    </row>
    <row r="67" spans="1:20" x14ac:dyDescent="0.2">
      <c r="A67" s="41" t="s">
        <v>5</v>
      </c>
      <c r="B67" s="23"/>
      <c r="C67" s="5">
        <v>51978.567499999888</v>
      </c>
      <c r="D67" s="29">
        <v>1.1000000000000001E-3</v>
      </c>
      <c r="E67" s="2">
        <f t="shared" si="9"/>
        <v>16.500312913801032</v>
      </c>
      <c r="F67" s="2">
        <f t="shared" si="10"/>
        <v>16.5</v>
      </c>
      <c r="G67" s="2">
        <f t="shared" si="6"/>
        <v>4.2999988363590091E-4</v>
      </c>
      <c r="L67" s="2">
        <f>G67</f>
        <v>4.2999988363590091E-4</v>
      </c>
      <c r="Q67" s="2">
        <f t="shared" si="11"/>
        <v>1.7230280311260701E-4</v>
      </c>
      <c r="S67" s="6">
        <f t="shared" si="12"/>
        <v>36960.067499999888</v>
      </c>
      <c r="T67"/>
    </row>
    <row r="68" spans="1:20" x14ac:dyDescent="0.2">
      <c r="A68" s="41" t="s">
        <v>0</v>
      </c>
      <c r="B68" s="23"/>
      <c r="C68" s="4">
        <v>51988.873769999947</v>
      </c>
      <c r="D68" s="5">
        <v>1E-3</v>
      </c>
      <c r="E68" s="2">
        <f t="shared" si="9"/>
        <v>24.000254697307675</v>
      </c>
      <c r="F68" s="2">
        <f t="shared" si="10"/>
        <v>24</v>
      </c>
      <c r="G68" s="2">
        <f t="shared" si="6"/>
        <v>3.4999994386453182E-4</v>
      </c>
      <c r="J68" s="2">
        <f>G68</f>
        <v>3.4999994386453182E-4</v>
      </c>
      <c r="Q68" s="2">
        <f t="shared" si="11"/>
        <v>2.0594009887104172E-4</v>
      </c>
      <c r="S68" s="6">
        <f t="shared" si="12"/>
        <v>36970.373769999947</v>
      </c>
    </row>
    <row r="69" spans="1:20" x14ac:dyDescent="0.2">
      <c r="A69" s="41" t="s">
        <v>0</v>
      </c>
      <c r="B69" s="23"/>
      <c r="C69" s="4">
        <v>51997.805019999854</v>
      </c>
      <c r="D69" s="5">
        <v>0</v>
      </c>
      <c r="E69" s="2">
        <f t="shared" si="9"/>
        <v>30.499585207071217</v>
      </c>
      <c r="F69" s="2">
        <f t="shared" si="10"/>
        <v>30.5</v>
      </c>
      <c r="G69" s="2">
        <f t="shared" si="6"/>
        <v>-5.7000014930963516E-4</v>
      </c>
      <c r="J69" s="2">
        <f>G69</f>
        <v>-5.7000014930963516E-4</v>
      </c>
      <c r="Q69" s="2">
        <f t="shared" si="11"/>
        <v>2.3509242186168516E-4</v>
      </c>
      <c r="S69" s="6">
        <f t="shared" si="12"/>
        <v>36979.305019999854</v>
      </c>
    </row>
    <row r="70" spans="1:20" x14ac:dyDescent="0.2">
      <c r="A70" s="41" t="s">
        <v>5</v>
      </c>
      <c r="B70" s="23"/>
      <c r="C70" s="4">
        <v>52013.60913000023</v>
      </c>
      <c r="D70" s="5">
        <v>1E-3</v>
      </c>
      <c r="E70" s="2">
        <f t="shared" si="9"/>
        <v>42.000342022317881</v>
      </c>
      <c r="F70" s="2">
        <f t="shared" si="10"/>
        <v>42</v>
      </c>
      <c r="G70" s="2">
        <f t="shared" si="6"/>
        <v>4.700002318713814E-4</v>
      </c>
      <c r="L70" s="2">
        <f>G70</f>
        <v>4.700002318713814E-4</v>
      </c>
      <c r="Q70" s="2">
        <f t="shared" si="11"/>
        <v>2.8666960869128512E-4</v>
      </c>
      <c r="S70" s="6">
        <f t="shared" si="12"/>
        <v>36995.10913000023</v>
      </c>
    </row>
    <row r="71" spans="1:20" x14ac:dyDescent="0.2">
      <c r="A71" s="42" t="s">
        <v>5</v>
      </c>
      <c r="B71" s="46"/>
      <c r="C71" s="26">
        <v>52024.602299999911</v>
      </c>
      <c r="D71" s="48">
        <v>1E-4</v>
      </c>
      <c r="E71" s="2">
        <f t="shared" si="9"/>
        <v>50.000145541275671</v>
      </c>
      <c r="F71" s="2">
        <f t="shared" si="10"/>
        <v>50</v>
      </c>
      <c r="G71" s="2">
        <f t="shared" si="6"/>
        <v>1.9999990763608366E-4</v>
      </c>
      <c r="L71" s="2">
        <f>G71</f>
        <v>1.9999990763608366E-4</v>
      </c>
      <c r="Q71" s="2">
        <f t="shared" si="11"/>
        <v>3.2254939083361546E-4</v>
      </c>
      <c r="S71" s="6">
        <f t="shared" si="12"/>
        <v>37006.102299999911</v>
      </c>
    </row>
    <row r="72" spans="1:20" x14ac:dyDescent="0.2">
      <c r="A72" s="43" t="s">
        <v>5</v>
      </c>
      <c r="B72" s="36"/>
      <c r="C72" s="54">
        <v>52026.663699999917</v>
      </c>
      <c r="D72" s="48">
        <v>2.0000000000000001E-4</v>
      </c>
      <c r="E72" s="2">
        <f t="shared" si="9"/>
        <v>51.500240143151672</v>
      </c>
      <c r="F72" s="2">
        <f t="shared" si="10"/>
        <v>51.5</v>
      </c>
      <c r="G72" s="2">
        <f t="shared" si="6"/>
        <v>3.2999991526594386E-4</v>
      </c>
      <c r="L72" s="2">
        <f>G72</f>
        <v>3.2999991526594386E-4</v>
      </c>
      <c r="Q72" s="2">
        <f t="shared" si="11"/>
        <v>3.2927684998530239E-4</v>
      </c>
      <c r="S72" s="6">
        <f t="shared" si="12"/>
        <v>37008.163699999917</v>
      </c>
    </row>
    <row r="73" spans="1:20" x14ac:dyDescent="0.2">
      <c r="A73" s="28" t="s">
        <v>52</v>
      </c>
      <c r="B73" s="23"/>
      <c r="C73" s="2">
        <v>52722.688011834158</v>
      </c>
      <c r="D73" s="2">
        <v>2.0000000000000001E-4</v>
      </c>
      <c r="E73" s="2">
        <f t="shared" si="9"/>
        <v>558.00179877028972</v>
      </c>
      <c r="F73" s="2">
        <f t="shared" si="10"/>
        <v>558</v>
      </c>
      <c r="G73" s="2">
        <f t="shared" si="6"/>
        <v>2.4718341592233628E-3</v>
      </c>
      <c r="I73" s="2">
        <f>G73</f>
        <v>2.4718341592233628E-3</v>
      </c>
      <c r="Q73" s="2">
        <f t="shared" si="11"/>
        <v>2.6009155568715945E-3</v>
      </c>
      <c r="S73" s="6">
        <f t="shared" si="12"/>
        <v>37704.188011834158</v>
      </c>
    </row>
    <row r="74" spans="1:20" x14ac:dyDescent="0.2">
      <c r="A74" s="28" t="s">
        <v>52</v>
      </c>
      <c r="B74" s="23"/>
      <c r="C74" s="2">
        <v>52943.931811165625</v>
      </c>
      <c r="D74" s="2">
        <v>1E-4</v>
      </c>
      <c r="E74" s="2">
        <f t="shared" si="9"/>
        <v>719.00239500329189</v>
      </c>
      <c r="F74" s="2">
        <f t="shared" si="10"/>
        <v>719</v>
      </c>
      <c r="G74" s="2">
        <f t="shared" si="6"/>
        <v>3.2911656235228293E-3</v>
      </c>
      <c r="I74" s="2">
        <f>G74</f>
        <v>3.2911656235228293E-3</v>
      </c>
      <c r="Q74" s="2">
        <f t="shared" si="11"/>
        <v>3.3229961724859937E-3</v>
      </c>
      <c r="S74" s="6">
        <f t="shared" si="12"/>
        <v>37925.431811165625</v>
      </c>
    </row>
    <row r="75" spans="1:20" x14ac:dyDescent="0.2">
      <c r="A75" s="28" t="s">
        <v>53</v>
      </c>
      <c r="C75" s="2">
        <v>53126.698269678527</v>
      </c>
      <c r="D75" s="2">
        <v>2.0000000000000001E-4</v>
      </c>
      <c r="E75" s="2">
        <f t="shared" si="9"/>
        <v>852.00277232860765</v>
      </c>
      <c r="F75" s="2">
        <f t="shared" si="10"/>
        <v>852</v>
      </c>
      <c r="G75" s="2">
        <f t="shared" si="6"/>
        <v>3.8096785283414647E-3</v>
      </c>
      <c r="I75" s="2">
        <f>G75</f>
        <v>3.8096785283414647E-3</v>
      </c>
      <c r="Q75" s="2">
        <f t="shared" si="11"/>
        <v>3.9194975506022366E-3</v>
      </c>
      <c r="S75" s="6">
        <f t="shared" si="12"/>
        <v>38108.198269678527</v>
      </c>
    </row>
  </sheetData>
  <sheetProtection sheet="1"/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887"/>
  <sheetViews>
    <sheetView topLeftCell="A59" workbookViewId="0">
      <selection activeCell="A70" sqref="A70:C108"/>
    </sheetView>
  </sheetViews>
  <sheetFormatPr defaultRowHeight="12.75" x14ac:dyDescent="0.2"/>
  <cols>
    <col min="1" max="1" width="19.7109375" style="78" customWidth="1"/>
    <col min="2" max="2" width="4.42578125" style="16" customWidth="1"/>
    <col min="3" max="3" width="12.7109375" style="78" customWidth="1"/>
    <col min="4" max="4" width="5.42578125" style="16" customWidth="1"/>
    <col min="5" max="5" width="14.85546875" style="16" customWidth="1"/>
    <col min="6" max="6" width="9.140625" style="16"/>
    <col min="7" max="7" width="12" style="16" customWidth="1"/>
    <col min="8" max="8" width="14.140625" style="78" customWidth="1"/>
    <col min="9" max="9" width="22.5703125" style="16" customWidth="1"/>
    <col min="10" max="10" width="25.140625" style="16" customWidth="1"/>
    <col min="11" max="11" width="15.7109375" style="16" customWidth="1"/>
    <col min="12" max="12" width="14.140625" style="16" customWidth="1"/>
    <col min="13" max="13" width="9.5703125" style="16" customWidth="1"/>
    <col min="14" max="14" width="14.140625" style="16" customWidth="1"/>
    <col min="15" max="15" width="23.42578125" style="16" customWidth="1"/>
    <col min="16" max="16" width="16.5703125" style="16" customWidth="1"/>
    <col min="17" max="17" width="41" style="16" customWidth="1"/>
    <col min="18" max="16384" width="9.140625" style="16"/>
  </cols>
  <sheetData>
    <row r="1" spans="1:16" ht="15.75" x14ac:dyDescent="0.25">
      <c r="A1" s="77" t="s">
        <v>92</v>
      </c>
      <c r="I1" s="79" t="s">
        <v>93</v>
      </c>
      <c r="J1" s="80" t="s">
        <v>94</v>
      </c>
    </row>
    <row r="2" spans="1:16" x14ac:dyDescent="0.2">
      <c r="I2" s="81" t="s">
        <v>95</v>
      </c>
      <c r="J2" s="82" t="s">
        <v>86</v>
      </c>
    </row>
    <row r="3" spans="1:16" x14ac:dyDescent="0.2">
      <c r="A3" s="83" t="s">
        <v>96</v>
      </c>
      <c r="I3" s="81" t="s">
        <v>97</v>
      </c>
      <c r="J3" s="82" t="s">
        <v>85</v>
      </c>
    </row>
    <row r="4" spans="1:16" x14ac:dyDescent="0.2">
      <c r="I4" s="81" t="s">
        <v>98</v>
      </c>
      <c r="J4" s="82" t="s">
        <v>85</v>
      </c>
    </row>
    <row r="5" spans="1:16" ht="13.5" thickBot="1" x14ac:dyDescent="0.25">
      <c r="I5" s="84" t="s">
        <v>99</v>
      </c>
      <c r="J5" s="85" t="s">
        <v>100</v>
      </c>
    </row>
    <row r="10" spans="1:16" ht="13.5" thickBot="1" x14ac:dyDescent="0.25"/>
    <row r="11" spans="1:16" ht="12.75" customHeight="1" thickBot="1" x14ac:dyDescent="0.25">
      <c r="A11" s="78" t="str">
        <f t="shared" ref="A11:A42" si="0">P11</f>
        <v>IBVS 3999 </v>
      </c>
      <c r="B11" s="20" t="str">
        <f t="shared" ref="B11:B42" si="1">IF(H11=INT(H11),"I","II")</f>
        <v>I</v>
      </c>
      <c r="C11" s="78">
        <f t="shared" ref="C11:C42" si="2">1*G11</f>
        <v>14973.834999999999</v>
      </c>
      <c r="D11" s="16" t="str">
        <f t="shared" ref="D11:D42" si="3">VLOOKUP(F11,I$1:J$5,2,FALSE)</f>
        <v>vis</v>
      </c>
      <c r="E11" s="86">
        <f>VLOOKUP(C11,Active!C$21:E$960,3,FALSE)</f>
        <v>-26912.003910857733</v>
      </c>
      <c r="F11" s="20" t="s">
        <v>99</v>
      </c>
      <c r="G11" s="16" t="str">
        <f t="shared" ref="G11:G42" si="4">MID(I11,3,LEN(I11)-3)</f>
        <v>14973.835</v>
      </c>
      <c r="H11" s="78">
        <f t="shared" ref="H11:H42" si="5">1*K11</f>
        <v>-27308</v>
      </c>
      <c r="I11" s="87" t="s">
        <v>102</v>
      </c>
      <c r="J11" s="88" t="s">
        <v>103</v>
      </c>
      <c r="K11" s="87">
        <v>-27308</v>
      </c>
      <c r="L11" s="87" t="s">
        <v>104</v>
      </c>
      <c r="M11" s="88" t="s">
        <v>105</v>
      </c>
      <c r="N11" s="88"/>
      <c r="O11" s="89" t="s">
        <v>106</v>
      </c>
      <c r="P11" s="90" t="s">
        <v>107</v>
      </c>
    </row>
    <row r="12" spans="1:16" ht="12.75" customHeight="1" thickBot="1" x14ac:dyDescent="0.25">
      <c r="A12" s="78" t="str">
        <f t="shared" si="0"/>
        <v>IBVS 3999 </v>
      </c>
      <c r="B12" s="20" t="str">
        <f t="shared" si="1"/>
        <v>II</v>
      </c>
      <c r="C12" s="78">
        <f t="shared" si="2"/>
        <v>15169.618</v>
      </c>
      <c r="D12" s="16" t="str">
        <f t="shared" si="3"/>
        <v>vis</v>
      </c>
      <c r="E12" s="86">
        <f>VLOOKUP(C12,Active!C$21:E$960,3,FALSE)</f>
        <v>-26769.531773492301</v>
      </c>
      <c r="F12" s="20" t="s">
        <v>99</v>
      </c>
      <c r="G12" s="16" t="str">
        <f t="shared" si="4"/>
        <v>15169.618</v>
      </c>
      <c r="H12" s="78">
        <f t="shared" si="5"/>
        <v>-27165.5</v>
      </c>
      <c r="I12" s="87" t="s">
        <v>108</v>
      </c>
      <c r="J12" s="88" t="s">
        <v>109</v>
      </c>
      <c r="K12" s="87">
        <v>-27165.5</v>
      </c>
      <c r="L12" s="87" t="s">
        <v>110</v>
      </c>
      <c r="M12" s="88" t="s">
        <v>105</v>
      </c>
      <c r="N12" s="88"/>
      <c r="O12" s="89" t="s">
        <v>106</v>
      </c>
      <c r="P12" s="90" t="s">
        <v>107</v>
      </c>
    </row>
    <row r="13" spans="1:16" ht="12.75" customHeight="1" thickBot="1" x14ac:dyDescent="0.25">
      <c r="A13" s="78" t="str">
        <f t="shared" si="0"/>
        <v>IBVS 3999 </v>
      </c>
      <c r="B13" s="20" t="str">
        <f t="shared" si="1"/>
        <v>I</v>
      </c>
      <c r="C13" s="78">
        <f t="shared" si="2"/>
        <v>15711.800999999999</v>
      </c>
      <c r="D13" s="16" t="str">
        <f t="shared" si="3"/>
        <v>vis</v>
      </c>
      <c r="E13" s="86">
        <f>VLOOKUP(C13,Active!C$21:E$960,3,FALSE)</f>
        <v>-26374.982855285922</v>
      </c>
      <c r="F13" s="20" t="s">
        <v>99</v>
      </c>
      <c r="G13" s="16" t="str">
        <f t="shared" si="4"/>
        <v>15711.801</v>
      </c>
      <c r="H13" s="78">
        <f t="shared" si="5"/>
        <v>-26771</v>
      </c>
      <c r="I13" s="87" t="s">
        <v>111</v>
      </c>
      <c r="J13" s="88" t="s">
        <v>112</v>
      </c>
      <c r="K13" s="87">
        <v>-26771</v>
      </c>
      <c r="L13" s="87" t="s">
        <v>113</v>
      </c>
      <c r="M13" s="88" t="s">
        <v>105</v>
      </c>
      <c r="N13" s="88"/>
      <c r="O13" s="89" t="s">
        <v>106</v>
      </c>
      <c r="P13" s="90" t="s">
        <v>107</v>
      </c>
    </row>
    <row r="14" spans="1:16" ht="12.75" customHeight="1" thickBot="1" x14ac:dyDescent="0.25">
      <c r="A14" s="78" t="str">
        <f t="shared" si="0"/>
        <v>IBVS 3999 </v>
      </c>
      <c r="B14" s="20" t="str">
        <f t="shared" si="1"/>
        <v>I</v>
      </c>
      <c r="C14" s="78">
        <f t="shared" si="2"/>
        <v>16519.785</v>
      </c>
      <c r="D14" s="16" t="str">
        <f t="shared" si="3"/>
        <v>vis</v>
      </c>
      <c r="E14" s="86">
        <f>VLOOKUP(C14,Active!C$21:E$960,3,FALSE)</f>
        <v>-25787.009397748399</v>
      </c>
      <c r="F14" s="20" t="s">
        <v>99</v>
      </c>
      <c r="G14" s="16" t="str">
        <f t="shared" si="4"/>
        <v>16519.785</v>
      </c>
      <c r="H14" s="78">
        <f t="shared" si="5"/>
        <v>-26183</v>
      </c>
      <c r="I14" s="87" t="s">
        <v>114</v>
      </c>
      <c r="J14" s="88" t="s">
        <v>115</v>
      </c>
      <c r="K14" s="87">
        <v>-26183</v>
      </c>
      <c r="L14" s="87" t="s">
        <v>116</v>
      </c>
      <c r="M14" s="88" t="s">
        <v>105</v>
      </c>
      <c r="N14" s="88"/>
      <c r="O14" s="89" t="s">
        <v>106</v>
      </c>
      <c r="P14" s="90" t="s">
        <v>107</v>
      </c>
    </row>
    <row r="15" spans="1:16" ht="12.75" customHeight="1" thickBot="1" x14ac:dyDescent="0.25">
      <c r="A15" s="78" t="str">
        <f t="shared" si="0"/>
        <v>IBVS 3999 </v>
      </c>
      <c r="B15" s="20" t="str">
        <f t="shared" si="1"/>
        <v>II</v>
      </c>
      <c r="C15" s="78">
        <f t="shared" si="2"/>
        <v>16939.626</v>
      </c>
      <c r="D15" s="16" t="str">
        <f t="shared" si="3"/>
        <v>vis</v>
      </c>
      <c r="E15" s="86">
        <f>VLOOKUP(C15,Active!C$21:E$960,3,FALSE)</f>
        <v>-25481.489283010964</v>
      </c>
      <c r="F15" s="20" t="s">
        <v>99</v>
      </c>
      <c r="G15" s="16" t="str">
        <f t="shared" si="4"/>
        <v>16939.626</v>
      </c>
      <c r="H15" s="78">
        <f t="shared" si="5"/>
        <v>-25877.5</v>
      </c>
      <c r="I15" s="87" t="s">
        <v>117</v>
      </c>
      <c r="J15" s="88" t="s">
        <v>118</v>
      </c>
      <c r="K15" s="87">
        <v>-25877.5</v>
      </c>
      <c r="L15" s="87" t="s">
        <v>119</v>
      </c>
      <c r="M15" s="88" t="s">
        <v>105</v>
      </c>
      <c r="N15" s="88"/>
      <c r="O15" s="89" t="s">
        <v>106</v>
      </c>
      <c r="P15" s="90" t="s">
        <v>107</v>
      </c>
    </row>
    <row r="16" spans="1:16" ht="12.75" customHeight="1" thickBot="1" x14ac:dyDescent="0.25">
      <c r="A16" s="78" t="str">
        <f t="shared" si="0"/>
        <v>IBVS 3999 </v>
      </c>
      <c r="B16" s="20" t="str">
        <f t="shared" si="1"/>
        <v>II</v>
      </c>
      <c r="C16" s="78">
        <f t="shared" si="2"/>
        <v>16961.587</v>
      </c>
      <c r="D16" s="16" t="str">
        <f t="shared" si="3"/>
        <v>vis</v>
      </c>
      <c r="E16" s="86">
        <f>VLOOKUP(C16,Active!C$21:E$960,3,FALSE)</f>
        <v>-25465.508168160944</v>
      </c>
      <c r="F16" s="20" t="s">
        <v>99</v>
      </c>
      <c r="G16" s="16" t="str">
        <f t="shared" si="4"/>
        <v>16961.587</v>
      </c>
      <c r="H16" s="78">
        <f t="shared" si="5"/>
        <v>-25861.5</v>
      </c>
      <c r="I16" s="87" t="s">
        <v>120</v>
      </c>
      <c r="J16" s="88" t="s">
        <v>121</v>
      </c>
      <c r="K16" s="87">
        <v>-25861.5</v>
      </c>
      <c r="L16" s="87" t="s">
        <v>122</v>
      </c>
      <c r="M16" s="88" t="s">
        <v>105</v>
      </c>
      <c r="N16" s="88"/>
      <c r="O16" s="89" t="s">
        <v>106</v>
      </c>
      <c r="P16" s="90" t="s">
        <v>107</v>
      </c>
    </row>
    <row r="17" spans="1:16" ht="12.75" customHeight="1" thickBot="1" x14ac:dyDescent="0.25">
      <c r="A17" s="78" t="str">
        <f t="shared" si="0"/>
        <v>IBVS 3999 </v>
      </c>
      <c r="B17" s="20" t="str">
        <f t="shared" si="1"/>
        <v>II</v>
      </c>
      <c r="C17" s="78">
        <f t="shared" si="2"/>
        <v>17171.851999999999</v>
      </c>
      <c r="D17" s="16" t="str">
        <f t="shared" si="3"/>
        <v>vis</v>
      </c>
      <c r="E17" s="86">
        <f>VLOOKUP(C17,Active!C$21:E$960,3,FALSE)</f>
        <v>-25312.497416649621</v>
      </c>
      <c r="F17" s="20" t="s">
        <v>99</v>
      </c>
      <c r="G17" s="16" t="str">
        <f t="shared" si="4"/>
        <v>17171.852</v>
      </c>
      <c r="H17" s="78">
        <f t="shared" si="5"/>
        <v>-25708.5</v>
      </c>
      <c r="I17" s="87" t="s">
        <v>123</v>
      </c>
      <c r="J17" s="88" t="s">
        <v>124</v>
      </c>
      <c r="K17" s="87">
        <v>-25708.5</v>
      </c>
      <c r="L17" s="87" t="s">
        <v>125</v>
      </c>
      <c r="M17" s="88" t="s">
        <v>105</v>
      </c>
      <c r="N17" s="88"/>
      <c r="O17" s="89" t="s">
        <v>106</v>
      </c>
      <c r="P17" s="90" t="s">
        <v>107</v>
      </c>
    </row>
    <row r="18" spans="1:16" ht="12.75" customHeight="1" thickBot="1" x14ac:dyDescent="0.25">
      <c r="A18" s="78" t="str">
        <f t="shared" si="0"/>
        <v>IBVS 3999 </v>
      </c>
      <c r="B18" s="20" t="str">
        <f t="shared" si="1"/>
        <v>II</v>
      </c>
      <c r="C18" s="78">
        <f t="shared" si="2"/>
        <v>17321.659</v>
      </c>
      <c r="D18" s="16" t="str">
        <f t="shared" si="3"/>
        <v>vis</v>
      </c>
      <c r="E18" s="86">
        <f>VLOOKUP(C18,Active!C$21:E$960,3,FALSE)</f>
        <v>-25203.482213683565</v>
      </c>
      <c r="F18" s="20" t="s">
        <v>99</v>
      </c>
      <c r="G18" s="16" t="str">
        <f t="shared" si="4"/>
        <v>17321.659</v>
      </c>
      <c r="H18" s="78">
        <f t="shared" si="5"/>
        <v>-25599.5</v>
      </c>
      <c r="I18" s="87" t="s">
        <v>126</v>
      </c>
      <c r="J18" s="88" t="s">
        <v>127</v>
      </c>
      <c r="K18" s="87">
        <v>-25599.5</v>
      </c>
      <c r="L18" s="87" t="s">
        <v>128</v>
      </c>
      <c r="M18" s="88" t="s">
        <v>105</v>
      </c>
      <c r="N18" s="88"/>
      <c r="O18" s="89" t="s">
        <v>106</v>
      </c>
      <c r="P18" s="90" t="s">
        <v>107</v>
      </c>
    </row>
    <row r="19" spans="1:16" ht="12.75" customHeight="1" thickBot="1" x14ac:dyDescent="0.25">
      <c r="A19" s="78" t="str">
        <f t="shared" si="0"/>
        <v>IBVS 3999 </v>
      </c>
      <c r="B19" s="20" t="str">
        <f t="shared" si="1"/>
        <v>I</v>
      </c>
      <c r="C19" s="78">
        <f t="shared" si="2"/>
        <v>20111.936000000002</v>
      </c>
      <c r="D19" s="16" t="str">
        <f t="shared" si="3"/>
        <v>vis</v>
      </c>
      <c r="E19" s="86">
        <f>VLOOKUP(C19,Active!C$21:E$960,3,FALSE)</f>
        <v>-23172.985551401365</v>
      </c>
      <c r="F19" s="20" t="s">
        <v>99</v>
      </c>
      <c r="G19" s="16" t="str">
        <f t="shared" si="4"/>
        <v>20111.936</v>
      </c>
      <c r="H19" s="78">
        <f t="shared" si="5"/>
        <v>-23569</v>
      </c>
      <c r="I19" s="87" t="s">
        <v>129</v>
      </c>
      <c r="J19" s="88" t="s">
        <v>130</v>
      </c>
      <c r="K19" s="87">
        <v>-23569</v>
      </c>
      <c r="L19" s="87" t="s">
        <v>131</v>
      </c>
      <c r="M19" s="88" t="s">
        <v>105</v>
      </c>
      <c r="N19" s="88"/>
      <c r="O19" s="89" t="s">
        <v>106</v>
      </c>
      <c r="P19" s="90" t="s">
        <v>107</v>
      </c>
    </row>
    <row r="20" spans="1:16" ht="12.75" customHeight="1" thickBot="1" x14ac:dyDescent="0.25">
      <c r="A20" s="78" t="str">
        <f t="shared" si="0"/>
        <v>IBVS 3999 </v>
      </c>
      <c r="B20" s="20" t="str">
        <f t="shared" si="1"/>
        <v>II</v>
      </c>
      <c r="C20" s="78">
        <f t="shared" si="2"/>
        <v>20131.852999999999</v>
      </c>
      <c r="D20" s="16" t="str">
        <f t="shared" si="3"/>
        <v>vis</v>
      </c>
      <c r="E20" s="86">
        <f>VLOOKUP(C20,Active!C$21:E$960,3,FALSE)</f>
        <v>-23158.491864207346</v>
      </c>
      <c r="F20" s="20" t="s">
        <v>99</v>
      </c>
      <c r="G20" s="16" t="str">
        <f t="shared" si="4"/>
        <v>20131.853</v>
      </c>
      <c r="H20" s="78">
        <f t="shared" si="5"/>
        <v>-23554.5</v>
      </c>
      <c r="I20" s="87" t="s">
        <v>132</v>
      </c>
      <c r="J20" s="88" t="s">
        <v>133</v>
      </c>
      <c r="K20" s="87">
        <v>-23554.5</v>
      </c>
      <c r="L20" s="87" t="s">
        <v>134</v>
      </c>
      <c r="M20" s="88" t="s">
        <v>105</v>
      </c>
      <c r="N20" s="88"/>
      <c r="O20" s="89" t="s">
        <v>106</v>
      </c>
      <c r="P20" s="90" t="s">
        <v>107</v>
      </c>
    </row>
    <row r="21" spans="1:16" ht="12.75" customHeight="1" thickBot="1" x14ac:dyDescent="0.25">
      <c r="A21" s="78" t="str">
        <f t="shared" si="0"/>
        <v>IBVS 3999 </v>
      </c>
      <c r="B21" s="20" t="str">
        <f t="shared" si="1"/>
        <v>I</v>
      </c>
      <c r="C21" s="78">
        <f t="shared" si="2"/>
        <v>20246.595000000001</v>
      </c>
      <c r="D21" s="16" t="str">
        <f t="shared" si="3"/>
        <v>vis</v>
      </c>
      <c r="E21" s="86">
        <f>VLOOKUP(C21,Active!C$21:E$960,3,FALSE)</f>
        <v>-23074.993613666775</v>
      </c>
      <c r="F21" s="20" t="s">
        <v>99</v>
      </c>
      <c r="G21" s="16" t="str">
        <f t="shared" si="4"/>
        <v>20246.595</v>
      </c>
      <c r="H21" s="78">
        <f t="shared" si="5"/>
        <v>-23471</v>
      </c>
      <c r="I21" s="87" t="s">
        <v>135</v>
      </c>
      <c r="J21" s="88" t="s">
        <v>136</v>
      </c>
      <c r="K21" s="87">
        <v>-23471</v>
      </c>
      <c r="L21" s="87" t="s">
        <v>137</v>
      </c>
      <c r="M21" s="88" t="s">
        <v>105</v>
      </c>
      <c r="N21" s="88"/>
      <c r="O21" s="89" t="s">
        <v>106</v>
      </c>
      <c r="P21" s="90" t="s">
        <v>107</v>
      </c>
    </row>
    <row r="22" spans="1:16" ht="12.75" customHeight="1" thickBot="1" x14ac:dyDescent="0.25">
      <c r="A22" s="78" t="str">
        <f t="shared" si="0"/>
        <v>IBVS 3999 </v>
      </c>
      <c r="B22" s="20" t="str">
        <f t="shared" si="1"/>
        <v>II</v>
      </c>
      <c r="C22" s="78">
        <f t="shared" si="2"/>
        <v>20575.715</v>
      </c>
      <c r="D22" s="16" t="str">
        <f t="shared" si="3"/>
        <v>vis</v>
      </c>
      <c r="E22" s="86">
        <f>VLOOKUP(C22,Active!C$21:E$960,3,FALSE)</f>
        <v>-22835.491563694563</v>
      </c>
      <c r="F22" s="20" t="s">
        <v>99</v>
      </c>
      <c r="G22" s="16" t="str">
        <f t="shared" si="4"/>
        <v>20575.715</v>
      </c>
      <c r="H22" s="78">
        <f t="shared" si="5"/>
        <v>-23231.5</v>
      </c>
      <c r="I22" s="87" t="s">
        <v>138</v>
      </c>
      <c r="J22" s="88" t="s">
        <v>139</v>
      </c>
      <c r="K22" s="87">
        <v>-23231.5</v>
      </c>
      <c r="L22" s="87" t="s">
        <v>134</v>
      </c>
      <c r="M22" s="88" t="s">
        <v>105</v>
      </c>
      <c r="N22" s="88"/>
      <c r="O22" s="89" t="s">
        <v>106</v>
      </c>
      <c r="P22" s="90" t="s">
        <v>107</v>
      </c>
    </row>
    <row r="23" spans="1:16" ht="12.75" customHeight="1" thickBot="1" x14ac:dyDescent="0.25">
      <c r="A23" s="78" t="str">
        <f t="shared" si="0"/>
        <v>IBVS 3999 </v>
      </c>
      <c r="B23" s="20" t="str">
        <f t="shared" si="1"/>
        <v>I</v>
      </c>
      <c r="C23" s="78">
        <f t="shared" si="2"/>
        <v>21010.609</v>
      </c>
      <c r="D23" s="16" t="str">
        <f t="shared" si="3"/>
        <v>vis</v>
      </c>
      <c r="E23" s="86">
        <f>VLOOKUP(C23,Active!C$21:E$960,3,FALSE)</f>
        <v>-22519.017315637273</v>
      </c>
      <c r="F23" s="20" t="s">
        <v>99</v>
      </c>
      <c r="G23" s="16" t="str">
        <f t="shared" si="4"/>
        <v>21010.609</v>
      </c>
      <c r="H23" s="78">
        <f t="shared" si="5"/>
        <v>-22915</v>
      </c>
      <c r="I23" s="87" t="s">
        <v>140</v>
      </c>
      <c r="J23" s="88" t="s">
        <v>141</v>
      </c>
      <c r="K23" s="87">
        <v>-22915</v>
      </c>
      <c r="L23" s="87" t="s">
        <v>142</v>
      </c>
      <c r="M23" s="88" t="s">
        <v>105</v>
      </c>
      <c r="N23" s="88"/>
      <c r="O23" s="89" t="s">
        <v>106</v>
      </c>
      <c r="P23" s="90" t="s">
        <v>107</v>
      </c>
    </row>
    <row r="24" spans="1:16" ht="12.75" customHeight="1" thickBot="1" x14ac:dyDescent="0.25">
      <c r="A24" s="78" t="str">
        <f t="shared" si="0"/>
        <v>IBVS 3999 </v>
      </c>
      <c r="B24" s="20" t="str">
        <f t="shared" si="1"/>
        <v>II</v>
      </c>
      <c r="C24" s="78">
        <f t="shared" si="2"/>
        <v>21251.782999999999</v>
      </c>
      <c r="D24" s="16" t="str">
        <f t="shared" si="3"/>
        <v>vis</v>
      </c>
      <c r="E24" s="86">
        <f>VLOOKUP(C24,Active!C$21:E$960,3,FALSE)</f>
        <v>-22343.513950907087</v>
      </c>
      <c r="F24" s="20" t="s">
        <v>99</v>
      </c>
      <c r="G24" s="16" t="str">
        <f t="shared" si="4"/>
        <v>21251.783</v>
      </c>
      <c r="H24" s="78">
        <f t="shared" si="5"/>
        <v>-22739.5</v>
      </c>
      <c r="I24" s="87" t="s">
        <v>143</v>
      </c>
      <c r="J24" s="88" t="s">
        <v>144</v>
      </c>
      <c r="K24" s="87">
        <v>-22739.5</v>
      </c>
      <c r="L24" s="87" t="s">
        <v>145</v>
      </c>
      <c r="M24" s="88" t="s">
        <v>105</v>
      </c>
      <c r="N24" s="88"/>
      <c r="O24" s="89" t="s">
        <v>106</v>
      </c>
      <c r="P24" s="90" t="s">
        <v>107</v>
      </c>
    </row>
    <row r="25" spans="1:16" ht="12.75" customHeight="1" thickBot="1" x14ac:dyDescent="0.25">
      <c r="A25" s="78" t="str">
        <f t="shared" si="0"/>
        <v>IBVS 3999 </v>
      </c>
      <c r="B25" s="20" t="str">
        <f t="shared" si="1"/>
        <v>I</v>
      </c>
      <c r="C25" s="78">
        <f t="shared" si="2"/>
        <v>22042.602999999999</v>
      </c>
      <c r="D25" s="16" t="str">
        <f t="shared" si="3"/>
        <v>vis</v>
      </c>
      <c r="E25" s="86">
        <f>VLOOKUP(C25,Active!C$21:E$960,3,FALSE)</f>
        <v>-21768.030810535714</v>
      </c>
      <c r="F25" s="20" t="s">
        <v>99</v>
      </c>
      <c r="G25" s="16" t="str">
        <f t="shared" si="4"/>
        <v>22042.603</v>
      </c>
      <c r="H25" s="78">
        <f t="shared" si="5"/>
        <v>-22164</v>
      </c>
      <c r="I25" s="87" t="s">
        <v>146</v>
      </c>
      <c r="J25" s="88" t="s">
        <v>147</v>
      </c>
      <c r="K25" s="87">
        <v>-22164</v>
      </c>
      <c r="L25" s="87" t="s">
        <v>148</v>
      </c>
      <c r="M25" s="88" t="s">
        <v>105</v>
      </c>
      <c r="N25" s="88"/>
      <c r="O25" s="89" t="s">
        <v>106</v>
      </c>
      <c r="P25" s="90" t="s">
        <v>107</v>
      </c>
    </row>
    <row r="26" spans="1:16" ht="12.75" customHeight="1" thickBot="1" x14ac:dyDescent="0.25">
      <c r="A26" s="78" t="str">
        <f t="shared" si="0"/>
        <v>IBVS 3999 </v>
      </c>
      <c r="B26" s="20" t="str">
        <f t="shared" si="1"/>
        <v>II</v>
      </c>
      <c r="C26" s="78">
        <f t="shared" si="2"/>
        <v>22382.728999999999</v>
      </c>
      <c r="D26" s="16" t="str">
        <f t="shared" si="3"/>
        <v>vis</v>
      </c>
      <c r="E26" s="86">
        <f>VLOOKUP(C26,Active!C$21:E$960,3,FALSE)</f>
        <v>-21520.519646678007</v>
      </c>
      <c r="F26" s="20" t="s">
        <v>99</v>
      </c>
      <c r="G26" s="16" t="str">
        <f t="shared" si="4"/>
        <v>22382.729</v>
      </c>
      <c r="H26" s="78">
        <f t="shared" si="5"/>
        <v>-21916.5</v>
      </c>
      <c r="I26" s="87" t="s">
        <v>149</v>
      </c>
      <c r="J26" s="88" t="s">
        <v>150</v>
      </c>
      <c r="K26" s="87">
        <v>-21916.5</v>
      </c>
      <c r="L26" s="87" t="s">
        <v>151</v>
      </c>
      <c r="M26" s="88" t="s">
        <v>105</v>
      </c>
      <c r="N26" s="88"/>
      <c r="O26" s="89" t="s">
        <v>106</v>
      </c>
      <c r="P26" s="90" t="s">
        <v>107</v>
      </c>
    </row>
    <row r="27" spans="1:16" ht="12.75" customHeight="1" thickBot="1" x14ac:dyDescent="0.25">
      <c r="A27" s="78" t="str">
        <f t="shared" si="0"/>
        <v>IBVS 3999 </v>
      </c>
      <c r="B27" s="20" t="str">
        <f t="shared" si="1"/>
        <v>II</v>
      </c>
      <c r="C27" s="78">
        <f t="shared" si="2"/>
        <v>22422.627</v>
      </c>
      <c r="D27" s="16" t="str">
        <f t="shared" si="3"/>
        <v>vis</v>
      </c>
      <c r="E27" s="86">
        <f>VLOOKUP(C27,Active!C$21:E$960,3,FALSE)</f>
        <v>-21491.48569921267</v>
      </c>
      <c r="F27" s="20" t="s">
        <v>99</v>
      </c>
      <c r="G27" s="16" t="str">
        <f t="shared" si="4"/>
        <v>22422.627</v>
      </c>
      <c r="H27" s="78">
        <f t="shared" si="5"/>
        <v>-21887.5</v>
      </c>
      <c r="I27" s="87" t="s">
        <v>152</v>
      </c>
      <c r="J27" s="88" t="s">
        <v>153</v>
      </c>
      <c r="K27" s="87">
        <v>-21887.5</v>
      </c>
      <c r="L27" s="87" t="s">
        <v>131</v>
      </c>
      <c r="M27" s="88" t="s">
        <v>105</v>
      </c>
      <c r="N27" s="88"/>
      <c r="O27" s="89" t="s">
        <v>106</v>
      </c>
      <c r="P27" s="90" t="s">
        <v>107</v>
      </c>
    </row>
    <row r="28" spans="1:16" ht="12.75" customHeight="1" thickBot="1" x14ac:dyDescent="0.25">
      <c r="A28" s="78" t="str">
        <f t="shared" si="0"/>
        <v>IBVS 3999 </v>
      </c>
      <c r="B28" s="20" t="str">
        <f t="shared" si="1"/>
        <v>I</v>
      </c>
      <c r="C28" s="78">
        <f t="shared" si="2"/>
        <v>22729.744999999999</v>
      </c>
      <c r="D28" s="16" t="str">
        <f t="shared" si="3"/>
        <v>vis</v>
      </c>
      <c r="E28" s="86">
        <f>VLOOKUP(C28,Active!C$21:E$960,3,FALSE)</f>
        <v>-21267.994599968122</v>
      </c>
      <c r="F28" s="20" t="s">
        <v>99</v>
      </c>
      <c r="G28" s="16" t="str">
        <f t="shared" si="4"/>
        <v>22729.745</v>
      </c>
      <c r="H28" s="78">
        <f t="shared" si="5"/>
        <v>-21664</v>
      </c>
      <c r="I28" s="87" t="s">
        <v>154</v>
      </c>
      <c r="J28" s="88" t="s">
        <v>155</v>
      </c>
      <c r="K28" s="87">
        <v>-21664</v>
      </c>
      <c r="L28" s="87" t="s">
        <v>156</v>
      </c>
      <c r="M28" s="88" t="s">
        <v>105</v>
      </c>
      <c r="N28" s="88"/>
      <c r="O28" s="89" t="s">
        <v>106</v>
      </c>
      <c r="P28" s="90" t="s">
        <v>107</v>
      </c>
    </row>
    <row r="29" spans="1:16" ht="12.75" customHeight="1" thickBot="1" x14ac:dyDescent="0.25">
      <c r="A29" s="78" t="str">
        <f t="shared" si="0"/>
        <v>IBVS 3999 </v>
      </c>
      <c r="B29" s="20" t="str">
        <f t="shared" si="1"/>
        <v>II</v>
      </c>
      <c r="C29" s="78">
        <f t="shared" si="2"/>
        <v>22782.65</v>
      </c>
      <c r="D29" s="16" t="str">
        <f t="shared" si="3"/>
        <v>vis</v>
      </c>
      <c r="E29" s="86">
        <f>VLOOKUP(C29,Active!C$21:E$960,3,FALSE)</f>
        <v>-21229.495402247594</v>
      </c>
      <c r="F29" s="20" t="s">
        <v>99</v>
      </c>
      <c r="G29" s="16" t="str">
        <f t="shared" si="4"/>
        <v>22782.650</v>
      </c>
      <c r="H29" s="78">
        <f t="shared" si="5"/>
        <v>-21625.5</v>
      </c>
      <c r="I29" s="87" t="s">
        <v>157</v>
      </c>
      <c r="J29" s="88" t="s">
        <v>158</v>
      </c>
      <c r="K29" s="87">
        <v>-21625.5</v>
      </c>
      <c r="L29" s="87" t="s">
        <v>159</v>
      </c>
      <c r="M29" s="88" t="s">
        <v>105</v>
      </c>
      <c r="N29" s="88"/>
      <c r="O29" s="89" t="s">
        <v>106</v>
      </c>
      <c r="P29" s="90" t="s">
        <v>107</v>
      </c>
    </row>
    <row r="30" spans="1:16" ht="12.75" customHeight="1" thickBot="1" x14ac:dyDescent="0.25">
      <c r="A30" s="78" t="str">
        <f t="shared" si="0"/>
        <v>IBVS 3999 </v>
      </c>
      <c r="B30" s="20" t="str">
        <f t="shared" si="1"/>
        <v>II</v>
      </c>
      <c r="C30" s="78">
        <f t="shared" si="2"/>
        <v>24905.782999999999</v>
      </c>
      <c r="D30" s="16" t="str">
        <f t="shared" si="3"/>
        <v>vis</v>
      </c>
      <c r="E30" s="86">
        <f>VLOOKUP(C30,Active!C$21:E$960,3,FALSE)</f>
        <v>-19684.482319288018</v>
      </c>
      <c r="F30" s="20" t="s">
        <v>99</v>
      </c>
      <c r="G30" s="16" t="str">
        <f t="shared" si="4"/>
        <v>24905.783</v>
      </c>
      <c r="H30" s="78">
        <f t="shared" si="5"/>
        <v>-20080.5</v>
      </c>
      <c r="I30" s="87" t="s">
        <v>160</v>
      </c>
      <c r="J30" s="88" t="s">
        <v>161</v>
      </c>
      <c r="K30" s="87">
        <v>-20080.5</v>
      </c>
      <c r="L30" s="87" t="s">
        <v>128</v>
      </c>
      <c r="M30" s="88" t="s">
        <v>105</v>
      </c>
      <c r="N30" s="88"/>
      <c r="O30" s="89" t="s">
        <v>106</v>
      </c>
      <c r="P30" s="90" t="s">
        <v>107</v>
      </c>
    </row>
    <row r="31" spans="1:16" ht="12.75" customHeight="1" thickBot="1" x14ac:dyDescent="0.25">
      <c r="A31" s="78" t="str">
        <f t="shared" si="0"/>
        <v>IBVS 3999 </v>
      </c>
      <c r="B31" s="20" t="str">
        <f t="shared" si="1"/>
        <v>II</v>
      </c>
      <c r="C31" s="78">
        <f t="shared" si="2"/>
        <v>25603.863000000001</v>
      </c>
      <c r="D31" s="16" t="str">
        <f t="shared" si="3"/>
        <v>vis</v>
      </c>
      <c r="E31" s="86">
        <f>VLOOKUP(C31,Active!C$21:E$960,3,FALSE)</f>
        <v>-19176.486478729552</v>
      </c>
      <c r="F31" s="20" t="s">
        <v>99</v>
      </c>
      <c r="G31" s="16" t="str">
        <f t="shared" si="4"/>
        <v>25603.863</v>
      </c>
      <c r="H31" s="78">
        <f t="shared" si="5"/>
        <v>-19572.5</v>
      </c>
      <c r="I31" s="87" t="s">
        <v>162</v>
      </c>
      <c r="J31" s="88" t="s">
        <v>163</v>
      </c>
      <c r="K31" s="87">
        <v>-19572.5</v>
      </c>
      <c r="L31" s="87" t="s">
        <v>164</v>
      </c>
      <c r="M31" s="88" t="s">
        <v>105</v>
      </c>
      <c r="N31" s="88"/>
      <c r="O31" s="89" t="s">
        <v>106</v>
      </c>
      <c r="P31" s="90" t="s">
        <v>107</v>
      </c>
    </row>
    <row r="32" spans="1:16" ht="12.75" customHeight="1" thickBot="1" x14ac:dyDescent="0.25">
      <c r="A32" s="78" t="str">
        <f t="shared" si="0"/>
        <v>IBVS 3999 </v>
      </c>
      <c r="B32" s="20" t="str">
        <f t="shared" si="1"/>
        <v>I</v>
      </c>
      <c r="C32" s="78">
        <f t="shared" si="2"/>
        <v>25954.904999999999</v>
      </c>
      <c r="D32" s="16" t="str">
        <f t="shared" si="3"/>
        <v>vis</v>
      </c>
      <c r="E32" s="86">
        <f>VLOOKUP(C32,Active!C$21:E$960,3,FALSE)</f>
        <v>-18921.031694376292</v>
      </c>
      <c r="F32" s="20" t="s">
        <v>99</v>
      </c>
      <c r="G32" s="16" t="str">
        <f t="shared" si="4"/>
        <v>25954.905</v>
      </c>
      <c r="H32" s="78">
        <f t="shared" si="5"/>
        <v>-19317</v>
      </c>
      <c r="I32" s="87" t="s">
        <v>165</v>
      </c>
      <c r="J32" s="88" t="s">
        <v>166</v>
      </c>
      <c r="K32" s="87">
        <v>-19317</v>
      </c>
      <c r="L32" s="87" t="s">
        <v>110</v>
      </c>
      <c r="M32" s="88" t="s">
        <v>105</v>
      </c>
      <c r="N32" s="88"/>
      <c r="O32" s="89" t="s">
        <v>106</v>
      </c>
      <c r="P32" s="90" t="s">
        <v>107</v>
      </c>
    </row>
    <row r="33" spans="1:16" ht="12.75" customHeight="1" thickBot="1" x14ac:dyDescent="0.25">
      <c r="A33" s="78" t="str">
        <f t="shared" si="0"/>
        <v>IBVS 3999 </v>
      </c>
      <c r="B33" s="20" t="str">
        <f t="shared" si="1"/>
        <v>I</v>
      </c>
      <c r="C33" s="78">
        <f t="shared" si="2"/>
        <v>26016.775000000001</v>
      </c>
      <c r="D33" s="16" t="str">
        <f t="shared" si="3"/>
        <v>vis</v>
      </c>
      <c r="E33" s="86">
        <f>VLOOKUP(C33,Active!C$21:E$960,3,FALSE)</f>
        <v>-18876.008627313269</v>
      </c>
      <c r="F33" s="20" t="s">
        <v>99</v>
      </c>
      <c r="G33" s="16" t="str">
        <f t="shared" si="4"/>
        <v>26016.775</v>
      </c>
      <c r="H33" s="78">
        <f t="shared" si="5"/>
        <v>-19272</v>
      </c>
      <c r="I33" s="87" t="s">
        <v>167</v>
      </c>
      <c r="J33" s="88" t="s">
        <v>168</v>
      </c>
      <c r="K33" s="87">
        <v>-19272</v>
      </c>
      <c r="L33" s="87" t="s">
        <v>122</v>
      </c>
      <c r="M33" s="88" t="s">
        <v>105</v>
      </c>
      <c r="N33" s="88"/>
      <c r="O33" s="89" t="s">
        <v>106</v>
      </c>
      <c r="P33" s="90" t="s">
        <v>107</v>
      </c>
    </row>
    <row r="34" spans="1:16" ht="12.75" customHeight="1" thickBot="1" x14ac:dyDescent="0.25">
      <c r="A34" s="78" t="str">
        <f t="shared" si="0"/>
        <v>IBVS 3999 </v>
      </c>
      <c r="B34" s="20" t="str">
        <f t="shared" si="1"/>
        <v>II</v>
      </c>
      <c r="C34" s="78">
        <f t="shared" si="2"/>
        <v>26069.673999999999</v>
      </c>
      <c r="D34" s="16" t="str">
        <f t="shared" si="3"/>
        <v>vis</v>
      </c>
      <c r="E34" s="86">
        <f>VLOOKUP(C34,Active!C$21:E$960,3,FALSE)</f>
        <v>-18837.513795818741</v>
      </c>
      <c r="F34" s="20" t="s">
        <v>99</v>
      </c>
      <c r="G34" s="16" t="str">
        <f t="shared" si="4"/>
        <v>26069.674</v>
      </c>
      <c r="H34" s="78">
        <f t="shared" si="5"/>
        <v>-19233.5</v>
      </c>
      <c r="I34" s="87" t="s">
        <v>169</v>
      </c>
      <c r="J34" s="88" t="s">
        <v>170</v>
      </c>
      <c r="K34" s="87">
        <v>-19233.5</v>
      </c>
      <c r="L34" s="87" t="s">
        <v>171</v>
      </c>
      <c r="M34" s="88" t="s">
        <v>105</v>
      </c>
      <c r="N34" s="88"/>
      <c r="O34" s="89" t="s">
        <v>106</v>
      </c>
      <c r="P34" s="90" t="s">
        <v>107</v>
      </c>
    </row>
    <row r="35" spans="1:16" ht="12.75" customHeight="1" thickBot="1" x14ac:dyDescent="0.25">
      <c r="A35" s="78" t="str">
        <f t="shared" si="0"/>
        <v>IBVS 3999 </v>
      </c>
      <c r="B35" s="20" t="str">
        <f t="shared" si="1"/>
        <v>II</v>
      </c>
      <c r="C35" s="78">
        <f t="shared" si="2"/>
        <v>26447.562999999998</v>
      </c>
      <c r="D35" s="16" t="str">
        <f t="shared" si="3"/>
        <v>vis</v>
      </c>
      <c r="E35" s="86">
        <f>VLOOKUP(C35,Active!C$21:E$960,3,FALSE)</f>
        <v>-18562.522333245972</v>
      </c>
      <c r="F35" s="20" t="s">
        <v>99</v>
      </c>
      <c r="G35" s="16" t="str">
        <f t="shared" si="4"/>
        <v>26447.563</v>
      </c>
      <c r="H35" s="78">
        <f t="shared" si="5"/>
        <v>-18958.5</v>
      </c>
      <c r="I35" s="87" t="s">
        <v>172</v>
      </c>
      <c r="J35" s="88" t="s">
        <v>173</v>
      </c>
      <c r="K35" s="87">
        <v>-18958.5</v>
      </c>
      <c r="L35" s="87" t="s">
        <v>174</v>
      </c>
      <c r="M35" s="88" t="s">
        <v>105</v>
      </c>
      <c r="N35" s="88"/>
      <c r="O35" s="89" t="s">
        <v>106</v>
      </c>
      <c r="P35" s="90" t="s">
        <v>107</v>
      </c>
    </row>
    <row r="36" spans="1:16" ht="12.75" customHeight="1" thickBot="1" x14ac:dyDescent="0.25">
      <c r="A36" s="78" t="str">
        <f t="shared" si="0"/>
        <v>IBVS 3999 </v>
      </c>
      <c r="B36" s="20" t="str">
        <f t="shared" si="1"/>
        <v>I</v>
      </c>
      <c r="C36" s="78">
        <f t="shared" si="2"/>
        <v>28139.918000000001</v>
      </c>
      <c r="D36" s="16" t="str">
        <f t="shared" si="3"/>
        <v>vis</v>
      </c>
      <c r="E36" s="86">
        <f>VLOOKUP(C36,Active!C$21:E$960,3,FALSE)</f>
        <v>-17330.988267310368</v>
      </c>
      <c r="F36" s="20" t="s">
        <v>99</v>
      </c>
      <c r="G36" s="16" t="str">
        <f t="shared" si="4"/>
        <v>28139.918</v>
      </c>
      <c r="H36" s="78">
        <f t="shared" si="5"/>
        <v>-17727</v>
      </c>
      <c r="I36" s="87" t="s">
        <v>175</v>
      </c>
      <c r="J36" s="88" t="s">
        <v>176</v>
      </c>
      <c r="K36" s="87">
        <v>-17727</v>
      </c>
      <c r="L36" s="87" t="s">
        <v>177</v>
      </c>
      <c r="M36" s="88" t="s">
        <v>105</v>
      </c>
      <c r="N36" s="88"/>
      <c r="O36" s="89" t="s">
        <v>106</v>
      </c>
      <c r="P36" s="90" t="s">
        <v>107</v>
      </c>
    </row>
    <row r="37" spans="1:16" ht="12.75" customHeight="1" thickBot="1" x14ac:dyDescent="0.25">
      <c r="A37" s="78" t="str">
        <f t="shared" si="0"/>
        <v>IBVS 3999 </v>
      </c>
      <c r="B37" s="20" t="str">
        <f t="shared" si="1"/>
        <v>II</v>
      </c>
      <c r="C37" s="78">
        <f t="shared" si="2"/>
        <v>28221.661</v>
      </c>
      <c r="D37" s="16" t="str">
        <f t="shared" si="3"/>
        <v>vis</v>
      </c>
      <c r="E37" s="86">
        <f>VLOOKUP(C37,Active!C$21:E$960,3,FALSE)</f>
        <v>-17271.503532043967</v>
      </c>
      <c r="F37" s="20" t="s">
        <v>99</v>
      </c>
      <c r="G37" s="16" t="str">
        <f t="shared" si="4"/>
        <v>28221.661</v>
      </c>
      <c r="H37" s="78">
        <f t="shared" si="5"/>
        <v>-17667.5</v>
      </c>
      <c r="I37" s="87" t="s">
        <v>178</v>
      </c>
      <c r="J37" s="88" t="s">
        <v>179</v>
      </c>
      <c r="K37" s="87">
        <v>-17667.5</v>
      </c>
      <c r="L37" s="87" t="s">
        <v>180</v>
      </c>
      <c r="M37" s="88" t="s">
        <v>105</v>
      </c>
      <c r="N37" s="88"/>
      <c r="O37" s="89" t="s">
        <v>106</v>
      </c>
      <c r="P37" s="90" t="s">
        <v>107</v>
      </c>
    </row>
    <row r="38" spans="1:16" ht="12.75" customHeight="1" thickBot="1" x14ac:dyDescent="0.25">
      <c r="A38" s="78" t="str">
        <f t="shared" si="0"/>
        <v>IBVS 3999 </v>
      </c>
      <c r="B38" s="20" t="str">
        <f t="shared" si="1"/>
        <v>I</v>
      </c>
      <c r="C38" s="78">
        <f t="shared" si="2"/>
        <v>28550.773000000001</v>
      </c>
      <c r="D38" s="16" t="str">
        <f t="shared" si="3"/>
        <v>vis</v>
      </c>
      <c r="E38" s="86">
        <f>VLOOKUP(C38,Active!C$21:E$960,3,FALSE)</f>
        <v>-17032.007303706414</v>
      </c>
      <c r="F38" s="20" t="s">
        <v>99</v>
      </c>
      <c r="G38" s="16" t="str">
        <f t="shared" si="4"/>
        <v>28550.773</v>
      </c>
      <c r="H38" s="78">
        <f t="shared" si="5"/>
        <v>-17428</v>
      </c>
      <c r="I38" s="87" t="s">
        <v>181</v>
      </c>
      <c r="J38" s="88" t="s">
        <v>182</v>
      </c>
      <c r="K38" s="87">
        <v>-17428</v>
      </c>
      <c r="L38" s="87" t="s">
        <v>183</v>
      </c>
      <c r="M38" s="88" t="s">
        <v>105</v>
      </c>
      <c r="N38" s="88"/>
      <c r="O38" s="89" t="s">
        <v>106</v>
      </c>
      <c r="P38" s="90" t="s">
        <v>107</v>
      </c>
    </row>
    <row r="39" spans="1:16" ht="12.75" customHeight="1" thickBot="1" x14ac:dyDescent="0.25">
      <c r="A39" s="78" t="str">
        <f t="shared" si="0"/>
        <v>IBVS 3999 </v>
      </c>
      <c r="B39" s="20" t="str">
        <f t="shared" si="1"/>
        <v>II</v>
      </c>
      <c r="C39" s="78">
        <f t="shared" si="2"/>
        <v>28919.777999999998</v>
      </c>
      <c r="D39" s="16" t="str">
        <f t="shared" si="3"/>
        <v>vis</v>
      </c>
      <c r="E39" s="86">
        <f>VLOOKUP(C39,Active!C$21:E$960,3,FALSE)</f>
        <v>-16763.480766425189</v>
      </c>
      <c r="F39" s="20" t="s">
        <v>99</v>
      </c>
      <c r="G39" s="16" t="str">
        <f t="shared" si="4"/>
        <v>28919.778</v>
      </c>
      <c r="H39" s="78">
        <f t="shared" si="5"/>
        <v>-17159.5</v>
      </c>
      <c r="I39" s="87" t="s">
        <v>184</v>
      </c>
      <c r="J39" s="88" t="s">
        <v>185</v>
      </c>
      <c r="K39" s="87">
        <v>-17159.5</v>
      </c>
      <c r="L39" s="87" t="s">
        <v>186</v>
      </c>
      <c r="M39" s="88" t="s">
        <v>105</v>
      </c>
      <c r="N39" s="88"/>
      <c r="O39" s="89" t="s">
        <v>106</v>
      </c>
      <c r="P39" s="90" t="s">
        <v>107</v>
      </c>
    </row>
    <row r="40" spans="1:16" ht="12.75" customHeight="1" thickBot="1" x14ac:dyDescent="0.25">
      <c r="A40" s="78" t="str">
        <f t="shared" si="0"/>
        <v>IBVS 3999 </v>
      </c>
      <c r="B40" s="20" t="str">
        <f t="shared" si="1"/>
        <v>II</v>
      </c>
      <c r="C40" s="78">
        <f t="shared" si="2"/>
        <v>29988.880000000001</v>
      </c>
      <c r="D40" s="16" t="str">
        <f t="shared" si="3"/>
        <v>vis</v>
      </c>
      <c r="E40" s="86">
        <f>VLOOKUP(C40,Active!C$21:E$960,3,FALSE)</f>
        <v>-15985.490608946478</v>
      </c>
      <c r="F40" s="20" t="s">
        <v>99</v>
      </c>
      <c r="G40" s="16" t="str">
        <f t="shared" si="4"/>
        <v>29988.880</v>
      </c>
      <c r="H40" s="78">
        <f t="shared" si="5"/>
        <v>-16381.5</v>
      </c>
      <c r="I40" s="87" t="s">
        <v>187</v>
      </c>
      <c r="J40" s="88" t="s">
        <v>188</v>
      </c>
      <c r="K40" s="87">
        <v>-16381.5</v>
      </c>
      <c r="L40" s="87" t="s">
        <v>189</v>
      </c>
      <c r="M40" s="88" t="s">
        <v>105</v>
      </c>
      <c r="N40" s="88"/>
      <c r="O40" s="89" t="s">
        <v>106</v>
      </c>
      <c r="P40" s="90" t="s">
        <v>107</v>
      </c>
    </row>
    <row r="41" spans="1:16" ht="12.75" customHeight="1" thickBot="1" x14ac:dyDescent="0.25">
      <c r="A41" s="78" t="str">
        <f t="shared" si="0"/>
        <v>IBVS 3999 </v>
      </c>
      <c r="B41" s="20" t="str">
        <f t="shared" si="1"/>
        <v>I</v>
      </c>
      <c r="C41" s="78">
        <f t="shared" si="2"/>
        <v>31146.63</v>
      </c>
      <c r="D41" s="16" t="str">
        <f t="shared" si="3"/>
        <v>vis</v>
      </c>
      <c r="E41" s="86">
        <f>VLOOKUP(C41,Active!C$21:E$960,3,FALSE)</f>
        <v>-15142.990917784196</v>
      </c>
      <c r="F41" s="20" t="s">
        <v>99</v>
      </c>
      <c r="G41" s="16" t="str">
        <f t="shared" si="4"/>
        <v>31146.630</v>
      </c>
      <c r="H41" s="78">
        <f t="shared" si="5"/>
        <v>-15539</v>
      </c>
      <c r="I41" s="87" t="s">
        <v>190</v>
      </c>
      <c r="J41" s="88" t="s">
        <v>191</v>
      </c>
      <c r="K41" s="87">
        <v>-15539</v>
      </c>
      <c r="L41" s="87" t="s">
        <v>192</v>
      </c>
      <c r="M41" s="88" t="s">
        <v>105</v>
      </c>
      <c r="N41" s="88"/>
      <c r="O41" s="89" t="s">
        <v>106</v>
      </c>
      <c r="P41" s="90" t="s">
        <v>107</v>
      </c>
    </row>
    <row r="42" spans="1:16" ht="12.75" customHeight="1" thickBot="1" x14ac:dyDescent="0.25">
      <c r="A42" s="78" t="str">
        <f t="shared" si="0"/>
        <v>IBVS 3999 </v>
      </c>
      <c r="B42" s="20" t="str">
        <f t="shared" si="1"/>
        <v>II</v>
      </c>
      <c r="C42" s="78">
        <f t="shared" si="2"/>
        <v>44376.595999999998</v>
      </c>
      <c r="D42" s="16" t="str">
        <f t="shared" si="3"/>
        <v>vis</v>
      </c>
      <c r="E42" s="86">
        <f>VLOOKUP(C42,Active!C$21:E$960,3,FALSE)</f>
        <v>-5515.4873383521281</v>
      </c>
      <c r="F42" s="20" t="s">
        <v>99</v>
      </c>
      <c r="G42" s="16" t="str">
        <f t="shared" si="4"/>
        <v>44376.596</v>
      </c>
      <c r="H42" s="78">
        <f t="shared" si="5"/>
        <v>-5911.5</v>
      </c>
      <c r="I42" s="87" t="s">
        <v>193</v>
      </c>
      <c r="J42" s="88" t="s">
        <v>194</v>
      </c>
      <c r="K42" s="87">
        <v>-5911.5</v>
      </c>
      <c r="L42" s="87" t="s">
        <v>195</v>
      </c>
      <c r="M42" s="88" t="s">
        <v>105</v>
      </c>
      <c r="N42" s="88"/>
      <c r="O42" s="89" t="s">
        <v>106</v>
      </c>
      <c r="P42" s="90" t="s">
        <v>107</v>
      </c>
    </row>
    <row r="43" spans="1:16" ht="12.75" customHeight="1" thickBot="1" x14ac:dyDescent="0.25">
      <c r="A43" s="78" t="str">
        <f t="shared" ref="A43:A74" si="6">P43</f>
        <v>IBVS 3999 </v>
      </c>
      <c r="B43" s="20" t="str">
        <f t="shared" ref="B43:B74" si="7">IF(H43=INT(H43),"I","II")</f>
        <v>II</v>
      </c>
      <c r="C43" s="78">
        <f t="shared" ref="C43:C74" si="8">1*G43</f>
        <v>45812.574000000001</v>
      </c>
      <c r="D43" s="16" t="str">
        <f t="shared" ref="D43:D74" si="9">VLOOKUP(F43,I$1:J$5,2,FALSE)</f>
        <v>vis</v>
      </c>
      <c r="E43" s="86">
        <f>VLOOKUP(C43,Active!C$21:E$960,3,FALSE)</f>
        <v>-4470.5199261164707</v>
      </c>
      <c r="F43" s="20" t="s">
        <v>99</v>
      </c>
      <c r="G43" s="16" t="str">
        <f t="shared" ref="G43:G74" si="10">MID(I43,3,LEN(I43)-3)</f>
        <v>45812.574</v>
      </c>
      <c r="H43" s="78">
        <f t="shared" ref="H43:H74" si="11">1*K43</f>
        <v>-4866.5</v>
      </c>
      <c r="I43" s="87" t="s">
        <v>196</v>
      </c>
      <c r="J43" s="88" t="s">
        <v>197</v>
      </c>
      <c r="K43" s="87">
        <v>-4866.5</v>
      </c>
      <c r="L43" s="87" t="s">
        <v>151</v>
      </c>
      <c r="M43" s="88" t="s">
        <v>105</v>
      </c>
      <c r="N43" s="88"/>
      <c r="O43" s="89" t="s">
        <v>106</v>
      </c>
      <c r="P43" s="90" t="s">
        <v>107</v>
      </c>
    </row>
    <row r="44" spans="1:16" ht="12.75" customHeight="1" thickBot="1" x14ac:dyDescent="0.25">
      <c r="A44" s="78" t="str">
        <f t="shared" si="6"/>
        <v>IBVS 3999 </v>
      </c>
      <c r="B44" s="20" t="str">
        <f t="shared" si="7"/>
        <v>II</v>
      </c>
      <c r="C44" s="78">
        <f t="shared" si="8"/>
        <v>45823.586000000003</v>
      </c>
      <c r="D44" s="16" t="str">
        <f t="shared" si="9"/>
        <v>vis</v>
      </c>
      <c r="E44" s="86">
        <f>VLOOKUP(C44,Active!C$21:E$960,3,FALSE)</f>
        <v>-4462.5064460049771</v>
      </c>
      <c r="F44" s="20" t="s">
        <v>99</v>
      </c>
      <c r="G44" s="16" t="str">
        <f t="shared" si="10"/>
        <v>45823.586</v>
      </c>
      <c r="H44" s="78">
        <f t="shared" si="11"/>
        <v>-4858.5</v>
      </c>
      <c r="I44" s="87" t="s">
        <v>198</v>
      </c>
      <c r="J44" s="88" t="s">
        <v>199</v>
      </c>
      <c r="K44" s="87">
        <v>-4858.5</v>
      </c>
      <c r="L44" s="87" t="s">
        <v>200</v>
      </c>
      <c r="M44" s="88" t="s">
        <v>105</v>
      </c>
      <c r="N44" s="88"/>
      <c r="O44" s="89" t="s">
        <v>106</v>
      </c>
      <c r="P44" s="90" t="s">
        <v>107</v>
      </c>
    </row>
    <row r="45" spans="1:16" ht="12.75" customHeight="1" thickBot="1" x14ac:dyDescent="0.25">
      <c r="A45" s="78" t="str">
        <f t="shared" si="6"/>
        <v>IBVS 3999 </v>
      </c>
      <c r="B45" s="20" t="str">
        <f t="shared" si="7"/>
        <v>II</v>
      </c>
      <c r="C45" s="78">
        <f t="shared" si="8"/>
        <v>46139.663</v>
      </c>
      <c r="D45" s="16" t="str">
        <f t="shared" si="9"/>
        <v>vis</v>
      </c>
      <c r="E45" s="86">
        <f>VLOOKUP(C45,Active!C$21:E$960,3,FALSE)</f>
        <v>-4232.4958436439338</v>
      </c>
      <c r="F45" s="20" t="s">
        <v>99</v>
      </c>
      <c r="G45" s="16" t="str">
        <f t="shared" si="10"/>
        <v>46139.663</v>
      </c>
      <c r="H45" s="78">
        <f t="shared" si="11"/>
        <v>-4628.5</v>
      </c>
      <c r="I45" s="87" t="s">
        <v>201</v>
      </c>
      <c r="J45" s="88" t="s">
        <v>202</v>
      </c>
      <c r="K45" s="87">
        <v>-4628.5</v>
      </c>
      <c r="L45" s="87" t="s">
        <v>159</v>
      </c>
      <c r="M45" s="88" t="s">
        <v>105</v>
      </c>
      <c r="N45" s="88"/>
      <c r="O45" s="89" t="s">
        <v>106</v>
      </c>
      <c r="P45" s="90" t="s">
        <v>107</v>
      </c>
    </row>
    <row r="46" spans="1:16" ht="12.75" customHeight="1" thickBot="1" x14ac:dyDescent="0.25">
      <c r="A46" s="78" t="str">
        <f t="shared" si="6"/>
        <v>IBVS 3999 </v>
      </c>
      <c r="B46" s="20" t="str">
        <f t="shared" si="7"/>
        <v>I</v>
      </c>
      <c r="C46" s="78">
        <f t="shared" si="8"/>
        <v>46519.591999999997</v>
      </c>
      <c r="D46" s="16" t="str">
        <f t="shared" si="9"/>
        <v>vis</v>
      </c>
      <c r="E46" s="86">
        <f>VLOOKUP(C46,Active!C$21:E$960,3,FALSE)</f>
        <v>-3956.0198642324967</v>
      </c>
      <c r="F46" s="20" t="s">
        <v>99</v>
      </c>
      <c r="G46" s="16" t="str">
        <f t="shared" si="10"/>
        <v>46519.592</v>
      </c>
      <c r="H46" s="78">
        <f t="shared" si="11"/>
        <v>-4352</v>
      </c>
      <c r="I46" s="87" t="s">
        <v>203</v>
      </c>
      <c r="J46" s="88" t="s">
        <v>204</v>
      </c>
      <c r="K46" s="87">
        <v>-4352</v>
      </c>
      <c r="L46" s="87" t="s">
        <v>151</v>
      </c>
      <c r="M46" s="88" t="s">
        <v>105</v>
      </c>
      <c r="N46" s="88"/>
      <c r="O46" s="89" t="s">
        <v>106</v>
      </c>
      <c r="P46" s="90" t="s">
        <v>107</v>
      </c>
    </row>
    <row r="47" spans="1:16" ht="12.75" customHeight="1" thickBot="1" x14ac:dyDescent="0.25">
      <c r="A47" s="78" t="str">
        <f t="shared" si="6"/>
        <v>IBVS 3999 </v>
      </c>
      <c r="B47" s="20" t="str">
        <f t="shared" si="7"/>
        <v>I</v>
      </c>
      <c r="C47" s="78">
        <f t="shared" si="8"/>
        <v>46846.675999999999</v>
      </c>
      <c r="D47" s="16" t="str">
        <f t="shared" si="9"/>
        <v>vis</v>
      </c>
      <c r="E47" s="86">
        <f>VLOOKUP(C47,Active!C$21:E$960,3,FALSE)</f>
        <v>-3717.9994202816215</v>
      </c>
      <c r="F47" s="20" t="s">
        <v>99</v>
      </c>
      <c r="G47" s="16" t="str">
        <f t="shared" si="10"/>
        <v>46846.676</v>
      </c>
      <c r="H47" s="78">
        <f t="shared" si="11"/>
        <v>-4114</v>
      </c>
      <c r="I47" s="87" t="s">
        <v>205</v>
      </c>
      <c r="J47" s="88" t="s">
        <v>206</v>
      </c>
      <c r="K47" s="87">
        <v>-4114</v>
      </c>
      <c r="L47" s="87" t="s">
        <v>207</v>
      </c>
      <c r="M47" s="88" t="s">
        <v>105</v>
      </c>
      <c r="N47" s="88"/>
      <c r="O47" s="89" t="s">
        <v>106</v>
      </c>
      <c r="P47" s="90" t="s">
        <v>107</v>
      </c>
    </row>
    <row r="48" spans="1:16" ht="12.75" customHeight="1" thickBot="1" x14ac:dyDescent="0.25">
      <c r="A48" s="78" t="str">
        <f t="shared" si="6"/>
        <v>IBVS 3999 </v>
      </c>
      <c r="B48" s="20" t="str">
        <f t="shared" si="7"/>
        <v>II</v>
      </c>
      <c r="C48" s="78">
        <f t="shared" si="8"/>
        <v>47208.781999999999</v>
      </c>
      <c r="D48" s="16" t="str">
        <f t="shared" si="9"/>
        <v>vis</v>
      </c>
      <c r="E48" s="86">
        <f>VLOOKUP(C48,Active!C$21:E$960,3,FALSE)</f>
        <v>-3454.4933151915684</v>
      </c>
      <c r="F48" s="20" t="s">
        <v>99</v>
      </c>
      <c r="G48" s="16" t="str">
        <f t="shared" si="10"/>
        <v>47208.782</v>
      </c>
      <c r="H48" s="78">
        <f t="shared" si="11"/>
        <v>-3850.5</v>
      </c>
      <c r="I48" s="87" t="s">
        <v>208</v>
      </c>
      <c r="J48" s="88" t="s">
        <v>209</v>
      </c>
      <c r="K48" s="87">
        <v>-3850.5</v>
      </c>
      <c r="L48" s="87" t="s">
        <v>210</v>
      </c>
      <c r="M48" s="88" t="s">
        <v>105</v>
      </c>
      <c r="N48" s="88"/>
      <c r="O48" s="89" t="s">
        <v>106</v>
      </c>
      <c r="P48" s="90" t="s">
        <v>107</v>
      </c>
    </row>
    <row r="49" spans="1:16" ht="12.75" customHeight="1" thickBot="1" x14ac:dyDescent="0.25">
      <c r="A49" s="78" t="str">
        <f t="shared" si="6"/>
        <v>IBVS 3999 </v>
      </c>
      <c r="B49" s="20" t="str">
        <f t="shared" si="7"/>
        <v>I</v>
      </c>
      <c r="C49" s="78">
        <f t="shared" si="8"/>
        <v>47511.798999999999</v>
      </c>
      <c r="D49" s="16" t="str">
        <f t="shared" si="9"/>
        <v>vis</v>
      </c>
      <c r="E49" s="86">
        <f>VLOOKUP(C49,Active!C$21:E$960,3,FALSE)</f>
        <v>-3233.9865314153467</v>
      </c>
      <c r="F49" s="20" t="s">
        <v>99</v>
      </c>
      <c r="G49" s="16" t="str">
        <f t="shared" si="10"/>
        <v>47511.799</v>
      </c>
      <c r="H49" s="78">
        <f t="shared" si="11"/>
        <v>-3630</v>
      </c>
      <c r="I49" s="87" t="s">
        <v>211</v>
      </c>
      <c r="J49" s="88" t="s">
        <v>212</v>
      </c>
      <c r="K49" s="87">
        <v>-3630</v>
      </c>
      <c r="L49" s="87" t="s">
        <v>164</v>
      </c>
      <c r="M49" s="88" t="s">
        <v>105</v>
      </c>
      <c r="N49" s="88"/>
      <c r="O49" s="89" t="s">
        <v>106</v>
      </c>
      <c r="P49" s="90" t="s">
        <v>107</v>
      </c>
    </row>
    <row r="50" spans="1:16" ht="12.75" customHeight="1" thickBot="1" x14ac:dyDescent="0.25">
      <c r="A50" s="78" t="str">
        <f t="shared" si="6"/>
        <v>IBVS 3999 </v>
      </c>
      <c r="B50" s="20" t="str">
        <f t="shared" si="7"/>
        <v>I</v>
      </c>
      <c r="C50" s="78">
        <f t="shared" si="8"/>
        <v>47537.883999999998</v>
      </c>
      <c r="D50" s="16" t="str">
        <f t="shared" si="9"/>
        <v>vis</v>
      </c>
      <c r="E50" s="86">
        <f>VLOOKUP(C50,Active!C$21:E$960,3,FALSE)</f>
        <v>-3215.0043638973443</v>
      </c>
      <c r="F50" s="20" t="s">
        <v>99</v>
      </c>
      <c r="G50" s="16" t="str">
        <f t="shared" si="10"/>
        <v>47537.884</v>
      </c>
      <c r="H50" s="78">
        <f t="shared" si="11"/>
        <v>-3611</v>
      </c>
      <c r="I50" s="87" t="s">
        <v>213</v>
      </c>
      <c r="J50" s="88" t="s">
        <v>214</v>
      </c>
      <c r="K50" s="87">
        <v>-3611</v>
      </c>
      <c r="L50" s="87" t="s">
        <v>104</v>
      </c>
      <c r="M50" s="88" t="s">
        <v>105</v>
      </c>
      <c r="N50" s="88"/>
      <c r="O50" s="89" t="s">
        <v>106</v>
      </c>
      <c r="P50" s="90" t="s">
        <v>107</v>
      </c>
    </row>
    <row r="51" spans="1:16" ht="12.75" customHeight="1" thickBot="1" x14ac:dyDescent="0.25">
      <c r="A51" s="78" t="str">
        <f t="shared" si="6"/>
        <v>IBVS 3999 </v>
      </c>
      <c r="B51" s="20" t="str">
        <f t="shared" si="7"/>
        <v>I</v>
      </c>
      <c r="C51" s="78">
        <f t="shared" si="8"/>
        <v>48348.658000000003</v>
      </c>
      <c r="D51" s="16" t="str">
        <f t="shared" si="9"/>
        <v>vis</v>
      </c>
      <c r="E51" s="86">
        <f>VLOOKUP(C51,Active!C$21:E$960,3,FALSE)</f>
        <v>-2625.0006112716378</v>
      </c>
      <c r="F51" s="20" t="s">
        <v>99</v>
      </c>
      <c r="G51" s="16" t="str">
        <f t="shared" si="10"/>
        <v>48348.658</v>
      </c>
      <c r="H51" s="78">
        <f t="shared" si="11"/>
        <v>-3021</v>
      </c>
      <c r="I51" s="87" t="s">
        <v>234</v>
      </c>
      <c r="J51" s="88" t="s">
        <v>235</v>
      </c>
      <c r="K51" s="87">
        <v>-3021</v>
      </c>
      <c r="L51" s="87" t="s">
        <v>236</v>
      </c>
      <c r="M51" s="88" t="s">
        <v>221</v>
      </c>
      <c r="N51" s="88" t="s">
        <v>222</v>
      </c>
      <c r="O51" s="89" t="s">
        <v>106</v>
      </c>
      <c r="P51" s="90" t="s">
        <v>107</v>
      </c>
    </row>
    <row r="52" spans="1:16" ht="12.75" customHeight="1" thickBot="1" x14ac:dyDescent="0.25">
      <c r="A52" s="78" t="str">
        <f t="shared" si="6"/>
        <v> BBS 97 </v>
      </c>
      <c r="B52" s="20" t="str">
        <f t="shared" si="7"/>
        <v>I</v>
      </c>
      <c r="C52" s="78">
        <f t="shared" si="8"/>
        <v>48362.400999999998</v>
      </c>
      <c r="D52" s="16" t="str">
        <f t="shared" si="9"/>
        <v>vis</v>
      </c>
      <c r="E52" s="86">
        <f>VLOOKUP(C52,Active!C$21:E$960,3,FALSE)</f>
        <v>-2614.9997706275967</v>
      </c>
      <c r="F52" s="20" t="s">
        <v>99</v>
      </c>
      <c r="G52" s="16" t="str">
        <f t="shared" si="10"/>
        <v>48362.4010</v>
      </c>
      <c r="H52" s="78">
        <f t="shared" si="11"/>
        <v>-3011</v>
      </c>
      <c r="I52" s="87" t="s">
        <v>237</v>
      </c>
      <c r="J52" s="88" t="s">
        <v>238</v>
      </c>
      <c r="K52" s="87">
        <v>-3011</v>
      </c>
      <c r="L52" s="87" t="s">
        <v>239</v>
      </c>
      <c r="M52" s="88" t="s">
        <v>221</v>
      </c>
      <c r="N52" s="88" t="s">
        <v>222</v>
      </c>
      <c r="O52" s="89" t="s">
        <v>240</v>
      </c>
      <c r="P52" s="89" t="s">
        <v>241</v>
      </c>
    </row>
    <row r="53" spans="1:16" ht="12.75" customHeight="1" thickBot="1" x14ac:dyDescent="0.25">
      <c r="A53" s="78" t="str">
        <f t="shared" si="6"/>
        <v> BBS 108 </v>
      </c>
      <c r="B53" s="20" t="str">
        <f t="shared" si="7"/>
        <v>II</v>
      </c>
      <c r="C53" s="78">
        <f t="shared" si="8"/>
        <v>49807.355900000002</v>
      </c>
      <c r="D53" s="16" t="str">
        <f t="shared" si="9"/>
        <v>vis</v>
      </c>
      <c r="E53" s="86">
        <f>VLOOKUP(C53,Active!C$21:E$960,3,FALSE)</f>
        <v>-1563.4998293678873</v>
      </c>
      <c r="F53" s="20" t="s">
        <v>99</v>
      </c>
      <c r="G53" s="16" t="str">
        <f t="shared" si="10"/>
        <v>49807.3559</v>
      </c>
      <c r="H53" s="78">
        <f t="shared" si="11"/>
        <v>-1959.5</v>
      </c>
      <c r="I53" s="87" t="s">
        <v>287</v>
      </c>
      <c r="J53" s="88" t="s">
        <v>288</v>
      </c>
      <c r="K53" s="87">
        <v>-1959.5</v>
      </c>
      <c r="L53" s="87" t="s">
        <v>289</v>
      </c>
      <c r="M53" s="88" t="s">
        <v>221</v>
      </c>
      <c r="N53" s="88" t="s">
        <v>43</v>
      </c>
      <c r="O53" s="89" t="s">
        <v>240</v>
      </c>
      <c r="P53" s="89" t="s">
        <v>290</v>
      </c>
    </row>
    <row r="54" spans="1:16" ht="12.75" customHeight="1" thickBot="1" x14ac:dyDescent="0.25">
      <c r="A54" s="78" t="str">
        <f t="shared" si="6"/>
        <v>IBVS 4887 </v>
      </c>
      <c r="B54" s="20" t="str">
        <f t="shared" si="7"/>
        <v>II</v>
      </c>
      <c r="C54" s="78">
        <f t="shared" si="8"/>
        <v>49811.476300000002</v>
      </c>
      <c r="D54" s="16" t="str">
        <f t="shared" si="9"/>
        <v>vis</v>
      </c>
      <c r="E54" s="86">
        <f>VLOOKUP(C54,Active!C$21:E$960,3,FALSE)</f>
        <v>-1560.5013964355055</v>
      </c>
      <c r="F54" s="20" t="s">
        <v>99</v>
      </c>
      <c r="G54" s="16" t="str">
        <f t="shared" si="10"/>
        <v>49811.4763</v>
      </c>
      <c r="H54" s="78">
        <f t="shared" si="11"/>
        <v>-1956.5</v>
      </c>
      <c r="I54" s="87" t="s">
        <v>291</v>
      </c>
      <c r="J54" s="88" t="s">
        <v>292</v>
      </c>
      <c r="K54" s="87">
        <v>-1956.5</v>
      </c>
      <c r="L54" s="87" t="s">
        <v>293</v>
      </c>
      <c r="M54" s="88" t="s">
        <v>221</v>
      </c>
      <c r="N54" s="88" t="s">
        <v>222</v>
      </c>
      <c r="O54" s="89" t="s">
        <v>294</v>
      </c>
      <c r="P54" s="90" t="s">
        <v>295</v>
      </c>
    </row>
    <row r="55" spans="1:16" ht="12.75" customHeight="1" thickBot="1" x14ac:dyDescent="0.25">
      <c r="A55" s="78" t="str">
        <f t="shared" si="6"/>
        <v> BBS 111 </v>
      </c>
      <c r="B55" s="20" t="str">
        <f t="shared" si="7"/>
        <v>II</v>
      </c>
      <c r="C55" s="78">
        <f t="shared" si="8"/>
        <v>50141.29</v>
      </c>
      <c r="D55" s="16" t="str">
        <f t="shared" si="9"/>
        <v>vis</v>
      </c>
      <c r="E55" s="86">
        <f>VLOOKUP(C55,Active!C$21:E$960,3,FALSE)</f>
        <v>-1320.4945379677117</v>
      </c>
      <c r="F55" s="20" t="s">
        <v>99</v>
      </c>
      <c r="G55" s="16" t="str">
        <f t="shared" si="10"/>
        <v>50141.290</v>
      </c>
      <c r="H55" s="78">
        <f t="shared" si="11"/>
        <v>-1716.5</v>
      </c>
      <c r="I55" s="87" t="s">
        <v>306</v>
      </c>
      <c r="J55" s="88" t="s">
        <v>307</v>
      </c>
      <c r="K55" s="87">
        <v>-1716.5</v>
      </c>
      <c r="L55" s="87" t="s">
        <v>137</v>
      </c>
      <c r="M55" s="88" t="s">
        <v>226</v>
      </c>
      <c r="N55" s="88"/>
      <c r="O55" s="89" t="s">
        <v>308</v>
      </c>
      <c r="P55" s="89" t="s">
        <v>309</v>
      </c>
    </row>
    <row r="56" spans="1:16" ht="12.75" customHeight="1" thickBot="1" x14ac:dyDescent="0.25">
      <c r="A56" s="78" t="str">
        <f t="shared" si="6"/>
        <v> BBS 112 </v>
      </c>
      <c r="B56" s="20" t="str">
        <f t="shared" si="7"/>
        <v>I</v>
      </c>
      <c r="C56" s="78">
        <f t="shared" si="8"/>
        <v>50143.343999999997</v>
      </c>
      <c r="D56" s="16" t="str">
        <f t="shared" si="9"/>
        <v>vis</v>
      </c>
      <c r="E56" s="86">
        <f>VLOOKUP(C56,Active!C$21:E$960,3,FALSE)</f>
        <v>-1318.9998332683861</v>
      </c>
      <c r="F56" s="20" t="str">
        <f>LEFT(M56,1)</f>
        <v>V</v>
      </c>
      <c r="G56" s="16" t="str">
        <f t="shared" si="10"/>
        <v>50143.344</v>
      </c>
      <c r="H56" s="78">
        <f t="shared" si="11"/>
        <v>-1715</v>
      </c>
      <c r="I56" s="87" t="s">
        <v>310</v>
      </c>
      <c r="J56" s="88" t="s">
        <v>311</v>
      </c>
      <c r="K56" s="87">
        <v>-1715</v>
      </c>
      <c r="L56" s="87" t="s">
        <v>312</v>
      </c>
      <c r="M56" s="88" t="s">
        <v>226</v>
      </c>
      <c r="N56" s="88"/>
      <c r="O56" s="89" t="s">
        <v>308</v>
      </c>
      <c r="P56" s="89" t="s">
        <v>313</v>
      </c>
    </row>
    <row r="57" spans="1:16" ht="12.75" customHeight="1" thickBot="1" x14ac:dyDescent="0.25">
      <c r="A57" s="78" t="str">
        <f t="shared" si="6"/>
        <v> BBS 112 </v>
      </c>
      <c r="B57" s="20" t="str">
        <f t="shared" si="7"/>
        <v>II</v>
      </c>
      <c r="C57" s="78">
        <f t="shared" si="8"/>
        <v>50156.4</v>
      </c>
      <c r="D57" s="16" t="str">
        <f t="shared" si="9"/>
        <v>vis</v>
      </c>
      <c r="E57" s="86">
        <f>VLOOKUP(C57,Active!C$21:E$960,3,FALSE)</f>
        <v>-1309.4989255008902</v>
      </c>
      <c r="F57" s="20" t="str">
        <f>LEFT(M57,1)</f>
        <v>V</v>
      </c>
      <c r="G57" s="16" t="str">
        <f t="shared" si="10"/>
        <v>50156.400</v>
      </c>
      <c r="H57" s="78">
        <f t="shared" si="11"/>
        <v>-1705.5</v>
      </c>
      <c r="I57" s="87" t="s">
        <v>314</v>
      </c>
      <c r="J57" s="88" t="s">
        <v>315</v>
      </c>
      <c r="K57" s="87">
        <v>-1705.5</v>
      </c>
      <c r="L57" s="87" t="s">
        <v>207</v>
      </c>
      <c r="M57" s="88" t="s">
        <v>226</v>
      </c>
      <c r="N57" s="88"/>
      <c r="O57" s="89" t="s">
        <v>308</v>
      </c>
      <c r="P57" s="89" t="s">
        <v>313</v>
      </c>
    </row>
    <row r="58" spans="1:16" ht="12.75" customHeight="1" thickBot="1" x14ac:dyDescent="0.25">
      <c r="A58" s="78" t="str">
        <f t="shared" si="6"/>
        <v> BBS 112 </v>
      </c>
      <c r="B58" s="20" t="str">
        <f t="shared" si="7"/>
        <v>II</v>
      </c>
      <c r="C58" s="78">
        <f t="shared" si="8"/>
        <v>50211.366999999998</v>
      </c>
      <c r="D58" s="16" t="str">
        <f t="shared" si="9"/>
        <v>vis</v>
      </c>
      <c r="E58" s="86">
        <f>VLOOKUP(C58,Active!C$21:E$960,3,FALSE)</f>
        <v>-1269.4992014463755</v>
      </c>
      <c r="F58" s="20" t="str">
        <f>LEFT(M58,1)</f>
        <v>V</v>
      </c>
      <c r="G58" s="16" t="str">
        <f t="shared" si="10"/>
        <v>50211.367</v>
      </c>
      <c r="H58" s="78">
        <f t="shared" si="11"/>
        <v>-1665.5</v>
      </c>
      <c r="I58" s="87" t="s">
        <v>316</v>
      </c>
      <c r="J58" s="88" t="s">
        <v>317</v>
      </c>
      <c r="K58" s="87">
        <v>-1665.5</v>
      </c>
      <c r="L58" s="87" t="s">
        <v>207</v>
      </c>
      <c r="M58" s="88" t="s">
        <v>226</v>
      </c>
      <c r="N58" s="88"/>
      <c r="O58" s="89" t="s">
        <v>308</v>
      </c>
      <c r="P58" s="89" t="s">
        <v>313</v>
      </c>
    </row>
    <row r="59" spans="1:16" ht="12.75" customHeight="1" thickBot="1" x14ac:dyDescent="0.25">
      <c r="A59" s="78" t="str">
        <f t="shared" si="6"/>
        <v> AAP 374,980 ff </v>
      </c>
      <c r="B59" s="20" t="str">
        <f t="shared" si="7"/>
        <v>I</v>
      </c>
      <c r="C59" s="78">
        <f t="shared" si="8"/>
        <v>50871.661699999997</v>
      </c>
      <c r="D59" s="16" t="str">
        <f t="shared" si="9"/>
        <v>vis</v>
      </c>
      <c r="E59" s="86">
        <f>VLOOKUP(C59,Active!C$21:E$960,3,FALSE)</f>
        <v>-788.99988740958872</v>
      </c>
      <c r="F59" s="20" t="s">
        <v>99</v>
      </c>
      <c r="G59" s="16" t="str">
        <f t="shared" si="10"/>
        <v>50871.6617</v>
      </c>
      <c r="H59" s="78">
        <f t="shared" si="11"/>
        <v>-1185</v>
      </c>
      <c r="I59" s="87" t="s">
        <v>328</v>
      </c>
      <c r="J59" s="88" t="s">
        <v>329</v>
      </c>
      <c r="K59" s="87">
        <v>-1185</v>
      </c>
      <c r="L59" s="87" t="s">
        <v>289</v>
      </c>
      <c r="M59" s="88" t="s">
        <v>221</v>
      </c>
      <c r="N59" s="88" t="s">
        <v>222</v>
      </c>
      <c r="O59" s="89" t="s">
        <v>321</v>
      </c>
      <c r="P59" s="89" t="s">
        <v>322</v>
      </c>
    </row>
    <row r="60" spans="1:16" ht="12.75" customHeight="1" thickBot="1" x14ac:dyDescent="0.25">
      <c r="A60" s="78" t="str">
        <f t="shared" si="6"/>
        <v>IBVS 5843 </v>
      </c>
      <c r="B60" s="20" t="str">
        <f t="shared" si="7"/>
        <v>II</v>
      </c>
      <c r="C60" s="78">
        <f t="shared" si="8"/>
        <v>53418.711799999997</v>
      </c>
      <c r="D60" s="16" t="str">
        <f t="shared" si="9"/>
        <v>vis</v>
      </c>
      <c r="E60" s="86">
        <f>VLOOKUP(C60,Active!C$21:E$960,3,FALSE)</f>
        <v>1064.4995059178634</v>
      </c>
      <c r="F60" s="20" t="s">
        <v>99</v>
      </c>
      <c r="G60" s="16" t="str">
        <f t="shared" si="10"/>
        <v>53418.7118</v>
      </c>
      <c r="H60" s="78">
        <f t="shared" si="11"/>
        <v>668.5</v>
      </c>
      <c r="I60" s="87" t="s">
        <v>370</v>
      </c>
      <c r="J60" s="88" t="s">
        <v>371</v>
      </c>
      <c r="K60" s="87">
        <v>668.5</v>
      </c>
      <c r="L60" s="87" t="s">
        <v>320</v>
      </c>
      <c r="M60" s="88" t="s">
        <v>372</v>
      </c>
      <c r="N60" s="88" t="s">
        <v>373</v>
      </c>
      <c r="O60" s="89" t="s">
        <v>374</v>
      </c>
      <c r="P60" s="90" t="s">
        <v>375</v>
      </c>
    </row>
    <row r="61" spans="1:16" ht="12.75" customHeight="1" thickBot="1" x14ac:dyDescent="0.25">
      <c r="A61" s="78" t="str">
        <f t="shared" si="6"/>
        <v>IBVS 5677 </v>
      </c>
      <c r="B61" s="20" t="str">
        <f t="shared" si="7"/>
        <v>I</v>
      </c>
      <c r="C61" s="78">
        <f t="shared" si="8"/>
        <v>53493.605900000002</v>
      </c>
      <c r="D61" s="16" t="str">
        <f t="shared" si="9"/>
        <v>vis</v>
      </c>
      <c r="E61" s="86">
        <f>VLOOKUP(C61,Active!C$21:E$960,3,FALSE)</f>
        <v>1119.0002669801663</v>
      </c>
      <c r="F61" s="20" t="s">
        <v>99</v>
      </c>
      <c r="G61" s="16" t="str">
        <f t="shared" si="10"/>
        <v>53493.6059</v>
      </c>
      <c r="H61" s="78">
        <f t="shared" si="11"/>
        <v>723</v>
      </c>
      <c r="I61" s="87" t="s">
        <v>376</v>
      </c>
      <c r="J61" s="88" t="s">
        <v>377</v>
      </c>
      <c r="K61" s="87" t="s">
        <v>378</v>
      </c>
      <c r="L61" s="87" t="s">
        <v>343</v>
      </c>
      <c r="M61" s="88" t="s">
        <v>221</v>
      </c>
      <c r="N61" s="88" t="s">
        <v>222</v>
      </c>
      <c r="O61" s="89" t="s">
        <v>379</v>
      </c>
      <c r="P61" s="90" t="s">
        <v>380</v>
      </c>
    </row>
    <row r="62" spans="1:16" ht="12.75" customHeight="1" thickBot="1" x14ac:dyDescent="0.25">
      <c r="A62" s="78" t="str">
        <f t="shared" si="6"/>
        <v>OEJV 0074 </v>
      </c>
      <c r="B62" s="20" t="str">
        <f t="shared" si="7"/>
        <v>II</v>
      </c>
      <c r="C62" s="78">
        <f t="shared" si="8"/>
        <v>53814.477659999997</v>
      </c>
      <c r="D62" s="16" t="str">
        <f t="shared" si="9"/>
        <v>vis</v>
      </c>
      <c r="E62" s="86">
        <f>VLOOKUP(C62,Active!C$21:E$960,3,FALSE)</f>
        <v>1352.5000369673769</v>
      </c>
      <c r="F62" s="20" t="s">
        <v>99</v>
      </c>
      <c r="G62" s="16" t="str">
        <f t="shared" si="10"/>
        <v>53814.47766</v>
      </c>
      <c r="H62" s="78">
        <f t="shared" si="11"/>
        <v>956.5</v>
      </c>
      <c r="I62" s="87" t="s">
        <v>381</v>
      </c>
      <c r="J62" s="88" t="s">
        <v>382</v>
      </c>
      <c r="K62" s="87" t="s">
        <v>383</v>
      </c>
      <c r="L62" s="87" t="s">
        <v>384</v>
      </c>
      <c r="M62" s="88" t="s">
        <v>372</v>
      </c>
      <c r="N62" s="88" t="s">
        <v>93</v>
      </c>
      <c r="O62" s="89" t="s">
        <v>385</v>
      </c>
      <c r="P62" s="90" t="s">
        <v>386</v>
      </c>
    </row>
    <row r="63" spans="1:16" ht="12.75" customHeight="1" thickBot="1" x14ac:dyDescent="0.25">
      <c r="A63" s="78" t="str">
        <f t="shared" si="6"/>
        <v> JAAVSO 41;122 </v>
      </c>
      <c r="B63" s="20" t="str">
        <f t="shared" si="7"/>
        <v>I</v>
      </c>
      <c r="C63" s="78">
        <f t="shared" si="8"/>
        <v>53831.655400000003</v>
      </c>
      <c r="D63" s="16" t="str">
        <f t="shared" si="9"/>
        <v>vis</v>
      </c>
      <c r="E63" s="86">
        <f>VLOOKUP(C63,Active!C$21:E$960,3,FALSE)</f>
        <v>1365.0003527910619</v>
      </c>
      <c r="F63" s="20" t="s">
        <v>99</v>
      </c>
      <c r="G63" s="16" t="str">
        <f t="shared" si="10"/>
        <v>53831.6554</v>
      </c>
      <c r="H63" s="78">
        <f t="shared" si="11"/>
        <v>969</v>
      </c>
      <c r="I63" s="87" t="s">
        <v>387</v>
      </c>
      <c r="J63" s="88" t="s">
        <v>388</v>
      </c>
      <c r="K63" s="87" t="s">
        <v>389</v>
      </c>
      <c r="L63" s="87" t="s">
        <v>335</v>
      </c>
      <c r="M63" s="88" t="s">
        <v>372</v>
      </c>
      <c r="N63" s="88" t="s">
        <v>226</v>
      </c>
      <c r="O63" s="89" t="s">
        <v>390</v>
      </c>
      <c r="P63" s="89" t="s">
        <v>391</v>
      </c>
    </row>
    <row r="64" spans="1:16" ht="12.75" customHeight="1" thickBot="1" x14ac:dyDescent="0.25">
      <c r="A64" s="78" t="str">
        <f t="shared" si="6"/>
        <v>IBVS 5814 </v>
      </c>
      <c r="B64" s="20" t="str">
        <f t="shared" si="7"/>
        <v>II</v>
      </c>
      <c r="C64" s="78">
        <f t="shared" si="8"/>
        <v>53840.587399999997</v>
      </c>
      <c r="D64" s="16" t="str">
        <f t="shared" si="9"/>
        <v>vis</v>
      </c>
      <c r="E64" s="86">
        <f>VLOOKUP(C64,Active!C$21:E$960,3,FALSE)</f>
        <v>1371.5002078905704</v>
      </c>
      <c r="F64" s="20" t="s">
        <v>99</v>
      </c>
      <c r="G64" s="16" t="str">
        <f t="shared" si="10"/>
        <v>53840.5874</v>
      </c>
      <c r="H64" s="78">
        <f t="shared" si="11"/>
        <v>975.5</v>
      </c>
      <c r="I64" s="87" t="s">
        <v>392</v>
      </c>
      <c r="J64" s="88" t="s">
        <v>393</v>
      </c>
      <c r="K64" s="87" t="s">
        <v>394</v>
      </c>
      <c r="L64" s="87" t="s">
        <v>343</v>
      </c>
      <c r="M64" s="88" t="s">
        <v>372</v>
      </c>
      <c r="N64" s="88" t="s">
        <v>99</v>
      </c>
      <c r="O64" s="89" t="s">
        <v>395</v>
      </c>
      <c r="P64" s="90" t="s">
        <v>396</v>
      </c>
    </row>
    <row r="65" spans="1:16" ht="12.75" customHeight="1" thickBot="1" x14ac:dyDescent="0.25">
      <c r="A65" s="78" t="str">
        <f t="shared" si="6"/>
        <v>IBVS 5917 </v>
      </c>
      <c r="B65" s="20" t="str">
        <f t="shared" si="7"/>
        <v>I</v>
      </c>
      <c r="C65" s="78">
        <f t="shared" si="8"/>
        <v>54157.337299999999</v>
      </c>
      <c r="D65" s="16" t="str">
        <f t="shared" si="9"/>
        <v>vis</v>
      </c>
      <c r="E65" s="86">
        <f>VLOOKUP(C65,Active!C$21:E$960,3,FALSE)</f>
        <v>1602.0004824970792</v>
      </c>
      <c r="F65" s="20" t="s">
        <v>99</v>
      </c>
      <c r="G65" s="16" t="str">
        <f t="shared" si="10"/>
        <v>54157.3373</v>
      </c>
      <c r="H65" s="78">
        <f t="shared" si="11"/>
        <v>1206</v>
      </c>
      <c r="I65" s="87" t="s">
        <v>402</v>
      </c>
      <c r="J65" s="88" t="s">
        <v>403</v>
      </c>
      <c r="K65" s="87" t="s">
        <v>404</v>
      </c>
      <c r="L65" s="87" t="s">
        <v>405</v>
      </c>
      <c r="M65" s="88" t="s">
        <v>372</v>
      </c>
      <c r="N65" s="88" t="s">
        <v>406</v>
      </c>
      <c r="O65" s="89" t="s">
        <v>407</v>
      </c>
      <c r="P65" s="90" t="s">
        <v>408</v>
      </c>
    </row>
    <row r="66" spans="1:16" ht="12.75" customHeight="1" thickBot="1" x14ac:dyDescent="0.25">
      <c r="A66" s="78" t="str">
        <f t="shared" si="6"/>
        <v>IBVS 5917 </v>
      </c>
      <c r="B66" s="20" t="str">
        <f t="shared" si="7"/>
        <v>I</v>
      </c>
      <c r="C66" s="78">
        <f t="shared" si="8"/>
        <v>54201.31</v>
      </c>
      <c r="D66" s="16" t="str">
        <f t="shared" si="9"/>
        <v>vis</v>
      </c>
      <c r="E66" s="86">
        <f>VLOOKUP(C66,Active!C$21:E$960,3,FALSE)</f>
        <v>1633.9996068067924</v>
      </c>
      <c r="F66" s="20" t="s">
        <v>99</v>
      </c>
      <c r="G66" s="16" t="str">
        <f t="shared" si="10"/>
        <v>54201.31</v>
      </c>
      <c r="H66" s="78">
        <f t="shared" si="11"/>
        <v>1238</v>
      </c>
      <c r="I66" s="87" t="s">
        <v>409</v>
      </c>
      <c r="J66" s="88" t="s">
        <v>410</v>
      </c>
      <c r="K66" s="87" t="s">
        <v>411</v>
      </c>
      <c r="L66" s="87" t="s">
        <v>412</v>
      </c>
      <c r="M66" s="88" t="s">
        <v>372</v>
      </c>
      <c r="N66" s="88" t="s">
        <v>406</v>
      </c>
      <c r="O66" s="89" t="s">
        <v>407</v>
      </c>
      <c r="P66" s="90" t="s">
        <v>408</v>
      </c>
    </row>
    <row r="67" spans="1:16" ht="12.75" customHeight="1" thickBot="1" x14ac:dyDescent="0.25">
      <c r="A67" s="78" t="str">
        <f t="shared" si="6"/>
        <v>IBVS 5894 </v>
      </c>
      <c r="B67" s="20" t="str">
        <f t="shared" si="7"/>
        <v>I</v>
      </c>
      <c r="C67" s="78">
        <f t="shared" si="8"/>
        <v>54860.918599999997</v>
      </c>
      <c r="D67" s="16" t="str">
        <f t="shared" si="9"/>
        <v>vis</v>
      </c>
      <c r="E67" s="86">
        <f>VLOOKUP(C67,Active!C$21:E$960,3,FALSE)</f>
        <v>2113.999642900927</v>
      </c>
      <c r="F67" s="20" t="s">
        <v>99</v>
      </c>
      <c r="G67" s="16" t="str">
        <f t="shared" si="10"/>
        <v>54860.9186</v>
      </c>
      <c r="H67" s="78">
        <f t="shared" si="11"/>
        <v>1718</v>
      </c>
      <c r="I67" s="87" t="s">
        <v>413</v>
      </c>
      <c r="J67" s="88" t="s">
        <v>414</v>
      </c>
      <c r="K67" s="87" t="s">
        <v>415</v>
      </c>
      <c r="L67" s="87" t="s">
        <v>340</v>
      </c>
      <c r="M67" s="88" t="s">
        <v>372</v>
      </c>
      <c r="N67" s="88" t="s">
        <v>99</v>
      </c>
      <c r="O67" s="89" t="s">
        <v>240</v>
      </c>
      <c r="P67" s="90" t="s">
        <v>416</v>
      </c>
    </row>
    <row r="68" spans="1:16" ht="12.75" customHeight="1" thickBot="1" x14ac:dyDescent="0.25">
      <c r="A68" s="78" t="str">
        <f t="shared" si="6"/>
        <v>IBVS 5992 </v>
      </c>
      <c r="B68" s="20" t="str">
        <f t="shared" si="7"/>
        <v>I</v>
      </c>
      <c r="C68" s="78">
        <f t="shared" si="8"/>
        <v>55649.701800000003</v>
      </c>
      <c r="D68" s="16" t="str">
        <f t="shared" si="9"/>
        <v>vis</v>
      </c>
      <c r="E68" s="86">
        <f>VLOOKUP(C68,Active!C$21:E$960,3,FALSE)</f>
        <v>2688.0005950874961</v>
      </c>
      <c r="F68" s="20" t="s">
        <v>99</v>
      </c>
      <c r="G68" s="16" t="str">
        <f t="shared" si="10"/>
        <v>55649.7018</v>
      </c>
      <c r="H68" s="78">
        <f t="shared" si="11"/>
        <v>2292</v>
      </c>
      <c r="I68" s="87" t="s">
        <v>417</v>
      </c>
      <c r="J68" s="88" t="s">
        <v>418</v>
      </c>
      <c r="K68" s="87" t="s">
        <v>419</v>
      </c>
      <c r="L68" s="87" t="s">
        <v>420</v>
      </c>
      <c r="M68" s="88" t="s">
        <v>372</v>
      </c>
      <c r="N68" s="88" t="s">
        <v>99</v>
      </c>
      <c r="O68" s="89" t="s">
        <v>240</v>
      </c>
      <c r="P68" s="90" t="s">
        <v>421</v>
      </c>
    </row>
    <row r="69" spans="1:16" ht="12.75" customHeight="1" thickBot="1" x14ac:dyDescent="0.25">
      <c r="A69" s="78" t="str">
        <f t="shared" si="6"/>
        <v>IBVS 6029 </v>
      </c>
      <c r="B69" s="20" t="str">
        <f t="shared" si="7"/>
        <v>I</v>
      </c>
      <c r="C69" s="78">
        <f t="shared" si="8"/>
        <v>55947.899299999997</v>
      </c>
      <c r="D69" s="16" t="str">
        <f t="shared" si="9"/>
        <v>vis</v>
      </c>
      <c r="E69" s="86">
        <f>VLOOKUP(C69,Active!C$21:E$960,3,FALSE)</f>
        <v>2905.0002078323546</v>
      </c>
      <c r="F69" s="20" t="s">
        <v>99</v>
      </c>
      <c r="G69" s="16" t="str">
        <f t="shared" si="10"/>
        <v>55947.8993</v>
      </c>
      <c r="H69" s="78">
        <f t="shared" si="11"/>
        <v>2509</v>
      </c>
      <c r="I69" s="87" t="s">
        <v>422</v>
      </c>
      <c r="J69" s="88" t="s">
        <v>423</v>
      </c>
      <c r="K69" s="87" t="s">
        <v>424</v>
      </c>
      <c r="L69" s="87" t="s">
        <v>343</v>
      </c>
      <c r="M69" s="88" t="s">
        <v>372</v>
      </c>
      <c r="N69" s="88" t="s">
        <v>99</v>
      </c>
      <c r="O69" s="89" t="s">
        <v>240</v>
      </c>
      <c r="P69" s="90" t="s">
        <v>425</v>
      </c>
    </row>
    <row r="70" spans="1:16" ht="12.75" customHeight="1" thickBot="1" x14ac:dyDescent="0.25">
      <c r="A70" s="78" t="str">
        <f t="shared" si="6"/>
        <v>IBVS 3514 </v>
      </c>
      <c r="B70" s="20" t="str">
        <f t="shared" si="7"/>
        <v>II</v>
      </c>
      <c r="C70" s="78">
        <f t="shared" si="8"/>
        <v>47968.690999999999</v>
      </c>
      <c r="D70" s="16" t="str">
        <f t="shared" si="9"/>
        <v>vis</v>
      </c>
      <c r="E70" s="86">
        <f>VLOOKUP(C70,Active!C$21:E$960,3,FALSE)</f>
        <v>-2901.5042434477227</v>
      </c>
      <c r="F70" s="20" t="s">
        <v>99</v>
      </c>
      <c r="G70" s="16" t="str">
        <f t="shared" si="10"/>
        <v>47968.691</v>
      </c>
      <c r="H70" s="78">
        <f t="shared" si="11"/>
        <v>-3297.5</v>
      </c>
      <c r="I70" s="87" t="s">
        <v>215</v>
      </c>
      <c r="J70" s="88" t="s">
        <v>216</v>
      </c>
      <c r="K70" s="87">
        <v>-3297.5</v>
      </c>
      <c r="L70" s="87" t="s">
        <v>104</v>
      </c>
      <c r="M70" s="88" t="s">
        <v>105</v>
      </c>
      <c r="N70" s="88"/>
      <c r="O70" s="89" t="s">
        <v>217</v>
      </c>
      <c r="P70" s="90" t="s">
        <v>218</v>
      </c>
    </row>
    <row r="71" spans="1:16" ht="12.75" customHeight="1" thickBot="1" x14ac:dyDescent="0.25">
      <c r="A71" s="78" t="str">
        <f t="shared" si="6"/>
        <v>IBVS 3514 </v>
      </c>
      <c r="B71" s="20" t="str">
        <f t="shared" si="7"/>
        <v>I</v>
      </c>
      <c r="C71" s="78">
        <f t="shared" si="8"/>
        <v>47999.616999999998</v>
      </c>
      <c r="D71" s="16" t="str">
        <f t="shared" si="9"/>
        <v>vis</v>
      </c>
      <c r="E71" s="86">
        <f>VLOOKUP(C71,Active!C$21:E$960,3,FALSE)</f>
        <v>-2878.9992592552076</v>
      </c>
      <c r="F71" s="20" t="s">
        <v>99</v>
      </c>
      <c r="G71" s="16" t="str">
        <f t="shared" si="10"/>
        <v>47999.617</v>
      </c>
      <c r="H71" s="78">
        <f t="shared" si="11"/>
        <v>-3275</v>
      </c>
      <c r="I71" s="87" t="s">
        <v>219</v>
      </c>
      <c r="J71" s="88" t="s">
        <v>220</v>
      </c>
      <c r="K71" s="87">
        <v>-3275</v>
      </c>
      <c r="L71" s="87" t="s">
        <v>207</v>
      </c>
      <c r="M71" s="88" t="s">
        <v>221</v>
      </c>
      <c r="N71" s="88" t="s">
        <v>222</v>
      </c>
      <c r="O71" s="89" t="s">
        <v>106</v>
      </c>
      <c r="P71" s="90" t="s">
        <v>218</v>
      </c>
    </row>
    <row r="72" spans="1:16" ht="12.75" customHeight="1" thickBot="1" x14ac:dyDescent="0.25">
      <c r="A72" s="78" t="str">
        <f t="shared" si="6"/>
        <v> BRNO 31 </v>
      </c>
      <c r="B72" s="20" t="str">
        <f t="shared" si="7"/>
        <v>I</v>
      </c>
      <c r="C72" s="78">
        <f t="shared" si="8"/>
        <v>48274.445</v>
      </c>
      <c r="D72" s="16" t="str">
        <f t="shared" si="9"/>
        <v>vis</v>
      </c>
      <c r="E72" s="86">
        <f>VLOOKUP(C72,Active!C$21:E$960,3,FALSE)</f>
        <v>-2679.00573291295</v>
      </c>
      <c r="F72" s="20" t="s">
        <v>99</v>
      </c>
      <c r="G72" s="16" t="str">
        <f t="shared" si="10"/>
        <v>48274.445</v>
      </c>
      <c r="H72" s="78">
        <f t="shared" si="11"/>
        <v>-3075</v>
      </c>
      <c r="I72" s="87" t="s">
        <v>223</v>
      </c>
      <c r="J72" s="88" t="s">
        <v>224</v>
      </c>
      <c r="K72" s="87">
        <v>-3075</v>
      </c>
      <c r="L72" s="87" t="s">
        <v>225</v>
      </c>
      <c r="M72" s="88" t="s">
        <v>226</v>
      </c>
      <c r="N72" s="88"/>
      <c r="O72" s="89" t="s">
        <v>227</v>
      </c>
      <c r="P72" s="89" t="s">
        <v>228</v>
      </c>
    </row>
    <row r="73" spans="1:16" ht="12.75" customHeight="1" thickBot="1" x14ac:dyDescent="0.25">
      <c r="A73" s="78" t="str">
        <f t="shared" si="6"/>
        <v> BRNO 31 </v>
      </c>
      <c r="B73" s="20" t="str">
        <f t="shared" si="7"/>
        <v>I</v>
      </c>
      <c r="C73" s="78">
        <f t="shared" si="8"/>
        <v>48289.555999999997</v>
      </c>
      <c r="D73" s="16" t="str">
        <f t="shared" si="9"/>
        <v>vis</v>
      </c>
      <c r="E73" s="86">
        <f>VLOOKUP(C73,Active!C$21:E$960,3,FALSE)</f>
        <v>-2668.0093927417984</v>
      </c>
      <c r="F73" s="20" t="s">
        <v>99</v>
      </c>
      <c r="G73" s="16" t="str">
        <f t="shared" si="10"/>
        <v>48289.556</v>
      </c>
      <c r="H73" s="78">
        <f t="shared" si="11"/>
        <v>-3064</v>
      </c>
      <c r="I73" s="87" t="s">
        <v>229</v>
      </c>
      <c r="J73" s="88" t="s">
        <v>230</v>
      </c>
      <c r="K73" s="87">
        <v>-3064</v>
      </c>
      <c r="L73" s="87" t="s">
        <v>116</v>
      </c>
      <c r="M73" s="88" t="s">
        <v>226</v>
      </c>
      <c r="N73" s="88"/>
      <c r="O73" s="89" t="s">
        <v>227</v>
      </c>
      <c r="P73" s="89" t="s">
        <v>228</v>
      </c>
    </row>
    <row r="74" spans="1:16" ht="12.75" customHeight="1" thickBot="1" x14ac:dyDescent="0.25">
      <c r="A74" s="78" t="str">
        <f t="shared" si="6"/>
        <v> BRNO 31 </v>
      </c>
      <c r="B74" s="20" t="str">
        <f t="shared" si="7"/>
        <v>II</v>
      </c>
      <c r="C74" s="78">
        <f t="shared" si="8"/>
        <v>48305.37</v>
      </c>
      <c r="D74" s="16" t="str">
        <f t="shared" si="9"/>
        <v>vis</v>
      </c>
      <c r="E74" s="86">
        <f>VLOOKUP(C74,Active!C$21:E$960,3,FALSE)</f>
        <v>-2656.5014764247653</v>
      </c>
      <c r="F74" s="20" t="s">
        <v>99</v>
      </c>
      <c r="G74" s="16" t="str">
        <f t="shared" si="10"/>
        <v>48305.370</v>
      </c>
      <c r="H74" s="78">
        <f t="shared" si="11"/>
        <v>-3052.5</v>
      </c>
      <c r="I74" s="87" t="s">
        <v>231</v>
      </c>
      <c r="J74" s="88" t="s">
        <v>232</v>
      </c>
      <c r="K74" s="87">
        <v>-3052.5</v>
      </c>
      <c r="L74" s="87" t="s">
        <v>233</v>
      </c>
      <c r="M74" s="88" t="s">
        <v>226</v>
      </c>
      <c r="N74" s="88"/>
      <c r="O74" s="89" t="s">
        <v>227</v>
      </c>
      <c r="P74" s="89" t="s">
        <v>228</v>
      </c>
    </row>
    <row r="75" spans="1:16" ht="12.75" customHeight="1" thickBot="1" x14ac:dyDescent="0.25">
      <c r="A75" s="78" t="str">
        <f t="shared" ref="A75:A108" si="12">P75</f>
        <v> BRNO 31 </v>
      </c>
      <c r="B75" s="20" t="str">
        <f t="shared" ref="B75:B108" si="13">IF(H75=INT(H75),"I","II")</f>
        <v>I</v>
      </c>
      <c r="C75" s="78">
        <f t="shared" ref="C75:C108" si="14">1*G75</f>
        <v>49056.351000000002</v>
      </c>
      <c r="D75" s="16" t="str">
        <f t="shared" ref="D75:D108" si="15">VLOOKUP(F75,I$1:J$5,2,FALSE)</f>
        <v>vis</v>
      </c>
      <c r="E75" s="86">
        <f>VLOOKUP(C75,Active!C$21:E$960,3,FALSE)</f>
        <v>-2110.0093489631017</v>
      </c>
      <c r="F75" s="20" t="s">
        <v>99</v>
      </c>
      <c r="G75" s="16" t="str">
        <f t="shared" ref="G75:G108" si="16">MID(I75,3,LEN(I75)-3)</f>
        <v>49056.351</v>
      </c>
      <c r="H75" s="78">
        <f t="shared" ref="H75:H108" si="17">1*K75</f>
        <v>-2506</v>
      </c>
      <c r="I75" s="87" t="s">
        <v>242</v>
      </c>
      <c r="J75" s="88" t="s">
        <v>243</v>
      </c>
      <c r="K75" s="87">
        <v>-2506</v>
      </c>
      <c r="L75" s="87" t="s">
        <v>116</v>
      </c>
      <c r="M75" s="88" t="s">
        <v>226</v>
      </c>
      <c r="N75" s="88"/>
      <c r="O75" s="89" t="s">
        <v>227</v>
      </c>
      <c r="P75" s="89" t="s">
        <v>228</v>
      </c>
    </row>
    <row r="76" spans="1:16" ht="12.75" customHeight="1" thickBot="1" x14ac:dyDescent="0.25">
      <c r="A76" s="78" t="str">
        <f t="shared" si="12"/>
        <v> BRNO 31 </v>
      </c>
      <c r="B76" s="20" t="str">
        <f t="shared" si="13"/>
        <v>I</v>
      </c>
      <c r="C76" s="78">
        <f t="shared" si="14"/>
        <v>49060.487000000001</v>
      </c>
      <c r="D76" s="16" t="str">
        <f t="shared" si="15"/>
        <v>vis</v>
      </c>
      <c r="E76" s="86">
        <f>VLOOKUP(C76,Active!C$21:E$960,3,FALSE)</f>
        <v>-2106.999563843131</v>
      </c>
      <c r="F76" s="20" t="s">
        <v>99</v>
      </c>
      <c r="G76" s="16" t="str">
        <f t="shared" si="16"/>
        <v>49060.487</v>
      </c>
      <c r="H76" s="78">
        <f t="shared" si="17"/>
        <v>-2503</v>
      </c>
      <c r="I76" s="87" t="s">
        <v>244</v>
      </c>
      <c r="J76" s="88" t="s">
        <v>245</v>
      </c>
      <c r="K76" s="87">
        <v>-2503</v>
      </c>
      <c r="L76" s="87" t="s">
        <v>207</v>
      </c>
      <c r="M76" s="88" t="s">
        <v>226</v>
      </c>
      <c r="N76" s="88"/>
      <c r="O76" s="89" t="s">
        <v>246</v>
      </c>
      <c r="P76" s="89" t="s">
        <v>228</v>
      </c>
    </row>
    <row r="77" spans="1:16" ht="12.75" customHeight="1" thickBot="1" x14ac:dyDescent="0.25">
      <c r="A77" s="78" t="str">
        <f t="shared" si="12"/>
        <v> BRNO 31 </v>
      </c>
      <c r="B77" s="20" t="str">
        <f t="shared" si="13"/>
        <v>II</v>
      </c>
      <c r="C77" s="78">
        <f t="shared" si="14"/>
        <v>49065.307000000001</v>
      </c>
      <c r="D77" s="16" t="str">
        <f t="shared" si="15"/>
        <v>vis</v>
      </c>
      <c r="E77" s="86">
        <f>VLOOKUP(C77,Active!C$21:E$960,3,FALSE)</f>
        <v>-2103.4920289596052</v>
      </c>
      <c r="F77" s="20" t="s">
        <v>99</v>
      </c>
      <c r="G77" s="16" t="str">
        <f t="shared" si="16"/>
        <v>49065.307</v>
      </c>
      <c r="H77" s="78">
        <f t="shared" si="17"/>
        <v>-2499.5</v>
      </c>
      <c r="I77" s="87" t="s">
        <v>247</v>
      </c>
      <c r="J77" s="88" t="s">
        <v>248</v>
      </c>
      <c r="K77" s="87">
        <v>-2499.5</v>
      </c>
      <c r="L77" s="87" t="s">
        <v>134</v>
      </c>
      <c r="M77" s="88" t="s">
        <v>226</v>
      </c>
      <c r="N77" s="88"/>
      <c r="O77" s="89" t="s">
        <v>246</v>
      </c>
      <c r="P77" s="89" t="s">
        <v>228</v>
      </c>
    </row>
    <row r="78" spans="1:16" ht="12.75" customHeight="1" thickBot="1" x14ac:dyDescent="0.25">
      <c r="A78" s="78" t="str">
        <f t="shared" si="12"/>
        <v> BRNO 31 </v>
      </c>
      <c r="B78" s="20" t="str">
        <f t="shared" si="13"/>
        <v>II</v>
      </c>
      <c r="C78" s="78">
        <f t="shared" si="14"/>
        <v>49091.394</v>
      </c>
      <c r="D78" s="16" t="str">
        <f t="shared" si="15"/>
        <v>vis</v>
      </c>
      <c r="E78" s="86">
        <f>VLOOKUP(C78,Active!C$21:E$960,3,FALSE)</f>
        <v>-2084.5084060329373</v>
      </c>
      <c r="F78" s="20" t="s">
        <v>99</v>
      </c>
      <c r="G78" s="16" t="str">
        <f t="shared" si="16"/>
        <v>49091.394</v>
      </c>
      <c r="H78" s="78">
        <f t="shared" si="17"/>
        <v>-2480.5</v>
      </c>
      <c r="I78" s="87" t="s">
        <v>249</v>
      </c>
      <c r="J78" s="88" t="s">
        <v>250</v>
      </c>
      <c r="K78" s="87">
        <v>-2480.5</v>
      </c>
      <c r="L78" s="87" t="s">
        <v>122</v>
      </c>
      <c r="M78" s="88" t="s">
        <v>226</v>
      </c>
      <c r="N78" s="88"/>
      <c r="O78" s="89" t="s">
        <v>227</v>
      </c>
      <c r="P78" s="89" t="s">
        <v>228</v>
      </c>
    </row>
    <row r="79" spans="1:16" ht="12.75" customHeight="1" thickBot="1" x14ac:dyDescent="0.25">
      <c r="A79" s="78" t="str">
        <f t="shared" si="12"/>
        <v> BRNO 31 </v>
      </c>
      <c r="B79" s="20" t="str">
        <f t="shared" si="13"/>
        <v>II</v>
      </c>
      <c r="C79" s="78">
        <f t="shared" si="14"/>
        <v>49091.415999999997</v>
      </c>
      <c r="D79" s="16" t="str">
        <f t="shared" si="15"/>
        <v>vis</v>
      </c>
      <c r="E79" s="86">
        <f>VLOOKUP(C79,Active!C$21:E$960,3,FALSE)</f>
        <v>-2084.4923965376202</v>
      </c>
      <c r="F79" s="20" t="s">
        <v>99</v>
      </c>
      <c r="G79" s="16" t="str">
        <f t="shared" si="16"/>
        <v>49091.416</v>
      </c>
      <c r="H79" s="78">
        <f t="shared" si="17"/>
        <v>-2480.5</v>
      </c>
      <c r="I79" s="87" t="s">
        <v>251</v>
      </c>
      <c r="J79" s="88" t="s">
        <v>252</v>
      </c>
      <c r="K79" s="87">
        <v>-2480.5</v>
      </c>
      <c r="L79" s="87" t="s">
        <v>253</v>
      </c>
      <c r="M79" s="88" t="s">
        <v>226</v>
      </c>
      <c r="N79" s="88"/>
      <c r="O79" s="89" t="s">
        <v>246</v>
      </c>
      <c r="P79" s="89" t="s">
        <v>228</v>
      </c>
    </row>
    <row r="80" spans="1:16" ht="12.75" customHeight="1" thickBot="1" x14ac:dyDescent="0.25">
      <c r="A80" s="78" t="str">
        <f t="shared" si="12"/>
        <v> BRNO 31 </v>
      </c>
      <c r="B80" s="20" t="str">
        <f t="shared" si="13"/>
        <v>II</v>
      </c>
      <c r="C80" s="78">
        <f t="shared" si="14"/>
        <v>49102.402000000002</v>
      </c>
      <c r="D80" s="16" t="str">
        <f t="shared" si="15"/>
        <v>vis</v>
      </c>
      <c r="E80" s="86">
        <f>VLOOKUP(C80,Active!C$21:E$960,3,FALSE)</f>
        <v>-2076.4978367387757</v>
      </c>
      <c r="F80" s="20" t="s">
        <v>99</v>
      </c>
      <c r="G80" s="16" t="str">
        <f t="shared" si="16"/>
        <v>49102.402</v>
      </c>
      <c r="H80" s="78">
        <f t="shared" si="17"/>
        <v>-2472.5</v>
      </c>
      <c r="I80" s="87" t="s">
        <v>254</v>
      </c>
      <c r="J80" s="88" t="s">
        <v>255</v>
      </c>
      <c r="K80" s="87">
        <v>-2472.5</v>
      </c>
      <c r="L80" s="87" t="s">
        <v>125</v>
      </c>
      <c r="M80" s="88" t="s">
        <v>226</v>
      </c>
      <c r="N80" s="88"/>
      <c r="O80" s="89" t="s">
        <v>256</v>
      </c>
      <c r="P80" s="89" t="s">
        <v>228</v>
      </c>
    </row>
    <row r="81" spans="1:16" ht="12.75" customHeight="1" thickBot="1" x14ac:dyDescent="0.25">
      <c r="A81" s="78" t="str">
        <f t="shared" si="12"/>
        <v> BRNO 31 </v>
      </c>
      <c r="B81" s="20" t="str">
        <f t="shared" si="13"/>
        <v>II</v>
      </c>
      <c r="C81" s="78">
        <f t="shared" si="14"/>
        <v>49102.402999999998</v>
      </c>
      <c r="D81" s="16" t="str">
        <f t="shared" si="15"/>
        <v>vis</v>
      </c>
      <c r="E81" s="86">
        <f>VLOOKUP(C81,Active!C$21:E$960,3,FALSE)</f>
        <v>-2076.4971090344452</v>
      </c>
      <c r="F81" s="20" t="s">
        <v>99</v>
      </c>
      <c r="G81" s="16" t="str">
        <f t="shared" si="16"/>
        <v>49102.403</v>
      </c>
      <c r="H81" s="78">
        <f t="shared" si="17"/>
        <v>-2472.5</v>
      </c>
      <c r="I81" s="87" t="s">
        <v>257</v>
      </c>
      <c r="J81" s="88" t="s">
        <v>258</v>
      </c>
      <c r="K81" s="87">
        <v>-2472.5</v>
      </c>
      <c r="L81" s="87" t="s">
        <v>259</v>
      </c>
      <c r="M81" s="88" t="s">
        <v>226</v>
      </c>
      <c r="N81" s="88"/>
      <c r="O81" s="89" t="s">
        <v>260</v>
      </c>
      <c r="P81" s="89" t="s">
        <v>228</v>
      </c>
    </row>
    <row r="82" spans="1:16" ht="12.75" customHeight="1" thickBot="1" x14ac:dyDescent="0.25">
      <c r="A82" s="78" t="str">
        <f t="shared" si="12"/>
        <v> BRNO 31 </v>
      </c>
      <c r="B82" s="20" t="str">
        <f t="shared" si="13"/>
        <v>I</v>
      </c>
      <c r="C82" s="78">
        <f t="shared" si="14"/>
        <v>49372.423000000003</v>
      </c>
      <c r="D82" s="16" t="str">
        <f t="shared" si="15"/>
        <v>vis</v>
      </c>
      <c r="E82" s="86">
        <f>VLOOKUP(C82,Active!C$21:E$960,3,FALSE)</f>
        <v>-1880.0023851237197</v>
      </c>
      <c r="F82" s="20" t="s">
        <v>99</v>
      </c>
      <c r="G82" s="16" t="str">
        <f t="shared" si="16"/>
        <v>49372.423</v>
      </c>
      <c r="H82" s="78">
        <f t="shared" si="17"/>
        <v>-2276</v>
      </c>
      <c r="I82" s="87" t="s">
        <v>261</v>
      </c>
      <c r="J82" s="88" t="s">
        <v>262</v>
      </c>
      <c r="K82" s="87">
        <v>-2276</v>
      </c>
      <c r="L82" s="87" t="s">
        <v>101</v>
      </c>
      <c r="M82" s="88" t="s">
        <v>226</v>
      </c>
      <c r="N82" s="88"/>
      <c r="O82" s="89" t="s">
        <v>227</v>
      </c>
      <c r="P82" s="89" t="s">
        <v>228</v>
      </c>
    </row>
    <row r="83" spans="1:16" ht="12.75" customHeight="1" thickBot="1" x14ac:dyDescent="0.25">
      <c r="A83" s="78" t="str">
        <f t="shared" si="12"/>
        <v> BRNO 31 </v>
      </c>
      <c r="B83" s="20" t="str">
        <f t="shared" si="13"/>
        <v>I</v>
      </c>
      <c r="C83" s="78">
        <f t="shared" si="14"/>
        <v>49416.392999999996</v>
      </c>
      <c r="D83" s="16" t="str">
        <f t="shared" si="15"/>
        <v>vis</v>
      </c>
      <c r="E83" s="86">
        <f>VLOOKUP(C83,Active!C$21:E$960,3,FALSE)</f>
        <v>-1848.0052256157082</v>
      </c>
      <c r="F83" s="20" t="s">
        <v>99</v>
      </c>
      <c r="G83" s="16" t="str">
        <f t="shared" si="16"/>
        <v>49416.393</v>
      </c>
      <c r="H83" s="78">
        <f t="shared" si="17"/>
        <v>-2244</v>
      </c>
      <c r="I83" s="87" t="s">
        <v>263</v>
      </c>
      <c r="J83" s="88" t="s">
        <v>264</v>
      </c>
      <c r="K83" s="87">
        <v>-2244</v>
      </c>
      <c r="L83" s="87" t="s">
        <v>265</v>
      </c>
      <c r="M83" s="88" t="s">
        <v>226</v>
      </c>
      <c r="N83" s="88"/>
      <c r="O83" s="89" t="s">
        <v>227</v>
      </c>
      <c r="P83" s="89" t="s">
        <v>228</v>
      </c>
    </row>
    <row r="84" spans="1:16" ht="12.75" customHeight="1" thickBot="1" x14ac:dyDescent="0.25">
      <c r="A84" s="78" t="str">
        <f t="shared" si="12"/>
        <v>BAVM 68 </v>
      </c>
      <c r="B84" s="20" t="str">
        <f t="shared" si="13"/>
        <v>I</v>
      </c>
      <c r="C84" s="78">
        <f t="shared" si="14"/>
        <v>49416.396000000001</v>
      </c>
      <c r="D84" s="16" t="str">
        <f t="shared" si="15"/>
        <v>vis</v>
      </c>
      <c r="E84" s="86">
        <f>VLOOKUP(C84,Active!C$21:E$960,3,FALSE)</f>
        <v>-1848.0030425027071</v>
      </c>
      <c r="F84" s="20" t="s">
        <v>99</v>
      </c>
      <c r="G84" s="16" t="str">
        <f t="shared" si="16"/>
        <v>49416.396</v>
      </c>
      <c r="H84" s="78">
        <f t="shared" si="17"/>
        <v>-2244</v>
      </c>
      <c r="I84" s="87" t="s">
        <v>266</v>
      </c>
      <c r="J84" s="88" t="s">
        <v>267</v>
      </c>
      <c r="K84" s="87">
        <v>-2244</v>
      </c>
      <c r="L84" s="87" t="s">
        <v>268</v>
      </c>
      <c r="M84" s="88" t="s">
        <v>226</v>
      </c>
      <c r="N84" s="88"/>
      <c r="O84" s="89" t="s">
        <v>269</v>
      </c>
      <c r="P84" s="90" t="s">
        <v>270</v>
      </c>
    </row>
    <row r="85" spans="1:16" ht="12.75" customHeight="1" thickBot="1" x14ac:dyDescent="0.25">
      <c r="A85" s="78" t="str">
        <f t="shared" si="12"/>
        <v> BRNO 31 </v>
      </c>
      <c r="B85" s="20" t="str">
        <f t="shared" si="13"/>
        <v>II</v>
      </c>
      <c r="C85" s="78">
        <f t="shared" si="14"/>
        <v>49473.434000000001</v>
      </c>
      <c r="D85" s="16" t="str">
        <f t="shared" si="15"/>
        <v>vis</v>
      </c>
      <c r="E85" s="86">
        <f>VLOOKUP(C85,Active!C$21:E$960,3,FALSE)</f>
        <v>-1806.4962427752059</v>
      </c>
      <c r="F85" s="20" t="s">
        <v>99</v>
      </c>
      <c r="G85" s="16" t="str">
        <f t="shared" si="16"/>
        <v>49473.434</v>
      </c>
      <c r="H85" s="78">
        <f t="shared" si="17"/>
        <v>-2202.5</v>
      </c>
      <c r="I85" s="87" t="s">
        <v>271</v>
      </c>
      <c r="J85" s="88" t="s">
        <v>272</v>
      </c>
      <c r="K85" s="87">
        <v>-2202.5</v>
      </c>
      <c r="L85" s="87" t="s">
        <v>273</v>
      </c>
      <c r="M85" s="88" t="s">
        <v>226</v>
      </c>
      <c r="N85" s="88"/>
      <c r="O85" s="89" t="s">
        <v>227</v>
      </c>
      <c r="P85" s="89" t="s">
        <v>228</v>
      </c>
    </row>
    <row r="86" spans="1:16" ht="12.75" customHeight="1" thickBot="1" x14ac:dyDescent="0.25">
      <c r="A86" s="78" t="str">
        <f t="shared" si="12"/>
        <v> BRNO 32 </v>
      </c>
      <c r="B86" s="20" t="str">
        <f t="shared" si="13"/>
        <v>II</v>
      </c>
      <c r="C86" s="78">
        <f t="shared" si="14"/>
        <v>49745.518700000001</v>
      </c>
      <c r="D86" s="16" t="str">
        <f t="shared" si="15"/>
        <v>vis</v>
      </c>
      <c r="E86" s="86">
        <f>VLOOKUP(C86,Active!C$21:E$960,3,FALSE)</f>
        <v>-1608.4990277287957</v>
      </c>
      <c r="F86" s="20" t="s">
        <v>99</v>
      </c>
      <c r="G86" s="16" t="str">
        <f t="shared" si="16"/>
        <v>49745.5187</v>
      </c>
      <c r="H86" s="78">
        <f t="shared" si="17"/>
        <v>-2004.5</v>
      </c>
      <c r="I86" s="87" t="s">
        <v>274</v>
      </c>
      <c r="J86" s="88" t="s">
        <v>275</v>
      </c>
      <c r="K86" s="87">
        <v>-2004.5</v>
      </c>
      <c r="L86" s="87" t="s">
        <v>276</v>
      </c>
      <c r="M86" s="88" t="s">
        <v>226</v>
      </c>
      <c r="N86" s="88"/>
      <c r="O86" s="89" t="s">
        <v>277</v>
      </c>
      <c r="P86" s="89" t="s">
        <v>278</v>
      </c>
    </row>
    <row r="87" spans="1:16" ht="12.75" customHeight="1" thickBot="1" x14ac:dyDescent="0.25">
      <c r="A87" s="78" t="str">
        <f t="shared" si="12"/>
        <v> BRNO 32 </v>
      </c>
      <c r="B87" s="20" t="str">
        <f t="shared" si="13"/>
        <v>II</v>
      </c>
      <c r="C87" s="78">
        <f t="shared" si="14"/>
        <v>49745.519399999997</v>
      </c>
      <c r="D87" s="16" t="str">
        <f t="shared" si="15"/>
        <v>vis</v>
      </c>
      <c r="E87" s="86">
        <f>VLOOKUP(C87,Active!C$21:E$960,3,FALSE)</f>
        <v>-1608.4985183357651</v>
      </c>
      <c r="F87" s="20" t="s">
        <v>99</v>
      </c>
      <c r="G87" s="16" t="str">
        <f t="shared" si="16"/>
        <v>49745.5194</v>
      </c>
      <c r="H87" s="78">
        <f t="shared" si="17"/>
        <v>-2004.5</v>
      </c>
      <c r="I87" s="87" t="s">
        <v>279</v>
      </c>
      <c r="J87" s="88" t="s">
        <v>280</v>
      </c>
      <c r="K87" s="87">
        <v>-2004.5</v>
      </c>
      <c r="L87" s="87" t="s">
        <v>281</v>
      </c>
      <c r="M87" s="88" t="s">
        <v>226</v>
      </c>
      <c r="N87" s="88"/>
      <c r="O87" s="89" t="s">
        <v>282</v>
      </c>
      <c r="P87" s="89" t="s">
        <v>278</v>
      </c>
    </row>
    <row r="88" spans="1:16" ht="12.75" customHeight="1" thickBot="1" x14ac:dyDescent="0.25">
      <c r="A88" s="78" t="str">
        <f t="shared" si="12"/>
        <v>BAVM 113 </v>
      </c>
      <c r="B88" s="20" t="str">
        <f t="shared" si="13"/>
        <v>I</v>
      </c>
      <c r="C88" s="78">
        <f t="shared" si="14"/>
        <v>49798.42</v>
      </c>
      <c r="D88" s="16" t="str">
        <f t="shared" si="15"/>
        <v>vis</v>
      </c>
      <c r="E88" s="86">
        <f>VLOOKUP(C88,Active!C$21:E$960,3,FALSE)</f>
        <v>-1570.0025225143008</v>
      </c>
      <c r="F88" s="20" t="s">
        <v>99</v>
      </c>
      <c r="G88" s="16" t="str">
        <f t="shared" si="16"/>
        <v>49798.420</v>
      </c>
      <c r="H88" s="78">
        <f t="shared" si="17"/>
        <v>-1966</v>
      </c>
      <c r="I88" s="87" t="s">
        <v>283</v>
      </c>
      <c r="J88" s="88" t="s">
        <v>284</v>
      </c>
      <c r="K88" s="87">
        <v>-1966</v>
      </c>
      <c r="L88" s="87" t="s">
        <v>101</v>
      </c>
      <c r="M88" s="88" t="s">
        <v>226</v>
      </c>
      <c r="N88" s="88"/>
      <c r="O88" s="89" t="s">
        <v>285</v>
      </c>
      <c r="P88" s="90" t="s">
        <v>286</v>
      </c>
    </row>
    <row r="89" spans="1:16" ht="12.75" customHeight="1" thickBot="1" x14ac:dyDescent="0.25">
      <c r="A89" s="78" t="str">
        <f t="shared" si="12"/>
        <v> BRNO 32 </v>
      </c>
      <c r="B89" s="20" t="str">
        <f t="shared" si="13"/>
        <v>I</v>
      </c>
      <c r="C89" s="78">
        <f t="shared" si="14"/>
        <v>49831.409299999999</v>
      </c>
      <c r="D89" s="16" t="str">
        <f t="shared" si="15"/>
        <v>vis</v>
      </c>
      <c r="E89" s="86">
        <f>VLOOKUP(C89,Active!C$21:E$960,3,FALSE)</f>
        <v>-1545.9960659721623</v>
      </c>
      <c r="F89" s="20" t="s">
        <v>99</v>
      </c>
      <c r="G89" s="16" t="str">
        <f t="shared" si="16"/>
        <v>49831.4093</v>
      </c>
      <c r="H89" s="78">
        <f t="shared" si="17"/>
        <v>-1942</v>
      </c>
      <c r="I89" s="87" t="s">
        <v>296</v>
      </c>
      <c r="J89" s="88" t="s">
        <v>297</v>
      </c>
      <c r="K89" s="87">
        <v>-1942</v>
      </c>
      <c r="L89" s="87" t="s">
        <v>298</v>
      </c>
      <c r="M89" s="88" t="s">
        <v>226</v>
      </c>
      <c r="N89" s="88"/>
      <c r="O89" s="89" t="s">
        <v>277</v>
      </c>
      <c r="P89" s="89" t="s">
        <v>278</v>
      </c>
    </row>
    <row r="90" spans="1:16" ht="12.75" customHeight="1" thickBot="1" x14ac:dyDescent="0.25">
      <c r="A90" s="78" t="str">
        <f t="shared" si="12"/>
        <v> BRNO 32 </v>
      </c>
      <c r="B90" s="20" t="str">
        <f t="shared" si="13"/>
        <v>I</v>
      </c>
      <c r="C90" s="78">
        <f t="shared" si="14"/>
        <v>50081.499199999998</v>
      </c>
      <c r="D90" s="16" t="str">
        <f t="shared" si="15"/>
        <v>vis</v>
      </c>
      <c r="E90" s="86">
        <f>VLOOKUP(C90,Active!C$21:E$960,3,FALSE)</f>
        <v>-1364.0045621822208</v>
      </c>
      <c r="F90" s="20" t="s">
        <v>99</v>
      </c>
      <c r="G90" s="16" t="str">
        <f t="shared" si="16"/>
        <v>50081.4992</v>
      </c>
      <c r="H90" s="78">
        <f t="shared" si="17"/>
        <v>-1760</v>
      </c>
      <c r="I90" s="87" t="s">
        <v>299</v>
      </c>
      <c r="J90" s="88" t="s">
        <v>300</v>
      </c>
      <c r="K90" s="87">
        <v>-1760</v>
      </c>
      <c r="L90" s="87" t="s">
        <v>301</v>
      </c>
      <c r="M90" s="88" t="s">
        <v>226</v>
      </c>
      <c r="N90" s="88"/>
      <c r="O90" s="89" t="s">
        <v>227</v>
      </c>
      <c r="P90" s="89" t="s">
        <v>278</v>
      </c>
    </row>
    <row r="91" spans="1:16" ht="12.75" customHeight="1" thickBot="1" x14ac:dyDescent="0.25">
      <c r="A91" s="78" t="str">
        <f t="shared" si="12"/>
        <v> BRNO 32 </v>
      </c>
      <c r="B91" s="20" t="str">
        <f t="shared" si="13"/>
        <v>I</v>
      </c>
      <c r="C91" s="78">
        <f t="shared" si="14"/>
        <v>50081.514600000002</v>
      </c>
      <c r="D91" s="16" t="str">
        <f t="shared" si="15"/>
        <v>vis</v>
      </c>
      <c r="E91" s="86">
        <f>VLOOKUP(C91,Active!C$21:E$960,3,FALSE)</f>
        <v>-1363.9933555354946</v>
      </c>
      <c r="F91" s="20" t="s">
        <v>99</v>
      </c>
      <c r="G91" s="16" t="str">
        <f t="shared" si="16"/>
        <v>50081.5146</v>
      </c>
      <c r="H91" s="78">
        <f t="shared" si="17"/>
        <v>-1760</v>
      </c>
      <c r="I91" s="87" t="s">
        <v>302</v>
      </c>
      <c r="J91" s="88" t="s">
        <v>303</v>
      </c>
      <c r="K91" s="87">
        <v>-1760</v>
      </c>
      <c r="L91" s="87" t="s">
        <v>304</v>
      </c>
      <c r="M91" s="88" t="s">
        <v>226</v>
      </c>
      <c r="N91" s="88"/>
      <c r="O91" s="89" t="s">
        <v>305</v>
      </c>
      <c r="P91" s="89" t="s">
        <v>278</v>
      </c>
    </row>
    <row r="92" spans="1:16" ht="12.75" customHeight="1" thickBot="1" x14ac:dyDescent="0.25">
      <c r="A92" s="78" t="str">
        <f t="shared" si="12"/>
        <v> AAP 374,980 ff </v>
      </c>
      <c r="B92" s="20" t="str">
        <f t="shared" si="13"/>
        <v>I</v>
      </c>
      <c r="C92" s="78">
        <f t="shared" si="14"/>
        <v>50798.829100000003</v>
      </c>
      <c r="D92" s="16" t="str">
        <f t="shared" si="15"/>
        <v>PE</v>
      </c>
      <c r="E92" s="86" t="e">
        <f>VLOOKUP(C92,Active!C$21:E$960,3,FALSE)</f>
        <v>#N/A</v>
      </c>
      <c r="F92" s="20" t="str">
        <f>LEFT(M92,1)</f>
        <v>E</v>
      </c>
      <c r="G92" s="16" t="str">
        <f t="shared" si="16"/>
        <v>50798.8291</v>
      </c>
      <c r="H92" s="78">
        <f t="shared" si="17"/>
        <v>-1238</v>
      </c>
      <c r="I92" s="87" t="s">
        <v>318</v>
      </c>
      <c r="J92" s="88" t="s">
        <v>319</v>
      </c>
      <c r="K92" s="87">
        <v>-1238</v>
      </c>
      <c r="L92" s="87" t="s">
        <v>320</v>
      </c>
      <c r="M92" s="88" t="s">
        <v>221</v>
      </c>
      <c r="N92" s="88" t="s">
        <v>222</v>
      </c>
      <c r="O92" s="89" t="s">
        <v>321</v>
      </c>
      <c r="P92" s="89" t="s">
        <v>322</v>
      </c>
    </row>
    <row r="93" spans="1:16" ht="12.75" customHeight="1" thickBot="1" x14ac:dyDescent="0.25">
      <c r="A93" s="78" t="str">
        <f t="shared" si="12"/>
        <v> AAP 374,980 ff </v>
      </c>
      <c r="B93" s="20" t="str">
        <f t="shared" si="13"/>
        <v>I</v>
      </c>
      <c r="C93" s="78">
        <f t="shared" si="14"/>
        <v>50842.803699999997</v>
      </c>
      <c r="D93" s="16" t="str">
        <f t="shared" si="15"/>
        <v>PE</v>
      </c>
      <c r="E93" s="86" t="e">
        <f>VLOOKUP(C93,Active!C$21:E$960,3,FALSE)</f>
        <v>#N/A</v>
      </c>
      <c r="F93" s="20" t="str">
        <f>LEFT(M93,1)</f>
        <v>E</v>
      </c>
      <c r="G93" s="16" t="str">
        <f t="shared" si="16"/>
        <v>50842.8037</v>
      </c>
      <c r="H93" s="78">
        <f t="shared" si="17"/>
        <v>-1206</v>
      </c>
      <c r="I93" s="87" t="s">
        <v>323</v>
      </c>
      <c r="J93" s="88" t="s">
        <v>324</v>
      </c>
      <c r="K93" s="87">
        <v>-1206</v>
      </c>
      <c r="L93" s="87" t="s">
        <v>325</v>
      </c>
      <c r="M93" s="88" t="s">
        <v>221</v>
      </c>
      <c r="N93" s="88" t="s">
        <v>222</v>
      </c>
      <c r="O93" s="89" t="s">
        <v>321</v>
      </c>
      <c r="P93" s="89" t="s">
        <v>322</v>
      </c>
    </row>
    <row r="94" spans="1:16" ht="12.75" customHeight="1" thickBot="1" x14ac:dyDescent="0.25">
      <c r="A94" s="78" t="str">
        <f t="shared" si="12"/>
        <v> AAP 374,980 ff </v>
      </c>
      <c r="B94" s="20" t="str">
        <f t="shared" si="13"/>
        <v>I</v>
      </c>
      <c r="C94" s="78">
        <f t="shared" si="14"/>
        <v>50860.668100000003</v>
      </c>
      <c r="D94" s="16" t="str">
        <f t="shared" si="15"/>
        <v>vis</v>
      </c>
      <c r="E94" s="86" t="e">
        <f>VLOOKUP(C94,Active!C$21:E$960,3,FALSE)</f>
        <v>#N/A</v>
      </c>
      <c r="F94" s="20" t="s">
        <v>99</v>
      </c>
      <c r="G94" s="16" t="str">
        <f t="shared" si="16"/>
        <v>50860.6681</v>
      </c>
      <c r="H94" s="78">
        <f t="shared" si="17"/>
        <v>-1193</v>
      </c>
      <c r="I94" s="87" t="s">
        <v>326</v>
      </c>
      <c r="J94" s="88" t="s">
        <v>327</v>
      </c>
      <c r="K94" s="87">
        <v>-1193</v>
      </c>
      <c r="L94" s="87" t="s">
        <v>325</v>
      </c>
      <c r="M94" s="88" t="s">
        <v>221</v>
      </c>
      <c r="N94" s="88" t="s">
        <v>222</v>
      </c>
      <c r="O94" s="89" t="s">
        <v>321</v>
      </c>
      <c r="P94" s="89" t="s">
        <v>322</v>
      </c>
    </row>
    <row r="95" spans="1:16" ht="12.75" customHeight="1" thickBot="1" x14ac:dyDescent="0.25">
      <c r="A95" s="78" t="str">
        <f t="shared" si="12"/>
        <v> AAP 374,980 ff </v>
      </c>
      <c r="B95" s="20" t="str">
        <f t="shared" si="13"/>
        <v>II</v>
      </c>
      <c r="C95" s="78">
        <f t="shared" si="14"/>
        <v>50873.722800000003</v>
      </c>
      <c r="D95" s="16" t="str">
        <f t="shared" si="15"/>
        <v>vis</v>
      </c>
      <c r="E95" s="86" t="e">
        <f>VLOOKUP(C95,Active!C$21:E$960,3,FALSE)</f>
        <v>#N/A</v>
      </c>
      <c r="F95" s="20" t="s">
        <v>99</v>
      </c>
      <c r="G95" s="16" t="str">
        <f t="shared" si="16"/>
        <v>50873.7228</v>
      </c>
      <c r="H95" s="78">
        <f t="shared" si="17"/>
        <v>-1183.5</v>
      </c>
      <c r="I95" s="87" t="s">
        <v>330</v>
      </c>
      <c r="J95" s="88" t="s">
        <v>331</v>
      </c>
      <c r="K95" s="87">
        <v>-1183.5</v>
      </c>
      <c r="L95" s="87" t="s">
        <v>332</v>
      </c>
      <c r="M95" s="88" t="s">
        <v>221</v>
      </c>
      <c r="N95" s="88" t="s">
        <v>222</v>
      </c>
      <c r="O95" s="89" t="s">
        <v>321</v>
      </c>
      <c r="P95" s="89" t="s">
        <v>322</v>
      </c>
    </row>
    <row r="96" spans="1:16" ht="12.75" customHeight="1" thickBot="1" x14ac:dyDescent="0.25">
      <c r="A96" s="78" t="str">
        <f t="shared" si="12"/>
        <v> AAP 374,980 ff </v>
      </c>
      <c r="B96" s="20" t="str">
        <f t="shared" si="13"/>
        <v>II</v>
      </c>
      <c r="C96" s="78">
        <f t="shared" si="14"/>
        <v>50880.594299999997</v>
      </c>
      <c r="D96" s="16" t="str">
        <f t="shared" si="15"/>
        <v>vis</v>
      </c>
      <c r="E96" s="86" t="e">
        <f>VLOOKUP(C96,Active!C$21:E$960,3,FALSE)</f>
        <v>#N/A</v>
      </c>
      <c r="F96" s="20" t="s">
        <v>99</v>
      </c>
      <c r="G96" s="16" t="str">
        <f t="shared" si="16"/>
        <v>50880.5943</v>
      </c>
      <c r="H96" s="78">
        <f t="shared" si="17"/>
        <v>-1178.5</v>
      </c>
      <c r="I96" s="87" t="s">
        <v>333</v>
      </c>
      <c r="J96" s="88" t="s">
        <v>334</v>
      </c>
      <c r="K96" s="87">
        <v>-1178.5</v>
      </c>
      <c r="L96" s="87" t="s">
        <v>335</v>
      </c>
      <c r="M96" s="88" t="s">
        <v>221</v>
      </c>
      <c r="N96" s="88" t="s">
        <v>222</v>
      </c>
      <c r="O96" s="89" t="s">
        <v>321</v>
      </c>
      <c r="P96" s="89" t="s">
        <v>322</v>
      </c>
    </row>
    <row r="97" spans="1:16" ht="12.75" customHeight="1" thickBot="1" x14ac:dyDescent="0.25">
      <c r="A97" s="78" t="str">
        <f t="shared" si="12"/>
        <v> AAP 374,980 ff </v>
      </c>
      <c r="B97" s="20" t="str">
        <f t="shared" si="13"/>
        <v>II</v>
      </c>
      <c r="C97" s="78">
        <f t="shared" si="14"/>
        <v>50902.580999999998</v>
      </c>
      <c r="D97" s="16" t="str">
        <f t="shared" si="15"/>
        <v>vis</v>
      </c>
      <c r="E97" s="86" t="e">
        <f>VLOOKUP(C97,Active!C$21:E$960,3,FALSE)</f>
        <v>#N/A</v>
      </c>
      <c r="F97" s="20" t="s">
        <v>99</v>
      </c>
      <c r="G97" s="16" t="str">
        <f t="shared" si="16"/>
        <v>50902.5810</v>
      </c>
      <c r="H97" s="78">
        <f t="shared" si="17"/>
        <v>-1162.5</v>
      </c>
      <c r="I97" s="87" t="s">
        <v>336</v>
      </c>
      <c r="J97" s="88" t="s">
        <v>337</v>
      </c>
      <c r="K97" s="87">
        <v>-1162.5</v>
      </c>
      <c r="L97" s="87" t="s">
        <v>239</v>
      </c>
      <c r="M97" s="88" t="s">
        <v>221</v>
      </c>
      <c r="N97" s="88" t="s">
        <v>222</v>
      </c>
      <c r="O97" s="89" t="s">
        <v>321</v>
      </c>
      <c r="P97" s="89" t="s">
        <v>322</v>
      </c>
    </row>
    <row r="98" spans="1:16" ht="12.75" customHeight="1" thickBot="1" x14ac:dyDescent="0.25">
      <c r="A98" s="78" t="str">
        <f t="shared" si="12"/>
        <v> AAP 374,980 ff </v>
      </c>
      <c r="B98" s="20" t="str">
        <f t="shared" si="13"/>
        <v>I</v>
      </c>
      <c r="C98" s="78">
        <f t="shared" si="14"/>
        <v>50904.641499999998</v>
      </c>
      <c r="D98" s="16" t="str">
        <f t="shared" si="15"/>
        <v>vis</v>
      </c>
      <c r="E98" s="86" t="e">
        <f>VLOOKUP(C98,Active!C$21:E$960,3,FALSE)</f>
        <v>#N/A</v>
      </c>
      <c r="F98" s="20" t="s">
        <v>99</v>
      </c>
      <c r="G98" s="16" t="str">
        <f t="shared" si="16"/>
        <v>50904.6415</v>
      </c>
      <c r="H98" s="78">
        <f t="shared" si="17"/>
        <v>-1161</v>
      </c>
      <c r="I98" s="87" t="s">
        <v>338</v>
      </c>
      <c r="J98" s="88" t="s">
        <v>339</v>
      </c>
      <c r="K98" s="87">
        <v>-1161</v>
      </c>
      <c r="L98" s="87" t="s">
        <v>340</v>
      </c>
      <c r="M98" s="88" t="s">
        <v>221</v>
      </c>
      <c r="N98" s="88" t="s">
        <v>222</v>
      </c>
      <c r="O98" s="89" t="s">
        <v>321</v>
      </c>
      <c r="P98" s="89" t="s">
        <v>322</v>
      </c>
    </row>
    <row r="99" spans="1:16" ht="12.75" customHeight="1" thickBot="1" x14ac:dyDescent="0.25">
      <c r="A99" s="78" t="str">
        <f t="shared" si="12"/>
        <v> AAP 374,980 ff </v>
      </c>
      <c r="B99" s="20" t="str">
        <f t="shared" si="13"/>
        <v>I</v>
      </c>
      <c r="C99" s="78">
        <f t="shared" si="14"/>
        <v>51231.698199999999</v>
      </c>
      <c r="D99" s="16" t="str">
        <f t="shared" si="15"/>
        <v>vis</v>
      </c>
      <c r="E99" s="86" t="e">
        <f>VLOOKUP(C99,Active!C$21:E$960,3,FALSE)</f>
        <v>#N/A</v>
      </c>
      <c r="F99" s="20" t="s">
        <v>99</v>
      </c>
      <c r="G99" s="16" t="str">
        <f t="shared" si="16"/>
        <v>51231.6982</v>
      </c>
      <c r="H99" s="78">
        <f t="shared" si="17"/>
        <v>-923</v>
      </c>
      <c r="I99" s="87" t="s">
        <v>341</v>
      </c>
      <c r="J99" s="88" t="s">
        <v>342</v>
      </c>
      <c r="K99" s="87">
        <v>-923</v>
      </c>
      <c r="L99" s="87" t="s">
        <v>343</v>
      </c>
      <c r="M99" s="88" t="s">
        <v>221</v>
      </c>
      <c r="N99" s="88" t="s">
        <v>222</v>
      </c>
      <c r="O99" s="89" t="s">
        <v>321</v>
      </c>
      <c r="P99" s="89" t="s">
        <v>322</v>
      </c>
    </row>
    <row r="100" spans="1:16" ht="12.75" customHeight="1" thickBot="1" x14ac:dyDescent="0.25">
      <c r="A100" s="78" t="str">
        <f t="shared" si="12"/>
        <v> BRNO 32 </v>
      </c>
      <c r="B100" s="20" t="str">
        <f t="shared" si="13"/>
        <v>I</v>
      </c>
      <c r="C100" s="78">
        <f t="shared" si="14"/>
        <v>51256.4398</v>
      </c>
      <c r="D100" s="16" t="str">
        <f t="shared" si="15"/>
        <v>vis</v>
      </c>
      <c r="E100" s="86">
        <f>VLOOKUP(C100,Active!C$21:E$960,3,FALSE)</f>
        <v>-508.99519691853965</v>
      </c>
      <c r="F100" s="20" t="s">
        <v>99</v>
      </c>
      <c r="G100" s="16" t="str">
        <f t="shared" si="16"/>
        <v>51256.4398</v>
      </c>
      <c r="H100" s="78">
        <f t="shared" si="17"/>
        <v>-905</v>
      </c>
      <c r="I100" s="87" t="s">
        <v>344</v>
      </c>
      <c r="J100" s="88" t="s">
        <v>345</v>
      </c>
      <c r="K100" s="87">
        <v>-905</v>
      </c>
      <c r="L100" s="87" t="s">
        <v>346</v>
      </c>
      <c r="M100" s="88" t="s">
        <v>226</v>
      </c>
      <c r="N100" s="88"/>
      <c r="O100" s="89" t="s">
        <v>347</v>
      </c>
      <c r="P100" s="89" t="s">
        <v>278</v>
      </c>
    </row>
    <row r="101" spans="1:16" ht="12.75" customHeight="1" thickBot="1" x14ac:dyDescent="0.25">
      <c r="A101" s="78" t="str">
        <f t="shared" si="12"/>
        <v> BRNO 32 </v>
      </c>
      <c r="B101" s="20" t="str">
        <f t="shared" si="13"/>
        <v>II</v>
      </c>
      <c r="C101" s="78">
        <f t="shared" si="14"/>
        <v>51658.381500000003</v>
      </c>
      <c r="D101" s="16" t="str">
        <f t="shared" si="15"/>
        <v>vis</v>
      </c>
      <c r="E101" s="86">
        <f>VLOOKUP(C101,Active!C$21:E$960,3,FALSE)</f>
        <v>-216.50048034307446</v>
      </c>
      <c r="F101" s="20" t="s">
        <v>99</v>
      </c>
      <c r="G101" s="16" t="str">
        <f t="shared" si="16"/>
        <v>51658.3815</v>
      </c>
      <c r="H101" s="78">
        <f t="shared" si="17"/>
        <v>-612.5</v>
      </c>
      <c r="I101" s="87" t="s">
        <v>348</v>
      </c>
      <c r="J101" s="88" t="s">
        <v>349</v>
      </c>
      <c r="K101" s="87">
        <v>-612.5</v>
      </c>
      <c r="L101" s="87" t="s">
        <v>320</v>
      </c>
      <c r="M101" s="88" t="s">
        <v>221</v>
      </c>
      <c r="N101" s="88" t="s">
        <v>222</v>
      </c>
      <c r="O101" s="89" t="s">
        <v>350</v>
      </c>
      <c r="P101" s="89" t="s">
        <v>278</v>
      </c>
    </row>
    <row r="102" spans="1:16" ht="12.75" customHeight="1" thickBot="1" x14ac:dyDescent="0.25">
      <c r="A102" s="78" t="str">
        <f t="shared" si="12"/>
        <v>IBVS 5224 </v>
      </c>
      <c r="B102" s="20" t="str">
        <f t="shared" si="13"/>
        <v>II</v>
      </c>
      <c r="C102" s="78">
        <f t="shared" si="14"/>
        <v>51957.954299999998</v>
      </c>
      <c r="D102" s="16" t="str">
        <f t="shared" si="15"/>
        <v>vis</v>
      </c>
      <c r="E102" s="86" t="e">
        <f>VLOOKUP(C102,Active!C$21:E$960,3,FALSE)</f>
        <v>#N/A</v>
      </c>
      <c r="F102" s="20" t="s">
        <v>99</v>
      </c>
      <c r="G102" s="16" t="str">
        <f t="shared" si="16"/>
        <v>51957.9543</v>
      </c>
      <c r="H102" s="78">
        <f t="shared" si="17"/>
        <v>-394.5</v>
      </c>
      <c r="I102" s="87" t="s">
        <v>351</v>
      </c>
      <c r="J102" s="88" t="s">
        <v>352</v>
      </c>
      <c r="K102" s="87">
        <v>-394.5</v>
      </c>
      <c r="L102" s="87" t="s">
        <v>353</v>
      </c>
      <c r="M102" s="88" t="s">
        <v>221</v>
      </c>
      <c r="N102" s="88" t="s">
        <v>222</v>
      </c>
      <c r="O102" s="89" t="s">
        <v>354</v>
      </c>
      <c r="P102" s="90" t="s">
        <v>355</v>
      </c>
    </row>
    <row r="103" spans="1:16" ht="12.75" customHeight="1" thickBot="1" x14ac:dyDescent="0.25">
      <c r="A103" s="78" t="str">
        <f t="shared" si="12"/>
        <v>BAVM 154 </v>
      </c>
      <c r="B103" s="20" t="str">
        <f t="shared" si="13"/>
        <v>I</v>
      </c>
      <c r="C103" s="78">
        <f t="shared" si="14"/>
        <v>52347.525999999998</v>
      </c>
      <c r="D103" s="16" t="str">
        <f t="shared" si="15"/>
        <v>vis</v>
      </c>
      <c r="E103" s="86">
        <f>VLOOKUP(C103,Active!C$21:E$960,3,FALSE)</f>
        <v>284.99295815071122</v>
      </c>
      <c r="F103" s="20" t="s">
        <v>99</v>
      </c>
      <c r="G103" s="16" t="str">
        <f t="shared" si="16"/>
        <v>52347.526</v>
      </c>
      <c r="H103" s="78">
        <f t="shared" si="17"/>
        <v>-111</v>
      </c>
      <c r="I103" s="87" t="s">
        <v>356</v>
      </c>
      <c r="J103" s="88" t="s">
        <v>357</v>
      </c>
      <c r="K103" s="87">
        <v>-111</v>
      </c>
      <c r="L103" s="87" t="s">
        <v>183</v>
      </c>
      <c r="M103" s="88" t="s">
        <v>226</v>
      </c>
      <c r="N103" s="88"/>
      <c r="O103" s="89" t="s">
        <v>358</v>
      </c>
      <c r="P103" s="90" t="s">
        <v>359</v>
      </c>
    </row>
    <row r="104" spans="1:16" ht="12.75" customHeight="1" thickBot="1" x14ac:dyDescent="0.25">
      <c r="A104" s="78" t="str">
        <f t="shared" si="12"/>
        <v>BAVM 154 </v>
      </c>
      <c r="B104" s="20" t="str">
        <f t="shared" si="13"/>
        <v>II</v>
      </c>
      <c r="C104" s="78">
        <f t="shared" si="14"/>
        <v>52363.343000000001</v>
      </c>
      <c r="D104" s="16" t="str">
        <f t="shared" si="15"/>
        <v>vis</v>
      </c>
      <c r="E104" s="86">
        <f>VLOOKUP(C104,Active!C$21:E$960,3,FALSE)</f>
        <v>296.50305758074023</v>
      </c>
      <c r="F104" s="20" t="s">
        <v>99</v>
      </c>
      <c r="G104" s="16" t="str">
        <f t="shared" si="16"/>
        <v>52363.343</v>
      </c>
      <c r="H104" s="78">
        <f t="shared" si="17"/>
        <v>-99.5</v>
      </c>
      <c r="I104" s="87" t="s">
        <v>360</v>
      </c>
      <c r="J104" s="88" t="s">
        <v>361</v>
      </c>
      <c r="K104" s="87">
        <v>-99.5</v>
      </c>
      <c r="L104" s="87" t="s">
        <v>259</v>
      </c>
      <c r="M104" s="88" t="s">
        <v>226</v>
      </c>
      <c r="N104" s="88"/>
      <c r="O104" s="89" t="s">
        <v>358</v>
      </c>
      <c r="P104" s="90" t="s">
        <v>359</v>
      </c>
    </row>
    <row r="105" spans="1:16" ht="12.75" customHeight="1" thickBot="1" x14ac:dyDescent="0.25">
      <c r="A105" s="78" t="str">
        <f t="shared" si="12"/>
        <v>IBVS 5493 </v>
      </c>
      <c r="B105" s="20" t="str">
        <f t="shared" si="13"/>
        <v>I</v>
      </c>
      <c r="C105" s="78">
        <f t="shared" si="14"/>
        <v>52722.688000000002</v>
      </c>
      <c r="D105" s="16" t="str">
        <f t="shared" si="15"/>
        <v>vis</v>
      </c>
      <c r="E105" s="86" t="e">
        <f>VLOOKUP(C105,Active!C$21:E$960,3,FALSE)</f>
        <v>#N/A</v>
      </c>
      <c r="F105" s="20" t="s">
        <v>99</v>
      </c>
      <c r="G105" s="16" t="str">
        <f t="shared" si="16"/>
        <v>52722.688</v>
      </c>
      <c r="H105" s="78">
        <f t="shared" si="17"/>
        <v>162</v>
      </c>
      <c r="I105" s="87" t="s">
        <v>362</v>
      </c>
      <c r="J105" s="88" t="s">
        <v>363</v>
      </c>
      <c r="K105" s="87">
        <v>162</v>
      </c>
      <c r="L105" s="87" t="s">
        <v>312</v>
      </c>
      <c r="M105" s="88" t="s">
        <v>221</v>
      </c>
      <c r="N105" s="88" t="s">
        <v>222</v>
      </c>
      <c r="O105" s="89" t="s">
        <v>354</v>
      </c>
      <c r="P105" s="90" t="s">
        <v>364</v>
      </c>
    </row>
    <row r="106" spans="1:16" ht="12.75" customHeight="1" thickBot="1" x14ac:dyDescent="0.25">
      <c r="A106" s="78" t="str">
        <f t="shared" si="12"/>
        <v>BAVM 157 </v>
      </c>
      <c r="B106" s="20" t="str">
        <f t="shared" si="13"/>
        <v>II</v>
      </c>
      <c r="C106" s="78">
        <f t="shared" si="14"/>
        <v>52723.370999999999</v>
      </c>
      <c r="D106" s="16" t="str">
        <f t="shared" si="15"/>
        <v>vis</v>
      </c>
      <c r="E106" s="86">
        <f>VLOOKUP(C106,Active!C$21:E$960,3,FALSE)</f>
        <v>558.49699306747959</v>
      </c>
      <c r="F106" s="20" t="s">
        <v>99</v>
      </c>
      <c r="G106" s="16" t="str">
        <f t="shared" si="16"/>
        <v>52723.371</v>
      </c>
      <c r="H106" s="78">
        <f t="shared" si="17"/>
        <v>162.5</v>
      </c>
      <c r="I106" s="87" t="s">
        <v>365</v>
      </c>
      <c r="J106" s="88" t="s">
        <v>366</v>
      </c>
      <c r="K106" s="87">
        <v>162.5</v>
      </c>
      <c r="L106" s="87" t="s">
        <v>268</v>
      </c>
      <c r="M106" s="88" t="s">
        <v>226</v>
      </c>
      <c r="N106" s="88"/>
      <c r="O106" s="89" t="s">
        <v>358</v>
      </c>
      <c r="P106" s="90" t="s">
        <v>367</v>
      </c>
    </row>
    <row r="107" spans="1:16" ht="12.75" customHeight="1" thickBot="1" x14ac:dyDescent="0.25">
      <c r="A107" s="78" t="str">
        <f t="shared" si="12"/>
        <v>IBVS 5493 </v>
      </c>
      <c r="B107" s="20" t="str">
        <f t="shared" si="13"/>
        <v>I</v>
      </c>
      <c r="C107" s="78">
        <f t="shared" si="14"/>
        <v>52943.931799999998</v>
      </c>
      <c r="D107" s="16" t="str">
        <f t="shared" si="15"/>
        <v>vis</v>
      </c>
      <c r="E107" s="86" t="e">
        <f>VLOOKUP(C107,Active!C$21:E$960,3,FALSE)</f>
        <v>#N/A</v>
      </c>
      <c r="F107" s="20" t="s">
        <v>99</v>
      </c>
      <c r="G107" s="16" t="str">
        <f t="shared" si="16"/>
        <v>52943.9318</v>
      </c>
      <c r="H107" s="78">
        <f t="shared" si="17"/>
        <v>323</v>
      </c>
      <c r="I107" s="87" t="s">
        <v>368</v>
      </c>
      <c r="J107" s="88" t="s">
        <v>369</v>
      </c>
      <c r="K107" s="87">
        <v>323</v>
      </c>
      <c r="L107" s="87" t="s">
        <v>325</v>
      </c>
      <c r="M107" s="88" t="s">
        <v>221</v>
      </c>
      <c r="N107" s="88" t="s">
        <v>222</v>
      </c>
      <c r="O107" s="89" t="s">
        <v>354</v>
      </c>
      <c r="P107" s="90" t="s">
        <v>364</v>
      </c>
    </row>
    <row r="108" spans="1:16" ht="12.75" customHeight="1" thickBot="1" x14ac:dyDescent="0.25">
      <c r="A108" s="78" t="str">
        <f t="shared" si="12"/>
        <v>VSB 46 </v>
      </c>
      <c r="B108" s="20" t="str">
        <f t="shared" si="13"/>
        <v>I</v>
      </c>
      <c r="C108" s="78">
        <f t="shared" si="14"/>
        <v>54109.2402</v>
      </c>
      <c r="D108" s="16" t="str">
        <f t="shared" si="15"/>
        <v>vis</v>
      </c>
      <c r="E108" s="86">
        <f>VLOOKUP(C108,Active!C$21:E$960,3,FALSE)</f>
        <v>1567.0000144376531</v>
      </c>
      <c r="F108" s="20" t="s">
        <v>99</v>
      </c>
      <c r="G108" s="16" t="str">
        <f t="shared" si="16"/>
        <v>54109.2402</v>
      </c>
      <c r="H108" s="78">
        <f t="shared" si="17"/>
        <v>1171</v>
      </c>
      <c r="I108" s="87" t="s">
        <v>397</v>
      </c>
      <c r="J108" s="88" t="s">
        <v>398</v>
      </c>
      <c r="K108" s="87" t="s">
        <v>399</v>
      </c>
      <c r="L108" s="87" t="s">
        <v>325</v>
      </c>
      <c r="M108" s="88" t="s">
        <v>372</v>
      </c>
      <c r="N108" s="88" t="s">
        <v>99</v>
      </c>
      <c r="O108" s="89" t="s">
        <v>400</v>
      </c>
      <c r="P108" s="90" t="s">
        <v>401</v>
      </c>
    </row>
    <row r="109" spans="1:16" x14ac:dyDescent="0.2">
      <c r="B109" s="20"/>
      <c r="F109" s="20"/>
    </row>
    <row r="110" spans="1:16" x14ac:dyDescent="0.2">
      <c r="B110" s="20"/>
      <c r="F110" s="20"/>
    </row>
    <row r="111" spans="1:16" x14ac:dyDescent="0.2">
      <c r="B111" s="20"/>
      <c r="F111" s="20"/>
    </row>
    <row r="112" spans="1:16" x14ac:dyDescent="0.2">
      <c r="B112" s="20"/>
      <c r="F112" s="20"/>
    </row>
    <row r="113" spans="2:6" x14ac:dyDescent="0.2">
      <c r="B113" s="20"/>
      <c r="F113" s="20"/>
    </row>
    <row r="114" spans="2:6" x14ac:dyDescent="0.2">
      <c r="B114" s="20"/>
      <c r="F114" s="20"/>
    </row>
    <row r="115" spans="2:6" x14ac:dyDescent="0.2">
      <c r="B115" s="20"/>
      <c r="F115" s="20"/>
    </row>
    <row r="116" spans="2:6" x14ac:dyDescent="0.2">
      <c r="B116" s="20"/>
      <c r="F116" s="20"/>
    </row>
    <row r="117" spans="2:6" x14ac:dyDescent="0.2">
      <c r="B117" s="20"/>
      <c r="F117" s="20"/>
    </row>
    <row r="118" spans="2:6" x14ac:dyDescent="0.2">
      <c r="B118" s="20"/>
      <c r="F118" s="20"/>
    </row>
    <row r="119" spans="2:6" x14ac:dyDescent="0.2">
      <c r="B119" s="20"/>
      <c r="F119" s="20"/>
    </row>
    <row r="120" spans="2:6" x14ac:dyDescent="0.2">
      <c r="B120" s="20"/>
      <c r="F120" s="20"/>
    </row>
    <row r="121" spans="2:6" x14ac:dyDescent="0.2">
      <c r="B121" s="20"/>
      <c r="F121" s="20"/>
    </row>
    <row r="122" spans="2:6" x14ac:dyDescent="0.2">
      <c r="B122" s="20"/>
      <c r="F122" s="20"/>
    </row>
    <row r="123" spans="2:6" x14ac:dyDescent="0.2">
      <c r="B123" s="20"/>
      <c r="F123" s="20"/>
    </row>
    <row r="124" spans="2:6" x14ac:dyDescent="0.2">
      <c r="B124" s="20"/>
      <c r="F124" s="20"/>
    </row>
    <row r="125" spans="2:6" x14ac:dyDescent="0.2">
      <c r="B125" s="20"/>
      <c r="F125" s="20"/>
    </row>
    <row r="126" spans="2:6" x14ac:dyDescent="0.2">
      <c r="B126" s="20"/>
      <c r="F126" s="20"/>
    </row>
    <row r="127" spans="2:6" x14ac:dyDescent="0.2">
      <c r="B127" s="20"/>
      <c r="F127" s="20"/>
    </row>
    <row r="128" spans="2:6" x14ac:dyDescent="0.2">
      <c r="B128" s="20"/>
      <c r="F128" s="20"/>
    </row>
    <row r="129" spans="2:6" x14ac:dyDescent="0.2">
      <c r="B129" s="20"/>
      <c r="F129" s="20"/>
    </row>
    <row r="130" spans="2:6" x14ac:dyDescent="0.2">
      <c r="B130" s="20"/>
      <c r="F130" s="20"/>
    </row>
    <row r="131" spans="2:6" x14ac:dyDescent="0.2">
      <c r="B131" s="20"/>
      <c r="F131" s="20"/>
    </row>
    <row r="132" spans="2:6" x14ac:dyDescent="0.2">
      <c r="B132" s="20"/>
      <c r="F132" s="20"/>
    </row>
    <row r="133" spans="2:6" x14ac:dyDescent="0.2">
      <c r="B133" s="20"/>
      <c r="F133" s="20"/>
    </row>
    <row r="134" spans="2:6" x14ac:dyDescent="0.2">
      <c r="B134" s="20"/>
      <c r="F134" s="20"/>
    </row>
    <row r="135" spans="2:6" x14ac:dyDescent="0.2">
      <c r="B135" s="20"/>
      <c r="F135" s="20"/>
    </row>
    <row r="136" spans="2:6" x14ac:dyDescent="0.2">
      <c r="B136" s="20"/>
      <c r="F136" s="20"/>
    </row>
    <row r="137" spans="2:6" x14ac:dyDescent="0.2">
      <c r="B137" s="20"/>
      <c r="F137" s="20"/>
    </row>
    <row r="138" spans="2:6" x14ac:dyDescent="0.2">
      <c r="B138" s="20"/>
      <c r="F138" s="20"/>
    </row>
    <row r="139" spans="2:6" x14ac:dyDescent="0.2">
      <c r="B139" s="20"/>
      <c r="F139" s="20"/>
    </row>
    <row r="140" spans="2:6" x14ac:dyDescent="0.2">
      <c r="B140" s="20"/>
      <c r="F140" s="20"/>
    </row>
    <row r="141" spans="2:6" x14ac:dyDescent="0.2">
      <c r="B141" s="20"/>
      <c r="F141" s="20"/>
    </row>
    <row r="142" spans="2:6" x14ac:dyDescent="0.2">
      <c r="B142" s="20"/>
      <c r="F142" s="20"/>
    </row>
    <row r="143" spans="2:6" x14ac:dyDescent="0.2">
      <c r="B143" s="20"/>
      <c r="F143" s="20"/>
    </row>
    <row r="144" spans="2:6" x14ac:dyDescent="0.2">
      <c r="B144" s="20"/>
      <c r="F144" s="20"/>
    </row>
    <row r="145" spans="2:6" x14ac:dyDescent="0.2">
      <c r="B145" s="20"/>
      <c r="F145" s="20"/>
    </row>
    <row r="146" spans="2:6" x14ac:dyDescent="0.2">
      <c r="B146" s="20"/>
      <c r="F146" s="20"/>
    </row>
    <row r="147" spans="2:6" x14ac:dyDescent="0.2">
      <c r="B147" s="20"/>
      <c r="F147" s="20"/>
    </row>
    <row r="148" spans="2:6" x14ac:dyDescent="0.2">
      <c r="B148" s="20"/>
      <c r="F148" s="20"/>
    </row>
    <row r="149" spans="2:6" x14ac:dyDescent="0.2">
      <c r="B149" s="20"/>
      <c r="F149" s="20"/>
    </row>
    <row r="150" spans="2:6" x14ac:dyDescent="0.2">
      <c r="B150" s="20"/>
      <c r="F150" s="20"/>
    </row>
    <row r="151" spans="2:6" x14ac:dyDescent="0.2">
      <c r="B151" s="20"/>
      <c r="F151" s="20"/>
    </row>
    <row r="152" spans="2:6" x14ac:dyDescent="0.2">
      <c r="B152" s="20"/>
      <c r="F152" s="20"/>
    </row>
    <row r="153" spans="2:6" x14ac:dyDescent="0.2">
      <c r="B153" s="20"/>
      <c r="F153" s="20"/>
    </row>
    <row r="154" spans="2:6" x14ac:dyDescent="0.2">
      <c r="B154" s="20"/>
      <c r="F154" s="20"/>
    </row>
    <row r="155" spans="2:6" x14ac:dyDescent="0.2">
      <c r="B155" s="20"/>
      <c r="F155" s="20"/>
    </row>
    <row r="156" spans="2:6" x14ac:dyDescent="0.2">
      <c r="B156" s="20"/>
      <c r="F156" s="20"/>
    </row>
    <row r="157" spans="2:6" x14ac:dyDescent="0.2">
      <c r="B157" s="20"/>
      <c r="F157" s="20"/>
    </row>
    <row r="158" spans="2:6" x14ac:dyDescent="0.2">
      <c r="B158" s="20"/>
      <c r="F158" s="20"/>
    </row>
    <row r="159" spans="2:6" x14ac:dyDescent="0.2">
      <c r="B159" s="20"/>
      <c r="F159" s="20"/>
    </row>
    <row r="160" spans="2:6" x14ac:dyDescent="0.2">
      <c r="B160" s="20"/>
      <c r="F160" s="20"/>
    </row>
    <row r="161" spans="2:6" x14ac:dyDescent="0.2">
      <c r="B161" s="20"/>
      <c r="F161" s="20"/>
    </row>
    <row r="162" spans="2:6" x14ac:dyDescent="0.2">
      <c r="B162" s="20"/>
      <c r="F162" s="20"/>
    </row>
    <row r="163" spans="2:6" x14ac:dyDescent="0.2">
      <c r="B163" s="20"/>
      <c r="F163" s="20"/>
    </row>
    <row r="164" spans="2:6" x14ac:dyDescent="0.2">
      <c r="B164" s="20"/>
      <c r="F164" s="20"/>
    </row>
    <row r="165" spans="2:6" x14ac:dyDescent="0.2">
      <c r="B165" s="20"/>
      <c r="F165" s="20"/>
    </row>
    <row r="166" spans="2:6" x14ac:dyDescent="0.2">
      <c r="B166" s="20"/>
      <c r="F166" s="20"/>
    </row>
    <row r="167" spans="2:6" x14ac:dyDescent="0.2">
      <c r="B167" s="20"/>
      <c r="F167" s="20"/>
    </row>
    <row r="168" spans="2:6" x14ac:dyDescent="0.2">
      <c r="B168" s="20"/>
      <c r="F168" s="20"/>
    </row>
    <row r="169" spans="2:6" x14ac:dyDescent="0.2">
      <c r="B169" s="20"/>
      <c r="F169" s="20"/>
    </row>
    <row r="170" spans="2:6" x14ac:dyDescent="0.2">
      <c r="B170" s="20"/>
      <c r="F170" s="20"/>
    </row>
    <row r="171" spans="2:6" x14ac:dyDescent="0.2">
      <c r="B171" s="20"/>
      <c r="F171" s="20"/>
    </row>
    <row r="172" spans="2:6" x14ac:dyDescent="0.2">
      <c r="B172" s="20"/>
      <c r="F172" s="20"/>
    </row>
    <row r="173" spans="2:6" x14ac:dyDescent="0.2">
      <c r="B173" s="20"/>
      <c r="F173" s="20"/>
    </row>
    <row r="174" spans="2:6" x14ac:dyDescent="0.2">
      <c r="B174" s="20"/>
      <c r="F174" s="20"/>
    </row>
    <row r="175" spans="2:6" x14ac:dyDescent="0.2">
      <c r="B175" s="20"/>
      <c r="F175" s="20"/>
    </row>
    <row r="176" spans="2:6" x14ac:dyDescent="0.2">
      <c r="B176" s="20"/>
      <c r="F176" s="20"/>
    </row>
    <row r="177" spans="2:6" x14ac:dyDescent="0.2">
      <c r="B177" s="20"/>
      <c r="F177" s="20"/>
    </row>
    <row r="178" spans="2:6" x14ac:dyDescent="0.2">
      <c r="B178" s="20"/>
      <c r="F178" s="20"/>
    </row>
    <row r="179" spans="2:6" x14ac:dyDescent="0.2">
      <c r="B179" s="20"/>
      <c r="F179" s="20"/>
    </row>
    <row r="180" spans="2:6" x14ac:dyDescent="0.2">
      <c r="B180" s="20"/>
      <c r="F180" s="20"/>
    </row>
    <row r="181" spans="2:6" x14ac:dyDescent="0.2">
      <c r="B181" s="20"/>
      <c r="F181" s="20"/>
    </row>
    <row r="182" spans="2:6" x14ac:dyDescent="0.2">
      <c r="B182" s="20"/>
      <c r="F182" s="20"/>
    </row>
    <row r="183" spans="2:6" x14ac:dyDescent="0.2">
      <c r="B183" s="20"/>
      <c r="F183" s="20"/>
    </row>
    <row r="184" spans="2:6" x14ac:dyDescent="0.2">
      <c r="B184" s="20"/>
      <c r="F184" s="20"/>
    </row>
    <row r="185" spans="2:6" x14ac:dyDescent="0.2">
      <c r="B185" s="20"/>
      <c r="F185" s="20"/>
    </row>
    <row r="186" spans="2:6" x14ac:dyDescent="0.2">
      <c r="B186" s="20"/>
      <c r="F186" s="20"/>
    </row>
    <row r="187" spans="2:6" x14ac:dyDescent="0.2">
      <c r="B187" s="20"/>
      <c r="F187" s="20"/>
    </row>
    <row r="188" spans="2:6" x14ac:dyDescent="0.2">
      <c r="B188" s="20"/>
      <c r="F188" s="20"/>
    </row>
    <row r="189" spans="2:6" x14ac:dyDescent="0.2">
      <c r="B189" s="20"/>
      <c r="F189" s="20"/>
    </row>
    <row r="190" spans="2:6" x14ac:dyDescent="0.2">
      <c r="B190" s="20"/>
      <c r="F190" s="20"/>
    </row>
    <row r="191" spans="2:6" x14ac:dyDescent="0.2">
      <c r="B191" s="20"/>
      <c r="F191" s="20"/>
    </row>
    <row r="192" spans="2:6" x14ac:dyDescent="0.2">
      <c r="B192" s="20"/>
      <c r="F192" s="20"/>
    </row>
    <row r="193" spans="2:6" x14ac:dyDescent="0.2">
      <c r="B193" s="20"/>
      <c r="F193" s="20"/>
    </row>
    <row r="194" spans="2:6" x14ac:dyDescent="0.2">
      <c r="B194" s="20"/>
      <c r="F194" s="20"/>
    </row>
    <row r="195" spans="2:6" x14ac:dyDescent="0.2">
      <c r="B195" s="20"/>
      <c r="F195" s="20"/>
    </row>
    <row r="196" spans="2:6" x14ac:dyDescent="0.2">
      <c r="B196" s="20"/>
      <c r="F196" s="20"/>
    </row>
    <row r="197" spans="2:6" x14ac:dyDescent="0.2">
      <c r="B197" s="20"/>
      <c r="F197" s="20"/>
    </row>
    <row r="198" spans="2:6" x14ac:dyDescent="0.2">
      <c r="B198" s="20"/>
      <c r="F198" s="20"/>
    </row>
    <row r="199" spans="2:6" x14ac:dyDescent="0.2">
      <c r="B199" s="20"/>
      <c r="F199" s="20"/>
    </row>
    <row r="200" spans="2:6" x14ac:dyDescent="0.2">
      <c r="B200" s="20"/>
      <c r="F200" s="20"/>
    </row>
    <row r="201" spans="2:6" x14ac:dyDescent="0.2">
      <c r="B201" s="20"/>
      <c r="F201" s="20"/>
    </row>
    <row r="202" spans="2:6" x14ac:dyDescent="0.2">
      <c r="B202" s="20"/>
      <c r="F202" s="20"/>
    </row>
    <row r="203" spans="2:6" x14ac:dyDescent="0.2">
      <c r="B203" s="20"/>
      <c r="F203" s="20"/>
    </row>
    <row r="204" spans="2:6" x14ac:dyDescent="0.2">
      <c r="B204" s="20"/>
      <c r="F204" s="20"/>
    </row>
    <row r="205" spans="2:6" x14ac:dyDescent="0.2">
      <c r="B205" s="20"/>
      <c r="F205" s="20"/>
    </row>
    <row r="206" spans="2:6" x14ac:dyDescent="0.2">
      <c r="B206" s="20"/>
      <c r="F206" s="20"/>
    </row>
    <row r="207" spans="2:6" x14ac:dyDescent="0.2">
      <c r="B207" s="20"/>
      <c r="F207" s="20"/>
    </row>
    <row r="208" spans="2:6" x14ac:dyDescent="0.2">
      <c r="B208" s="20"/>
      <c r="F208" s="20"/>
    </row>
    <row r="209" spans="2:6" x14ac:dyDescent="0.2">
      <c r="B209" s="20"/>
      <c r="F209" s="20"/>
    </row>
    <row r="210" spans="2:6" x14ac:dyDescent="0.2">
      <c r="B210" s="20"/>
      <c r="F210" s="20"/>
    </row>
    <row r="211" spans="2:6" x14ac:dyDescent="0.2">
      <c r="B211" s="20"/>
      <c r="F211" s="20"/>
    </row>
    <row r="212" spans="2:6" x14ac:dyDescent="0.2">
      <c r="B212" s="20"/>
      <c r="F212" s="20"/>
    </row>
    <row r="213" spans="2:6" x14ac:dyDescent="0.2">
      <c r="B213" s="20"/>
      <c r="F213" s="20"/>
    </row>
    <row r="214" spans="2:6" x14ac:dyDescent="0.2">
      <c r="B214" s="20"/>
      <c r="F214" s="20"/>
    </row>
    <row r="215" spans="2:6" x14ac:dyDescent="0.2">
      <c r="B215" s="20"/>
      <c r="F215" s="20"/>
    </row>
    <row r="216" spans="2:6" x14ac:dyDescent="0.2">
      <c r="B216" s="20"/>
      <c r="F216" s="20"/>
    </row>
    <row r="217" spans="2:6" x14ac:dyDescent="0.2">
      <c r="B217" s="20"/>
      <c r="F217" s="20"/>
    </row>
    <row r="218" spans="2:6" x14ac:dyDescent="0.2">
      <c r="B218" s="20"/>
      <c r="F218" s="20"/>
    </row>
    <row r="219" spans="2:6" x14ac:dyDescent="0.2">
      <c r="B219" s="20"/>
      <c r="F219" s="20"/>
    </row>
    <row r="220" spans="2:6" x14ac:dyDescent="0.2">
      <c r="B220" s="20"/>
      <c r="F220" s="20"/>
    </row>
    <row r="221" spans="2:6" x14ac:dyDescent="0.2">
      <c r="B221" s="20"/>
      <c r="F221" s="20"/>
    </row>
    <row r="222" spans="2:6" x14ac:dyDescent="0.2">
      <c r="B222" s="20"/>
      <c r="F222" s="20"/>
    </row>
    <row r="223" spans="2:6" x14ac:dyDescent="0.2">
      <c r="B223" s="20"/>
      <c r="F223" s="20"/>
    </row>
    <row r="224" spans="2:6" x14ac:dyDescent="0.2">
      <c r="B224" s="20"/>
      <c r="F224" s="20"/>
    </row>
    <row r="225" spans="2:6" x14ac:dyDescent="0.2">
      <c r="B225" s="20"/>
      <c r="F225" s="20"/>
    </row>
    <row r="226" spans="2:6" x14ac:dyDescent="0.2">
      <c r="B226" s="20"/>
      <c r="F226" s="20"/>
    </row>
    <row r="227" spans="2:6" x14ac:dyDescent="0.2">
      <c r="B227" s="20"/>
      <c r="F227" s="20"/>
    </row>
    <row r="228" spans="2:6" x14ac:dyDescent="0.2">
      <c r="B228" s="20"/>
      <c r="F228" s="20"/>
    </row>
    <row r="229" spans="2:6" x14ac:dyDescent="0.2">
      <c r="B229" s="20"/>
      <c r="F229" s="20"/>
    </row>
    <row r="230" spans="2:6" x14ac:dyDescent="0.2">
      <c r="B230" s="20"/>
      <c r="F230" s="20"/>
    </row>
    <row r="231" spans="2:6" x14ac:dyDescent="0.2">
      <c r="B231" s="20"/>
      <c r="F231" s="20"/>
    </row>
    <row r="232" spans="2:6" x14ac:dyDescent="0.2">
      <c r="B232" s="20"/>
      <c r="F232" s="20"/>
    </row>
    <row r="233" spans="2:6" x14ac:dyDescent="0.2">
      <c r="B233" s="20"/>
      <c r="F233" s="20"/>
    </row>
    <row r="234" spans="2:6" x14ac:dyDescent="0.2">
      <c r="B234" s="20"/>
      <c r="F234" s="20"/>
    </row>
    <row r="235" spans="2:6" x14ac:dyDescent="0.2">
      <c r="B235" s="20"/>
      <c r="F235" s="20"/>
    </row>
    <row r="236" spans="2:6" x14ac:dyDescent="0.2">
      <c r="B236" s="20"/>
      <c r="F236" s="20"/>
    </row>
    <row r="237" spans="2:6" x14ac:dyDescent="0.2">
      <c r="B237" s="20"/>
      <c r="F237" s="20"/>
    </row>
    <row r="238" spans="2:6" x14ac:dyDescent="0.2">
      <c r="B238" s="20"/>
      <c r="F238" s="20"/>
    </row>
    <row r="239" spans="2:6" x14ac:dyDescent="0.2">
      <c r="B239" s="20"/>
      <c r="F239" s="20"/>
    </row>
    <row r="240" spans="2:6" x14ac:dyDescent="0.2">
      <c r="B240" s="20"/>
      <c r="F240" s="20"/>
    </row>
    <row r="241" spans="2:6" x14ac:dyDescent="0.2">
      <c r="B241" s="20"/>
      <c r="F241" s="20"/>
    </row>
    <row r="242" spans="2:6" x14ac:dyDescent="0.2">
      <c r="B242" s="20"/>
      <c r="F242" s="20"/>
    </row>
    <row r="243" spans="2:6" x14ac:dyDescent="0.2">
      <c r="B243" s="20"/>
      <c r="F243" s="20"/>
    </row>
    <row r="244" spans="2:6" x14ac:dyDescent="0.2">
      <c r="B244" s="20"/>
      <c r="F244" s="20"/>
    </row>
    <row r="245" spans="2:6" x14ac:dyDescent="0.2">
      <c r="B245" s="20"/>
      <c r="F245" s="20"/>
    </row>
    <row r="246" spans="2:6" x14ac:dyDescent="0.2">
      <c r="B246" s="20"/>
      <c r="F246" s="20"/>
    </row>
    <row r="247" spans="2:6" x14ac:dyDescent="0.2">
      <c r="B247" s="20"/>
      <c r="F247" s="20"/>
    </row>
    <row r="248" spans="2:6" x14ac:dyDescent="0.2">
      <c r="B248" s="20"/>
      <c r="F248" s="20"/>
    </row>
    <row r="249" spans="2:6" x14ac:dyDescent="0.2">
      <c r="B249" s="20"/>
      <c r="F249" s="20"/>
    </row>
    <row r="250" spans="2:6" x14ac:dyDescent="0.2">
      <c r="B250" s="20"/>
      <c r="F250" s="20"/>
    </row>
    <row r="251" spans="2:6" x14ac:dyDescent="0.2">
      <c r="B251" s="20"/>
      <c r="F251" s="20"/>
    </row>
    <row r="252" spans="2:6" x14ac:dyDescent="0.2">
      <c r="B252" s="20"/>
      <c r="F252" s="20"/>
    </row>
    <row r="253" spans="2:6" x14ac:dyDescent="0.2">
      <c r="B253" s="20"/>
      <c r="F253" s="20"/>
    </row>
    <row r="254" spans="2:6" x14ac:dyDescent="0.2">
      <c r="B254" s="20"/>
      <c r="F254" s="20"/>
    </row>
    <row r="255" spans="2:6" x14ac:dyDescent="0.2">
      <c r="B255" s="20"/>
      <c r="F255" s="20"/>
    </row>
    <row r="256" spans="2:6" x14ac:dyDescent="0.2">
      <c r="B256" s="20"/>
      <c r="F256" s="20"/>
    </row>
    <row r="257" spans="2:6" x14ac:dyDescent="0.2">
      <c r="B257" s="20"/>
      <c r="F257" s="20"/>
    </row>
    <row r="258" spans="2:6" x14ac:dyDescent="0.2">
      <c r="B258" s="20"/>
      <c r="F258" s="20"/>
    </row>
    <row r="259" spans="2:6" x14ac:dyDescent="0.2">
      <c r="B259" s="20"/>
      <c r="F259" s="20"/>
    </row>
    <row r="260" spans="2:6" x14ac:dyDescent="0.2">
      <c r="B260" s="20"/>
      <c r="F260" s="20"/>
    </row>
    <row r="261" spans="2:6" x14ac:dyDescent="0.2">
      <c r="B261" s="20"/>
      <c r="F261" s="20"/>
    </row>
    <row r="262" spans="2:6" x14ac:dyDescent="0.2">
      <c r="B262" s="20"/>
      <c r="F262" s="20"/>
    </row>
    <row r="263" spans="2:6" x14ac:dyDescent="0.2">
      <c r="B263" s="20"/>
      <c r="F263" s="20"/>
    </row>
    <row r="264" spans="2:6" x14ac:dyDescent="0.2">
      <c r="B264" s="20"/>
      <c r="F264" s="20"/>
    </row>
    <row r="265" spans="2:6" x14ac:dyDescent="0.2">
      <c r="B265" s="20"/>
      <c r="F265" s="20"/>
    </row>
    <row r="266" spans="2:6" x14ac:dyDescent="0.2">
      <c r="B266" s="20"/>
      <c r="F266" s="20"/>
    </row>
    <row r="267" spans="2:6" x14ac:dyDescent="0.2">
      <c r="B267" s="20"/>
      <c r="F267" s="20"/>
    </row>
    <row r="268" spans="2:6" x14ac:dyDescent="0.2">
      <c r="B268" s="20"/>
      <c r="F268" s="20"/>
    </row>
    <row r="269" spans="2:6" x14ac:dyDescent="0.2">
      <c r="B269" s="20"/>
      <c r="F269" s="20"/>
    </row>
    <row r="270" spans="2:6" x14ac:dyDescent="0.2">
      <c r="B270" s="20"/>
      <c r="F270" s="20"/>
    </row>
    <row r="271" spans="2:6" x14ac:dyDescent="0.2">
      <c r="B271" s="20"/>
      <c r="F271" s="20"/>
    </row>
    <row r="272" spans="2:6" x14ac:dyDescent="0.2">
      <c r="B272" s="20"/>
      <c r="F272" s="20"/>
    </row>
    <row r="273" spans="2:6" x14ac:dyDescent="0.2">
      <c r="B273" s="20"/>
      <c r="F273" s="20"/>
    </row>
    <row r="274" spans="2:6" x14ac:dyDescent="0.2">
      <c r="B274" s="20"/>
      <c r="F274" s="20"/>
    </row>
    <row r="275" spans="2:6" x14ac:dyDescent="0.2">
      <c r="B275" s="20"/>
      <c r="F275" s="20"/>
    </row>
    <row r="276" spans="2:6" x14ac:dyDescent="0.2">
      <c r="B276" s="20"/>
      <c r="F276" s="20"/>
    </row>
    <row r="277" spans="2:6" x14ac:dyDescent="0.2">
      <c r="B277" s="20"/>
      <c r="F277" s="20"/>
    </row>
    <row r="278" spans="2:6" x14ac:dyDescent="0.2">
      <c r="B278" s="20"/>
      <c r="F278" s="20"/>
    </row>
    <row r="279" spans="2:6" x14ac:dyDescent="0.2">
      <c r="B279" s="20"/>
      <c r="F279" s="20"/>
    </row>
    <row r="280" spans="2:6" x14ac:dyDescent="0.2">
      <c r="B280" s="20"/>
      <c r="F280" s="20"/>
    </row>
    <row r="281" spans="2:6" x14ac:dyDescent="0.2">
      <c r="B281" s="20"/>
      <c r="F281" s="20"/>
    </row>
    <row r="282" spans="2:6" x14ac:dyDescent="0.2">
      <c r="B282" s="20"/>
      <c r="F282" s="20"/>
    </row>
    <row r="283" spans="2:6" x14ac:dyDescent="0.2">
      <c r="B283" s="20"/>
      <c r="F283" s="20"/>
    </row>
    <row r="284" spans="2:6" x14ac:dyDescent="0.2">
      <c r="B284" s="20"/>
      <c r="F284" s="20"/>
    </row>
    <row r="285" spans="2:6" x14ac:dyDescent="0.2">
      <c r="B285" s="20"/>
      <c r="F285" s="20"/>
    </row>
    <row r="286" spans="2:6" x14ac:dyDescent="0.2">
      <c r="B286" s="20"/>
      <c r="F286" s="20"/>
    </row>
    <row r="287" spans="2:6" x14ac:dyDescent="0.2">
      <c r="B287" s="20"/>
      <c r="F287" s="20"/>
    </row>
    <row r="288" spans="2:6" x14ac:dyDescent="0.2">
      <c r="B288" s="20"/>
      <c r="F288" s="20"/>
    </row>
    <row r="289" spans="2:6" x14ac:dyDescent="0.2">
      <c r="B289" s="20"/>
      <c r="F289" s="20"/>
    </row>
    <row r="290" spans="2:6" x14ac:dyDescent="0.2">
      <c r="B290" s="20"/>
      <c r="F290" s="20"/>
    </row>
    <row r="291" spans="2:6" x14ac:dyDescent="0.2">
      <c r="B291" s="20"/>
      <c r="F291" s="20"/>
    </row>
    <row r="292" spans="2:6" x14ac:dyDescent="0.2">
      <c r="B292" s="20"/>
      <c r="F292" s="20"/>
    </row>
    <row r="293" spans="2:6" x14ac:dyDescent="0.2">
      <c r="B293" s="20"/>
      <c r="F293" s="20"/>
    </row>
    <row r="294" spans="2:6" x14ac:dyDescent="0.2">
      <c r="B294" s="20"/>
      <c r="F294" s="20"/>
    </row>
    <row r="295" spans="2:6" x14ac:dyDescent="0.2">
      <c r="B295" s="20"/>
      <c r="F295" s="20"/>
    </row>
    <row r="296" spans="2:6" x14ac:dyDescent="0.2">
      <c r="B296" s="20"/>
      <c r="F296" s="20"/>
    </row>
    <row r="297" spans="2:6" x14ac:dyDescent="0.2">
      <c r="B297" s="20"/>
      <c r="F297" s="20"/>
    </row>
    <row r="298" spans="2:6" x14ac:dyDescent="0.2">
      <c r="B298" s="20"/>
      <c r="F298" s="20"/>
    </row>
    <row r="299" spans="2:6" x14ac:dyDescent="0.2">
      <c r="B299" s="20"/>
      <c r="F299" s="20"/>
    </row>
    <row r="300" spans="2:6" x14ac:dyDescent="0.2">
      <c r="B300" s="20"/>
      <c r="F300" s="20"/>
    </row>
    <row r="301" spans="2:6" x14ac:dyDescent="0.2">
      <c r="B301" s="20"/>
      <c r="F301" s="20"/>
    </row>
    <row r="302" spans="2:6" x14ac:dyDescent="0.2">
      <c r="B302" s="20"/>
      <c r="F302" s="20"/>
    </row>
    <row r="303" spans="2:6" x14ac:dyDescent="0.2">
      <c r="B303" s="20"/>
      <c r="F303" s="20"/>
    </row>
    <row r="304" spans="2:6" x14ac:dyDescent="0.2">
      <c r="B304" s="20"/>
      <c r="F304" s="20"/>
    </row>
    <row r="305" spans="2:6" x14ac:dyDescent="0.2">
      <c r="B305" s="20"/>
      <c r="F305" s="20"/>
    </row>
    <row r="306" spans="2:6" x14ac:dyDescent="0.2">
      <c r="B306" s="20"/>
      <c r="F306" s="20"/>
    </row>
    <row r="307" spans="2:6" x14ac:dyDescent="0.2">
      <c r="B307" s="20"/>
      <c r="F307" s="20"/>
    </row>
    <row r="308" spans="2:6" x14ac:dyDescent="0.2">
      <c r="B308" s="20"/>
      <c r="F308" s="20"/>
    </row>
    <row r="309" spans="2:6" x14ac:dyDescent="0.2">
      <c r="B309" s="20"/>
      <c r="F309" s="20"/>
    </row>
    <row r="310" spans="2:6" x14ac:dyDescent="0.2">
      <c r="B310" s="20"/>
      <c r="F310" s="20"/>
    </row>
    <row r="311" spans="2:6" x14ac:dyDescent="0.2">
      <c r="B311" s="20"/>
      <c r="F311" s="20"/>
    </row>
    <row r="312" spans="2:6" x14ac:dyDescent="0.2">
      <c r="B312" s="20"/>
      <c r="F312" s="20"/>
    </row>
    <row r="313" spans="2:6" x14ac:dyDescent="0.2">
      <c r="B313" s="20"/>
      <c r="F313" s="20"/>
    </row>
    <row r="314" spans="2:6" x14ac:dyDescent="0.2">
      <c r="B314" s="20"/>
      <c r="F314" s="20"/>
    </row>
    <row r="315" spans="2:6" x14ac:dyDescent="0.2">
      <c r="B315" s="20"/>
      <c r="F315" s="20"/>
    </row>
    <row r="316" spans="2:6" x14ac:dyDescent="0.2">
      <c r="B316" s="20"/>
      <c r="F316" s="20"/>
    </row>
    <row r="317" spans="2:6" x14ac:dyDescent="0.2">
      <c r="B317" s="20"/>
      <c r="F317" s="20"/>
    </row>
    <row r="318" spans="2:6" x14ac:dyDescent="0.2">
      <c r="B318" s="20"/>
      <c r="F318" s="20"/>
    </row>
    <row r="319" spans="2:6" x14ac:dyDescent="0.2">
      <c r="B319" s="20"/>
      <c r="F319" s="20"/>
    </row>
    <row r="320" spans="2:6" x14ac:dyDescent="0.2">
      <c r="B320" s="20"/>
      <c r="F320" s="20"/>
    </row>
    <row r="321" spans="2:6" x14ac:dyDescent="0.2">
      <c r="B321" s="20"/>
      <c r="F321" s="20"/>
    </row>
    <row r="322" spans="2:6" x14ac:dyDescent="0.2">
      <c r="B322" s="20"/>
      <c r="F322" s="20"/>
    </row>
    <row r="323" spans="2:6" x14ac:dyDescent="0.2">
      <c r="B323" s="20"/>
      <c r="F323" s="20"/>
    </row>
    <row r="324" spans="2:6" x14ac:dyDescent="0.2">
      <c r="B324" s="20"/>
      <c r="F324" s="20"/>
    </row>
    <row r="325" spans="2:6" x14ac:dyDescent="0.2">
      <c r="B325" s="20"/>
      <c r="F325" s="20"/>
    </row>
    <row r="326" spans="2:6" x14ac:dyDescent="0.2">
      <c r="B326" s="20"/>
      <c r="F326" s="20"/>
    </row>
    <row r="327" spans="2:6" x14ac:dyDescent="0.2">
      <c r="B327" s="20"/>
      <c r="F327" s="20"/>
    </row>
    <row r="328" spans="2:6" x14ac:dyDescent="0.2">
      <c r="B328" s="20"/>
      <c r="F328" s="20"/>
    </row>
    <row r="329" spans="2:6" x14ac:dyDescent="0.2">
      <c r="B329" s="20"/>
      <c r="F329" s="20"/>
    </row>
    <row r="330" spans="2:6" x14ac:dyDescent="0.2">
      <c r="B330" s="20"/>
      <c r="F330" s="20"/>
    </row>
    <row r="331" spans="2:6" x14ac:dyDescent="0.2">
      <c r="B331" s="20"/>
      <c r="F331" s="20"/>
    </row>
    <row r="332" spans="2:6" x14ac:dyDescent="0.2">
      <c r="B332" s="20"/>
      <c r="F332" s="20"/>
    </row>
    <row r="333" spans="2:6" x14ac:dyDescent="0.2">
      <c r="B333" s="20"/>
      <c r="F333" s="20"/>
    </row>
    <row r="334" spans="2:6" x14ac:dyDescent="0.2">
      <c r="B334" s="20"/>
      <c r="F334" s="20"/>
    </row>
    <row r="335" spans="2:6" x14ac:dyDescent="0.2">
      <c r="B335" s="20"/>
      <c r="F335" s="20"/>
    </row>
    <row r="336" spans="2:6" x14ac:dyDescent="0.2">
      <c r="B336" s="20"/>
      <c r="F336" s="20"/>
    </row>
    <row r="337" spans="2:6" x14ac:dyDescent="0.2">
      <c r="B337" s="20"/>
      <c r="F337" s="20"/>
    </row>
    <row r="338" spans="2:6" x14ac:dyDescent="0.2">
      <c r="B338" s="20"/>
      <c r="F338" s="20"/>
    </row>
    <row r="339" spans="2:6" x14ac:dyDescent="0.2">
      <c r="B339" s="20"/>
      <c r="F339" s="20"/>
    </row>
    <row r="340" spans="2:6" x14ac:dyDescent="0.2">
      <c r="B340" s="20"/>
      <c r="F340" s="20"/>
    </row>
    <row r="341" spans="2:6" x14ac:dyDescent="0.2">
      <c r="B341" s="20"/>
      <c r="F341" s="20"/>
    </row>
    <row r="342" spans="2:6" x14ac:dyDescent="0.2">
      <c r="B342" s="20"/>
      <c r="F342" s="20"/>
    </row>
    <row r="343" spans="2:6" x14ac:dyDescent="0.2">
      <c r="B343" s="20"/>
      <c r="F343" s="20"/>
    </row>
    <row r="344" spans="2:6" x14ac:dyDescent="0.2">
      <c r="B344" s="20"/>
      <c r="F344" s="20"/>
    </row>
    <row r="345" spans="2:6" x14ac:dyDescent="0.2">
      <c r="B345" s="20"/>
      <c r="F345" s="20"/>
    </row>
    <row r="346" spans="2:6" x14ac:dyDescent="0.2">
      <c r="B346" s="20"/>
      <c r="F346" s="20"/>
    </row>
    <row r="347" spans="2:6" x14ac:dyDescent="0.2">
      <c r="B347" s="20"/>
      <c r="F347" s="20"/>
    </row>
    <row r="348" spans="2:6" x14ac:dyDescent="0.2">
      <c r="B348" s="20"/>
      <c r="F348" s="20"/>
    </row>
    <row r="349" spans="2:6" x14ac:dyDescent="0.2">
      <c r="B349" s="20"/>
      <c r="F349" s="20"/>
    </row>
    <row r="350" spans="2:6" x14ac:dyDescent="0.2">
      <c r="B350" s="20"/>
      <c r="F350" s="20"/>
    </row>
    <row r="351" spans="2:6" x14ac:dyDescent="0.2">
      <c r="B351" s="20"/>
      <c r="F351" s="20"/>
    </row>
    <row r="352" spans="2:6" x14ac:dyDescent="0.2">
      <c r="B352" s="20"/>
      <c r="F352" s="20"/>
    </row>
    <row r="353" spans="2:6" x14ac:dyDescent="0.2">
      <c r="B353" s="20"/>
      <c r="F353" s="20"/>
    </row>
    <row r="354" spans="2:6" x14ac:dyDescent="0.2">
      <c r="B354" s="20"/>
      <c r="F354" s="20"/>
    </row>
    <row r="355" spans="2:6" x14ac:dyDescent="0.2">
      <c r="B355" s="20"/>
      <c r="F355" s="20"/>
    </row>
    <row r="356" spans="2:6" x14ac:dyDescent="0.2">
      <c r="B356" s="20"/>
      <c r="F356" s="20"/>
    </row>
    <row r="357" spans="2:6" x14ac:dyDescent="0.2">
      <c r="B357" s="20"/>
      <c r="F357" s="20"/>
    </row>
    <row r="358" spans="2:6" x14ac:dyDescent="0.2">
      <c r="B358" s="20"/>
      <c r="F358" s="20"/>
    </row>
    <row r="359" spans="2:6" x14ac:dyDescent="0.2">
      <c r="B359" s="20"/>
      <c r="F359" s="20"/>
    </row>
    <row r="360" spans="2:6" x14ac:dyDescent="0.2">
      <c r="B360" s="20"/>
      <c r="F360" s="20"/>
    </row>
    <row r="361" spans="2:6" x14ac:dyDescent="0.2">
      <c r="B361" s="20"/>
      <c r="F361" s="20"/>
    </row>
    <row r="362" spans="2:6" x14ac:dyDescent="0.2">
      <c r="B362" s="20"/>
      <c r="F362" s="20"/>
    </row>
    <row r="363" spans="2:6" x14ac:dyDescent="0.2">
      <c r="B363" s="20"/>
      <c r="F363" s="20"/>
    </row>
    <row r="364" spans="2:6" x14ac:dyDescent="0.2">
      <c r="B364" s="20"/>
      <c r="F364" s="20"/>
    </row>
    <row r="365" spans="2:6" x14ac:dyDescent="0.2">
      <c r="B365" s="20"/>
      <c r="F365" s="20"/>
    </row>
    <row r="366" spans="2:6" x14ac:dyDescent="0.2">
      <c r="B366" s="20"/>
      <c r="F366" s="20"/>
    </row>
    <row r="367" spans="2:6" x14ac:dyDescent="0.2">
      <c r="B367" s="20"/>
      <c r="F367" s="20"/>
    </row>
    <row r="368" spans="2:6" x14ac:dyDescent="0.2">
      <c r="B368" s="20"/>
      <c r="F368" s="20"/>
    </row>
    <row r="369" spans="2:6" x14ac:dyDescent="0.2">
      <c r="B369" s="20"/>
      <c r="F369" s="20"/>
    </row>
    <row r="370" spans="2:6" x14ac:dyDescent="0.2">
      <c r="B370" s="20"/>
      <c r="F370" s="20"/>
    </row>
    <row r="371" spans="2:6" x14ac:dyDescent="0.2">
      <c r="B371" s="20"/>
      <c r="F371" s="20"/>
    </row>
    <row r="372" spans="2:6" x14ac:dyDescent="0.2">
      <c r="B372" s="20"/>
      <c r="F372" s="20"/>
    </row>
    <row r="373" spans="2:6" x14ac:dyDescent="0.2">
      <c r="B373" s="20"/>
      <c r="F373" s="20"/>
    </row>
    <row r="374" spans="2:6" x14ac:dyDescent="0.2">
      <c r="B374" s="20"/>
      <c r="F374" s="20"/>
    </row>
    <row r="375" spans="2:6" x14ac:dyDescent="0.2">
      <c r="B375" s="20"/>
      <c r="F375" s="20"/>
    </row>
    <row r="376" spans="2:6" x14ac:dyDescent="0.2">
      <c r="B376" s="20"/>
      <c r="F376" s="20"/>
    </row>
    <row r="377" spans="2:6" x14ac:dyDescent="0.2">
      <c r="B377" s="20"/>
      <c r="F377" s="20"/>
    </row>
    <row r="378" spans="2:6" x14ac:dyDescent="0.2">
      <c r="B378" s="20"/>
      <c r="F378" s="20"/>
    </row>
    <row r="379" spans="2:6" x14ac:dyDescent="0.2">
      <c r="B379" s="20"/>
      <c r="F379" s="20"/>
    </row>
    <row r="380" spans="2:6" x14ac:dyDescent="0.2">
      <c r="B380" s="20"/>
      <c r="F380" s="20"/>
    </row>
    <row r="381" spans="2:6" x14ac:dyDescent="0.2">
      <c r="B381" s="20"/>
      <c r="F381" s="20"/>
    </row>
    <row r="382" spans="2:6" x14ac:dyDescent="0.2">
      <c r="B382" s="20"/>
      <c r="F382" s="20"/>
    </row>
    <row r="383" spans="2:6" x14ac:dyDescent="0.2">
      <c r="B383" s="20"/>
      <c r="F383" s="20"/>
    </row>
    <row r="384" spans="2:6" x14ac:dyDescent="0.2">
      <c r="B384" s="20"/>
      <c r="F384" s="20"/>
    </row>
    <row r="385" spans="2:6" x14ac:dyDescent="0.2">
      <c r="B385" s="20"/>
      <c r="F385" s="20"/>
    </row>
    <row r="386" spans="2:6" x14ac:dyDescent="0.2">
      <c r="B386" s="20"/>
      <c r="F386" s="20"/>
    </row>
    <row r="387" spans="2:6" x14ac:dyDescent="0.2">
      <c r="B387" s="20"/>
      <c r="F387" s="20"/>
    </row>
    <row r="388" spans="2:6" x14ac:dyDescent="0.2">
      <c r="B388" s="20"/>
      <c r="F388" s="20"/>
    </row>
    <row r="389" spans="2:6" x14ac:dyDescent="0.2">
      <c r="B389" s="20"/>
      <c r="F389" s="20"/>
    </row>
    <row r="390" spans="2:6" x14ac:dyDescent="0.2">
      <c r="B390" s="20"/>
      <c r="F390" s="20"/>
    </row>
    <row r="391" spans="2:6" x14ac:dyDescent="0.2">
      <c r="B391" s="20"/>
      <c r="F391" s="20"/>
    </row>
    <row r="392" spans="2:6" x14ac:dyDescent="0.2">
      <c r="B392" s="20"/>
      <c r="F392" s="20"/>
    </row>
    <row r="393" spans="2:6" x14ac:dyDescent="0.2">
      <c r="B393" s="20"/>
      <c r="F393" s="20"/>
    </row>
    <row r="394" spans="2:6" x14ac:dyDescent="0.2">
      <c r="B394" s="20"/>
      <c r="F394" s="20"/>
    </row>
    <row r="395" spans="2:6" x14ac:dyDescent="0.2">
      <c r="B395" s="20"/>
      <c r="F395" s="20"/>
    </row>
    <row r="396" spans="2:6" x14ac:dyDescent="0.2">
      <c r="B396" s="20"/>
      <c r="F396" s="20"/>
    </row>
    <row r="397" spans="2:6" x14ac:dyDescent="0.2">
      <c r="B397" s="20"/>
      <c r="F397" s="20"/>
    </row>
    <row r="398" spans="2:6" x14ac:dyDescent="0.2">
      <c r="B398" s="20"/>
      <c r="F398" s="20"/>
    </row>
    <row r="399" spans="2:6" x14ac:dyDescent="0.2">
      <c r="B399" s="20"/>
      <c r="F399" s="20"/>
    </row>
    <row r="400" spans="2:6" x14ac:dyDescent="0.2">
      <c r="B400" s="20"/>
      <c r="F400" s="20"/>
    </row>
    <row r="401" spans="2:6" x14ac:dyDescent="0.2">
      <c r="B401" s="20"/>
      <c r="F401" s="20"/>
    </row>
    <row r="402" spans="2:6" x14ac:dyDescent="0.2">
      <c r="B402" s="20"/>
      <c r="F402" s="20"/>
    </row>
    <row r="403" spans="2:6" x14ac:dyDescent="0.2">
      <c r="B403" s="20"/>
      <c r="F403" s="20"/>
    </row>
    <row r="404" spans="2:6" x14ac:dyDescent="0.2">
      <c r="B404" s="20"/>
      <c r="F404" s="20"/>
    </row>
    <row r="405" spans="2:6" x14ac:dyDescent="0.2">
      <c r="B405" s="20"/>
      <c r="F405" s="20"/>
    </row>
    <row r="406" spans="2:6" x14ac:dyDescent="0.2">
      <c r="B406" s="20"/>
      <c r="F406" s="20"/>
    </row>
    <row r="407" spans="2:6" x14ac:dyDescent="0.2">
      <c r="B407" s="20"/>
      <c r="F407" s="20"/>
    </row>
    <row r="408" spans="2:6" x14ac:dyDescent="0.2">
      <c r="B408" s="20"/>
      <c r="F408" s="20"/>
    </row>
    <row r="409" spans="2:6" x14ac:dyDescent="0.2">
      <c r="B409" s="20"/>
      <c r="F409" s="20"/>
    </row>
    <row r="410" spans="2:6" x14ac:dyDescent="0.2">
      <c r="B410" s="20"/>
      <c r="F410" s="20"/>
    </row>
    <row r="411" spans="2:6" x14ac:dyDescent="0.2">
      <c r="B411" s="20"/>
      <c r="F411" s="20"/>
    </row>
    <row r="412" spans="2:6" x14ac:dyDescent="0.2">
      <c r="B412" s="20"/>
      <c r="F412" s="20"/>
    </row>
    <row r="413" spans="2:6" x14ac:dyDescent="0.2">
      <c r="B413" s="20"/>
      <c r="F413" s="20"/>
    </row>
    <row r="414" spans="2:6" x14ac:dyDescent="0.2">
      <c r="B414" s="20"/>
      <c r="F414" s="20"/>
    </row>
    <row r="415" spans="2:6" x14ac:dyDescent="0.2">
      <c r="B415" s="20"/>
      <c r="F415" s="20"/>
    </row>
    <row r="416" spans="2:6" x14ac:dyDescent="0.2">
      <c r="B416" s="20"/>
      <c r="F416" s="20"/>
    </row>
    <row r="417" spans="2:6" x14ac:dyDescent="0.2">
      <c r="B417" s="20"/>
      <c r="F417" s="20"/>
    </row>
    <row r="418" spans="2:6" x14ac:dyDescent="0.2">
      <c r="B418" s="20"/>
      <c r="F418" s="20"/>
    </row>
    <row r="419" spans="2:6" x14ac:dyDescent="0.2">
      <c r="B419" s="20"/>
      <c r="F419" s="20"/>
    </row>
    <row r="420" spans="2:6" x14ac:dyDescent="0.2">
      <c r="B420" s="20"/>
      <c r="F420" s="20"/>
    </row>
    <row r="421" spans="2:6" x14ac:dyDescent="0.2">
      <c r="B421" s="20"/>
      <c r="F421" s="20"/>
    </row>
    <row r="422" spans="2:6" x14ac:dyDescent="0.2">
      <c r="B422" s="20"/>
      <c r="F422" s="20"/>
    </row>
    <row r="423" spans="2:6" x14ac:dyDescent="0.2">
      <c r="B423" s="20"/>
      <c r="F423" s="20"/>
    </row>
    <row r="424" spans="2:6" x14ac:dyDescent="0.2">
      <c r="B424" s="20"/>
      <c r="F424" s="20"/>
    </row>
    <row r="425" spans="2:6" x14ac:dyDescent="0.2">
      <c r="B425" s="20"/>
      <c r="F425" s="20"/>
    </row>
    <row r="426" spans="2:6" x14ac:dyDescent="0.2">
      <c r="B426" s="20"/>
      <c r="F426" s="20"/>
    </row>
    <row r="427" spans="2:6" x14ac:dyDescent="0.2">
      <c r="B427" s="20"/>
      <c r="F427" s="20"/>
    </row>
    <row r="428" spans="2:6" x14ac:dyDescent="0.2">
      <c r="B428" s="20"/>
      <c r="F428" s="20"/>
    </row>
    <row r="429" spans="2:6" x14ac:dyDescent="0.2">
      <c r="B429" s="20"/>
      <c r="F429" s="20"/>
    </row>
    <row r="430" spans="2:6" x14ac:dyDescent="0.2">
      <c r="B430" s="20"/>
      <c r="F430" s="20"/>
    </row>
    <row r="431" spans="2:6" x14ac:dyDescent="0.2">
      <c r="B431" s="20"/>
      <c r="F431" s="20"/>
    </row>
    <row r="432" spans="2:6" x14ac:dyDescent="0.2">
      <c r="B432" s="20"/>
      <c r="F432" s="20"/>
    </row>
    <row r="433" spans="2:6" x14ac:dyDescent="0.2">
      <c r="B433" s="20"/>
      <c r="F433" s="20"/>
    </row>
    <row r="434" spans="2:6" x14ac:dyDescent="0.2">
      <c r="B434" s="20"/>
      <c r="F434" s="20"/>
    </row>
    <row r="435" spans="2:6" x14ac:dyDescent="0.2">
      <c r="B435" s="20"/>
      <c r="F435" s="20"/>
    </row>
    <row r="436" spans="2:6" x14ac:dyDescent="0.2">
      <c r="B436" s="20"/>
      <c r="F436" s="20"/>
    </row>
    <row r="437" spans="2:6" x14ac:dyDescent="0.2">
      <c r="B437" s="20"/>
      <c r="F437" s="20"/>
    </row>
    <row r="438" spans="2:6" x14ac:dyDescent="0.2">
      <c r="B438" s="20"/>
      <c r="F438" s="20"/>
    </row>
    <row r="439" spans="2:6" x14ac:dyDescent="0.2">
      <c r="B439" s="20"/>
      <c r="F439" s="20"/>
    </row>
    <row r="440" spans="2:6" x14ac:dyDescent="0.2">
      <c r="B440" s="20"/>
      <c r="F440" s="20"/>
    </row>
    <row r="441" spans="2:6" x14ac:dyDescent="0.2">
      <c r="B441" s="20"/>
      <c r="F441" s="20"/>
    </row>
    <row r="442" spans="2:6" x14ac:dyDescent="0.2">
      <c r="B442" s="20"/>
      <c r="F442" s="20"/>
    </row>
    <row r="443" spans="2:6" x14ac:dyDescent="0.2">
      <c r="B443" s="20"/>
      <c r="F443" s="20"/>
    </row>
    <row r="444" spans="2:6" x14ac:dyDescent="0.2">
      <c r="B444" s="20"/>
      <c r="F444" s="20"/>
    </row>
    <row r="445" spans="2:6" x14ac:dyDescent="0.2">
      <c r="B445" s="20"/>
      <c r="F445" s="20"/>
    </row>
    <row r="446" spans="2:6" x14ac:dyDescent="0.2">
      <c r="B446" s="20"/>
      <c r="F446" s="20"/>
    </row>
    <row r="447" spans="2:6" x14ac:dyDescent="0.2">
      <c r="B447" s="20"/>
      <c r="F447" s="20"/>
    </row>
    <row r="448" spans="2:6" x14ac:dyDescent="0.2">
      <c r="B448" s="20"/>
      <c r="F448" s="20"/>
    </row>
    <row r="449" spans="2:6" x14ac:dyDescent="0.2">
      <c r="B449" s="20"/>
      <c r="F449" s="20"/>
    </row>
    <row r="450" spans="2:6" x14ac:dyDescent="0.2">
      <c r="B450" s="20"/>
      <c r="F450" s="20"/>
    </row>
    <row r="451" spans="2:6" x14ac:dyDescent="0.2">
      <c r="B451" s="20"/>
      <c r="F451" s="20"/>
    </row>
    <row r="452" spans="2:6" x14ac:dyDescent="0.2">
      <c r="B452" s="20"/>
      <c r="F452" s="20"/>
    </row>
    <row r="453" spans="2:6" x14ac:dyDescent="0.2">
      <c r="B453" s="20"/>
      <c r="F453" s="20"/>
    </row>
    <row r="454" spans="2:6" x14ac:dyDescent="0.2">
      <c r="B454" s="20"/>
      <c r="F454" s="20"/>
    </row>
    <row r="455" spans="2:6" x14ac:dyDescent="0.2">
      <c r="B455" s="20"/>
      <c r="F455" s="20"/>
    </row>
    <row r="456" spans="2:6" x14ac:dyDescent="0.2">
      <c r="B456" s="20"/>
      <c r="F456" s="20"/>
    </row>
    <row r="457" spans="2:6" x14ac:dyDescent="0.2">
      <c r="B457" s="20"/>
      <c r="F457" s="20"/>
    </row>
    <row r="458" spans="2:6" x14ac:dyDescent="0.2">
      <c r="B458" s="20"/>
      <c r="F458" s="20"/>
    </row>
    <row r="459" spans="2:6" x14ac:dyDescent="0.2">
      <c r="B459" s="20"/>
      <c r="F459" s="20"/>
    </row>
    <row r="460" spans="2:6" x14ac:dyDescent="0.2">
      <c r="B460" s="20"/>
      <c r="F460" s="20"/>
    </row>
    <row r="461" spans="2:6" x14ac:dyDescent="0.2">
      <c r="B461" s="20"/>
      <c r="F461" s="20"/>
    </row>
    <row r="462" spans="2:6" x14ac:dyDescent="0.2">
      <c r="B462" s="20"/>
      <c r="F462" s="20"/>
    </row>
    <row r="463" spans="2:6" x14ac:dyDescent="0.2">
      <c r="B463" s="20"/>
      <c r="F463" s="20"/>
    </row>
    <row r="464" spans="2:6" x14ac:dyDescent="0.2">
      <c r="B464" s="20"/>
      <c r="F464" s="20"/>
    </row>
    <row r="465" spans="2:6" x14ac:dyDescent="0.2">
      <c r="B465" s="20"/>
      <c r="F465" s="20"/>
    </row>
    <row r="466" spans="2:6" x14ac:dyDescent="0.2">
      <c r="B466" s="20"/>
      <c r="F466" s="20"/>
    </row>
    <row r="467" spans="2:6" x14ac:dyDescent="0.2">
      <c r="B467" s="20"/>
      <c r="F467" s="20"/>
    </row>
    <row r="468" spans="2:6" x14ac:dyDescent="0.2">
      <c r="B468" s="20"/>
      <c r="F468" s="20"/>
    </row>
    <row r="469" spans="2:6" x14ac:dyDescent="0.2">
      <c r="B469" s="20"/>
      <c r="F469" s="20"/>
    </row>
    <row r="470" spans="2:6" x14ac:dyDescent="0.2">
      <c r="B470" s="20"/>
      <c r="F470" s="20"/>
    </row>
    <row r="471" spans="2:6" x14ac:dyDescent="0.2">
      <c r="B471" s="20"/>
      <c r="F471" s="20"/>
    </row>
    <row r="472" spans="2:6" x14ac:dyDescent="0.2">
      <c r="B472" s="20"/>
      <c r="F472" s="20"/>
    </row>
    <row r="473" spans="2:6" x14ac:dyDescent="0.2">
      <c r="B473" s="20"/>
      <c r="F473" s="20"/>
    </row>
    <row r="474" spans="2:6" x14ac:dyDescent="0.2">
      <c r="B474" s="20"/>
      <c r="F474" s="20"/>
    </row>
    <row r="475" spans="2:6" x14ac:dyDescent="0.2">
      <c r="B475" s="20"/>
      <c r="F475" s="20"/>
    </row>
    <row r="476" spans="2:6" x14ac:dyDescent="0.2">
      <c r="B476" s="20"/>
      <c r="F476" s="20"/>
    </row>
    <row r="477" spans="2:6" x14ac:dyDescent="0.2">
      <c r="B477" s="20"/>
      <c r="F477" s="20"/>
    </row>
    <row r="478" spans="2:6" x14ac:dyDescent="0.2">
      <c r="B478" s="20"/>
      <c r="F478" s="20"/>
    </row>
    <row r="479" spans="2:6" x14ac:dyDescent="0.2">
      <c r="B479" s="20"/>
      <c r="F479" s="20"/>
    </row>
    <row r="480" spans="2:6" x14ac:dyDescent="0.2">
      <c r="B480" s="20"/>
      <c r="F480" s="20"/>
    </row>
    <row r="481" spans="2:6" x14ac:dyDescent="0.2">
      <c r="B481" s="20"/>
      <c r="F481" s="20"/>
    </row>
    <row r="482" spans="2:6" x14ac:dyDescent="0.2">
      <c r="B482" s="20"/>
      <c r="F482" s="20"/>
    </row>
    <row r="483" spans="2:6" x14ac:dyDescent="0.2">
      <c r="B483" s="20"/>
      <c r="F483" s="20"/>
    </row>
    <row r="484" spans="2:6" x14ac:dyDescent="0.2">
      <c r="B484" s="20"/>
      <c r="F484" s="20"/>
    </row>
    <row r="485" spans="2:6" x14ac:dyDescent="0.2">
      <c r="B485" s="20"/>
      <c r="F485" s="20"/>
    </row>
    <row r="486" spans="2:6" x14ac:dyDescent="0.2">
      <c r="B486" s="20"/>
      <c r="F486" s="20"/>
    </row>
    <row r="487" spans="2:6" x14ac:dyDescent="0.2">
      <c r="B487" s="20"/>
      <c r="F487" s="20"/>
    </row>
    <row r="488" spans="2:6" x14ac:dyDescent="0.2">
      <c r="B488" s="20"/>
      <c r="F488" s="20"/>
    </row>
    <row r="489" spans="2:6" x14ac:dyDescent="0.2">
      <c r="B489" s="20"/>
      <c r="F489" s="20"/>
    </row>
    <row r="490" spans="2:6" x14ac:dyDescent="0.2">
      <c r="B490" s="20"/>
      <c r="F490" s="20"/>
    </row>
    <row r="491" spans="2:6" x14ac:dyDescent="0.2">
      <c r="B491" s="20"/>
      <c r="F491" s="20"/>
    </row>
    <row r="492" spans="2:6" x14ac:dyDescent="0.2">
      <c r="B492" s="20"/>
      <c r="F492" s="20"/>
    </row>
    <row r="493" spans="2:6" x14ac:dyDescent="0.2">
      <c r="B493" s="20"/>
      <c r="F493" s="20"/>
    </row>
    <row r="494" spans="2:6" x14ac:dyDescent="0.2">
      <c r="B494" s="20"/>
      <c r="F494" s="20"/>
    </row>
    <row r="495" spans="2:6" x14ac:dyDescent="0.2">
      <c r="B495" s="20"/>
      <c r="F495" s="20"/>
    </row>
    <row r="496" spans="2:6" x14ac:dyDescent="0.2">
      <c r="B496" s="20"/>
      <c r="F496" s="20"/>
    </row>
    <row r="497" spans="2:6" x14ac:dyDescent="0.2">
      <c r="B497" s="20"/>
      <c r="F497" s="20"/>
    </row>
    <row r="498" spans="2:6" x14ac:dyDescent="0.2">
      <c r="B498" s="20"/>
      <c r="F498" s="20"/>
    </row>
    <row r="499" spans="2:6" x14ac:dyDescent="0.2">
      <c r="B499" s="20"/>
      <c r="F499" s="20"/>
    </row>
    <row r="500" spans="2:6" x14ac:dyDescent="0.2">
      <c r="B500" s="20"/>
      <c r="F500" s="20"/>
    </row>
    <row r="501" spans="2:6" x14ac:dyDescent="0.2">
      <c r="B501" s="20"/>
      <c r="F501" s="20"/>
    </row>
    <row r="502" spans="2:6" x14ac:dyDescent="0.2">
      <c r="B502" s="20"/>
      <c r="F502" s="20"/>
    </row>
    <row r="503" spans="2:6" x14ac:dyDescent="0.2">
      <c r="B503" s="20"/>
      <c r="F503" s="20"/>
    </row>
    <row r="504" spans="2:6" x14ac:dyDescent="0.2">
      <c r="B504" s="20"/>
      <c r="F504" s="20"/>
    </row>
    <row r="505" spans="2:6" x14ac:dyDescent="0.2">
      <c r="B505" s="20"/>
      <c r="F505" s="20"/>
    </row>
    <row r="506" spans="2:6" x14ac:dyDescent="0.2">
      <c r="B506" s="20"/>
      <c r="F506" s="20"/>
    </row>
    <row r="507" spans="2:6" x14ac:dyDescent="0.2">
      <c r="B507" s="20"/>
      <c r="F507" s="20"/>
    </row>
    <row r="508" spans="2:6" x14ac:dyDescent="0.2">
      <c r="B508" s="20"/>
      <c r="F508" s="20"/>
    </row>
    <row r="509" spans="2:6" x14ac:dyDescent="0.2">
      <c r="B509" s="20"/>
      <c r="F509" s="20"/>
    </row>
    <row r="510" spans="2:6" x14ac:dyDescent="0.2">
      <c r="B510" s="20"/>
      <c r="F510" s="20"/>
    </row>
    <row r="511" spans="2:6" x14ac:dyDescent="0.2">
      <c r="B511" s="20"/>
      <c r="F511" s="20"/>
    </row>
    <row r="512" spans="2:6" x14ac:dyDescent="0.2">
      <c r="B512" s="20"/>
      <c r="F512" s="20"/>
    </row>
    <row r="513" spans="2:6" x14ac:dyDescent="0.2">
      <c r="B513" s="20"/>
      <c r="F513" s="20"/>
    </row>
    <row r="514" spans="2:6" x14ac:dyDescent="0.2">
      <c r="B514" s="20"/>
      <c r="F514" s="20"/>
    </row>
    <row r="515" spans="2:6" x14ac:dyDescent="0.2">
      <c r="B515" s="20"/>
      <c r="F515" s="20"/>
    </row>
    <row r="516" spans="2:6" x14ac:dyDescent="0.2">
      <c r="B516" s="20"/>
      <c r="F516" s="20"/>
    </row>
    <row r="517" spans="2:6" x14ac:dyDescent="0.2">
      <c r="B517" s="20"/>
      <c r="F517" s="20"/>
    </row>
    <row r="518" spans="2:6" x14ac:dyDescent="0.2">
      <c r="B518" s="20"/>
      <c r="F518" s="20"/>
    </row>
    <row r="519" spans="2:6" x14ac:dyDescent="0.2">
      <c r="B519" s="20"/>
      <c r="F519" s="20"/>
    </row>
    <row r="520" spans="2:6" x14ac:dyDescent="0.2">
      <c r="B520" s="20"/>
      <c r="F520" s="20"/>
    </row>
    <row r="521" spans="2:6" x14ac:dyDescent="0.2">
      <c r="B521" s="20"/>
      <c r="F521" s="20"/>
    </row>
    <row r="522" spans="2:6" x14ac:dyDescent="0.2">
      <c r="B522" s="20"/>
      <c r="F522" s="20"/>
    </row>
    <row r="523" spans="2:6" x14ac:dyDescent="0.2">
      <c r="B523" s="20"/>
      <c r="F523" s="20"/>
    </row>
    <row r="524" spans="2:6" x14ac:dyDescent="0.2">
      <c r="B524" s="20"/>
      <c r="F524" s="20"/>
    </row>
    <row r="525" spans="2:6" x14ac:dyDescent="0.2">
      <c r="B525" s="20"/>
      <c r="F525" s="20"/>
    </row>
    <row r="526" spans="2:6" x14ac:dyDescent="0.2">
      <c r="B526" s="20"/>
      <c r="F526" s="20"/>
    </row>
    <row r="527" spans="2:6" x14ac:dyDescent="0.2">
      <c r="B527" s="20"/>
      <c r="F527" s="20"/>
    </row>
    <row r="528" spans="2:6" x14ac:dyDescent="0.2">
      <c r="B528" s="20"/>
      <c r="F528" s="20"/>
    </row>
    <row r="529" spans="2:6" x14ac:dyDescent="0.2">
      <c r="B529" s="20"/>
      <c r="F529" s="20"/>
    </row>
    <row r="530" spans="2:6" x14ac:dyDescent="0.2">
      <c r="B530" s="20"/>
      <c r="F530" s="20"/>
    </row>
    <row r="531" spans="2:6" x14ac:dyDescent="0.2">
      <c r="B531" s="20"/>
      <c r="F531" s="20"/>
    </row>
    <row r="532" spans="2:6" x14ac:dyDescent="0.2">
      <c r="B532" s="20"/>
      <c r="F532" s="20"/>
    </row>
    <row r="533" spans="2:6" x14ac:dyDescent="0.2">
      <c r="B533" s="20"/>
      <c r="F533" s="20"/>
    </row>
    <row r="534" spans="2:6" x14ac:dyDescent="0.2">
      <c r="B534" s="20"/>
      <c r="F534" s="20"/>
    </row>
    <row r="535" spans="2:6" x14ac:dyDescent="0.2">
      <c r="B535" s="20"/>
      <c r="F535" s="20"/>
    </row>
    <row r="536" spans="2:6" x14ac:dyDescent="0.2">
      <c r="B536" s="20"/>
      <c r="F536" s="20"/>
    </row>
    <row r="537" spans="2:6" x14ac:dyDescent="0.2">
      <c r="B537" s="20"/>
      <c r="F537" s="20"/>
    </row>
    <row r="538" spans="2:6" x14ac:dyDescent="0.2">
      <c r="B538" s="20"/>
      <c r="F538" s="20"/>
    </row>
    <row r="539" spans="2:6" x14ac:dyDescent="0.2">
      <c r="B539" s="20"/>
      <c r="F539" s="20"/>
    </row>
    <row r="540" spans="2:6" x14ac:dyDescent="0.2">
      <c r="B540" s="20"/>
      <c r="F540" s="20"/>
    </row>
    <row r="541" spans="2:6" x14ac:dyDescent="0.2">
      <c r="B541" s="20"/>
      <c r="F541" s="20"/>
    </row>
    <row r="542" spans="2:6" x14ac:dyDescent="0.2">
      <c r="B542" s="20"/>
      <c r="F542" s="20"/>
    </row>
    <row r="543" spans="2:6" x14ac:dyDescent="0.2">
      <c r="B543" s="20"/>
      <c r="F543" s="20"/>
    </row>
    <row r="544" spans="2:6" x14ac:dyDescent="0.2">
      <c r="B544" s="20"/>
      <c r="F544" s="20"/>
    </row>
    <row r="545" spans="2:6" x14ac:dyDescent="0.2">
      <c r="B545" s="20"/>
      <c r="F545" s="20"/>
    </row>
    <row r="546" spans="2:6" x14ac:dyDescent="0.2">
      <c r="B546" s="20"/>
      <c r="F546" s="20"/>
    </row>
    <row r="547" spans="2:6" x14ac:dyDescent="0.2">
      <c r="B547" s="20"/>
      <c r="F547" s="20"/>
    </row>
    <row r="548" spans="2:6" x14ac:dyDescent="0.2">
      <c r="B548" s="20"/>
      <c r="F548" s="20"/>
    </row>
    <row r="549" spans="2:6" x14ac:dyDescent="0.2">
      <c r="B549" s="20"/>
      <c r="F549" s="20"/>
    </row>
    <row r="550" spans="2:6" x14ac:dyDescent="0.2">
      <c r="B550" s="20"/>
      <c r="F550" s="20"/>
    </row>
    <row r="551" spans="2:6" x14ac:dyDescent="0.2">
      <c r="B551" s="20"/>
      <c r="F551" s="20"/>
    </row>
    <row r="552" spans="2:6" x14ac:dyDescent="0.2">
      <c r="B552" s="20"/>
      <c r="F552" s="20"/>
    </row>
    <row r="553" spans="2:6" x14ac:dyDescent="0.2">
      <c r="B553" s="20"/>
      <c r="F553" s="20"/>
    </row>
    <row r="554" spans="2:6" x14ac:dyDescent="0.2">
      <c r="B554" s="20"/>
      <c r="F554" s="20"/>
    </row>
    <row r="555" spans="2:6" x14ac:dyDescent="0.2">
      <c r="B555" s="20"/>
      <c r="F555" s="20"/>
    </row>
    <row r="556" spans="2:6" x14ac:dyDescent="0.2">
      <c r="B556" s="20"/>
      <c r="F556" s="20"/>
    </row>
    <row r="557" spans="2:6" x14ac:dyDescent="0.2">
      <c r="B557" s="20"/>
      <c r="F557" s="20"/>
    </row>
    <row r="558" spans="2:6" x14ac:dyDescent="0.2">
      <c r="B558" s="20"/>
      <c r="F558" s="20"/>
    </row>
    <row r="559" spans="2:6" x14ac:dyDescent="0.2">
      <c r="B559" s="20"/>
      <c r="F559" s="20"/>
    </row>
    <row r="560" spans="2:6" x14ac:dyDescent="0.2">
      <c r="B560" s="20"/>
      <c r="F560" s="20"/>
    </row>
    <row r="561" spans="2:6" x14ac:dyDescent="0.2">
      <c r="B561" s="20"/>
      <c r="F561" s="20"/>
    </row>
    <row r="562" spans="2:6" x14ac:dyDescent="0.2">
      <c r="B562" s="20"/>
      <c r="F562" s="20"/>
    </row>
    <row r="563" spans="2:6" x14ac:dyDescent="0.2">
      <c r="B563" s="20"/>
      <c r="F563" s="20"/>
    </row>
    <row r="564" spans="2:6" x14ac:dyDescent="0.2">
      <c r="B564" s="20"/>
      <c r="F564" s="20"/>
    </row>
    <row r="565" spans="2:6" x14ac:dyDescent="0.2">
      <c r="B565" s="20"/>
      <c r="F565" s="20"/>
    </row>
    <row r="566" spans="2:6" x14ac:dyDescent="0.2">
      <c r="B566" s="20"/>
      <c r="F566" s="20"/>
    </row>
    <row r="567" spans="2:6" x14ac:dyDescent="0.2">
      <c r="B567" s="20"/>
      <c r="F567" s="20"/>
    </row>
    <row r="568" spans="2:6" x14ac:dyDescent="0.2">
      <c r="B568" s="20"/>
      <c r="F568" s="20"/>
    </row>
    <row r="569" spans="2:6" x14ac:dyDescent="0.2">
      <c r="B569" s="20"/>
      <c r="F569" s="20"/>
    </row>
    <row r="570" spans="2:6" x14ac:dyDescent="0.2">
      <c r="B570" s="20"/>
      <c r="F570" s="20"/>
    </row>
    <row r="571" spans="2:6" x14ac:dyDescent="0.2">
      <c r="B571" s="20"/>
      <c r="F571" s="20"/>
    </row>
    <row r="572" spans="2:6" x14ac:dyDescent="0.2">
      <c r="B572" s="20"/>
      <c r="F572" s="20"/>
    </row>
    <row r="573" spans="2:6" x14ac:dyDescent="0.2">
      <c r="B573" s="20"/>
      <c r="F573" s="20"/>
    </row>
    <row r="574" spans="2:6" x14ac:dyDescent="0.2">
      <c r="B574" s="20"/>
      <c r="F574" s="20"/>
    </row>
    <row r="575" spans="2:6" x14ac:dyDescent="0.2">
      <c r="B575" s="20"/>
      <c r="F575" s="20"/>
    </row>
    <row r="576" spans="2:6" x14ac:dyDescent="0.2">
      <c r="B576" s="20"/>
      <c r="F576" s="20"/>
    </row>
    <row r="577" spans="2:6" x14ac:dyDescent="0.2">
      <c r="B577" s="20"/>
      <c r="F577" s="20"/>
    </row>
    <row r="578" spans="2:6" x14ac:dyDescent="0.2">
      <c r="B578" s="20"/>
      <c r="F578" s="20"/>
    </row>
    <row r="579" spans="2:6" x14ac:dyDescent="0.2">
      <c r="B579" s="20"/>
      <c r="F579" s="20"/>
    </row>
    <row r="580" spans="2:6" x14ac:dyDescent="0.2">
      <c r="B580" s="20"/>
      <c r="F580" s="20"/>
    </row>
    <row r="581" spans="2:6" x14ac:dyDescent="0.2">
      <c r="B581" s="20"/>
      <c r="F581" s="20"/>
    </row>
    <row r="582" spans="2:6" x14ac:dyDescent="0.2">
      <c r="B582" s="20"/>
      <c r="F582" s="20"/>
    </row>
    <row r="583" spans="2:6" x14ac:dyDescent="0.2">
      <c r="B583" s="20"/>
      <c r="F583" s="20"/>
    </row>
    <row r="584" spans="2:6" x14ac:dyDescent="0.2">
      <c r="B584" s="20"/>
      <c r="F584" s="20"/>
    </row>
    <row r="585" spans="2:6" x14ac:dyDescent="0.2">
      <c r="B585" s="20"/>
      <c r="F585" s="20"/>
    </row>
    <row r="586" spans="2:6" x14ac:dyDescent="0.2">
      <c r="B586" s="20"/>
      <c r="F586" s="20"/>
    </row>
    <row r="587" spans="2:6" x14ac:dyDescent="0.2">
      <c r="B587" s="20"/>
      <c r="F587" s="20"/>
    </row>
    <row r="588" spans="2:6" x14ac:dyDescent="0.2">
      <c r="B588" s="20"/>
      <c r="F588" s="20"/>
    </row>
    <row r="589" spans="2:6" x14ac:dyDescent="0.2">
      <c r="B589" s="20"/>
      <c r="F589" s="20"/>
    </row>
    <row r="590" spans="2:6" x14ac:dyDescent="0.2">
      <c r="B590" s="20"/>
      <c r="F590" s="20"/>
    </row>
    <row r="591" spans="2:6" x14ac:dyDescent="0.2">
      <c r="B591" s="20"/>
      <c r="F591" s="20"/>
    </row>
    <row r="592" spans="2:6" x14ac:dyDescent="0.2">
      <c r="B592" s="20"/>
      <c r="F592" s="20"/>
    </row>
    <row r="593" spans="2:6" x14ac:dyDescent="0.2">
      <c r="B593" s="20"/>
      <c r="F593" s="20"/>
    </row>
    <row r="594" spans="2:6" x14ac:dyDescent="0.2">
      <c r="B594" s="20"/>
      <c r="F594" s="20"/>
    </row>
    <row r="595" spans="2:6" x14ac:dyDescent="0.2">
      <c r="B595" s="20"/>
      <c r="F595" s="20"/>
    </row>
    <row r="596" spans="2:6" x14ac:dyDescent="0.2">
      <c r="B596" s="20"/>
      <c r="F596" s="20"/>
    </row>
    <row r="597" spans="2:6" x14ac:dyDescent="0.2">
      <c r="B597" s="20"/>
      <c r="F597" s="20"/>
    </row>
    <row r="598" spans="2:6" x14ac:dyDescent="0.2">
      <c r="B598" s="20"/>
      <c r="F598" s="20"/>
    </row>
    <row r="599" spans="2:6" x14ac:dyDescent="0.2">
      <c r="B599" s="20"/>
      <c r="F599" s="20"/>
    </row>
    <row r="600" spans="2:6" x14ac:dyDescent="0.2">
      <c r="B600" s="20"/>
      <c r="F600" s="20"/>
    </row>
    <row r="601" spans="2:6" x14ac:dyDescent="0.2">
      <c r="B601" s="20"/>
      <c r="F601" s="20"/>
    </row>
    <row r="602" spans="2:6" x14ac:dyDescent="0.2">
      <c r="B602" s="20"/>
      <c r="F602" s="20"/>
    </row>
    <row r="603" spans="2:6" x14ac:dyDescent="0.2">
      <c r="B603" s="20"/>
      <c r="F603" s="20"/>
    </row>
    <row r="604" spans="2:6" x14ac:dyDescent="0.2">
      <c r="B604" s="20"/>
      <c r="F604" s="20"/>
    </row>
    <row r="605" spans="2:6" x14ac:dyDescent="0.2">
      <c r="B605" s="20"/>
      <c r="F605" s="20"/>
    </row>
    <row r="606" spans="2:6" x14ac:dyDescent="0.2">
      <c r="B606" s="20"/>
      <c r="F606" s="20"/>
    </row>
    <row r="607" spans="2:6" x14ac:dyDescent="0.2">
      <c r="B607" s="20"/>
      <c r="F607" s="20"/>
    </row>
    <row r="608" spans="2:6" x14ac:dyDescent="0.2">
      <c r="B608" s="20"/>
      <c r="F608" s="20"/>
    </row>
    <row r="609" spans="2:6" x14ac:dyDescent="0.2">
      <c r="B609" s="20"/>
      <c r="F609" s="20"/>
    </row>
    <row r="610" spans="2:6" x14ac:dyDescent="0.2">
      <c r="B610" s="20"/>
      <c r="F610" s="20"/>
    </row>
    <row r="611" spans="2:6" x14ac:dyDescent="0.2">
      <c r="B611" s="20"/>
      <c r="F611" s="20"/>
    </row>
    <row r="612" spans="2:6" x14ac:dyDescent="0.2">
      <c r="B612" s="20"/>
      <c r="F612" s="20"/>
    </row>
    <row r="613" spans="2:6" x14ac:dyDescent="0.2">
      <c r="B613" s="20"/>
      <c r="F613" s="20"/>
    </row>
    <row r="614" spans="2:6" x14ac:dyDescent="0.2">
      <c r="B614" s="20"/>
      <c r="F614" s="20"/>
    </row>
    <row r="615" spans="2:6" x14ac:dyDescent="0.2">
      <c r="B615" s="20"/>
      <c r="F615" s="20"/>
    </row>
    <row r="616" spans="2:6" x14ac:dyDescent="0.2">
      <c r="B616" s="20"/>
      <c r="F616" s="20"/>
    </row>
    <row r="617" spans="2:6" x14ac:dyDescent="0.2">
      <c r="B617" s="20"/>
      <c r="F617" s="20"/>
    </row>
    <row r="618" spans="2:6" x14ac:dyDescent="0.2">
      <c r="B618" s="20"/>
      <c r="F618" s="20"/>
    </row>
    <row r="619" spans="2:6" x14ac:dyDescent="0.2">
      <c r="B619" s="20"/>
      <c r="F619" s="20"/>
    </row>
    <row r="620" spans="2:6" x14ac:dyDescent="0.2">
      <c r="B620" s="20"/>
      <c r="F620" s="20"/>
    </row>
    <row r="621" spans="2:6" x14ac:dyDescent="0.2">
      <c r="B621" s="20"/>
      <c r="F621" s="20"/>
    </row>
    <row r="622" spans="2:6" x14ac:dyDescent="0.2">
      <c r="B622" s="20"/>
      <c r="F622" s="20"/>
    </row>
    <row r="623" spans="2:6" x14ac:dyDescent="0.2">
      <c r="B623" s="20"/>
      <c r="F623" s="20"/>
    </row>
    <row r="624" spans="2:6" x14ac:dyDescent="0.2">
      <c r="B624" s="20"/>
      <c r="F624" s="20"/>
    </row>
    <row r="625" spans="2:6" x14ac:dyDescent="0.2">
      <c r="B625" s="20"/>
      <c r="F625" s="20"/>
    </row>
    <row r="626" spans="2:6" x14ac:dyDescent="0.2">
      <c r="B626" s="20"/>
      <c r="F626" s="20"/>
    </row>
    <row r="627" spans="2:6" x14ac:dyDescent="0.2">
      <c r="B627" s="20"/>
      <c r="F627" s="20"/>
    </row>
    <row r="628" spans="2:6" x14ac:dyDescent="0.2">
      <c r="B628" s="20"/>
      <c r="F628" s="20"/>
    </row>
    <row r="629" spans="2:6" x14ac:dyDescent="0.2">
      <c r="B629" s="20"/>
      <c r="F629" s="20"/>
    </row>
    <row r="630" spans="2:6" x14ac:dyDescent="0.2">
      <c r="B630" s="20"/>
      <c r="F630" s="20"/>
    </row>
    <row r="631" spans="2:6" x14ac:dyDescent="0.2">
      <c r="B631" s="20"/>
      <c r="F631" s="20"/>
    </row>
    <row r="632" spans="2:6" x14ac:dyDescent="0.2">
      <c r="B632" s="20"/>
      <c r="F632" s="20"/>
    </row>
    <row r="633" spans="2:6" x14ac:dyDescent="0.2">
      <c r="B633" s="20"/>
      <c r="F633" s="20"/>
    </row>
    <row r="634" spans="2:6" x14ac:dyDescent="0.2">
      <c r="B634" s="20"/>
      <c r="F634" s="20"/>
    </row>
    <row r="635" spans="2:6" x14ac:dyDescent="0.2">
      <c r="B635" s="20"/>
      <c r="F635" s="20"/>
    </row>
    <row r="636" spans="2:6" x14ac:dyDescent="0.2">
      <c r="B636" s="20"/>
      <c r="F636" s="20"/>
    </row>
    <row r="637" spans="2:6" x14ac:dyDescent="0.2">
      <c r="B637" s="20"/>
      <c r="F637" s="20"/>
    </row>
    <row r="638" spans="2:6" x14ac:dyDescent="0.2">
      <c r="B638" s="20"/>
      <c r="F638" s="20"/>
    </row>
    <row r="639" spans="2:6" x14ac:dyDescent="0.2">
      <c r="B639" s="20"/>
      <c r="F639" s="20"/>
    </row>
    <row r="640" spans="2:6" x14ac:dyDescent="0.2">
      <c r="B640" s="20"/>
      <c r="F640" s="20"/>
    </row>
    <row r="641" spans="2:6" x14ac:dyDescent="0.2">
      <c r="B641" s="20"/>
      <c r="F641" s="20"/>
    </row>
    <row r="642" spans="2:6" x14ac:dyDescent="0.2">
      <c r="B642" s="20"/>
      <c r="F642" s="20"/>
    </row>
    <row r="643" spans="2:6" x14ac:dyDescent="0.2">
      <c r="B643" s="20"/>
      <c r="F643" s="20"/>
    </row>
    <row r="644" spans="2:6" x14ac:dyDescent="0.2">
      <c r="B644" s="20"/>
      <c r="F644" s="20"/>
    </row>
    <row r="645" spans="2:6" x14ac:dyDescent="0.2">
      <c r="B645" s="20"/>
      <c r="F645" s="20"/>
    </row>
    <row r="646" spans="2:6" x14ac:dyDescent="0.2">
      <c r="B646" s="20"/>
      <c r="F646" s="20"/>
    </row>
    <row r="647" spans="2:6" x14ac:dyDescent="0.2">
      <c r="B647" s="20"/>
      <c r="F647" s="20"/>
    </row>
    <row r="648" spans="2:6" x14ac:dyDescent="0.2">
      <c r="B648" s="20"/>
      <c r="F648" s="20"/>
    </row>
    <row r="649" spans="2:6" x14ac:dyDescent="0.2">
      <c r="B649" s="20"/>
      <c r="F649" s="20"/>
    </row>
    <row r="650" spans="2:6" x14ac:dyDescent="0.2">
      <c r="B650" s="20"/>
      <c r="F650" s="20"/>
    </row>
    <row r="651" spans="2:6" x14ac:dyDescent="0.2">
      <c r="B651" s="20"/>
      <c r="F651" s="20"/>
    </row>
    <row r="652" spans="2:6" x14ac:dyDescent="0.2">
      <c r="B652" s="20"/>
      <c r="F652" s="20"/>
    </row>
    <row r="653" spans="2:6" x14ac:dyDescent="0.2">
      <c r="B653" s="20"/>
      <c r="F653" s="20"/>
    </row>
    <row r="654" spans="2:6" x14ac:dyDescent="0.2">
      <c r="B654" s="20"/>
      <c r="F654" s="20"/>
    </row>
    <row r="655" spans="2:6" x14ac:dyDescent="0.2">
      <c r="B655" s="20"/>
      <c r="F655" s="20"/>
    </row>
    <row r="656" spans="2:6" x14ac:dyDescent="0.2">
      <c r="B656" s="20"/>
      <c r="F656" s="20"/>
    </row>
    <row r="657" spans="2:6" x14ac:dyDescent="0.2">
      <c r="B657" s="20"/>
      <c r="F657" s="20"/>
    </row>
    <row r="658" spans="2:6" x14ac:dyDescent="0.2">
      <c r="B658" s="20"/>
      <c r="F658" s="20"/>
    </row>
    <row r="659" spans="2:6" x14ac:dyDescent="0.2">
      <c r="B659" s="20"/>
      <c r="F659" s="20"/>
    </row>
    <row r="660" spans="2:6" x14ac:dyDescent="0.2">
      <c r="B660" s="20"/>
      <c r="F660" s="20"/>
    </row>
    <row r="661" spans="2:6" x14ac:dyDescent="0.2">
      <c r="B661" s="20"/>
      <c r="F661" s="20"/>
    </row>
    <row r="662" spans="2:6" x14ac:dyDescent="0.2">
      <c r="B662" s="20"/>
      <c r="F662" s="20"/>
    </row>
    <row r="663" spans="2:6" x14ac:dyDescent="0.2">
      <c r="B663" s="20"/>
      <c r="F663" s="20"/>
    </row>
    <row r="664" spans="2:6" x14ac:dyDescent="0.2">
      <c r="B664" s="20"/>
      <c r="F664" s="20"/>
    </row>
    <row r="665" spans="2:6" x14ac:dyDescent="0.2">
      <c r="B665" s="20"/>
      <c r="F665" s="20"/>
    </row>
    <row r="666" spans="2:6" x14ac:dyDescent="0.2">
      <c r="B666" s="20"/>
      <c r="F666" s="20"/>
    </row>
    <row r="667" spans="2:6" x14ac:dyDescent="0.2">
      <c r="B667" s="20"/>
      <c r="F667" s="20"/>
    </row>
    <row r="668" spans="2:6" x14ac:dyDescent="0.2">
      <c r="B668" s="20"/>
      <c r="F668" s="20"/>
    </row>
    <row r="669" spans="2:6" x14ac:dyDescent="0.2">
      <c r="B669" s="20"/>
      <c r="F669" s="20"/>
    </row>
    <row r="670" spans="2:6" x14ac:dyDescent="0.2">
      <c r="B670" s="20"/>
      <c r="F670" s="20"/>
    </row>
    <row r="671" spans="2:6" x14ac:dyDescent="0.2">
      <c r="B671" s="20"/>
      <c r="F671" s="20"/>
    </row>
    <row r="672" spans="2:6" x14ac:dyDescent="0.2">
      <c r="B672" s="20"/>
      <c r="F672" s="20"/>
    </row>
    <row r="673" spans="2:6" x14ac:dyDescent="0.2">
      <c r="B673" s="20"/>
      <c r="F673" s="20"/>
    </row>
    <row r="674" spans="2:6" x14ac:dyDescent="0.2">
      <c r="B674" s="20"/>
      <c r="F674" s="20"/>
    </row>
    <row r="675" spans="2:6" x14ac:dyDescent="0.2">
      <c r="B675" s="20"/>
      <c r="F675" s="20"/>
    </row>
    <row r="676" spans="2:6" x14ac:dyDescent="0.2">
      <c r="B676" s="20"/>
      <c r="F676" s="20"/>
    </row>
    <row r="677" spans="2:6" x14ac:dyDescent="0.2">
      <c r="B677" s="20"/>
      <c r="F677" s="20"/>
    </row>
    <row r="678" spans="2:6" x14ac:dyDescent="0.2">
      <c r="B678" s="20"/>
      <c r="F678" s="20"/>
    </row>
    <row r="679" spans="2:6" x14ac:dyDescent="0.2">
      <c r="B679" s="20"/>
      <c r="F679" s="20"/>
    </row>
    <row r="680" spans="2:6" x14ac:dyDescent="0.2">
      <c r="B680" s="20"/>
      <c r="F680" s="20"/>
    </row>
    <row r="681" spans="2:6" x14ac:dyDescent="0.2">
      <c r="B681" s="20"/>
      <c r="F681" s="20"/>
    </row>
    <row r="682" spans="2:6" x14ac:dyDescent="0.2">
      <c r="B682" s="20"/>
      <c r="F682" s="20"/>
    </row>
    <row r="683" spans="2:6" x14ac:dyDescent="0.2">
      <c r="B683" s="20"/>
      <c r="F683" s="20"/>
    </row>
    <row r="684" spans="2:6" x14ac:dyDescent="0.2">
      <c r="B684" s="20"/>
      <c r="F684" s="20"/>
    </row>
    <row r="685" spans="2:6" x14ac:dyDescent="0.2">
      <c r="B685" s="20"/>
      <c r="F685" s="20"/>
    </row>
    <row r="686" spans="2:6" x14ac:dyDescent="0.2">
      <c r="B686" s="20"/>
      <c r="F686" s="20"/>
    </row>
    <row r="687" spans="2:6" x14ac:dyDescent="0.2">
      <c r="B687" s="20"/>
      <c r="F687" s="20"/>
    </row>
    <row r="688" spans="2:6" x14ac:dyDescent="0.2">
      <c r="B688" s="20"/>
      <c r="F688" s="20"/>
    </row>
    <row r="689" spans="2:6" x14ac:dyDescent="0.2">
      <c r="B689" s="20"/>
      <c r="F689" s="20"/>
    </row>
    <row r="690" spans="2:6" x14ac:dyDescent="0.2">
      <c r="B690" s="20"/>
      <c r="F690" s="20"/>
    </row>
    <row r="691" spans="2:6" x14ac:dyDescent="0.2">
      <c r="B691" s="20"/>
      <c r="F691" s="20"/>
    </row>
    <row r="692" spans="2:6" x14ac:dyDescent="0.2">
      <c r="B692" s="20"/>
      <c r="F692" s="20"/>
    </row>
    <row r="693" spans="2:6" x14ac:dyDescent="0.2">
      <c r="B693" s="20"/>
      <c r="F693" s="20"/>
    </row>
    <row r="694" spans="2:6" x14ac:dyDescent="0.2">
      <c r="B694" s="20"/>
      <c r="F694" s="20"/>
    </row>
    <row r="695" spans="2:6" x14ac:dyDescent="0.2">
      <c r="B695" s="20"/>
      <c r="F695" s="20"/>
    </row>
    <row r="696" spans="2:6" x14ac:dyDescent="0.2">
      <c r="B696" s="20"/>
      <c r="F696" s="20"/>
    </row>
    <row r="697" spans="2:6" x14ac:dyDescent="0.2">
      <c r="B697" s="20"/>
      <c r="F697" s="20"/>
    </row>
    <row r="698" spans="2:6" x14ac:dyDescent="0.2">
      <c r="B698" s="20"/>
      <c r="F698" s="20"/>
    </row>
    <row r="699" spans="2:6" x14ac:dyDescent="0.2">
      <c r="B699" s="20"/>
      <c r="F699" s="20"/>
    </row>
    <row r="700" spans="2:6" x14ac:dyDescent="0.2">
      <c r="B700" s="20"/>
      <c r="F700" s="20"/>
    </row>
    <row r="701" spans="2:6" x14ac:dyDescent="0.2">
      <c r="B701" s="20"/>
      <c r="F701" s="20"/>
    </row>
    <row r="702" spans="2:6" x14ac:dyDescent="0.2">
      <c r="B702" s="20"/>
      <c r="F702" s="20"/>
    </row>
    <row r="703" spans="2:6" x14ac:dyDescent="0.2">
      <c r="B703" s="20"/>
      <c r="F703" s="20"/>
    </row>
    <row r="704" spans="2:6" x14ac:dyDescent="0.2">
      <c r="B704" s="20"/>
      <c r="F704" s="20"/>
    </row>
    <row r="705" spans="2:6" x14ac:dyDescent="0.2">
      <c r="B705" s="20"/>
      <c r="F705" s="20"/>
    </row>
    <row r="706" spans="2:6" x14ac:dyDescent="0.2">
      <c r="B706" s="20"/>
      <c r="F706" s="20"/>
    </row>
    <row r="707" spans="2:6" x14ac:dyDescent="0.2">
      <c r="B707" s="20"/>
      <c r="F707" s="20"/>
    </row>
    <row r="708" spans="2:6" x14ac:dyDescent="0.2">
      <c r="B708" s="20"/>
      <c r="F708" s="20"/>
    </row>
    <row r="709" spans="2:6" x14ac:dyDescent="0.2">
      <c r="B709" s="20"/>
      <c r="F709" s="20"/>
    </row>
    <row r="710" spans="2:6" x14ac:dyDescent="0.2">
      <c r="B710" s="20"/>
      <c r="F710" s="20"/>
    </row>
    <row r="711" spans="2:6" x14ac:dyDescent="0.2">
      <c r="B711" s="20"/>
      <c r="F711" s="20"/>
    </row>
    <row r="712" spans="2:6" x14ac:dyDescent="0.2">
      <c r="B712" s="20"/>
      <c r="F712" s="20"/>
    </row>
    <row r="713" spans="2:6" x14ac:dyDescent="0.2">
      <c r="B713" s="20"/>
      <c r="F713" s="20"/>
    </row>
    <row r="714" spans="2:6" x14ac:dyDescent="0.2">
      <c r="B714" s="20"/>
      <c r="F714" s="20"/>
    </row>
    <row r="715" spans="2:6" x14ac:dyDescent="0.2">
      <c r="B715" s="20"/>
      <c r="F715" s="20"/>
    </row>
    <row r="716" spans="2:6" x14ac:dyDescent="0.2">
      <c r="B716" s="20"/>
      <c r="F716" s="20"/>
    </row>
    <row r="717" spans="2:6" x14ac:dyDescent="0.2">
      <c r="B717" s="20"/>
      <c r="F717" s="20"/>
    </row>
    <row r="718" spans="2:6" x14ac:dyDescent="0.2">
      <c r="B718" s="20"/>
      <c r="F718" s="20"/>
    </row>
    <row r="719" spans="2:6" x14ac:dyDescent="0.2">
      <c r="B719" s="20"/>
      <c r="F719" s="20"/>
    </row>
    <row r="720" spans="2:6" x14ac:dyDescent="0.2">
      <c r="B720" s="20"/>
      <c r="F720" s="20"/>
    </row>
    <row r="721" spans="2:6" x14ac:dyDescent="0.2">
      <c r="B721" s="20"/>
      <c r="F721" s="20"/>
    </row>
    <row r="722" spans="2:6" x14ac:dyDescent="0.2">
      <c r="B722" s="20"/>
      <c r="F722" s="20"/>
    </row>
    <row r="723" spans="2:6" x14ac:dyDescent="0.2">
      <c r="B723" s="20"/>
      <c r="F723" s="20"/>
    </row>
    <row r="724" spans="2:6" x14ac:dyDescent="0.2">
      <c r="B724" s="20"/>
      <c r="F724" s="20"/>
    </row>
    <row r="725" spans="2:6" x14ac:dyDescent="0.2">
      <c r="B725" s="20"/>
      <c r="F725" s="20"/>
    </row>
    <row r="726" spans="2:6" x14ac:dyDescent="0.2">
      <c r="B726" s="20"/>
      <c r="F726" s="20"/>
    </row>
    <row r="727" spans="2:6" x14ac:dyDescent="0.2">
      <c r="B727" s="20"/>
      <c r="F727" s="20"/>
    </row>
    <row r="728" spans="2:6" x14ac:dyDescent="0.2">
      <c r="B728" s="20"/>
      <c r="F728" s="20"/>
    </row>
    <row r="729" spans="2:6" x14ac:dyDescent="0.2">
      <c r="B729" s="20"/>
      <c r="F729" s="20"/>
    </row>
    <row r="730" spans="2:6" x14ac:dyDescent="0.2">
      <c r="B730" s="20"/>
      <c r="F730" s="20"/>
    </row>
    <row r="731" spans="2:6" x14ac:dyDescent="0.2">
      <c r="B731" s="20"/>
      <c r="F731" s="20"/>
    </row>
    <row r="732" spans="2:6" x14ac:dyDescent="0.2">
      <c r="B732" s="20"/>
      <c r="F732" s="20"/>
    </row>
    <row r="733" spans="2:6" x14ac:dyDescent="0.2">
      <c r="B733" s="20"/>
      <c r="F733" s="20"/>
    </row>
    <row r="734" spans="2:6" x14ac:dyDescent="0.2">
      <c r="B734" s="20"/>
      <c r="F734" s="20"/>
    </row>
    <row r="735" spans="2:6" x14ac:dyDescent="0.2">
      <c r="B735" s="20"/>
      <c r="F735" s="20"/>
    </row>
    <row r="736" spans="2:6" x14ac:dyDescent="0.2">
      <c r="B736" s="20"/>
      <c r="F736" s="20"/>
    </row>
    <row r="737" spans="2:6" x14ac:dyDescent="0.2">
      <c r="B737" s="20"/>
      <c r="F737" s="20"/>
    </row>
    <row r="738" spans="2:6" x14ac:dyDescent="0.2">
      <c r="B738" s="20"/>
      <c r="F738" s="20"/>
    </row>
    <row r="739" spans="2:6" x14ac:dyDescent="0.2">
      <c r="B739" s="20"/>
      <c r="F739" s="20"/>
    </row>
    <row r="740" spans="2:6" x14ac:dyDescent="0.2">
      <c r="B740" s="20"/>
      <c r="F740" s="20"/>
    </row>
    <row r="741" spans="2:6" x14ac:dyDescent="0.2">
      <c r="B741" s="20"/>
      <c r="F741" s="20"/>
    </row>
    <row r="742" spans="2:6" x14ac:dyDescent="0.2">
      <c r="B742" s="20"/>
      <c r="F742" s="20"/>
    </row>
    <row r="743" spans="2:6" x14ac:dyDescent="0.2">
      <c r="B743" s="20"/>
      <c r="F743" s="20"/>
    </row>
    <row r="744" spans="2:6" x14ac:dyDescent="0.2">
      <c r="B744" s="20"/>
      <c r="F744" s="20"/>
    </row>
    <row r="745" spans="2:6" x14ac:dyDescent="0.2">
      <c r="B745" s="20"/>
      <c r="F745" s="20"/>
    </row>
    <row r="746" spans="2:6" x14ac:dyDescent="0.2">
      <c r="B746" s="20"/>
      <c r="F746" s="20"/>
    </row>
    <row r="747" spans="2:6" x14ac:dyDescent="0.2">
      <c r="B747" s="20"/>
      <c r="F747" s="20"/>
    </row>
    <row r="748" spans="2:6" x14ac:dyDescent="0.2">
      <c r="B748" s="20"/>
      <c r="F748" s="20"/>
    </row>
    <row r="749" spans="2:6" x14ac:dyDescent="0.2">
      <c r="B749" s="20"/>
      <c r="F749" s="20"/>
    </row>
    <row r="750" spans="2:6" x14ac:dyDescent="0.2">
      <c r="B750" s="20"/>
      <c r="F750" s="20"/>
    </row>
    <row r="751" spans="2:6" x14ac:dyDescent="0.2">
      <c r="B751" s="20"/>
      <c r="F751" s="20"/>
    </row>
    <row r="752" spans="2:6" x14ac:dyDescent="0.2">
      <c r="B752" s="20"/>
      <c r="F752" s="20"/>
    </row>
    <row r="753" spans="2:6" x14ac:dyDescent="0.2">
      <c r="B753" s="20"/>
      <c r="F753" s="20"/>
    </row>
    <row r="754" spans="2:6" x14ac:dyDescent="0.2">
      <c r="B754" s="20"/>
      <c r="F754" s="20"/>
    </row>
    <row r="755" spans="2:6" x14ac:dyDescent="0.2">
      <c r="B755" s="20"/>
      <c r="F755" s="20"/>
    </row>
    <row r="756" spans="2:6" x14ac:dyDescent="0.2">
      <c r="B756" s="20"/>
      <c r="F756" s="20"/>
    </row>
    <row r="757" spans="2:6" x14ac:dyDescent="0.2">
      <c r="B757" s="20"/>
      <c r="F757" s="20"/>
    </row>
    <row r="758" spans="2:6" x14ac:dyDescent="0.2">
      <c r="B758" s="20"/>
      <c r="F758" s="20"/>
    </row>
    <row r="759" spans="2:6" x14ac:dyDescent="0.2">
      <c r="B759" s="20"/>
      <c r="F759" s="20"/>
    </row>
    <row r="760" spans="2:6" x14ac:dyDescent="0.2">
      <c r="B760" s="20"/>
      <c r="F760" s="20"/>
    </row>
    <row r="761" spans="2:6" x14ac:dyDescent="0.2">
      <c r="B761" s="20"/>
      <c r="F761" s="20"/>
    </row>
    <row r="762" spans="2:6" x14ac:dyDescent="0.2">
      <c r="B762" s="20"/>
      <c r="F762" s="20"/>
    </row>
    <row r="763" spans="2:6" x14ac:dyDescent="0.2">
      <c r="B763" s="20"/>
      <c r="F763" s="20"/>
    </row>
    <row r="764" spans="2:6" x14ac:dyDescent="0.2">
      <c r="B764" s="20"/>
      <c r="F764" s="20"/>
    </row>
    <row r="765" spans="2:6" x14ac:dyDescent="0.2">
      <c r="B765" s="20"/>
      <c r="F765" s="20"/>
    </row>
    <row r="766" spans="2:6" x14ac:dyDescent="0.2">
      <c r="B766" s="20"/>
      <c r="F766" s="20"/>
    </row>
    <row r="767" spans="2:6" x14ac:dyDescent="0.2">
      <c r="B767" s="20"/>
      <c r="F767" s="20"/>
    </row>
    <row r="768" spans="2:6" x14ac:dyDescent="0.2">
      <c r="B768" s="20"/>
      <c r="F768" s="20"/>
    </row>
    <row r="769" spans="2:6" x14ac:dyDescent="0.2">
      <c r="B769" s="20"/>
      <c r="F769" s="20"/>
    </row>
    <row r="770" spans="2:6" x14ac:dyDescent="0.2">
      <c r="B770" s="20"/>
      <c r="F770" s="20"/>
    </row>
    <row r="771" spans="2:6" x14ac:dyDescent="0.2">
      <c r="B771" s="20"/>
      <c r="F771" s="20"/>
    </row>
    <row r="772" spans="2:6" x14ac:dyDescent="0.2">
      <c r="B772" s="20"/>
      <c r="F772" s="20"/>
    </row>
    <row r="773" spans="2:6" x14ac:dyDescent="0.2">
      <c r="B773" s="20"/>
      <c r="F773" s="20"/>
    </row>
    <row r="774" spans="2:6" x14ac:dyDescent="0.2">
      <c r="B774" s="20"/>
      <c r="F774" s="20"/>
    </row>
    <row r="775" spans="2:6" x14ac:dyDescent="0.2">
      <c r="B775" s="20"/>
      <c r="F775" s="20"/>
    </row>
    <row r="776" spans="2:6" x14ac:dyDescent="0.2">
      <c r="B776" s="20"/>
      <c r="F776" s="20"/>
    </row>
    <row r="777" spans="2:6" x14ac:dyDescent="0.2">
      <c r="B777" s="20"/>
      <c r="F777" s="20"/>
    </row>
    <row r="778" spans="2:6" x14ac:dyDescent="0.2">
      <c r="B778" s="20"/>
      <c r="F778" s="20"/>
    </row>
    <row r="779" spans="2:6" x14ac:dyDescent="0.2">
      <c r="B779" s="20"/>
      <c r="F779" s="20"/>
    </row>
    <row r="780" spans="2:6" x14ac:dyDescent="0.2">
      <c r="B780" s="20"/>
      <c r="F780" s="20"/>
    </row>
    <row r="781" spans="2:6" x14ac:dyDescent="0.2">
      <c r="B781" s="20"/>
      <c r="F781" s="20"/>
    </row>
    <row r="782" spans="2:6" x14ac:dyDescent="0.2">
      <c r="B782" s="20"/>
      <c r="F782" s="20"/>
    </row>
    <row r="783" spans="2:6" x14ac:dyDescent="0.2">
      <c r="B783" s="20"/>
      <c r="F783" s="20"/>
    </row>
    <row r="784" spans="2:6" x14ac:dyDescent="0.2">
      <c r="B784" s="20"/>
      <c r="F784" s="20"/>
    </row>
    <row r="785" spans="2:6" x14ac:dyDescent="0.2">
      <c r="B785" s="20"/>
      <c r="F785" s="20"/>
    </row>
    <row r="786" spans="2:6" x14ac:dyDescent="0.2">
      <c r="B786" s="20"/>
      <c r="F786" s="20"/>
    </row>
    <row r="787" spans="2:6" x14ac:dyDescent="0.2">
      <c r="B787" s="20"/>
      <c r="F787" s="20"/>
    </row>
    <row r="788" spans="2:6" x14ac:dyDescent="0.2">
      <c r="B788" s="20"/>
      <c r="F788" s="20"/>
    </row>
    <row r="789" spans="2:6" x14ac:dyDescent="0.2">
      <c r="B789" s="20"/>
      <c r="F789" s="20"/>
    </row>
    <row r="790" spans="2:6" x14ac:dyDescent="0.2">
      <c r="B790" s="20"/>
      <c r="F790" s="20"/>
    </row>
    <row r="791" spans="2:6" x14ac:dyDescent="0.2">
      <c r="B791" s="20"/>
      <c r="F791" s="20"/>
    </row>
    <row r="792" spans="2:6" x14ac:dyDescent="0.2">
      <c r="B792" s="20"/>
      <c r="F792" s="20"/>
    </row>
    <row r="793" spans="2:6" x14ac:dyDescent="0.2">
      <c r="B793" s="20"/>
      <c r="F793" s="20"/>
    </row>
    <row r="794" spans="2:6" x14ac:dyDescent="0.2">
      <c r="B794" s="20"/>
      <c r="F794" s="20"/>
    </row>
    <row r="795" spans="2:6" x14ac:dyDescent="0.2">
      <c r="B795" s="20"/>
      <c r="F795" s="20"/>
    </row>
    <row r="796" spans="2:6" x14ac:dyDescent="0.2">
      <c r="B796" s="20"/>
      <c r="F796" s="20"/>
    </row>
    <row r="797" spans="2:6" x14ac:dyDescent="0.2">
      <c r="B797" s="20"/>
      <c r="F797" s="20"/>
    </row>
    <row r="798" spans="2:6" x14ac:dyDescent="0.2">
      <c r="B798" s="20"/>
      <c r="F798" s="20"/>
    </row>
    <row r="799" spans="2:6" x14ac:dyDescent="0.2">
      <c r="B799" s="20"/>
      <c r="F799" s="20"/>
    </row>
    <row r="800" spans="2:6" x14ac:dyDescent="0.2">
      <c r="B800" s="20"/>
      <c r="F800" s="20"/>
    </row>
    <row r="801" spans="2:6" x14ac:dyDescent="0.2">
      <c r="B801" s="20"/>
      <c r="F801" s="20"/>
    </row>
    <row r="802" spans="2:6" x14ac:dyDescent="0.2">
      <c r="B802" s="20"/>
      <c r="F802" s="20"/>
    </row>
    <row r="803" spans="2:6" x14ac:dyDescent="0.2">
      <c r="B803" s="20"/>
      <c r="F803" s="20"/>
    </row>
    <row r="804" spans="2:6" x14ac:dyDescent="0.2">
      <c r="B804" s="20"/>
      <c r="F804" s="20"/>
    </row>
    <row r="805" spans="2:6" x14ac:dyDescent="0.2">
      <c r="B805" s="20"/>
      <c r="F805" s="20"/>
    </row>
    <row r="806" spans="2:6" x14ac:dyDescent="0.2">
      <c r="B806" s="20"/>
      <c r="F806" s="20"/>
    </row>
    <row r="807" spans="2:6" x14ac:dyDescent="0.2">
      <c r="B807" s="20"/>
      <c r="F807" s="20"/>
    </row>
    <row r="808" spans="2:6" x14ac:dyDescent="0.2">
      <c r="B808" s="20"/>
      <c r="F808" s="20"/>
    </row>
    <row r="809" spans="2:6" x14ac:dyDescent="0.2">
      <c r="B809" s="20"/>
      <c r="F809" s="20"/>
    </row>
    <row r="810" spans="2:6" x14ac:dyDescent="0.2">
      <c r="B810" s="20"/>
      <c r="F810" s="20"/>
    </row>
    <row r="811" spans="2:6" x14ac:dyDescent="0.2">
      <c r="B811" s="20"/>
      <c r="F811" s="20"/>
    </row>
    <row r="812" spans="2:6" x14ac:dyDescent="0.2">
      <c r="B812" s="20"/>
      <c r="F812" s="20"/>
    </row>
    <row r="813" spans="2:6" x14ac:dyDescent="0.2">
      <c r="B813" s="20"/>
      <c r="F813" s="20"/>
    </row>
    <row r="814" spans="2:6" x14ac:dyDescent="0.2">
      <c r="B814" s="20"/>
      <c r="F814" s="20"/>
    </row>
    <row r="815" spans="2:6" x14ac:dyDescent="0.2">
      <c r="B815" s="20"/>
      <c r="F815" s="20"/>
    </row>
    <row r="816" spans="2:6" x14ac:dyDescent="0.2">
      <c r="B816" s="20"/>
      <c r="F816" s="20"/>
    </row>
    <row r="817" spans="2:6" x14ac:dyDescent="0.2">
      <c r="B817" s="20"/>
      <c r="F817" s="20"/>
    </row>
    <row r="818" spans="2:6" x14ac:dyDescent="0.2">
      <c r="B818" s="20"/>
      <c r="F818" s="20"/>
    </row>
    <row r="819" spans="2:6" x14ac:dyDescent="0.2">
      <c r="B819" s="20"/>
      <c r="F819" s="20"/>
    </row>
    <row r="820" spans="2:6" x14ac:dyDescent="0.2">
      <c r="B820" s="20"/>
      <c r="F820" s="20"/>
    </row>
    <row r="821" spans="2:6" x14ac:dyDescent="0.2">
      <c r="B821" s="20"/>
      <c r="F821" s="20"/>
    </row>
    <row r="822" spans="2:6" x14ac:dyDescent="0.2">
      <c r="B822" s="20"/>
      <c r="F822" s="20"/>
    </row>
    <row r="823" spans="2:6" x14ac:dyDescent="0.2">
      <c r="B823" s="20"/>
      <c r="F823" s="20"/>
    </row>
    <row r="824" spans="2:6" x14ac:dyDescent="0.2">
      <c r="B824" s="20"/>
      <c r="F824" s="20"/>
    </row>
    <row r="825" spans="2:6" x14ac:dyDescent="0.2">
      <c r="B825" s="20"/>
      <c r="F825" s="20"/>
    </row>
    <row r="826" spans="2:6" x14ac:dyDescent="0.2">
      <c r="B826" s="20"/>
      <c r="F826" s="20"/>
    </row>
    <row r="827" spans="2:6" x14ac:dyDescent="0.2">
      <c r="B827" s="20"/>
      <c r="F827" s="20"/>
    </row>
    <row r="828" spans="2:6" x14ac:dyDescent="0.2">
      <c r="B828" s="20"/>
      <c r="F828" s="20"/>
    </row>
    <row r="829" spans="2:6" x14ac:dyDescent="0.2">
      <c r="B829" s="20"/>
      <c r="F829" s="20"/>
    </row>
    <row r="830" spans="2:6" x14ac:dyDescent="0.2">
      <c r="B830" s="20"/>
      <c r="F830" s="20"/>
    </row>
    <row r="831" spans="2:6" x14ac:dyDescent="0.2">
      <c r="B831" s="20"/>
      <c r="F831" s="20"/>
    </row>
    <row r="832" spans="2:6" x14ac:dyDescent="0.2">
      <c r="B832" s="20"/>
      <c r="F832" s="20"/>
    </row>
    <row r="833" spans="2:6" x14ac:dyDescent="0.2">
      <c r="B833" s="20"/>
      <c r="F833" s="20"/>
    </row>
    <row r="834" spans="2:6" x14ac:dyDescent="0.2">
      <c r="B834" s="20"/>
      <c r="F834" s="20"/>
    </row>
    <row r="835" spans="2:6" x14ac:dyDescent="0.2">
      <c r="B835" s="20"/>
      <c r="F835" s="20"/>
    </row>
    <row r="836" spans="2:6" x14ac:dyDescent="0.2">
      <c r="B836" s="20"/>
      <c r="F836" s="20"/>
    </row>
    <row r="837" spans="2:6" x14ac:dyDescent="0.2">
      <c r="B837" s="20"/>
      <c r="F837" s="20"/>
    </row>
    <row r="838" spans="2:6" x14ac:dyDescent="0.2">
      <c r="B838" s="20"/>
      <c r="F838" s="20"/>
    </row>
    <row r="839" spans="2:6" x14ac:dyDescent="0.2">
      <c r="B839" s="20"/>
      <c r="F839" s="20"/>
    </row>
    <row r="840" spans="2:6" x14ac:dyDescent="0.2">
      <c r="B840" s="20"/>
      <c r="F840" s="20"/>
    </row>
    <row r="841" spans="2:6" x14ac:dyDescent="0.2">
      <c r="B841" s="20"/>
      <c r="F841" s="20"/>
    </row>
    <row r="842" spans="2:6" x14ac:dyDescent="0.2">
      <c r="B842" s="20"/>
      <c r="F842" s="20"/>
    </row>
    <row r="843" spans="2:6" x14ac:dyDescent="0.2">
      <c r="B843" s="20"/>
      <c r="F843" s="20"/>
    </row>
    <row r="844" spans="2:6" x14ac:dyDescent="0.2">
      <c r="B844" s="20"/>
      <c r="F844" s="20"/>
    </row>
    <row r="845" spans="2:6" x14ac:dyDescent="0.2">
      <c r="B845" s="20"/>
      <c r="F845" s="20"/>
    </row>
    <row r="846" spans="2:6" x14ac:dyDescent="0.2">
      <c r="B846" s="20"/>
      <c r="F846" s="20"/>
    </row>
    <row r="847" spans="2:6" x14ac:dyDescent="0.2">
      <c r="B847" s="20"/>
      <c r="F847" s="20"/>
    </row>
    <row r="848" spans="2:6" x14ac:dyDescent="0.2">
      <c r="B848" s="20"/>
      <c r="F848" s="20"/>
    </row>
    <row r="849" spans="2:6" x14ac:dyDescent="0.2">
      <c r="B849" s="20"/>
      <c r="F849" s="20"/>
    </row>
    <row r="850" spans="2:6" x14ac:dyDescent="0.2">
      <c r="B850" s="20"/>
      <c r="F850" s="20"/>
    </row>
    <row r="851" spans="2:6" x14ac:dyDescent="0.2">
      <c r="B851" s="20"/>
      <c r="F851" s="20"/>
    </row>
    <row r="852" spans="2:6" x14ac:dyDescent="0.2">
      <c r="B852" s="20"/>
      <c r="F852" s="20"/>
    </row>
    <row r="853" spans="2:6" x14ac:dyDescent="0.2">
      <c r="B853" s="20"/>
      <c r="F853" s="20"/>
    </row>
    <row r="854" spans="2:6" x14ac:dyDescent="0.2">
      <c r="B854" s="20"/>
      <c r="F854" s="20"/>
    </row>
    <row r="855" spans="2:6" x14ac:dyDescent="0.2">
      <c r="B855" s="20"/>
      <c r="F855" s="20"/>
    </row>
    <row r="856" spans="2:6" x14ac:dyDescent="0.2">
      <c r="B856" s="20"/>
      <c r="F856" s="20"/>
    </row>
    <row r="857" spans="2:6" x14ac:dyDescent="0.2">
      <c r="B857" s="20"/>
      <c r="F857" s="20"/>
    </row>
    <row r="858" spans="2:6" x14ac:dyDescent="0.2">
      <c r="B858" s="20"/>
      <c r="F858" s="20"/>
    </row>
    <row r="859" spans="2:6" x14ac:dyDescent="0.2">
      <c r="B859" s="20"/>
      <c r="F859" s="20"/>
    </row>
    <row r="860" spans="2:6" x14ac:dyDescent="0.2">
      <c r="B860" s="20"/>
      <c r="F860" s="20"/>
    </row>
    <row r="861" spans="2:6" x14ac:dyDescent="0.2">
      <c r="B861" s="20"/>
      <c r="F861" s="20"/>
    </row>
    <row r="862" spans="2:6" x14ac:dyDescent="0.2">
      <c r="B862" s="20"/>
      <c r="F862" s="20"/>
    </row>
    <row r="863" spans="2:6" x14ac:dyDescent="0.2">
      <c r="B863" s="20"/>
      <c r="F863" s="20"/>
    </row>
    <row r="864" spans="2:6" x14ac:dyDescent="0.2">
      <c r="B864" s="20"/>
      <c r="F864" s="20"/>
    </row>
    <row r="865" spans="2:6" x14ac:dyDescent="0.2">
      <c r="B865" s="20"/>
      <c r="F865" s="20"/>
    </row>
    <row r="866" spans="2:6" x14ac:dyDescent="0.2">
      <c r="B866" s="20"/>
      <c r="F866" s="20"/>
    </row>
    <row r="867" spans="2:6" x14ac:dyDescent="0.2">
      <c r="B867" s="20"/>
      <c r="F867" s="20"/>
    </row>
    <row r="868" spans="2:6" x14ac:dyDescent="0.2">
      <c r="B868" s="20"/>
      <c r="F868" s="20"/>
    </row>
    <row r="869" spans="2:6" x14ac:dyDescent="0.2">
      <c r="B869" s="20"/>
      <c r="F869" s="20"/>
    </row>
    <row r="870" spans="2:6" x14ac:dyDescent="0.2">
      <c r="B870" s="20"/>
      <c r="F870" s="20"/>
    </row>
    <row r="871" spans="2:6" x14ac:dyDescent="0.2">
      <c r="B871" s="20"/>
      <c r="F871" s="20"/>
    </row>
    <row r="872" spans="2:6" x14ac:dyDescent="0.2">
      <c r="B872" s="20"/>
      <c r="F872" s="20"/>
    </row>
    <row r="873" spans="2:6" x14ac:dyDescent="0.2">
      <c r="B873" s="20"/>
      <c r="F873" s="20"/>
    </row>
    <row r="874" spans="2:6" x14ac:dyDescent="0.2">
      <c r="B874" s="20"/>
      <c r="F874" s="20"/>
    </row>
    <row r="875" spans="2:6" x14ac:dyDescent="0.2">
      <c r="B875" s="20"/>
      <c r="F875" s="20"/>
    </row>
    <row r="876" spans="2:6" x14ac:dyDescent="0.2">
      <c r="B876" s="20"/>
      <c r="F876" s="20"/>
    </row>
    <row r="877" spans="2:6" x14ac:dyDescent="0.2">
      <c r="B877" s="20"/>
      <c r="F877" s="20"/>
    </row>
    <row r="878" spans="2:6" x14ac:dyDescent="0.2">
      <c r="B878" s="20"/>
      <c r="F878" s="20"/>
    </row>
    <row r="879" spans="2:6" x14ac:dyDescent="0.2">
      <c r="B879" s="20"/>
      <c r="F879" s="20"/>
    </row>
    <row r="880" spans="2:6" x14ac:dyDescent="0.2">
      <c r="B880" s="20"/>
      <c r="F880" s="20"/>
    </row>
    <row r="881" spans="2:6" x14ac:dyDescent="0.2">
      <c r="B881" s="20"/>
      <c r="F881" s="20"/>
    </row>
    <row r="882" spans="2:6" x14ac:dyDescent="0.2">
      <c r="B882" s="20"/>
      <c r="F882" s="20"/>
    </row>
    <row r="883" spans="2:6" x14ac:dyDescent="0.2">
      <c r="B883" s="20"/>
      <c r="F883" s="20"/>
    </row>
    <row r="884" spans="2:6" x14ac:dyDescent="0.2">
      <c r="B884" s="20"/>
      <c r="F884" s="20"/>
    </row>
    <row r="885" spans="2:6" x14ac:dyDescent="0.2">
      <c r="B885" s="20"/>
      <c r="F885" s="20"/>
    </row>
    <row r="886" spans="2:6" x14ac:dyDescent="0.2">
      <c r="B886" s="20"/>
      <c r="F886" s="20"/>
    </row>
    <row r="887" spans="2:6" x14ac:dyDescent="0.2">
      <c r="B887" s="20"/>
      <c r="F887" s="20"/>
    </row>
  </sheetData>
  <phoneticPr fontId="6" type="noConversion"/>
  <hyperlinks>
    <hyperlink ref="P11" r:id="rId1" display="http://www.konkoly.hu/cgi-bin/IBVS?3999"/>
    <hyperlink ref="P12" r:id="rId2" display="http://www.konkoly.hu/cgi-bin/IBVS?3999"/>
    <hyperlink ref="P13" r:id="rId3" display="http://www.konkoly.hu/cgi-bin/IBVS?3999"/>
    <hyperlink ref="P14" r:id="rId4" display="http://www.konkoly.hu/cgi-bin/IBVS?3999"/>
    <hyperlink ref="P15" r:id="rId5" display="http://www.konkoly.hu/cgi-bin/IBVS?3999"/>
    <hyperlink ref="P16" r:id="rId6" display="http://www.konkoly.hu/cgi-bin/IBVS?3999"/>
    <hyperlink ref="P17" r:id="rId7" display="http://www.konkoly.hu/cgi-bin/IBVS?3999"/>
    <hyperlink ref="P18" r:id="rId8" display="http://www.konkoly.hu/cgi-bin/IBVS?3999"/>
    <hyperlink ref="P19" r:id="rId9" display="http://www.konkoly.hu/cgi-bin/IBVS?3999"/>
    <hyperlink ref="P20" r:id="rId10" display="http://www.konkoly.hu/cgi-bin/IBVS?3999"/>
    <hyperlink ref="P21" r:id="rId11" display="http://www.konkoly.hu/cgi-bin/IBVS?3999"/>
    <hyperlink ref="P22" r:id="rId12" display="http://www.konkoly.hu/cgi-bin/IBVS?3999"/>
    <hyperlink ref="P23" r:id="rId13" display="http://www.konkoly.hu/cgi-bin/IBVS?3999"/>
    <hyperlink ref="P24" r:id="rId14" display="http://www.konkoly.hu/cgi-bin/IBVS?3999"/>
    <hyperlink ref="P25" r:id="rId15" display="http://www.konkoly.hu/cgi-bin/IBVS?3999"/>
    <hyperlink ref="P26" r:id="rId16" display="http://www.konkoly.hu/cgi-bin/IBVS?3999"/>
    <hyperlink ref="P27" r:id="rId17" display="http://www.konkoly.hu/cgi-bin/IBVS?3999"/>
    <hyperlink ref="P28" r:id="rId18" display="http://www.konkoly.hu/cgi-bin/IBVS?3999"/>
    <hyperlink ref="P29" r:id="rId19" display="http://www.konkoly.hu/cgi-bin/IBVS?3999"/>
    <hyperlink ref="P30" r:id="rId20" display="http://www.konkoly.hu/cgi-bin/IBVS?3999"/>
    <hyperlink ref="P31" r:id="rId21" display="http://www.konkoly.hu/cgi-bin/IBVS?3999"/>
    <hyperlink ref="P32" r:id="rId22" display="http://www.konkoly.hu/cgi-bin/IBVS?3999"/>
    <hyperlink ref="P33" r:id="rId23" display="http://www.konkoly.hu/cgi-bin/IBVS?3999"/>
    <hyperlink ref="P34" r:id="rId24" display="http://www.konkoly.hu/cgi-bin/IBVS?3999"/>
    <hyperlink ref="P35" r:id="rId25" display="http://www.konkoly.hu/cgi-bin/IBVS?3999"/>
    <hyperlink ref="P36" r:id="rId26" display="http://www.konkoly.hu/cgi-bin/IBVS?3999"/>
    <hyperlink ref="P37" r:id="rId27" display="http://www.konkoly.hu/cgi-bin/IBVS?3999"/>
    <hyperlink ref="P38" r:id="rId28" display="http://www.konkoly.hu/cgi-bin/IBVS?3999"/>
    <hyperlink ref="P39" r:id="rId29" display="http://www.konkoly.hu/cgi-bin/IBVS?3999"/>
    <hyperlink ref="P40" r:id="rId30" display="http://www.konkoly.hu/cgi-bin/IBVS?3999"/>
    <hyperlink ref="P41" r:id="rId31" display="http://www.konkoly.hu/cgi-bin/IBVS?3999"/>
    <hyperlink ref="P42" r:id="rId32" display="http://www.konkoly.hu/cgi-bin/IBVS?3999"/>
    <hyperlink ref="P43" r:id="rId33" display="http://www.konkoly.hu/cgi-bin/IBVS?3999"/>
    <hyperlink ref="P44" r:id="rId34" display="http://www.konkoly.hu/cgi-bin/IBVS?3999"/>
    <hyperlink ref="P45" r:id="rId35" display="http://www.konkoly.hu/cgi-bin/IBVS?3999"/>
    <hyperlink ref="P46" r:id="rId36" display="http://www.konkoly.hu/cgi-bin/IBVS?3999"/>
    <hyperlink ref="P47" r:id="rId37" display="http://www.konkoly.hu/cgi-bin/IBVS?3999"/>
    <hyperlink ref="P48" r:id="rId38" display="http://www.konkoly.hu/cgi-bin/IBVS?3999"/>
    <hyperlink ref="P49" r:id="rId39" display="http://www.konkoly.hu/cgi-bin/IBVS?3999"/>
    <hyperlink ref="P50" r:id="rId40" display="http://www.konkoly.hu/cgi-bin/IBVS?3999"/>
    <hyperlink ref="P70" r:id="rId41" display="http://www.konkoly.hu/cgi-bin/IBVS?3514"/>
    <hyperlink ref="P71" r:id="rId42" display="http://www.konkoly.hu/cgi-bin/IBVS?3514"/>
    <hyperlink ref="P51" r:id="rId43" display="http://www.konkoly.hu/cgi-bin/IBVS?3999"/>
    <hyperlink ref="P84" r:id="rId44" display="http://www.bav-astro.de/sfs/BAVM_link.php?BAVMnr=68"/>
    <hyperlink ref="P88" r:id="rId45" display="http://www.bav-astro.de/sfs/BAVM_link.php?BAVMnr=113"/>
    <hyperlink ref="P54" r:id="rId46" display="http://www.konkoly.hu/cgi-bin/IBVS?4887"/>
    <hyperlink ref="P102" r:id="rId47" display="http://www.konkoly.hu/cgi-bin/IBVS?5224"/>
    <hyperlink ref="P103" r:id="rId48" display="http://www.bav-astro.de/sfs/BAVM_link.php?BAVMnr=154"/>
    <hyperlink ref="P104" r:id="rId49" display="http://www.bav-astro.de/sfs/BAVM_link.php?BAVMnr=154"/>
    <hyperlink ref="P105" r:id="rId50" display="http://www.konkoly.hu/cgi-bin/IBVS?5493"/>
    <hyperlink ref="P106" r:id="rId51" display="http://www.bav-astro.de/sfs/BAVM_link.php?BAVMnr=157"/>
    <hyperlink ref="P107" r:id="rId52" display="http://www.konkoly.hu/cgi-bin/IBVS?5493"/>
    <hyperlink ref="P60" r:id="rId53" display="http://www.konkoly.hu/cgi-bin/IBVS?5843"/>
    <hyperlink ref="P61" r:id="rId54" display="http://www.konkoly.hu/cgi-bin/IBVS?5677"/>
    <hyperlink ref="P62" r:id="rId55" display="http://var.astro.cz/oejv/issues/oejv0074.pdf"/>
    <hyperlink ref="P64" r:id="rId56" display="http://www.konkoly.hu/cgi-bin/IBVS?5814"/>
    <hyperlink ref="P108" r:id="rId57" display="http://vsolj.cetus-net.org/no46.pdf"/>
    <hyperlink ref="P65" r:id="rId58" display="http://www.konkoly.hu/cgi-bin/IBVS?5917"/>
    <hyperlink ref="P66" r:id="rId59" display="http://www.konkoly.hu/cgi-bin/IBVS?5917"/>
    <hyperlink ref="P67" r:id="rId60" display="http://www.konkoly.hu/cgi-bin/IBVS?5894"/>
    <hyperlink ref="P68" r:id="rId61" display="http://www.konkoly.hu/cgi-bin/IBVS?5992"/>
    <hyperlink ref="P69" r:id="rId62" display="http://www.konkoly.hu/cgi-bin/IBVS?6029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2002-07-31T07:09:12Z</dcterms:created>
  <dcterms:modified xsi:type="dcterms:W3CDTF">2023-01-17T03:54:08Z</dcterms:modified>
</cp:coreProperties>
</file>