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E4B8835E-8621-4B40-9E58-DA6DBC65B1AA}" xr6:coauthVersionLast="47" xr6:coauthVersionMax="47" xr10:uidLastSave="{00000000-0000-0000-0000-000000000000}"/>
  <bookViews>
    <workbookView xWindow="13725" yWindow="645" windowWidth="12975" windowHeight="14640"/>
  </bookViews>
  <sheets>
    <sheet name="Active" sheetId="1" r:id="rId1"/>
    <sheet name="A (old)" sheetId="2" r:id="rId2"/>
  </sheets>
  <calcPr calcId="181029"/>
</workbook>
</file>

<file path=xl/calcChain.xml><?xml version="1.0" encoding="utf-8"?>
<calcChain xmlns="http://schemas.openxmlformats.org/spreadsheetml/2006/main">
  <c r="Q29" i="1" l="1"/>
  <c r="Q30" i="1"/>
  <c r="Q28" i="1"/>
  <c r="D9" i="1"/>
  <c r="C9" i="1"/>
  <c r="C8" i="1"/>
  <c r="E29" i="1" s="1"/>
  <c r="F29" i="1" s="1"/>
  <c r="G29" i="1" s="1"/>
  <c r="K29" i="1" s="1"/>
  <c r="E21" i="1"/>
  <c r="F21" i="1" s="1"/>
  <c r="G21" i="1" s="1"/>
  <c r="K21" i="1" s="1"/>
  <c r="E22" i="1"/>
  <c r="F22" i="1"/>
  <c r="G22" i="1" s="1"/>
  <c r="K22" i="1" s="1"/>
  <c r="E23" i="1"/>
  <c r="F23" i="1" s="1"/>
  <c r="G23" i="1" s="1"/>
  <c r="K23" i="1" s="1"/>
  <c r="E24" i="1"/>
  <c r="F24" i="1" s="1"/>
  <c r="G24" i="1" s="1"/>
  <c r="K24" i="1" s="1"/>
  <c r="E26" i="1"/>
  <c r="F26" i="1" s="1"/>
  <c r="U26" i="1" s="1"/>
  <c r="Q27" i="1"/>
  <c r="F11" i="2"/>
  <c r="G11" i="2"/>
  <c r="E14" i="2"/>
  <c r="E15" i="2" s="1"/>
  <c r="C17" i="2"/>
  <c r="E21" i="2"/>
  <c r="F21" i="2"/>
  <c r="G21" i="2"/>
  <c r="H21" i="2"/>
  <c r="Q21" i="2"/>
  <c r="E22" i="2"/>
  <c r="F22" i="2"/>
  <c r="G22" i="2"/>
  <c r="H22" i="2"/>
  <c r="Q22" i="2"/>
  <c r="E23" i="2"/>
  <c r="F23" i="2"/>
  <c r="G23" i="2"/>
  <c r="H23" i="2"/>
  <c r="Q23" i="2"/>
  <c r="E24" i="2"/>
  <c r="F24" i="2"/>
  <c r="G24" i="2"/>
  <c r="H24" i="2"/>
  <c r="Q24" i="2"/>
  <c r="E25" i="2"/>
  <c r="F25" i="2"/>
  <c r="G25" i="2"/>
  <c r="H25" i="2"/>
  <c r="Q25" i="2"/>
  <c r="E26" i="2"/>
  <c r="F26" i="2"/>
  <c r="G26" i="2"/>
  <c r="H26" i="2"/>
  <c r="Q26" i="2"/>
  <c r="Q21" i="1"/>
  <c r="Q22" i="1"/>
  <c r="Q23" i="1"/>
  <c r="Q24" i="1"/>
  <c r="Q25" i="1"/>
  <c r="Q26" i="1"/>
  <c r="F16" i="1"/>
  <c r="F17" i="1" s="1"/>
  <c r="C17" i="1"/>
  <c r="E25" i="1"/>
  <c r="F25" i="1" s="1"/>
  <c r="G25" i="1" s="1"/>
  <c r="K25" i="1" s="1"/>
  <c r="C11" i="2"/>
  <c r="E27" i="1" l="1"/>
  <c r="F27" i="1" s="1"/>
  <c r="G27" i="1" s="1"/>
  <c r="E28" i="1"/>
  <c r="F28" i="1" s="1"/>
  <c r="G28" i="1" s="1"/>
  <c r="K28" i="1" s="1"/>
  <c r="E30" i="1"/>
  <c r="F30" i="1" s="1"/>
  <c r="G30" i="1" s="1"/>
  <c r="K30" i="1" s="1"/>
  <c r="C11" i="1"/>
  <c r="C12" i="1"/>
  <c r="C12" i="2"/>
  <c r="C16" i="1" l="1"/>
  <c r="D18" i="1" s="1"/>
  <c r="O27" i="1"/>
  <c r="O21" i="1"/>
  <c r="O23" i="1"/>
  <c r="O30" i="1"/>
  <c r="O26" i="1"/>
  <c r="O29" i="1"/>
  <c r="O24" i="1"/>
  <c r="C15" i="1"/>
  <c r="C18" i="1" s="1"/>
  <c r="O28" i="1"/>
  <c r="O25" i="1"/>
  <c r="O22" i="1"/>
  <c r="K27" i="1"/>
  <c r="C16" i="2"/>
  <c r="D18" i="2" s="1"/>
  <c r="O24" i="2"/>
  <c r="O23" i="2"/>
  <c r="C15" i="2"/>
  <c r="O22" i="2"/>
  <c r="O21" i="2"/>
  <c r="O25" i="2"/>
  <c r="O26" i="2"/>
  <c r="F18" i="1" l="1"/>
  <c r="F19" i="1" s="1"/>
  <c r="C18" i="2"/>
  <c r="E16" i="2"/>
  <c r="E17" i="2" s="1"/>
</calcChain>
</file>

<file path=xl/sharedStrings.xml><?xml version="1.0" encoding="utf-8"?>
<sst xmlns="http://schemas.openxmlformats.org/spreadsheetml/2006/main" count="129" uniqueCount="65">
  <si>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</si>
  <si>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</si>
  <si>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</si>
  <si>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</si>
  <si>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</si>
  <si>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</si>
  <si>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</si>
  <si>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</si>
  <si>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</si>
  <si>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</si>
  <si>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</si>
  <si>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</si>
  <si>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</si>
  <si>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</si>
  <si>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</si>
  <si>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</si>
  <si>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</si>
  <si>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</si>
  <si>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</si>
  <si>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</si>
  <si>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</si>
  <si>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</si>
  <si>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</si>
  <si>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</si>
  <si>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</si>
  <si>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</si>
  <si>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</si>
  <si>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</si>
  <si>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</si>
  <si>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</si>
  <si>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</si>
  <si>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</si>
  <si>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</si>
  <si>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</si>
  <si>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</si>
  <si>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</si>
  <si>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</si>
  <si>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</si>
  <si>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</si>
  <si>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</si>
  <si>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</si>
  <si>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</si>
  <si>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G1434-1034</t>
  </si>
  <si>
    <t>IBVS 5945</t>
  </si>
  <si>
    <t>I</t>
  </si>
  <si>
    <t>IBVS 5992</t>
  </si>
  <si>
    <t>IBVS 6029</t>
  </si>
  <si>
    <t>IBVS 6063</t>
  </si>
  <si>
    <t>EA?</t>
  </si>
  <si>
    <t>ToMcat</t>
  </si>
  <si>
    <t>GSC 1434-1034</t>
  </si>
  <si>
    <t>BAD?</t>
  </si>
  <si>
    <t>pg</t>
  </si>
  <si>
    <t>vis</t>
  </si>
  <si>
    <t>PE</t>
  </si>
  <si>
    <t>CCD</t>
  </si>
  <si>
    <t>s5</t>
  </si>
  <si>
    <t>s6</t>
  </si>
  <si>
    <t>s7</t>
  </si>
  <si>
    <t>MW Leo / GSC 1434-1034</t>
  </si>
  <si>
    <t>IBVS 6262</t>
  </si>
  <si>
    <t>RHN 2020</t>
  </si>
  <si>
    <t>JBAV, 60</t>
  </si>
  <si>
    <t>JBAV, 63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</si>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</sst>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76" fontId="18" fillId="0" borderId="0" xfId="0" applyNumberFormat="1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1434-1034 - O-C Diagr.</a:t>
            </a:r>
          </a:p>
        </c:rich>
      </c:tx>
      <c:layout>
        <c:manualLayout>
          <c:xMode val="edge"/>
          <c:yMode val="edge"/>
          <c:x val="0.3532684283727399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90959666203059"/>
          <c:y val="0.14035127795846455"/>
          <c:w val="0.8261474269819193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Active!$D$21:$D$237</c:f>
                <c:numCache>
                  <c:formatCode>General</c:formatCode>
                  <c:ptCount val="217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Active!$D$21:$D$237</c:f>
                <c:numCache>
                  <c:formatCode>General</c:formatCode>
                  <c:ptCount val="217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347</c:v>
                </c:pt>
                <c:pt idx="2">
                  <c:v>439</c:v>
                </c:pt>
                <c:pt idx="3">
                  <c:v>800</c:v>
                </c:pt>
                <c:pt idx="4">
                  <c:v>839</c:v>
                </c:pt>
                <c:pt idx="5">
                  <c:v>1177</c:v>
                </c:pt>
                <c:pt idx="6">
                  <c:v>3668</c:v>
                </c:pt>
                <c:pt idx="7">
                  <c:v>4198</c:v>
                </c:pt>
                <c:pt idx="8">
                  <c:v>4599</c:v>
                </c:pt>
                <c:pt idx="9">
                  <c:v>4870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FF-4827-883B-1AD89B46EFE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347</c:v>
                </c:pt>
                <c:pt idx="2">
                  <c:v>439</c:v>
                </c:pt>
                <c:pt idx="3">
                  <c:v>800</c:v>
                </c:pt>
                <c:pt idx="4">
                  <c:v>839</c:v>
                </c:pt>
                <c:pt idx="5">
                  <c:v>1177</c:v>
                </c:pt>
                <c:pt idx="6">
                  <c:v>3668</c:v>
                </c:pt>
                <c:pt idx="7">
                  <c:v>4198</c:v>
                </c:pt>
                <c:pt idx="8">
                  <c:v>4599</c:v>
                </c:pt>
                <c:pt idx="9">
                  <c:v>4870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5FF-4827-883B-1AD89B46EFE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347</c:v>
                </c:pt>
                <c:pt idx="2">
                  <c:v>439</c:v>
                </c:pt>
                <c:pt idx="3">
                  <c:v>800</c:v>
                </c:pt>
                <c:pt idx="4">
                  <c:v>839</c:v>
                </c:pt>
                <c:pt idx="5">
                  <c:v>1177</c:v>
                </c:pt>
                <c:pt idx="6">
                  <c:v>3668</c:v>
                </c:pt>
                <c:pt idx="7">
                  <c:v>4198</c:v>
                </c:pt>
                <c:pt idx="8">
                  <c:v>4599</c:v>
                </c:pt>
                <c:pt idx="9">
                  <c:v>4870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5FF-4827-883B-1AD89B46EFE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347</c:v>
                </c:pt>
                <c:pt idx="2">
                  <c:v>439</c:v>
                </c:pt>
                <c:pt idx="3">
                  <c:v>800</c:v>
                </c:pt>
                <c:pt idx="4">
                  <c:v>839</c:v>
                </c:pt>
                <c:pt idx="5">
                  <c:v>1177</c:v>
                </c:pt>
                <c:pt idx="6">
                  <c:v>3668</c:v>
                </c:pt>
                <c:pt idx="7">
                  <c:v>4198</c:v>
                </c:pt>
                <c:pt idx="8">
                  <c:v>4599</c:v>
                </c:pt>
                <c:pt idx="9">
                  <c:v>4870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0">
                  <c:v>0</c:v>
                </c:pt>
                <c:pt idx="1">
                  <c:v>-1.0894999941228889E-3</c:v>
                </c:pt>
                <c:pt idx="2">
                  <c:v>-1.5114999987417832E-3</c:v>
                </c:pt>
                <c:pt idx="3">
                  <c:v>-3.7999999985913746E-3</c:v>
                </c:pt>
                <c:pt idx="4">
                  <c:v>-8.1149999459739774E-4</c:v>
                </c:pt>
                <c:pt idx="6">
                  <c:v>-1.103799999691546E-2</c:v>
                </c:pt>
                <c:pt idx="7">
                  <c:v>-1.3342999998712912E-2</c:v>
                </c:pt>
                <c:pt idx="8">
                  <c:v>-1.5071499998157378E-2</c:v>
                </c:pt>
                <c:pt idx="9">
                  <c:v>-1.209499999822583E-2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5FF-4827-883B-1AD89B46EFE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347</c:v>
                </c:pt>
                <c:pt idx="2">
                  <c:v>439</c:v>
                </c:pt>
                <c:pt idx="3">
                  <c:v>800</c:v>
                </c:pt>
                <c:pt idx="4">
                  <c:v>839</c:v>
                </c:pt>
                <c:pt idx="5">
                  <c:v>1177</c:v>
                </c:pt>
                <c:pt idx="6">
                  <c:v>3668</c:v>
                </c:pt>
                <c:pt idx="7">
                  <c:v>4198</c:v>
                </c:pt>
                <c:pt idx="8">
                  <c:v>4599</c:v>
                </c:pt>
                <c:pt idx="9">
                  <c:v>4870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5FF-4827-883B-1AD89B46EFE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347</c:v>
                </c:pt>
                <c:pt idx="2">
                  <c:v>439</c:v>
                </c:pt>
                <c:pt idx="3">
                  <c:v>800</c:v>
                </c:pt>
                <c:pt idx="4">
                  <c:v>839</c:v>
                </c:pt>
                <c:pt idx="5">
                  <c:v>1177</c:v>
                </c:pt>
                <c:pt idx="6">
                  <c:v>3668</c:v>
                </c:pt>
                <c:pt idx="7">
                  <c:v>4198</c:v>
                </c:pt>
                <c:pt idx="8">
                  <c:v>4599</c:v>
                </c:pt>
                <c:pt idx="9">
                  <c:v>4870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5FF-4827-883B-1AD89B46EFE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347</c:v>
                </c:pt>
                <c:pt idx="2">
                  <c:v>439</c:v>
                </c:pt>
                <c:pt idx="3">
                  <c:v>800</c:v>
                </c:pt>
                <c:pt idx="4">
                  <c:v>839</c:v>
                </c:pt>
                <c:pt idx="5">
                  <c:v>1177</c:v>
                </c:pt>
                <c:pt idx="6">
                  <c:v>3668</c:v>
                </c:pt>
                <c:pt idx="7">
                  <c:v>4198</c:v>
                </c:pt>
                <c:pt idx="8">
                  <c:v>4599</c:v>
                </c:pt>
                <c:pt idx="9">
                  <c:v>4870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5FF-4827-883B-1AD89B46EFE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347</c:v>
                </c:pt>
                <c:pt idx="2">
                  <c:v>439</c:v>
                </c:pt>
                <c:pt idx="3">
                  <c:v>800</c:v>
                </c:pt>
                <c:pt idx="4">
                  <c:v>839</c:v>
                </c:pt>
                <c:pt idx="5">
                  <c:v>1177</c:v>
                </c:pt>
                <c:pt idx="6">
                  <c:v>3668</c:v>
                </c:pt>
                <c:pt idx="7">
                  <c:v>4198</c:v>
                </c:pt>
                <c:pt idx="8">
                  <c:v>4599</c:v>
                </c:pt>
                <c:pt idx="9">
                  <c:v>4870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-8.2395715969651485E-5</c:v>
                </c:pt>
                <c:pt idx="1">
                  <c:v>-1.1012417772760959E-3</c:v>
                </c:pt>
                <c:pt idx="2">
                  <c:v>-1.3713681105331358E-3</c:v>
                </c:pt>
                <c:pt idx="3">
                  <c:v>-2.4313203529873905E-3</c:v>
                </c:pt>
                <c:pt idx="4">
                  <c:v>-2.5458304290420053E-3</c:v>
                </c:pt>
                <c:pt idx="5">
                  <c:v>-3.538251088182E-3</c:v>
                </c:pt>
                <c:pt idx="6">
                  <c:v>-1.0852215176695986E-2</c:v>
                </c:pt>
                <c:pt idx="7">
                  <c:v>-1.2408377748720237E-2</c:v>
                </c:pt>
                <c:pt idx="8">
                  <c:v>-1.358577622302538E-2</c:v>
                </c:pt>
                <c:pt idx="9">
                  <c:v>-1.4381474443815139E-2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5FF-4827-883B-1AD89B46EFE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347</c:v>
                </c:pt>
                <c:pt idx="2">
                  <c:v>439</c:v>
                </c:pt>
                <c:pt idx="3">
                  <c:v>800</c:v>
                </c:pt>
                <c:pt idx="4">
                  <c:v>839</c:v>
                </c:pt>
                <c:pt idx="5">
                  <c:v>1177</c:v>
                </c:pt>
                <c:pt idx="6">
                  <c:v>3668</c:v>
                </c:pt>
                <c:pt idx="7">
                  <c:v>4198</c:v>
                </c:pt>
                <c:pt idx="8">
                  <c:v>4599</c:v>
                </c:pt>
                <c:pt idx="9">
                  <c:v>4870</c:v>
                </c:pt>
              </c:numCache>
            </c:numRef>
          </c:xVal>
          <c:yVal>
            <c:numRef>
              <c:f>Active!$U$21:$U$997</c:f>
              <c:numCache>
                <c:formatCode>General</c:formatCode>
                <c:ptCount val="977"/>
                <c:pt idx="5">
                  <c:v>1.4555000016116537E-3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5FF-4827-883B-1AD89B46E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7475128"/>
        <c:axId val="1"/>
      </c:scatterChart>
      <c:valAx>
        <c:axId val="867475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129346314325454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74751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756606397774686"/>
          <c:y val="0.92397937099967764"/>
          <c:w val="0.652294853963838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1434-1034 -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(old)'!$D$21:$D$238</c:f>
                <c:numCache>
                  <c:formatCode>General</c:formatCode>
                  <c:ptCount val="218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</c:numCache>
              </c:numRef>
            </c:plus>
            <c:minus>
              <c:numRef>
                <c:f>'A (old)'!$D$21:$D$238</c:f>
                <c:numCache>
                  <c:formatCode>General</c:formatCode>
                  <c:ptCount val="218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173.5</c:v>
                </c:pt>
                <c:pt idx="2">
                  <c:v>219.5</c:v>
                </c:pt>
                <c:pt idx="3">
                  <c:v>400</c:v>
                </c:pt>
                <c:pt idx="4">
                  <c:v>419.5</c:v>
                </c:pt>
                <c:pt idx="5">
                  <c:v>588.5</c:v>
                </c:pt>
              </c:numCache>
            </c:numRef>
          </c:xVal>
          <c:yVal>
            <c:numRef>
              <c:f>'A (old)'!$H$21:$H$998</c:f>
              <c:numCache>
                <c:formatCode>General</c:formatCode>
                <c:ptCount val="978"/>
                <c:pt idx="0">
                  <c:v>0</c:v>
                </c:pt>
                <c:pt idx="1">
                  <c:v>-1.0894999941228889E-3</c:v>
                </c:pt>
                <c:pt idx="2">
                  <c:v>-1.5114999987417832E-3</c:v>
                </c:pt>
                <c:pt idx="3">
                  <c:v>-3.7999999985913746E-3</c:v>
                </c:pt>
                <c:pt idx="4">
                  <c:v>-8.1149999459739774E-4</c:v>
                </c:pt>
                <c:pt idx="5">
                  <c:v>1.4555000016116537E-3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CA-48B6-9013-287C6F3DACA1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173.5</c:v>
                </c:pt>
                <c:pt idx="2">
                  <c:v>219.5</c:v>
                </c:pt>
                <c:pt idx="3">
                  <c:v>400</c:v>
                </c:pt>
                <c:pt idx="4">
                  <c:v>419.5</c:v>
                </c:pt>
                <c:pt idx="5">
                  <c:v>588.5</c:v>
                </c:pt>
              </c:numCache>
            </c:numRef>
          </c:xVal>
          <c:yVal>
            <c:numRef>
              <c:f>'A (old)'!$I$21:$I$998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CA-48B6-9013-287C6F3DACA1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173.5</c:v>
                </c:pt>
                <c:pt idx="2">
                  <c:v>219.5</c:v>
                </c:pt>
                <c:pt idx="3">
                  <c:v>400</c:v>
                </c:pt>
                <c:pt idx="4">
                  <c:v>419.5</c:v>
                </c:pt>
                <c:pt idx="5">
                  <c:v>588.5</c:v>
                </c:pt>
              </c:numCache>
            </c:numRef>
          </c:xVal>
          <c:yVal>
            <c:numRef>
              <c:f>'A (old)'!$J$21:$J$998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4CA-48B6-9013-287C6F3DACA1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173.5</c:v>
                </c:pt>
                <c:pt idx="2">
                  <c:v>219.5</c:v>
                </c:pt>
                <c:pt idx="3">
                  <c:v>400</c:v>
                </c:pt>
                <c:pt idx="4">
                  <c:v>419.5</c:v>
                </c:pt>
                <c:pt idx="5">
                  <c:v>588.5</c:v>
                </c:pt>
              </c:numCache>
            </c:numRef>
          </c:xVal>
          <c:yVal>
            <c:numRef>
              <c:f>'A (old)'!$K$21:$K$998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4CA-48B6-9013-287C6F3DACA1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173.5</c:v>
                </c:pt>
                <c:pt idx="2">
                  <c:v>219.5</c:v>
                </c:pt>
                <c:pt idx="3">
                  <c:v>400</c:v>
                </c:pt>
                <c:pt idx="4">
                  <c:v>419.5</c:v>
                </c:pt>
                <c:pt idx="5">
                  <c:v>588.5</c:v>
                </c:pt>
              </c:numCache>
            </c:numRef>
          </c:xVal>
          <c:yVal>
            <c:numRef>
              <c:f>'A (old)'!$L$21:$L$998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4CA-48B6-9013-287C6F3DACA1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173.5</c:v>
                </c:pt>
                <c:pt idx="2">
                  <c:v>219.5</c:v>
                </c:pt>
                <c:pt idx="3">
                  <c:v>400</c:v>
                </c:pt>
                <c:pt idx="4">
                  <c:v>419.5</c:v>
                </c:pt>
                <c:pt idx="5">
                  <c:v>588.5</c:v>
                </c:pt>
              </c:numCache>
            </c:numRef>
          </c:xVal>
          <c:yVal>
            <c:numRef>
              <c:f>'A (old)'!$M$21:$M$998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4CA-48B6-9013-287C6F3DACA1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173.5</c:v>
                </c:pt>
                <c:pt idx="2">
                  <c:v>219.5</c:v>
                </c:pt>
                <c:pt idx="3">
                  <c:v>400</c:v>
                </c:pt>
                <c:pt idx="4">
                  <c:v>419.5</c:v>
                </c:pt>
                <c:pt idx="5">
                  <c:v>588.5</c:v>
                </c:pt>
              </c:numCache>
            </c:numRef>
          </c:xVal>
          <c:yVal>
            <c:numRef>
              <c:f>'A (old)'!$N$21:$N$998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4CA-48B6-9013-287C6F3DACA1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173.5</c:v>
                </c:pt>
                <c:pt idx="2">
                  <c:v>219.5</c:v>
                </c:pt>
                <c:pt idx="3">
                  <c:v>400</c:v>
                </c:pt>
                <c:pt idx="4">
                  <c:v>419.5</c:v>
                </c:pt>
                <c:pt idx="5">
                  <c:v>588.5</c:v>
                </c:pt>
              </c:numCache>
            </c:numRef>
          </c:xVal>
          <c:yVal>
            <c:numRef>
              <c:f>'A (old)'!$O$21:$O$998</c:f>
              <c:numCache>
                <c:formatCode>General</c:formatCode>
                <c:ptCount val="978"/>
                <c:pt idx="0">
                  <c:v>-1.2370167385029962E-3</c:v>
                </c:pt>
                <c:pt idx="1">
                  <c:v>-1.0766086721615369E-3</c:v>
                </c:pt>
                <c:pt idx="2">
                  <c:v>-1.0340797323822449E-3</c:v>
                </c:pt>
                <c:pt idx="3">
                  <c:v>-8.6719987085698042E-4</c:v>
                </c:pt>
                <c:pt idx="4">
                  <c:v>-8.4917129855923714E-4</c:v>
                </c:pt>
                <c:pt idx="5">
                  <c:v>-6.9292367197879544E-4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4CA-48B6-9013-287C6F3DACA1}"/>
            </c:ext>
          </c:extLst>
        </c:ser>
        <c:ser>
          <c:idx val="8"/>
          <c:order val="8"/>
          <c:tx>
            <c:strRef>
              <c:f>'A (old)'!$R$20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173.5</c:v>
                </c:pt>
                <c:pt idx="2">
                  <c:v>219.5</c:v>
                </c:pt>
                <c:pt idx="3">
                  <c:v>400</c:v>
                </c:pt>
                <c:pt idx="4">
                  <c:v>419.5</c:v>
                </c:pt>
                <c:pt idx="5">
                  <c:v>588.5</c:v>
                </c:pt>
              </c:numCache>
            </c:numRef>
          </c:xVal>
          <c:yVal>
            <c:numRef>
              <c:f>'A (old)'!$R$21:$R$998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4CA-48B6-9013-287C6F3DA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7471848"/>
        <c:axId val="1"/>
      </c:scatterChart>
      <c:valAx>
        <c:axId val="867471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74718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0902255639097744"/>
          <c:y val="0.92375366568914952"/>
          <c:w val="0.9458646616541353"/>
          <c:h val="0.9824046920821114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18</xdr:col>
      <xdr:colOff>57150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8483AB6-0C8E-2D1A-E889-18218DD106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B2191AC9-BAA0-8FD3-00F9-77D41B774A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6938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59</v>
      </c>
    </row>
    <row r="2" spans="1:6" x14ac:dyDescent="0.2">
      <c r="A2" t="s">
        <v>24</v>
      </c>
      <c r="B2" t="s">
        <v>48</v>
      </c>
      <c r="C2" s="3"/>
      <c r="D2" s="3"/>
      <c r="E2" s="31" t="s">
        <v>42</v>
      </c>
      <c r="F2" t="s">
        <v>42</v>
      </c>
    </row>
    <row r="3" spans="1:6" ht="13.5" thickBot="1" x14ac:dyDescent="0.25"/>
    <row r="4" spans="1:6" ht="14.25" thickTop="1" thickBot="1" x14ac:dyDescent="0.25">
      <c r="A4" s="5" t="s">
        <v>0</v>
      </c>
      <c r="C4" s="28" t="s">
        <v>41</v>
      </c>
      <c r="D4" s="29" t="s">
        <v>41</v>
      </c>
    </row>
    <row r="5" spans="1:6" ht="13.5" thickTop="1" x14ac:dyDescent="0.2">
      <c r="A5" s="9" t="s">
        <v>31</v>
      </c>
      <c r="B5" s="10"/>
      <c r="C5" s="11">
        <v>-9.5</v>
      </c>
      <c r="D5" s="10" t="s">
        <v>32</v>
      </c>
    </row>
    <row r="6" spans="1:6" x14ac:dyDescent="0.2">
      <c r="A6" s="5" t="s">
        <v>1</v>
      </c>
    </row>
    <row r="7" spans="1:6" x14ac:dyDescent="0.2">
      <c r="A7" t="s">
        <v>2</v>
      </c>
      <c r="C7" s="8">
        <v>55290.831599999998</v>
      </c>
      <c r="D7" s="30" t="s">
        <v>49</v>
      </c>
    </row>
    <row r="8" spans="1:6" x14ac:dyDescent="0.2">
      <c r="A8" t="s">
        <v>3</v>
      </c>
      <c r="C8" s="8">
        <f>E8/2</f>
        <v>0.86752850000000004</v>
      </c>
      <c r="D8" s="30" t="s">
        <v>49</v>
      </c>
      <c r="E8" s="8">
        <v>1.7350570000000001</v>
      </c>
    </row>
    <row r="9" spans="1:6" x14ac:dyDescent="0.2">
      <c r="A9" s="25" t="s">
        <v>36</v>
      </c>
      <c r="B9" s="26">
        <v>21</v>
      </c>
      <c r="C9" s="23" t="str">
        <f>"F"&amp;B9</f>
        <v>F21</v>
      </c>
      <c r="D9" s="24" t="str">
        <f>"G"&amp;B9</f>
        <v>G21</v>
      </c>
    </row>
    <row r="10" spans="1:6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6" x14ac:dyDescent="0.2">
      <c r="A11" s="10" t="s">
        <v>15</v>
      </c>
      <c r="B11" s="10"/>
      <c r="C11" s="22">
        <f ca="1">INTERCEPT(INDIRECT($D$9):G990,INDIRECT($C$9):F990)</f>
        <v>-8.2395715969651485E-5</v>
      </c>
      <c r="D11" s="3"/>
      <c r="E11" s="10"/>
    </row>
    <row r="12" spans="1:6" x14ac:dyDescent="0.2">
      <c r="A12" s="10" t="s">
        <v>16</v>
      </c>
      <c r="B12" s="10"/>
      <c r="C12" s="22">
        <f ca="1">SLOPE(INDIRECT($D$9):G990,INDIRECT($C$9):F990)</f>
        <v>-2.9361557962721738E-6</v>
      </c>
      <c r="D12" s="3"/>
      <c r="E12" s="10"/>
    </row>
    <row r="13" spans="1:6" x14ac:dyDescent="0.2">
      <c r="A13" s="10" t="s">
        <v>19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(C7+C11)+(C8+C12)*INT(MAX(F21:F3531))</f>
        <v>59515.681013525551</v>
      </c>
      <c r="E15" s="14" t="s">
        <v>38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0.86752556384420376</v>
      </c>
      <c r="E16" s="14" t="s">
        <v>33</v>
      </c>
      <c r="F16" s="15">
        <f ca="1">NOW()+15018.5+$C$5/24</f>
        <v>59961.716707754626</v>
      </c>
    </row>
    <row r="17" spans="1:21" ht="13.5" thickBot="1" x14ac:dyDescent="0.25">
      <c r="A17" s="14" t="s">
        <v>30</v>
      </c>
      <c r="B17" s="10"/>
      <c r="C17" s="10">
        <f>COUNT(C21:C2189)</f>
        <v>10</v>
      </c>
      <c r="E17" s="14" t="s">
        <v>39</v>
      </c>
      <c r="F17" s="15">
        <f ca="1">ROUND(2*(F16-$C$7)/$C$8,0)/2+F15</f>
        <v>5385</v>
      </c>
    </row>
    <row r="18" spans="1:21" ht="14.25" thickTop="1" thickBot="1" x14ac:dyDescent="0.25">
      <c r="A18" s="16" t="s">
        <v>5</v>
      </c>
      <c r="B18" s="10"/>
      <c r="C18" s="19">
        <f ca="1">+C15</f>
        <v>59515.681013525551</v>
      </c>
      <c r="D18" s="20">
        <f ca="1">+C16</f>
        <v>0.86752556384420376</v>
      </c>
      <c r="E18" s="14" t="s">
        <v>40</v>
      </c>
      <c r="F18" s="24">
        <f ca="1">ROUND(2*(F16-$C$15)/$C$16,0)/2+F15</f>
        <v>515</v>
      </c>
    </row>
    <row r="19" spans="1:21" ht="13.5" thickTop="1" x14ac:dyDescent="0.2">
      <c r="E19" s="14" t="s">
        <v>34</v>
      </c>
      <c r="F19" s="18">
        <f ca="1">+$C$15+$C$16*F18-15018.5-$C$5/24</f>
        <v>44944.352512238649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52</v>
      </c>
      <c r="I20" s="7" t="s">
        <v>53</v>
      </c>
      <c r="J20" s="7" t="s">
        <v>54</v>
      </c>
      <c r="K20" s="7" t="s">
        <v>55</v>
      </c>
      <c r="L20" s="7" t="s">
        <v>56</v>
      </c>
      <c r="M20" s="7" t="s">
        <v>57</v>
      </c>
      <c r="N20" s="7" t="s">
        <v>58</v>
      </c>
      <c r="O20" s="7" t="s">
        <v>23</v>
      </c>
      <c r="P20" s="6" t="s">
        <v>22</v>
      </c>
      <c r="Q20" s="4" t="s">
        <v>14</v>
      </c>
      <c r="U20" s="27" t="s">
        <v>51</v>
      </c>
    </row>
    <row r="21" spans="1:21" x14ac:dyDescent="0.2">
      <c r="A21" s="32" t="s">
        <v>43</v>
      </c>
      <c r="B21" s="33" t="s">
        <v>44</v>
      </c>
      <c r="C21" s="32">
        <v>55290.831599999998</v>
      </c>
      <c r="D21" s="32">
        <v>2.9999999999999997E-4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-8.2395715969651485E-5</v>
      </c>
      <c r="Q21" s="2">
        <f>+C21-15018.5</f>
        <v>40272.331599999998</v>
      </c>
    </row>
    <row r="22" spans="1:21" x14ac:dyDescent="0.2">
      <c r="A22" s="32" t="s">
        <v>45</v>
      </c>
      <c r="B22" s="33" t="s">
        <v>44</v>
      </c>
      <c r="C22" s="32">
        <v>55591.8629</v>
      </c>
      <c r="D22" s="32">
        <v>2.0000000000000001E-4</v>
      </c>
      <c r="E22">
        <f>+(C22-C$7)/C$8</f>
        <v>346.99874413348078</v>
      </c>
      <c r="F22">
        <f>ROUND(2*E22,0)/2</f>
        <v>347</v>
      </c>
      <c r="G22">
        <f>+C22-(C$7+F22*C$8)</f>
        <v>-1.0894999941228889E-3</v>
      </c>
      <c r="K22">
        <f>+G22</f>
        <v>-1.0894999941228889E-3</v>
      </c>
      <c r="O22">
        <f ca="1">+C$11+C$12*$F22</f>
        <v>-1.1012417772760959E-3</v>
      </c>
      <c r="Q22" s="2">
        <f>+C22-15018.5</f>
        <v>40573.3629</v>
      </c>
    </row>
    <row r="23" spans="1:21" x14ac:dyDescent="0.2">
      <c r="A23" s="32" t="s">
        <v>45</v>
      </c>
      <c r="B23" s="33" t="s">
        <v>44</v>
      </c>
      <c r="C23" s="32">
        <v>55671.6751</v>
      </c>
      <c r="D23" s="32">
        <v>5.0000000000000001E-4</v>
      </c>
      <c r="E23">
        <f>+(C23-C$7)/C$8</f>
        <v>438.9982576941307</v>
      </c>
      <c r="F23">
        <f>ROUND(2*E23,0)/2</f>
        <v>439</v>
      </c>
      <c r="G23">
        <f>+C23-(C$7+F23*C$8)</f>
        <v>-1.5114999987417832E-3</v>
      </c>
      <c r="K23">
        <f>+G23</f>
        <v>-1.5114999987417832E-3</v>
      </c>
      <c r="O23">
        <f ca="1">+C$11+C$12*$F23</f>
        <v>-1.3713681105331358E-3</v>
      </c>
      <c r="Q23" s="2">
        <f>+C23-15018.5</f>
        <v>40653.1751</v>
      </c>
    </row>
    <row r="24" spans="1:21" x14ac:dyDescent="0.2">
      <c r="A24" s="34" t="s">
        <v>46</v>
      </c>
      <c r="B24" s="35" t="s">
        <v>44</v>
      </c>
      <c r="C24" s="34">
        <v>55984.850599999998</v>
      </c>
      <c r="D24" s="34">
        <v>2.9999999999999997E-4</v>
      </c>
      <c r="E24">
        <f>+(C24-C$7)/C$8</f>
        <v>799.99561974044684</v>
      </c>
      <c r="F24">
        <f>ROUND(2*E24,0)/2</f>
        <v>800</v>
      </c>
      <c r="G24">
        <f>+C24-(C$7+F24*C$8)</f>
        <v>-3.7999999985913746E-3</v>
      </c>
      <c r="K24">
        <f>+G24</f>
        <v>-3.7999999985913746E-3</v>
      </c>
      <c r="O24">
        <f ca="1">+C$11+C$12*$F24</f>
        <v>-2.4313203529873905E-3</v>
      </c>
      <c r="Q24" s="2">
        <f>+C24-15018.5</f>
        <v>40966.350599999998</v>
      </c>
    </row>
    <row r="25" spans="1:21" x14ac:dyDescent="0.2">
      <c r="A25" s="34" t="s">
        <v>46</v>
      </c>
      <c r="B25" s="35" t="s">
        <v>44</v>
      </c>
      <c r="C25" s="34">
        <v>56018.6872</v>
      </c>
      <c r="D25" s="34">
        <v>4.0000000000000002E-4</v>
      </c>
      <c r="E25">
        <f>+(C25-C$7)/C$8</f>
        <v>838.99906458404837</v>
      </c>
      <c r="F25">
        <f>ROUND(2*E25,0)/2</f>
        <v>839</v>
      </c>
      <c r="G25">
        <f>+C25-(C$7+F25*C$8)</f>
        <v>-8.1149999459739774E-4</v>
      </c>
      <c r="K25">
        <f>+G25</f>
        <v>-8.1149999459739774E-4</v>
      </c>
      <c r="O25">
        <f ca="1">+C$11+C$12*$F25</f>
        <v>-2.5458304290420053E-3</v>
      </c>
      <c r="Q25" s="2">
        <f>+C25-15018.5</f>
        <v>41000.1872</v>
      </c>
    </row>
    <row r="26" spans="1:21" x14ac:dyDescent="0.2">
      <c r="A26" s="36" t="s">
        <v>47</v>
      </c>
      <c r="B26" s="37" t="s">
        <v>44</v>
      </c>
      <c r="C26" s="38">
        <v>56311.914100000002</v>
      </c>
      <c r="D26" s="38">
        <v>5.0000000000000001E-4</v>
      </c>
      <c r="E26">
        <f>+(C26-C$7)/C$8</f>
        <v>1177.0016777546837</v>
      </c>
      <c r="F26">
        <f>ROUND(2*E26,0)/2</f>
        <v>1177</v>
      </c>
      <c r="O26">
        <f ca="1">+C$11+C$12*$F26</f>
        <v>-3.538251088182E-3</v>
      </c>
      <c r="Q26" s="2">
        <f>+C26-15018.5</f>
        <v>41293.414100000002</v>
      </c>
      <c r="U26">
        <f>+C26-(C$7+F26*C$8)</f>
        <v>1.4555000016116537E-3</v>
      </c>
    </row>
    <row r="27" spans="1:21" x14ac:dyDescent="0.2">
      <c r="A27" s="5" t="s">
        <v>60</v>
      </c>
      <c r="C27" s="8">
        <v>58472.915099999998</v>
      </c>
      <c r="D27" s="8">
        <v>2.9999999999999997E-4</v>
      </c>
      <c r="E27">
        <f>+(C27-C$7)/C$8</f>
        <v>3667.9872764986976</v>
      </c>
      <c r="F27">
        <f>ROUND(2*E27,0)/2</f>
        <v>3668</v>
      </c>
      <c r="G27">
        <f>+C27-(C$7+F27*C$8)</f>
        <v>-1.103799999691546E-2</v>
      </c>
      <c r="K27">
        <f>+G27</f>
        <v>-1.103799999691546E-2</v>
      </c>
      <c r="O27">
        <f ca="1">+C$11+C$12*$F27</f>
        <v>-1.0852215176695986E-2</v>
      </c>
      <c r="Q27" s="2">
        <f>+C27-15018.5</f>
        <v>43454.415099999998</v>
      </c>
    </row>
    <row r="28" spans="1:21" x14ac:dyDescent="0.2">
      <c r="A28" s="5" t="s">
        <v>61</v>
      </c>
      <c r="C28" s="8">
        <v>58932.702899999997</v>
      </c>
      <c r="D28" s="8">
        <v>2.0000000000000001E-4</v>
      </c>
      <c r="E28">
        <f>+(C28-C$7)/C$8</f>
        <v>4197.9846195254668</v>
      </c>
      <c r="F28">
        <f>ROUND(2*E28,0)/2</f>
        <v>4198</v>
      </c>
      <c r="G28">
        <f>+C28-(C$7+F28*C$8)</f>
        <v>-1.3342999998712912E-2</v>
      </c>
      <c r="K28">
        <f>+G28</f>
        <v>-1.3342999998712912E-2</v>
      </c>
      <c r="O28">
        <f ca="1">+C$11+C$12*$F28</f>
        <v>-1.2408377748720237E-2</v>
      </c>
      <c r="Q28" s="2">
        <f>+C28-15018.5</f>
        <v>43914.202899999997</v>
      </c>
    </row>
    <row r="29" spans="1:21" x14ac:dyDescent="0.2">
      <c r="A29" s="39" t="s">
        <v>62</v>
      </c>
      <c r="B29" s="40" t="s">
        <v>44</v>
      </c>
      <c r="C29" s="41">
        <v>59280.580099999999</v>
      </c>
      <c r="D29" s="39">
        <v>4.0000000000000002E-4</v>
      </c>
      <c r="E29">
        <f>+(C29-C$7)/C$8</f>
        <v>4598.9826270837229</v>
      </c>
      <c r="F29">
        <f>ROUND(2*E29,0)/2</f>
        <v>4599</v>
      </c>
      <c r="G29">
        <f>+C29-(C$7+F29*C$8)</f>
        <v>-1.5071499998157378E-2</v>
      </c>
      <c r="K29">
        <f>+G29</f>
        <v>-1.5071499998157378E-2</v>
      </c>
      <c r="O29">
        <f ca="1">+C$11+C$12*$F29</f>
        <v>-1.358577622302538E-2</v>
      </c>
      <c r="Q29" s="2">
        <f>+C29-15018.5</f>
        <v>44262.080099999999</v>
      </c>
    </row>
    <row r="30" spans="1:21" x14ac:dyDescent="0.2">
      <c r="A30" s="39" t="s">
        <v>63</v>
      </c>
      <c r="B30" s="40" t="s">
        <v>64</v>
      </c>
      <c r="C30" s="41">
        <v>59515.683299999997</v>
      </c>
      <c r="D30" s="39">
        <v>2.0000000000000001E-4</v>
      </c>
      <c r="E30">
        <f>+(C30-C$7)/C$8</f>
        <v>4869.9860580949207</v>
      </c>
      <c r="F30">
        <f>ROUND(2*E30,0)/2</f>
        <v>4870</v>
      </c>
      <c r="G30">
        <f>+C30-(C$7+F30*C$8)</f>
        <v>-1.209499999822583E-2</v>
      </c>
      <c r="K30">
        <f>+G30</f>
        <v>-1.209499999822583E-2</v>
      </c>
      <c r="O30">
        <f ca="1">+C$11+C$12*$F30</f>
        <v>-1.4381474443815139E-2</v>
      </c>
      <c r="Q30" s="2">
        <f>+C30-15018.5</f>
        <v>44497.183299999997</v>
      </c>
    </row>
    <row r="31" spans="1:21" x14ac:dyDescent="0.2">
      <c r="C31" s="8"/>
      <c r="D31" s="8"/>
      <c r="Q31" s="2"/>
    </row>
    <row r="32" spans="1:21" x14ac:dyDescent="0.2">
      <c r="C32" s="8"/>
      <c r="D32" s="8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</sheetData>
  <sortState xmlns:xlrd2="http://schemas.microsoft.com/office/spreadsheetml/2017/richdata2" ref="A21:U30">
    <sortCondition ref="C21:C30"/>
  </sortState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9"/>
  <sheetViews>
    <sheetView workbookViewId="0">
      <selection activeCell="C18" sqref="C18:D1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50</v>
      </c>
    </row>
    <row r="2" spans="1:7" x14ac:dyDescent="0.2">
      <c r="A2" t="s">
        <v>24</v>
      </c>
      <c r="B2" t="s">
        <v>48</v>
      </c>
      <c r="C2" s="3"/>
      <c r="D2" s="3"/>
      <c r="E2" s="31" t="s">
        <v>42</v>
      </c>
      <c r="F2" t="s">
        <v>42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55290.831599999998</v>
      </c>
      <c r="D7" s="30" t="s">
        <v>49</v>
      </c>
    </row>
    <row r="8" spans="1:7" x14ac:dyDescent="0.2">
      <c r="A8" t="s">
        <v>3</v>
      </c>
      <c r="C8" s="8">
        <v>1.7350570000000001</v>
      </c>
      <c r="D8" s="30" t="s">
        <v>49</v>
      </c>
    </row>
    <row r="9" spans="1:7" x14ac:dyDescent="0.2">
      <c r="A9" s="9" t="s">
        <v>31</v>
      </c>
      <c r="B9" s="10"/>
      <c r="C9" s="11">
        <v>8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INTERCEPT(INDIRECT($G$11):G991,INDIRECT($F$11):F991)</f>
        <v>-1.2370167385029962E-3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SLOPE(INDIRECT($G$11):G991,INDIRECT($F$11):F991)</f>
        <v>9.2454216911503954E-7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59962.445874421297</v>
      </c>
    </row>
    <row r="15" spans="1:7" x14ac:dyDescent="0.2">
      <c r="A15" s="12" t="s">
        <v>17</v>
      </c>
      <c r="B15" s="10"/>
      <c r="C15" s="13">
        <f ca="1">(C7+C11)+(C8+C12)*INT(MAX(F21:F3532))</f>
        <v>56311.044422614053</v>
      </c>
      <c r="D15" s="14" t="s">
        <v>39</v>
      </c>
      <c r="E15" s="15">
        <f ca="1">ROUND(2*(E14-$C$7)/$C$8,0)/2+E13</f>
        <v>2693.5</v>
      </c>
    </row>
    <row r="16" spans="1:7" x14ac:dyDescent="0.2">
      <c r="A16" s="16" t="s">
        <v>4</v>
      </c>
      <c r="B16" s="10"/>
      <c r="C16" s="17">
        <f ca="1">+C8+C12</f>
        <v>1.7350579245421691</v>
      </c>
      <c r="D16" s="14" t="s">
        <v>40</v>
      </c>
      <c r="E16" s="24">
        <f ca="1">ROUND(2*(E14-$C$15)/$C$16,0)/2+E13</f>
        <v>2105.5</v>
      </c>
    </row>
    <row r="17" spans="1:18" ht="13.5" thickBot="1" x14ac:dyDescent="0.25">
      <c r="A17" s="14" t="s">
        <v>30</v>
      </c>
      <c r="B17" s="10"/>
      <c r="C17" s="10">
        <f>COUNT(C21:C2190)</f>
        <v>6</v>
      </c>
      <c r="D17" s="14" t="s">
        <v>34</v>
      </c>
      <c r="E17" s="18">
        <f ca="1">+$C$15+$C$16*E16-15018.5-$C$9/24</f>
        <v>44945.375549404256</v>
      </c>
    </row>
    <row r="18" spans="1:18" ht="14.25" thickTop="1" thickBot="1" x14ac:dyDescent="0.25">
      <c r="A18" s="16" t="s">
        <v>5</v>
      </c>
      <c r="B18" s="10"/>
      <c r="C18" s="19">
        <f ca="1">+C15</f>
        <v>56311.044422614053</v>
      </c>
      <c r="D18" s="20">
        <f ca="1">+C16</f>
        <v>1.7350579245421691</v>
      </c>
      <c r="E18" s="21" t="s">
        <v>35</v>
      </c>
    </row>
    <row r="19" spans="1:18" ht="13.5" thickTop="1" x14ac:dyDescent="0.2">
      <c r="A19" s="25" t="s">
        <v>36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8" x14ac:dyDescent="0.2">
      <c r="A21" s="32" t="s">
        <v>43</v>
      </c>
      <c r="B21" s="33" t="s">
        <v>44</v>
      </c>
      <c r="C21" s="32">
        <v>55290.831599999998</v>
      </c>
      <c r="D21" s="32">
        <v>2.9999999999999997E-4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H21">
        <f t="shared" ref="H21:H26" si="3">+G21</f>
        <v>0</v>
      </c>
      <c r="O21">
        <f t="shared" ref="O21:O26" ca="1" si="4">+C$11+C$12*$F21</f>
        <v>-1.2370167385029962E-3</v>
      </c>
      <c r="Q21" s="2">
        <f t="shared" ref="Q21:Q26" si="5">+C21-15018.5</f>
        <v>40272.331599999998</v>
      </c>
    </row>
    <row r="22" spans="1:18" x14ac:dyDescent="0.2">
      <c r="A22" s="32" t="s">
        <v>45</v>
      </c>
      <c r="B22" s="33" t="s">
        <v>44</v>
      </c>
      <c r="C22" s="32">
        <v>55591.8629</v>
      </c>
      <c r="D22" s="32">
        <v>2.0000000000000001E-4</v>
      </c>
      <c r="E22">
        <f t="shared" si="0"/>
        <v>173.49937206674039</v>
      </c>
      <c r="F22">
        <f t="shared" si="1"/>
        <v>173.5</v>
      </c>
      <c r="G22">
        <f t="shared" si="2"/>
        <v>-1.0894999941228889E-3</v>
      </c>
      <c r="H22">
        <f t="shared" si="3"/>
        <v>-1.0894999941228889E-3</v>
      </c>
      <c r="O22">
        <f t="shared" ca="1" si="4"/>
        <v>-1.0766086721615369E-3</v>
      </c>
      <c r="Q22" s="2">
        <f t="shared" si="5"/>
        <v>40573.3629</v>
      </c>
    </row>
    <row r="23" spans="1:18" x14ac:dyDescent="0.2">
      <c r="A23" s="32" t="s">
        <v>45</v>
      </c>
      <c r="B23" s="33" t="s">
        <v>44</v>
      </c>
      <c r="C23" s="32">
        <v>55671.6751</v>
      </c>
      <c r="D23" s="32">
        <v>5.0000000000000001E-4</v>
      </c>
      <c r="E23">
        <f t="shared" si="0"/>
        <v>219.49912884706535</v>
      </c>
      <c r="F23">
        <f t="shared" si="1"/>
        <v>219.5</v>
      </c>
      <c r="G23">
        <f t="shared" si="2"/>
        <v>-1.5114999987417832E-3</v>
      </c>
      <c r="H23">
        <f t="shared" si="3"/>
        <v>-1.5114999987417832E-3</v>
      </c>
      <c r="O23">
        <f t="shared" ca="1" si="4"/>
        <v>-1.0340797323822449E-3</v>
      </c>
      <c r="Q23" s="2">
        <f t="shared" si="5"/>
        <v>40653.1751</v>
      </c>
    </row>
    <row r="24" spans="1:18" x14ac:dyDescent="0.2">
      <c r="A24" s="34" t="s">
        <v>46</v>
      </c>
      <c r="B24" s="35" t="s">
        <v>44</v>
      </c>
      <c r="C24" s="34">
        <v>55984.850599999998</v>
      </c>
      <c r="D24" s="34">
        <v>2.9999999999999997E-4</v>
      </c>
      <c r="E24">
        <f t="shared" si="0"/>
        <v>399.99780987022342</v>
      </c>
      <c r="F24">
        <f t="shared" si="1"/>
        <v>400</v>
      </c>
      <c r="G24">
        <f t="shared" si="2"/>
        <v>-3.7999999985913746E-3</v>
      </c>
      <c r="H24">
        <f t="shared" si="3"/>
        <v>-3.7999999985913746E-3</v>
      </c>
      <c r="O24">
        <f t="shared" ca="1" si="4"/>
        <v>-8.6719987085698042E-4</v>
      </c>
      <c r="Q24" s="2">
        <f t="shared" si="5"/>
        <v>40966.350599999998</v>
      </c>
    </row>
    <row r="25" spans="1:18" x14ac:dyDescent="0.2">
      <c r="A25" s="34" t="s">
        <v>46</v>
      </c>
      <c r="B25" s="35" t="s">
        <v>44</v>
      </c>
      <c r="C25" s="34">
        <v>56018.6872</v>
      </c>
      <c r="D25" s="34">
        <v>4.0000000000000002E-4</v>
      </c>
      <c r="E25">
        <f t="shared" si="0"/>
        <v>419.49953229202418</v>
      </c>
      <c r="F25">
        <f t="shared" si="1"/>
        <v>419.5</v>
      </c>
      <c r="G25">
        <f t="shared" si="2"/>
        <v>-8.1149999459739774E-4</v>
      </c>
      <c r="H25">
        <f t="shared" si="3"/>
        <v>-8.1149999459739774E-4</v>
      </c>
      <c r="O25">
        <f t="shared" ca="1" si="4"/>
        <v>-8.4917129855923714E-4</v>
      </c>
      <c r="Q25" s="2">
        <f t="shared" si="5"/>
        <v>41000.1872</v>
      </c>
    </row>
    <row r="26" spans="1:18" x14ac:dyDescent="0.2">
      <c r="A26" s="36" t="s">
        <v>47</v>
      </c>
      <c r="B26" s="37" t="s">
        <v>44</v>
      </c>
      <c r="C26" s="38">
        <v>56311.914100000002</v>
      </c>
      <c r="D26" s="38">
        <v>5.0000000000000001E-4</v>
      </c>
      <c r="E26">
        <f t="shared" si="0"/>
        <v>588.50083887734183</v>
      </c>
      <c r="F26">
        <f t="shared" si="1"/>
        <v>588.5</v>
      </c>
      <c r="G26">
        <f t="shared" si="2"/>
        <v>1.4555000016116537E-3</v>
      </c>
      <c r="H26">
        <f t="shared" si="3"/>
        <v>1.4555000016116537E-3</v>
      </c>
      <c r="O26">
        <f t="shared" ca="1" si="4"/>
        <v>-6.9292367197879544E-4</v>
      </c>
      <c r="Q26" s="2">
        <f t="shared" si="5"/>
        <v>41293.414100000002</v>
      </c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A (old)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2023-01-17T04:12:03Z</dcterms:modified>
</cp:coreProperties>
</file>