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EDB41EF0-47DA-415A-A783-4D2C3E1FAE14}" xr6:coauthVersionLast="47" xr6:coauthVersionMax="47" xr10:uidLastSave="{00000000-0000-0000-0000-000000000000}"/>
  <bookViews>
    <workbookView xWindow="13425" yWindow="1005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 s="1"/>
  <c r="K27" i="1" s="1"/>
  <c r="Q27" i="1"/>
  <c r="E28" i="1"/>
  <c r="F28" i="1"/>
  <c r="G28" i="1" s="1"/>
  <c r="K28" i="1" s="1"/>
  <c r="Q28" i="1"/>
  <c r="E26" i="1"/>
  <c r="F26" i="1"/>
  <c r="G26" i="1"/>
  <c r="K26" i="1"/>
  <c r="Q26" i="1"/>
  <c r="D9" i="1"/>
  <c r="C9" i="1"/>
  <c r="Q22" i="1"/>
  <c r="Q23" i="1"/>
  <c r="Q24" i="1"/>
  <c r="Q25" i="1"/>
  <c r="C8" i="1"/>
  <c r="E25" i="1"/>
  <c r="F25" i="1"/>
  <c r="G25" i="1"/>
  <c r="K25" i="1"/>
  <c r="E22" i="1"/>
  <c r="F22" i="1"/>
  <c r="G22" i="1"/>
  <c r="I22" i="1"/>
  <c r="D8" i="1"/>
  <c r="F16" i="1"/>
  <c r="F17" i="1" s="1"/>
  <c r="C17" i="1"/>
  <c r="Q21" i="1"/>
  <c r="E24" i="1"/>
  <c r="F24" i="1"/>
  <c r="G24" i="1"/>
  <c r="I24" i="1"/>
  <c r="E21" i="1"/>
  <c r="F21" i="1"/>
  <c r="G21" i="1"/>
  <c r="I21" i="1"/>
  <c r="E23" i="1"/>
  <c r="F23" i="1"/>
  <c r="G23" i="1"/>
  <c r="I23" i="1"/>
  <c r="C11" i="1"/>
  <c r="C12" i="1"/>
  <c r="O28" i="1" l="1"/>
  <c r="O27" i="1"/>
  <c r="C16" i="1"/>
  <c r="D18" i="1" s="1"/>
  <c r="C15" i="1"/>
  <c r="O22" i="1"/>
  <c r="O25" i="1"/>
  <c r="O23" i="1"/>
  <c r="O21" i="1"/>
  <c r="O24" i="1"/>
  <c r="O26" i="1"/>
  <c r="C18" i="1" l="1"/>
  <c r="F18" i="1"/>
  <c r="F19" i="1" s="1"/>
</calcChain>
</file>

<file path=xl/sharedStrings.xml><?xml version="1.0" encoding="utf-8"?>
<sst xmlns="http://schemas.openxmlformats.org/spreadsheetml/2006/main" count="67" uniqueCount="57">
  <si>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</si>
  <si>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</si>
  <si>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</si>
  <si>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</si>
  <si>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</si>
  <si>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</si>
  <si>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</si>
  <si>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</si>
  <si>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</si>
  <si>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</si>
  <si>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</si>
  <si>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</si>
  <si>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</si>
  <si>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</si>
  <si>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</si>
  <si>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</si>
  <si>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</si>
  <si>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</si>
  <si>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</si>
  <si>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</si>
  <si>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</si>
  <si>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</si>
  <si>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</si>
  <si>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</si>
  <si>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</si>
  <si>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</si>
  <si>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</si>
  <si>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</si>
  <si>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</si>
  <si>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</si>
  <si>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</si>
  <si>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</si>
  <si>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</si>
  <si>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</si>
  <si>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</si>
  <si>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</si>
  <si>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</si>
  <si>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</si>
  <si>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</si>
  <si>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</si>
  <si>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</si>
  <si>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NT    Leo  </t>
  </si>
  <si>
    <t>2017K</t>
  </si>
  <si>
    <t>G1437-0805</t>
  </si>
  <si>
    <t xml:space="preserve">EA        </t>
  </si>
  <si>
    <t>pr_6</t>
  </si>
  <si>
    <t xml:space="preserve">F5        </t>
  </si>
  <si>
    <t>NT Leo   / GSC 1437-0805</t>
  </si>
  <si>
    <t>GCVS</t>
  </si>
  <si>
    <t>I</t>
  </si>
  <si>
    <t>OEJV 0179</t>
  </si>
  <si>
    <t>IBVS 5945</t>
  </si>
  <si>
    <t>OEJV 0142</t>
  </si>
  <si>
    <t>OEJV 0172</t>
  </si>
  <si>
    <t>OEJV 0211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</si>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</sst>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"/>
    <numFmt numFmtId="173" formatCode="0.00000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7" fillId="0" borderId="0"/>
    <xf numFmtId="0" fontId="17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5" fillId="24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6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2" fillId="0" borderId="0" xfId="42" applyFont="1"/>
    <xf numFmtId="0" fontId="32" fillId="0" borderId="0" xfId="42" applyFont="1" applyAlignment="1">
      <alignment horizontal="center"/>
    </xf>
    <xf numFmtId="0" fontId="32" fillId="0" borderId="0" xfId="42" applyFont="1" applyAlignment="1">
      <alignment horizontal="left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3" fillId="0" borderId="0" xfId="0" applyNumberFormat="1" applyFont="1" applyFill="1" applyBorder="1" applyAlignment="1" applyProtection="1">
      <alignment horizontal="left" vertical="top"/>
    </xf>
    <xf numFmtId="0" fontId="34" fillId="0" borderId="0" xfId="0" applyNumberFormat="1" applyFont="1" applyFill="1" applyBorder="1" applyAlignment="1" applyProtection="1">
      <alignment horizontal="center" vertical="top"/>
    </xf>
    <xf numFmtId="172" fontId="34" fillId="0" borderId="0" xfId="0" applyNumberFormat="1" applyFont="1" applyFill="1" applyBorder="1" applyAlignment="1" applyProtection="1">
      <alignment horizontal="left" vertical="top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73" fontId="35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NT Leo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</c:v>
                </c:pt>
                <c:pt idx="2">
                  <c:v>399</c:v>
                </c:pt>
                <c:pt idx="3">
                  <c:v>1127</c:v>
                </c:pt>
                <c:pt idx="4">
                  <c:v>1134</c:v>
                </c:pt>
                <c:pt idx="5">
                  <c:v>1460</c:v>
                </c:pt>
                <c:pt idx="6">
                  <c:v>2401</c:v>
                </c:pt>
                <c:pt idx="7">
                  <c:v>2405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A4-45E5-B3DA-6303896ED98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</c:v>
                </c:pt>
                <c:pt idx="2">
                  <c:v>399</c:v>
                </c:pt>
                <c:pt idx="3">
                  <c:v>1127</c:v>
                </c:pt>
                <c:pt idx="4">
                  <c:v>1134</c:v>
                </c:pt>
                <c:pt idx="5">
                  <c:v>1460</c:v>
                </c:pt>
                <c:pt idx="6">
                  <c:v>2401</c:v>
                </c:pt>
                <c:pt idx="7">
                  <c:v>2405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3.1176000004052185E-2</c:v>
                </c:pt>
                <c:pt idx="2">
                  <c:v>1.8616000001202337E-2</c:v>
                </c:pt>
                <c:pt idx="3">
                  <c:v>1.696799999626819E-2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A4-45E5-B3DA-6303896ED98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</c:v>
                </c:pt>
                <c:pt idx="2">
                  <c:v>399</c:v>
                </c:pt>
                <c:pt idx="3">
                  <c:v>1127</c:v>
                </c:pt>
                <c:pt idx="4">
                  <c:v>1134</c:v>
                </c:pt>
                <c:pt idx="5">
                  <c:v>1460</c:v>
                </c:pt>
                <c:pt idx="6">
                  <c:v>2401</c:v>
                </c:pt>
                <c:pt idx="7">
                  <c:v>2405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A4-45E5-B3DA-6303896ED98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</c:v>
                </c:pt>
                <c:pt idx="2">
                  <c:v>399</c:v>
                </c:pt>
                <c:pt idx="3">
                  <c:v>1127</c:v>
                </c:pt>
                <c:pt idx="4">
                  <c:v>1134</c:v>
                </c:pt>
                <c:pt idx="5">
                  <c:v>1460</c:v>
                </c:pt>
                <c:pt idx="6">
                  <c:v>2401</c:v>
                </c:pt>
                <c:pt idx="7">
                  <c:v>2405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">
                  <c:v>1.1396000001695938E-2</c:v>
                </c:pt>
                <c:pt idx="5">
                  <c:v>1.0770000058982987E-2</c:v>
                </c:pt>
                <c:pt idx="6">
                  <c:v>1.7583999993803445E-2</c:v>
                </c:pt>
                <c:pt idx="7">
                  <c:v>2.0519999998214189E-2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A4-45E5-B3DA-6303896ED98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</c:v>
                </c:pt>
                <c:pt idx="2">
                  <c:v>399</c:v>
                </c:pt>
                <c:pt idx="3">
                  <c:v>1127</c:v>
                </c:pt>
                <c:pt idx="4">
                  <c:v>1134</c:v>
                </c:pt>
                <c:pt idx="5">
                  <c:v>1460</c:v>
                </c:pt>
                <c:pt idx="6">
                  <c:v>2401</c:v>
                </c:pt>
                <c:pt idx="7">
                  <c:v>2405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A4-45E5-B3DA-6303896ED98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</c:v>
                </c:pt>
                <c:pt idx="2">
                  <c:v>399</c:v>
                </c:pt>
                <c:pt idx="3">
                  <c:v>1127</c:v>
                </c:pt>
                <c:pt idx="4">
                  <c:v>1134</c:v>
                </c:pt>
                <c:pt idx="5">
                  <c:v>1460</c:v>
                </c:pt>
                <c:pt idx="6">
                  <c:v>2401</c:v>
                </c:pt>
                <c:pt idx="7">
                  <c:v>2405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A4-45E5-B3DA-6303896ED98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  <c:pt idx="2">
                    <c:v>7.0000000000000001E-3</c:v>
                  </c:pt>
                  <c:pt idx="3">
                    <c:v>7.0000000000000001E-3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0.01</c:v>
                  </c:pt>
                  <c:pt idx="7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</c:v>
                </c:pt>
                <c:pt idx="2">
                  <c:v>399</c:v>
                </c:pt>
                <c:pt idx="3">
                  <c:v>1127</c:v>
                </c:pt>
                <c:pt idx="4">
                  <c:v>1134</c:v>
                </c:pt>
                <c:pt idx="5">
                  <c:v>1460</c:v>
                </c:pt>
                <c:pt idx="6">
                  <c:v>2401</c:v>
                </c:pt>
                <c:pt idx="7">
                  <c:v>2405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A4-45E5-B3DA-6303896ED98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</c:v>
                </c:pt>
                <c:pt idx="2">
                  <c:v>399</c:v>
                </c:pt>
                <c:pt idx="3">
                  <c:v>1127</c:v>
                </c:pt>
                <c:pt idx="4">
                  <c:v>1134</c:v>
                </c:pt>
                <c:pt idx="5">
                  <c:v>1460</c:v>
                </c:pt>
                <c:pt idx="6">
                  <c:v>2401</c:v>
                </c:pt>
                <c:pt idx="7">
                  <c:v>2405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2.1704562685461101E-2</c:v>
                </c:pt>
                <c:pt idx="1">
                  <c:v>2.1055183159021603E-2</c:v>
                </c:pt>
                <c:pt idx="2">
                  <c:v>2.0620452095296414E-2</c:v>
                </c:pt>
                <c:pt idx="3">
                  <c:v>1.864242575534681E-2</c:v>
                </c:pt>
                <c:pt idx="4">
                  <c:v>1.8623406271308832E-2</c:v>
                </c:pt>
                <c:pt idx="5">
                  <c:v>1.7737641728968762E-2</c:v>
                </c:pt>
                <c:pt idx="6">
                  <c:v>1.5180879660435E-2</c:v>
                </c:pt>
                <c:pt idx="7">
                  <c:v>1.517001138384187E-2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A4-45E5-B3DA-6303896ED98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</c:v>
                </c:pt>
                <c:pt idx="2">
                  <c:v>399</c:v>
                </c:pt>
                <c:pt idx="3">
                  <c:v>1127</c:v>
                </c:pt>
                <c:pt idx="4">
                  <c:v>1134</c:v>
                </c:pt>
                <c:pt idx="5">
                  <c:v>1460</c:v>
                </c:pt>
                <c:pt idx="6">
                  <c:v>2401</c:v>
                </c:pt>
                <c:pt idx="7">
                  <c:v>2405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FA4-45E5-B3DA-6303896ED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391840"/>
        <c:axId val="1"/>
      </c:scatterChart>
      <c:valAx>
        <c:axId val="677391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391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281B53D-C215-030D-0D5A-1CEDA1C138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E10" sqref="E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4" t="s">
        <v>41</v>
      </c>
      <c r="G1" s="30" t="s">
        <v>42</v>
      </c>
      <c r="H1" s="35"/>
      <c r="I1" s="36" t="s">
        <v>43</v>
      </c>
      <c r="J1" s="37" t="s">
        <v>41</v>
      </c>
      <c r="K1" s="38">
        <v>11.181900000000001</v>
      </c>
      <c r="L1" s="38">
        <v>16.28049</v>
      </c>
      <c r="M1" s="39">
        <v>54850.805</v>
      </c>
      <c r="N1" s="39">
        <v>2.004016</v>
      </c>
      <c r="O1" s="40" t="s">
        <v>44</v>
      </c>
      <c r="P1" s="40">
        <v>9.6</v>
      </c>
      <c r="Q1" s="40">
        <v>10.050000000000001</v>
      </c>
      <c r="R1" s="41" t="s">
        <v>45</v>
      </c>
      <c r="S1" s="42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54850.805</v>
      </c>
      <c r="D4" s="27">
        <v>2.004016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54850.805</v>
      </c>
      <c r="D7" s="28" t="s">
        <v>48</v>
      </c>
    </row>
    <row r="8" spans="1:19" x14ac:dyDescent="0.2">
      <c r="A8" t="s">
        <v>3</v>
      </c>
      <c r="C8" s="8">
        <f>N1</f>
        <v>2.004016</v>
      </c>
      <c r="D8" s="28" t="str">
        <f>D7</f>
        <v>GCVS</v>
      </c>
    </row>
    <row r="9" spans="1:19" x14ac:dyDescent="0.2">
      <c r="A9" s="24" t="s">
        <v>32</v>
      </c>
      <c r="B9" s="33">
        <v>22</v>
      </c>
      <c r="C9" s="22" t="str">
        <f>"F"&amp;B9</f>
        <v>F22</v>
      </c>
      <c r="D9" s="23" t="str">
        <f>"G"&amp;B9</f>
        <v>G22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2.1704562685461101E-2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-2.7170691482824246E-6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59670.478650011384</v>
      </c>
      <c r="E15" s="14" t="s">
        <v>34</v>
      </c>
      <c r="F15" s="31">
        <v>1</v>
      </c>
    </row>
    <row r="16" spans="1:19" x14ac:dyDescent="0.2">
      <c r="A16" s="16" t="s">
        <v>4</v>
      </c>
      <c r="B16" s="10"/>
      <c r="C16" s="17">
        <f ca="1">+C8+C12</f>
        <v>2.0040132829308517</v>
      </c>
      <c r="E16" s="14" t="s">
        <v>30</v>
      </c>
      <c r="F16" s="32">
        <f ca="1">NOW()+15018.5+$C$5/24</f>
        <v>59961.718420138888</v>
      </c>
    </row>
    <row r="17" spans="1:21" ht="13.5" thickBot="1" x14ac:dyDescent="0.25">
      <c r="A17" s="14" t="s">
        <v>27</v>
      </c>
      <c r="B17" s="10"/>
      <c r="C17" s="10">
        <f>COUNT(C21:C2191)</f>
        <v>8</v>
      </c>
      <c r="E17" s="14" t="s">
        <v>35</v>
      </c>
      <c r="F17" s="15">
        <f ca="1">ROUND(2*(F16-$C$7)/$C$8,0)/2+F15</f>
        <v>2551.5</v>
      </c>
    </row>
    <row r="18" spans="1:21" ht="14.25" thickTop="1" thickBot="1" x14ac:dyDescent="0.25">
      <c r="A18" s="16" t="s">
        <v>5</v>
      </c>
      <c r="B18" s="10"/>
      <c r="C18" s="19">
        <f ca="1">+C15</f>
        <v>59670.478650011384</v>
      </c>
      <c r="D18" s="20">
        <f ca="1">+C16</f>
        <v>2.0040132829308517</v>
      </c>
      <c r="E18" s="14" t="s">
        <v>36</v>
      </c>
      <c r="F18" s="23">
        <f ca="1">ROUND(2*(F16-$C$15)/$C$16,0)/2+F15</f>
        <v>146.5</v>
      </c>
    </row>
    <row r="19" spans="1:21" ht="13.5" thickTop="1" x14ac:dyDescent="0.2">
      <c r="E19" s="14" t="s">
        <v>31</v>
      </c>
      <c r="F19" s="18">
        <f ca="1">+$C$15+$C$16*F18-15018.5-$C$5/24</f>
        <v>44945.962429294086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54850.805</v>
      </c>
      <c r="D21" s="8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2.1704562685461101E-2</v>
      </c>
      <c r="Q21" s="2">
        <f t="shared" ref="Q21:Q26" si="4">+C21-15018.5</f>
        <v>39832.305</v>
      </c>
    </row>
    <row r="22" spans="1:21" x14ac:dyDescent="0.2">
      <c r="A22" s="46" t="s">
        <v>51</v>
      </c>
      <c r="B22" s="47" t="s">
        <v>49</v>
      </c>
      <c r="C22" s="46">
        <v>55329.796000000002</v>
      </c>
      <c r="D22" s="46">
        <v>8.0000000000000002E-3</v>
      </c>
      <c r="E22">
        <f t="shared" si="0"/>
        <v>239.01555676202275</v>
      </c>
      <c r="F22">
        <f t="shared" si="1"/>
        <v>239</v>
      </c>
      <c r="G22">
        <f t="shared" si="2"/>
        <v>3.1176000004052185E-2</v>
      </c>
      <c r="I22">
        <f>+G22</f>
        <v>3.1176000004052185E-2</v>
      </c>
      <c r="O22">
        <f t="shared" ca="1" si="3"/>
        <v>2.1055183159021603E-2</v>
      </c>
      <c r="Q22" s="2">
        <f t="shared" si="4"/>
        <v>40311.296000000002</v>
      </c>
    </row>
    <row r="23" spans="1:21" x14ac:dyDescent="0.2">
      <c r="A23" s="46" t="s">
        <v>52</v>
      </c>
      <c r="B23" s="47" t="s">
        <v>49</v>
      </c>
      <c r="C23" s="46">
        <v>55650.425999999999</v>
      </c>
      <c r="D23" s="46">
        <v>7.0000000000000001E-3</v>
      </c>
      <c r="E23">
        <f t="shared" si="0"/>
        <v>399.00928934699084</v>
      </c>
      <c r="F23">
        <f t="shared" si="1"/>
        <v>399</v>
      </c>
      <c r="G23">
        <f t="shared" si="2"/>
        <v>1.8616000001202337E-2</v>
      </c>
      <c r="I23">
        <f>+G23</f>
        <v>1.8616000001202337E-2</v>
      </c>
      <c r="O23">
        <f t="shared" ca="1" si="3"/>
        <v>2.0620452095296414E-2</v>
      </c>
      <c r="Q23" s="2">
        <f t="shared" si="4"/>
        <v>40631.925999999999</v>
      </c>
    </row>
    <row r="24" spans="1:21" x14ac:dyDescent="0.2">
      <c r="A24" s="48" t="s">
        <v>53</v>
      </c>
      <c r="B24" s="49" t="s">
        <v>49</v>
      </c>
      <c r="C24" s="50">
        <v>57109.347999999998</v>
      </c>
      <c r="D24" s="50">
        <v>7.0000000000000001E-3</v>
      </c>
      <c r="E24">
        <f t="shared" si="0"/>
        <v>1127.0084669982664</v>
      </c>
      <c r="F24">
        <f t="shared" si="1"/>
        <v>1127</v>
      </c>
      <c r="G24">
        <f t="shared" si="2"/>
        <v>1.696799999626819E-2</v>
      </c>
      <c r="I24">
        <f>+G24</f>
        <v>1.696799999626819E-2</v>
      </c>
      <c r="O24">
        <f t="shared" ca="1" si="3"/>
        <v>1.864242575534681E-2</v>
      </c>
      <c r="Q24" s="2">
        <f t="shared" si="4"/>
        <v>42090.847999999998</v>
      </c>
    </row>
    <row r="25" spans="1:21" x14ac:dyDescent="0.2">
      <c r="A25" s="43" t="s">
        <v>50</v>
      </c>
      <c r="B25" s="44" t="s">
        <v>49</v>
      </c>
      <c r="C25" s="45">
        <v>57123.370540000004</v>
      </c>
      <c r="D25" s="45">
        <v>5.0000000000000001E-4</v>
      </c>
      <c r="E25">
        <f t="shared" si="0"/>
        <v>1134.0056865813463</v>
      </c>
      <c r="F25">
        <f t="shared" si="1"/>
        <v>1134</v>
      </c>
      <c r="G25">
        <f t="shared" si="2"/>
        <v>1.1396000001695938E-2</v>
      </c>
      <c r="K25">
        <f>+G25</f>
        <v>1.1396000001695938E-2</v>
      </c>
      <c r="O25">
        <f t="shared" ca="1" si="3"/>
        <v>1.8623406271308832E-2</v>
      </c>
      <c r="Q25" s="2">
        <f t="shared" si="4"/>
        <v>42104.870540000004</v>
      </c>
    </row>
    <row r="26" spans="1:21" x14ac:dyDescent="0.2">
      <c r="A26" s="51" t="s">
        <v>54</v>
      </c>
      <c r="B26" s="52" t="s">
        <v>49</v>
      </c>
      <c r="C26" s="53">
        <v>57776.679130000062</v>
      </c>
      <c r="D26" s="53">
        <v>4.0000000000000002E-4</v>
      </c>
      <c r="E26">
        <f t="shared" si="0"/>
        <v>1460.00537420862</v>
      </c>
      <c r="F26">
        <f t="shared" si="1"/>
        <v>1460</v>
      </c>
      <c r="G26">
        <f t="shared" si="2"/>
        <v>1.0770000058982987E-2</v>
      </c>
      <c r="K26">
        <f>+G26</f>
        <v>1.0770000058982987E-2</v>
      </c>
      <c r="O26">
        <f t="shared" ca="1" si="3"/>
        <v>1.7737641728968762E-2</v>
      </c>
      <c r="Q26" s="2">
        <f t="shared" si="4"/>
        <v>42758.179130000062</v>
      </c>
    </row>
    <row r="27" spans="1:21" x14ac:dyDescent="0.2">
      <c r="A27" s="54" t="s">
        <v>55</v>
      </c>
      <c r="B27" s="55" t="s">
        <v>56</v>
      </c>
      <c r="C27" s="56">
        <v>59662.464999999997</v>
      </c>
      <c r="D27" s="54">
        <v>0.01</v>
      </c>
      <c r="E27">
        <f t="shared" ref="E27:E28" si="5">+(C27-C$7)/C$8</f>
        <v>2401.0087743810409</v>
      </c>
      <c r="F27">
        <f t="shared" ref="F27:F28" si="6">ROUND(2*E27,0)/2</f>
        <v>2401</v>
      </c>
      <c r="G27">
        <f t="shared" ref="G27:G28" si="7">+C27-(C$7+F27*C$8)</f>
        <v>1.7583999993803445E-2</v>
      </c>
      <c r="K27">
        <f t="shared" ref="K27:K28" si="8">+G27</f>
        <v>1.7583999993803445E-2</v>
      </c>
      <c r="O27">
        <f t="shared" ref="O27:O28" ca="1" si="9">+C$11+C$12*$F27</f>
        <v>1.5180879660435E-2</v>
      </c>
      <c r="Q27" s="2">
        <f t="shared" ref="Q27:Q28" si="10">+C27-15018.5</f>
        <v>44643.964999999997</v>
      </c>
    </row>
    <row r="28" spans="1:21" x14ac:dyDescent="0.2">
      <c r="A28" s="54" t="s">
        <v>55</v>
      </c>
      <c r="B28" s="55" t="s">
        <v>56</v>
      </c>
      <c r="C28" s="56">
        <v>59670.483999999997</v>
      </c>
      <c r="D28" s="54">
        <v>0.01</v>
      </c>
      <c r="E28">
        <f t="shared" si="5"/>
        <v>2405.0102394392043</v>
      </c>
      <c r="F28">
        <f t="shared" si="6"/>
        <v>2405</v>
      </c>
      <c r="G28">
        <f t="shared" si="7"/>
        <v>2.0519999998214189E-2</v>
      </c>
      <c r="K28">
        <f t="shared" si="8"/>
        <v>2.0519999998214189E-2</v>
      </c>
      <c r="O28">
        <f t="shared" ca="1" si="9"/>
        <v>1.517001138384187E-2</v>
      </c>
      <c r="Q28" s="2">
        <f t="shared" si="10"/>
        <v>44651.983999999997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6:D26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2023-01-17T04:14:31Z</dcterms:modified>
</cp:coreProperties>
</file>