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D52EA54-6D44-4667-A91C-CECE779B3068}" xr6:coauthVersionLast="47" xr6:coauthVersionMax="47" xr10:uidLastSave="{00000000-0000-0000-0000-000000000000}"/>
  <bookViews>
    <workbookView xWindow="13050" yWindow="88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F28" i="1"/>
  <c r="E28" i="1"/>
  <c r="G28" i="1"/>
  <c r="K28" i="1"/>
  <c r="Q28" i="1"/>
  <c r="E27" i="1"/>
  <c r="F27" i="1"/>
  <c r="G27" i="1"/>
  <c r="K27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Q27" i="1"/>
  <c r="Q22" i="1"/>
  <c r="Q23" i="1"/>
  <c r="Q24" i="1"/>
  <c r="Q25" i="1"/>
  <c r="Q26" i="1"/>
  <c r="A21" i="1"/>
  <c r="F16" i="1"/>
  <c r="C17" i="1"/>
  <c r="Q21" i="1"/>
  <c r="C12" i="1"/>
  <c r="C11" i="1"/>
  <c r="O29" i="1" l="1"/>
  <c r="T29" i="1" s="1"/>
  <c r="O23" i="1"/>
  <c r="T23" i="1" s="1"/>
  <c r="O25" i="1"/>
  <c r="T25" i="1" s="1"/>
  <c r="O24" i="1"/>
  <c r="T24" i="1" s="1"/>
  <c r="O26" i="1"/>
  <c r="T26" i="1" s="1"/>
  <c r="O27" i="1"/>
  <c r="T27" i="1" s="1"/>
  <c r="O22" i="1"/>
  <c r="T22" i="1" s="1"/>
  <c r="O21" i="1"/>
  <c r="T21" i="1" s="1"/>
  <c r="C15" i="1"/>
  <c r="O28" i="1"/>
  <c r="T28" i="1" s="1"/>
  <c r="C16" i="1"/>
  <c r="D18" i="1" s="1"/>
  <c r="F17" i="1"/>
  <c r="C18" i="1" l="1"/>
  <c r="T19" i="1"/>
  <c r="F18" i="1"/>
  <c r="F19" i="1" s="1"/>
</calcChain>
</file>

<file path=xl/sharedStrings.xml><?xml version="1.0" encoding="utf-8"?>
<sst xmlns="http://schemas.openxmlformats.org/spreadsheetml/2006/main" count="68" uniqueCount="58">
  <si>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</si>
  <si>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</si>
  <si>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</si>
  <si>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</si>
  <si>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</si>
  <si>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</si>
  <si>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</si>
  <si>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</si>
  <si>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</si>
  <si>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</si>
  <si>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</si>
  <si>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</si>
  <si>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</si>
  <si>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</si>
  <si>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</si>
  <si>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</si>
  <si>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</si>
  <si>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</si>
  <si>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</si>
  <si>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</si>
  <si>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</si>
  <si>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</si>
  <si>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</si>
  <si>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</si>
  <si>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</si>
  <si>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</si>
  <si>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</si>
  <si>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</si>
  <si>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</si>
  <si>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</si>
  <si>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</si>
  <si>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</si>
  <si>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</si>
  <si>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</si>
  <si>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</si>
  <si>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</si>
  <si>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G1963-0488</t>
  </si>
  <si>
    <t>G1963-0488_Leo.xls</t>
  </si>
  <si>
    <t>EW</t>
  </si>
  <si>
    <t>Leo</t>
  </si>
  <si>
    <t>VSX</t>
  </si>
  <si>
    <t>IBVS 5992</t>
  </si>
  <si>
    <t>I</t>
  </si>
  <si>
    <t>II</t>
  </si>
  <si>
    <t>IBVS 6029</t>
  </si>
  <si>
    <t>IBVS 6063</t>
  </si>
  <si>
    <t>wt</t>
  </si>
  <si>
    <t>CCD</t>
  </si>
  <si>
    <t>pg</t>
  </si>
  <si>
    <t>vis</t>
  </si>
  <si>
    <t>PE</t>
  </si>
  <si>
    <t>s5</t>
  </si>
  <si>
    <t>s6</t>
  </si>
  <si>
    <t>s7</t>
  </si>
  <si>
    <t>PT Leo / GSC 1963-0488</t>
  </si>
  <si>
    <t>2020JAVSO..48….1</t>
  </si>
  <si>
    <t>RHN 2021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</si>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</sst>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Leo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7B-4E1A-BF8A-78F43B2FD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7B-4E1A-BF8A-78F43B2FD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7B-4E1A-BF8A-78F43B2FD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-4.7905000028549694E-3</c:v>
                </c:pt>
                <c:pt idx="2">
                  <c:v>-3.5772499977611005E-3</c:v>
                </c:pt>
                <c:pt idx="3">
                  <c:v>-5.6322500022361055E-3</c:v>
                </c:pt>
                <c:pt idx="4">
                  <c:v>-3.8730000014766119E-3</c:v>
                </c:pt>
                <c:pt idx="5">
                  <c:v>-6.2572500028181821E-3</c:v>
                </c:pt>
                <c:pt idx="6">
                  <c:v>-1.2866500001109671E-2</c:v>
                </c:pt>
                <c:pt idx="7">
                  <c:v>-1.4148000002023764E-2</c:v>
                </c:pt>
                <c:pt idx="8">
                  <c:v>-1.4327249999041669E-2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7B-4E1A-BF8A-78F43B2FD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7B-4E1A-BF8A-78F43B2FD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7B-4E1A-BF8A-78F43B2FD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2.0000000000000001E-4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7B-4E1A-BF8A-78F43B2FD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2.0253501519973943E-3</c:v>
                </c:pt>
                <c:pt idx="1">
                  <c:v>-3.9286925244322599E-3</c:v>
                </c:pt>
                <c:pt idx="2">
                  <c:v>-4.1265153201234302E-3</c:v>
                </c:pt>
                <c:pt idx="3">
                  <c:v>-4.9855623228190317E-3</c:v>
                </c:pt>
                <c:pt idx="4">
                  <c:v>-5.2172630284756617E-3</c:v>
                </c:pt>
                <c:pt idx="5">
                  <c:v>-6.0139988753419339E-3</c:v>
                </c:pt>
                <c:pt idx="6">
                  <c:v>-1.2436887627186442E-2</c:v>
                </c:pt>
                <c:pt idx="7">
                  <c:v>-1.4352199465590859E-2</c:v>
                </c:pt>
                <c:pt idx="8">
                  <c:v>-1.4410880845352461E-2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7B-4E1A-BF8A-78F43B2FD9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4921</c:v>
                </c:pt>
                <c:pt idx="2">
                  <c:v>5084.5</c:v>
                </c:pt>
                <c:pt idx="3">
                  <c:v>5794.5</c:v>
                </c:pt>
                <c:pt idx="4">
                  <c:v>5986</c:v>
                </c:pt>
                <c:pt idx="5">
                  <c:v>6644.5</c:v>
                </c:pt>
                <c:pt idx="6">
                  <c:v>11953</c:v>
                </c:pt>
                <c:pt idx="7">
                  <c:v>13536</c:v>
                </c:pt>
                <c:pt idx="8">
                  <c:v>13584.5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7B-4E1A-BF8A-78F43B2F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4392"/>
        <c:axId val="1"/>
      </c:scatterChart>
      <c:valAx>
        <c:axId val="80305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F80EDC-0631-B398-2509-905EE5938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9.140625" customWidth="1"/>
  </cols>
  <sheetData>
    <row r="1" spans="1:6" ht="20.25" x14ac:dyDescent="0.3">
      <c r="A1" s="1" t="s">
        <v>54</v>
      </c>
      <c r="E1" t="s">
        <v>37</v>
      </c>
    </row>
    <row r="2" spans="1:6" x14ac:dyDescent="0.2">
      <c r="A2" t="s">
        <v>23</v>
      </c>
      <c r="B2" t="s">
        <v>38</v>
      </c>
      <c r="C2" s="30" t="s">
        <v>35</v>
      </c>
      <c r="D2" s="3" t="s">
        <v>39</v>
      </c>
      <c r="E2" s="31" t="s">
        <v>36</v>
      </c>
      <c r="F2" t="s">
        <v>36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34</v>
      </c>
      <c r="D4" s="28" t="s">
        <v>34</v>
      </c>
    </row>
    <row r="5" spans="1:6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53473.487000000001</v>
      </c>
      <c r="D7" s="29" t="s">
        <v>40</v>
      </c>
    </row>
    <row r="8" spans="1:6" x14ac:dyDescent="0.2">
      <c r="A8" t="s">
        <v>3</v>
      </c>
      <c r="C8" s="8">
        <v>0.42703049999999998</v>
      </c>
      <c r="D8" s="29" t="s">
        <v>40</v>
      </c>
    </row>
    <row r="9" spans="1:6" x14ac:dyDescent="0.2">
      <c r="A9" s="24" t="s">
        <v>29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2.0253501519973943E-3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-1.2099253559092977E-6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59274.254901724118</v>
      </c>
      <c r="E15" s="14" t="s">
        <v>31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0.42702929007464407</v>
      </c>
      <c r="E16" s="14" t="s">
        <v>27</v>
      </c>
      <c r="F16" s="15">
        <f ca="1">NOW()+15018.5+$C$5/24</f>
        <v>59961.721519907405</v>
      </c>
    </row>
    <row r="17" spans="1:21" ht="13.5" thickBot="1" x14ac:dyDescent="0.25">
      <c r="A17" s="14" t="s">
        <v>24</v>
      </c>
      <c r="B17" s="10"/>
      <c r="C17" s="10">
        <f>COUNT(C21:C2191)</f>
        <v>9</v>
      </c>
      <c r="E17" s="14" t="s">
        <v>32</v>
      </c>
      <c r="F17" s="15">
        <f ca="1">ROUND(2*(F16-$C$7)/$C$8,0)/2+F15</f>
        <v>15195</v>
      </c>
    </row>
    <row r="18" spans="1:21" ht="14.25" thickTop="1" thickBot="1" x14ac:dyDescent="0.25">
      <c r="A18" s="16" t="s">
        <v>5</v>
      </c>
      <c r="B18" s="10"/>
      <c r="C18" s="19">
        <f ca="1">+C15</f>
        <v>59274.254901724118</v>
      </c>
      <c r="D18" s="20">
        <f ca="1">+C16</f>
        <v>0.42702929007464407</v>
      </c>
      <c r="E18" s="14" t="s">
        <v>33</v>
      </c>
      <c r="F18" s="23">
        <f ca="1">ROUND(2*(F16-$C$15)/$C$16,0)/2+F15</f>
        <v>1611</v>
      </c>
    </row>
    <row r="19" spans="1:21" ht="13.5" thickTop="1" x14ac:dyDescent="0.2">
      <c r="E19" s="14" t="s">
        <v>28</v>
      </c>
      <c r="F19" s="18">
        <f ca="1">+$C$15+$C$16*F18-15018.5-$C$5/24</f>
        <v>44944.094921367709</v>
      </c>
      <c r="T19">
        <f ca="1">SQRT(SUM(T21:T50)/(COUNT(T21:T50)-1))</f>
        <v>9.7878274179587633E-4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49</v>
      </c>
      <c r="J20" s="7" t="s">
        <v>50</v>
      </c>
      <c r="K20" s="7" t="s">
        <v>47</v>
      </c>
      <c r="L20" s="7" t="s">
        <v>51</v>
      </c>
      <c r="M20" s="7" t="s">
        <v>52</v>
      </c>
      <c r="N20" s="7" t="s">
        <v>53</v>
      </c>
      <c r="O20" s="7" t="s">
        <v>22</v>
      </c>
      <c r="P20" s="6" t="s">
        <v>21</v>
      </c>
      <c r="Q20" s="4" t="s">
        <v>14</v>
      </c>
      <c r="S20" s="39" t="s">
        <v>46</v>
      </c>
      <c r="U20" s="26" t="s">
        <v>30</v>
      </c>
    </row>
    <row r="21" spans="1:21" x14ac:dyDescent="0.2">
      <c r="A21" t="str">
        <f>D7</f>
        <v>VSX</v>
      </c>
      <c r="C21" s="8">
        <f>C$7</f>
        <v>53473.487000000001</v>
      </c>
      <c r="D21" s="8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2.0253501519973943E-3</v>
      </c>
      <c r="Q21" s="2">
        <f t="shared" ref="Q21:Q26" si="4">+C21-15018.5</f>
        <v>38454.987000000001</v>
      </c>
      <c r="T21">
        <f t="shared" ref="T21:T27" ca="1" si="5">+(O21-G21)^2</f>
        <v>4.1020432381958681E-6</v>
      </c>
    </row>
    <row r="22" spans="1:21" x14ac:dyDescent="0.2">
      <c r="A22" s="32" t="s">
        <v>41</v>
      </c>
      <c r="B22" s="33" t="s">
        <v>42</v>
      </c>
      <c r="C22" s="32">
        <v>55574.899299999997</v>
      </c>
      <c r="D22" s="32">
        <v>1E-4</v>
      </c>
      <c r="E22">
        <f t="shared" si="0"/>
        <v>4920.9887818317347</v>
      </c>
      <c r="F22">
        <f t="shared" si="1"/>
        <v>4921</v>
      </c>
      <c r="G22">
        <f t="shared" si="2"/>
        <v>-4.7905000028549694E-3</v>
      </c>
      <c r="K22">
        <f t="shared" ref="K22:K27" si="6">+G22</f>
        <v>-4.7905000028549694E-3</v>
      </c>
      <c r="O22">
        <f t="shared" ca="1" si="3"/>
        <v>-3.9286925244322599E-3</v>
      </c>
      <c r="Q22" s="2">
        <f t="shared" si="4"/>
        <v>40556.399299999997</v>
      </c>
      <c r="T22">
        <f t="shared" ca="1" si="5"/>
        <v>7.427121298653088E-7</v>
      </c>
    </row>
    <row r="23" spans="1:21" x14ac:dyDescent="0.2">
      <c r="A23" s="32" t="s">
        <v>41</v>
      </c>
      <c r="B23" s="33" t="s">
        <v>43</v>
      </c>
      <c r="C23" s="32">
        <v>55644.72</v>
      </c>
      <c r="D23" s="32">
        <v>5.9999999999999995E-4</v>
      </c>
      <c r="E23">
        <f t="shared" si="0"/>
        <v>5084.4916229637001</v>
      </c>
      <c r="F23">
        <f t="shared" si="1"/>
        <v>5084.5</v>
      </c>
      <c r="G23">
        <f t="shared" si="2"/>
        <v>-3.5772499977611005E-3</v>
      </c>
      <c r="K23">
        <f t="shared" si="6"/>
        <v>-3.5772499977611005E-3</v>
      </c>
      <c r="O23">
        <f t="shared" ca="1" si="3"/>
        <v>-4.1265153201234302E-3</v>
      </c>
      <c r="Q23" s="2">
        <f t="shared" si="4"/>
        <v>40626.22</v>
      </c>
      <c r="T23">
        <f t="shared" ca="1" si="5"/>
        <v>3.0169239434979395E-7</v>
      </c>
    </row>
    <row r="24" spans="1:21" x14ac:dyDescent="0.2">
      <c r="A24" s="34" t="s">
        <v>44</v>
      </c>
      <c r="B24" s="35" t="s">
        <v>43</v>
      </c>
      <c r="C24" s="34">
        <v>55947.909599999999</v>
      </c>
      <c r="D24" s="34">
        <v>2.9999999999999997E-4</v>
      </c>
      <c r="E24">
        <f t="shared" si="0"/>
        <v>5794.4868106610611</v>
      </c>
      <c r="F24">
        <f t="shared" si="1"/>
        <v>5794.5</v>
      </c>
      <c r="G24">
        <f t="shared" si="2"/>
        <v>-5.6322500022361055E-3</v>
      </c>
      <c r="K24">
        <f t="shared" si="6"/>
        <v>-5.6322500022361055E-3</v>
      </c>
      <c r="O24">
        <f t="shared" ca="1" si="3"/>
        <v>-4.9855623228190317E-3</v>
      </c>
      <c r="Q24" s="2">
        <f t="shared" si="4"/>
        <v>40929.409599999999</v>
      </c>
      <c r="T24">
        <f t="shared" ca="1" si="5"/>
        <v>4.1820495470983997E-7</v>
      </c>
    </row>
    <row r="25" spans="1:21" x14ac:dyDescent="0.2">
      <c r="A25" s="34" t="s">
        <v>44</v>
      </c>
      <c r="B25" s="35" t="s">
        <v>42</v>
      </c>
      <c r="C25" s="34">
        <v>56029.687700000002</v>
      </c>
      <c r="D25" s="34">
        <v>2.9999999999999997E-4</v>
      </c>
      <c r="E25">
        <f t="shared" si="0"/>
        <v>5985.9909303902214</v>
      </c>
      <c r="F25">
        <f t="shared" si="1"/>
        <v>5986</v>
      </c>
      <c r="G25">
        <f t="shared" si="2"/>
        <v>-3.8730000014766119E-3</v>
      </c>
      <c r="K25">
        <f t="shared" si="6"/>
        <v>-3.8730000014766119E-3</v>
      </c>
      <c r="O25">
        <f t="shared" ca="1" si="3"/>
        <v>-5.2172630284756617E-3</v>
      </c>
      <c r="Q25" s="2">
        <f t="shared" si="4"/>
        <v>41011.187700000002</v>
      </c>
      <c r="T25">
        <f t="shared" ca="1" si="5"/>
        <v>1.8070430857566479E-6</v>
      </c>
    </row>
    <row r="26" spans="1:21" x14ac:dyDescent="0.2">
      <c r="A26" s="36" t="s">
        <v>45</v>
      </c>
      <c r="B26" s="37" t="s">
        <v>43</v>
      </c>
      <c r="C26" s="38">
        <v>56310.884899999997</v>
      </c>
      <c r="D26" s="38">
        <v>2.9999999999999997E-4</v>
      </c>
      <c r="E26">
        <f t="shared" si="0"/>
        <v>6644.4853470653652</v>
      </c>
      <c r="F26">
        <f t="shared" si="1"/>
        <v>6644.5</v>
      </c>
      <c r="G26">
        <f t="shared" si="2"/>
        <v>-6.2572500028181821E-3</v>
      </c>
      <c r="K26">
        <f t="shared" si="6"/>
        <v>-6.2572500028181821E-3</v>
      </c>
      <c r="O26">
        <f t="shared" ca="1" si="3"/>
        <v>-6.0139988753419339E-3</v>
      </c>
      <c r="Q26" s="2">
        <f t="shared" si="4"/>
        <v>41292.384899999997</v>
      </c>
      <c r="T26">
        <f t="shared" ca="1" si="5"/>
        <v>5.9171111018465947E-8</v>
      </c>
    </row>
    <row r="27" spans="1:21" x14ac:dyDescent="0.2">
      <c r="A27" s="16" t="s">
        <v>55</v>
      </c>
      <c r="C27" s="8">
        <v>58577.769699999997</v>
      </c>
      <c r="D27" s="8">
        <v>4.0000000000000002E-4</v>
      </c>
      <c r="E27">
        <f>+(C27-C$7)/C$8</f>
        <v>11952.969869833645</v>
      </c>
      <c r="F27">
        <f t="shared" si="1"/>
        <v>11953</v>
      </c>
      <c r="G27">
        <f>+C27-(C$7+F27*C$8)</f>
        <v>-1.2866500001109671E-2</v>
      </c>
      <c r="K27">
        <f t="shared" si="6"/>
        <v>-1.2866500001109671E-2</v>
      </c>
      <c r="O27">
        <f ca="1">+C$11+C$12*$F27</f>
        <v>-1.2436887627186442E-2</v>
      </c>
      <c r="Q27" s="2">
        <f>+C27-15018.5</f>
        <v>43559.269699999997</v>
      </c>
      <c r="T27">
        <f t="shared" ca="1" si="5"/>
        <v>1.8456679182795194E-7</v>
      </c>
    </row>
    <row r="28" spans="1:21" x14ac:dyDescent="0.2">
      <c r="A28" s="5" t="s">
        <v>56</v>
      </c>
      <c r="C28" s="8">
        <v>59253.757700000002</v>
      </c>
      <c r="D28" s="8">
        <v>2.0000000000000001E-4</v>
      </c>
      <c r="E28">
        <f>+(C28-C$7)/C$8</f>
        <v>13535.966868877051</v>
      </c>
      <c r="F28">
        <f>ROUND(2*E28,0)/2</f>
        <v>13536</v>
      </c>
      <c r="G28">
        <f>+C28-(C$7+F28*C$8)</f>
        <v>-1.4148000002023764E-2</v>
      </c>
      <c r="K28">
        <f>+G28</f>
        <v>-1.4148000002023764E-2</v>
      </c>
      <c r="O28">
        <f ca="1">+C$11+C$12*$F28</f>
        <v>-1.4352199465590859E-2</v>
      </c>
      <c r="Q28" s="2">
        <f>+C28-15018.5</f>
        <v>44235.257700000002</v>
      </c>
      <c r="T28">
        <f ca="1">+(O28-G28)^2</f>
        <v>4.169742092108929E-8</v>
      </c>
    </row>
    <row r="29" spans="1:21" x14ac:dyDescent="0.2">
      <c r="A29" s="40" t="s">
        <v>57</v>
      </c>
      <c r="B29" s="41" t="s">
        <v>42</v>
      </c>
      <c r="C29" s="42">
        <v>59274.468500000003</v>
      </c>
      <c r="D29" s="40">
        <v>1.4E-3</v>
      </c>
      <c r="E29">
        <f>+(C29-C$7)/C$8</f>
        <v>13584.466449117808</v>
      </c>
      <c r="F29">
        <f>ROUND(2*E29,0)/2</f>
        <v>13584.5</v>
      </c>
      <c r="G29">
        <f>+C29-(C$7+F29*C$8)</f>
        <v>-1.4327249999041669E-2</v>
      </c>
      <c r="K29">
        <f>+G29</f>
        <v>-1.4327249999041669E-2</v>
      </c>
      <c r="O29">
        <f ca="1">+C$11+C$12*$F29</f>
        <v>-1.4410880845352461E-2</v>
      </c>
      <c r="Q29" s="2">
        <f>+C29-15018.5</f>
        <v>44255.968500000003</v>
      </c>
      <c r="T29">
        <f ca="1">+(O29-G29)^2</f>
        <v>6.9941184546592695E-9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2023-01-17T04:18:59Z</dcterms:modified>
</cp:coreProperties>
</file>