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704A4F81-4607-4B00-BB58-8E05B9AF8E69}" xr6:coauthVersionLast="47" xr6:coauthVersionMax="47" xr10:uidLastSave="{00000000-0000-0000-0000-000000000000}"/>
  <bookViews>
    <workbookView xWindow="13380" yWindow="705" windowWidth="12975" windowHeight="146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 s="1"/>
  <c r="G25" i="1" s="1"/>
  <c r="H25" i="1" s="1"/>
  <c r="Q25" i="1"/>
  <c r="E26" i="1"/>
  <c r="F26" i="1"/>
  <c r="G26" i="1" s="1"/>
  <c r="H26" i="1" s="1"/>
  <c r="Q26" i="1"/>
  <c r="E22" i="1"/>
  <c r="F22" i="1"/>
  <c r="G22" i="1"/>
  <c r="H22" i="1"/>
  <c r="E23" i="1"/>
  <c r="F23" i="1"/>
  <c r="G23" i="1"/>
  <c r="H23" i="1"/>
  <c r="E24" i="1"/>
  <c r="F24" i="1"/>
  <c r="G24" i="1"/>
  <c r="H24" i="1"/>
  <c r="Q22" i="1"/>
  <c r="Q23" i="1"/>
  <c r="Q24" i="1"/>
  <c r="G11" i="1"/>
  <c r="F11" i="1"/>
  <c r="E21" i="1"/>
  <c r="F21" i="1"/>
  <c r="G21" i="1"/>
  <c r="H21" i="1"/>
  <c r="E14" i="1"/>
  <c r="C17" i="1"/>
  <c r="Q21" i="1"/>
  <c r="C11" i="1"/>
  <c r="E15" i="1" l="1"/>
  <c r="C12" i="1"/>
  <c r="O26" i="1" l="1"/>
  <c r="O25" i="1"/>
  <c r="C16" i="1"/>
  <c r="D18" i="1" s="1"/>
  <c r="O24" i="1"/>
  <c r="O21" i="1"/>
  <c r="C15" i="1"/>
  <c r="O22" i="1"/>
  <c r="O23" i="1"/>
  <c r="C18" i="1" l="1"/>
  <c r="E16" i="1"/>
  <c r="E17" i="1" s="1"/>
</calcChain>
</file>

<file path=xl/sharedStrings.xml><?xml version="1.0" encoding="utf-8"?>
<sst xmlns="http://schemas.openxmlformats.org/spreadsheetml/2006/main" count="63" uniqueCount="53">
  <si>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</si>
  <si>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</si>
  <si>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</si>
  <si>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</si>
  <si>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</si>
  <si>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</si>
  <si>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</si>
  <si>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</si>
  <si>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</si>
  <si>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</si>
  <si>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</si>
  <si>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</si>
  <si>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</si>
  <si>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</si>
  <si>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</si>
  <si>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</si>
  <si>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</si>
  <si>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</si>
  <si>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</si>
  <si>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</si>
  <si>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</si>
  <si>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</si>
  <si>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</si>
  <si>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</si>
  <si>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</si>
  <si>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</si>
  <si>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</si>
  <si>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</si>
  <si>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</si>
  <si>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</si>
  <si>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</si>
  <si>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</si>
  <si>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</si>
  <si>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</si>
  <si>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</si>
  <si>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</si>
  <si>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</si>
  <si>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S2</t>
  </si>
  <si>
    <t>BAD</t>
  </si>
  <si>
    <t>Add cycle</t>
  </si>
  <si>
    <t>Old Cycle</t>
  </si>
  <si>
    <t>New Cycle</t>
  </si>
  <si>
    <t>Lib</t>
  </si>
  <si>
    <t>EB</t>
  </si>
  <si>
    <t>IBVS 5425</t>
  </si>
  <si>
    <t>not avail.</t>
  </si>
  <si>
    <t>IBVS 5992</t>
  </si>
  <si>
    <t>I</t>
  </si>
  <si>
    <t>IBVS 6029</t>
  </si>
  <si>
    <t>VSB, 91</t>
  </si>
  <si>
    <t>B</t>
  </si>
  <si>
    <t>V</t>
  </si>
  <si>
    <t>V0372 Lib / GSC 4987-0740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</si>
</sst>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9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4" fillId="0" borderId="0" xfId="0" applyFont="1" applyAlignment="1"/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>
      <alignment vertical="top"/>
    </xf>
    <xf numFmtId="0" fontId="0" fillId="0" borderId="0" xfId="0">
      <alignment vertical="top"/>
    </xf>
    <xf numFmtId="0" fontId="10" fillId="0" borderId="0" xfId="0" applyFont="1">
      <alignment vertical="top"/>
    </xf>
    <xf numFmtId="0" fontId="3" fillId="0" borderId="0" xfId="0" applyFont="1">
      <alignment vertical="top"/>
    </xf>
    <xf numFmtId="0" fontId="6" fillId="0" borderId="0" xfId="0" applyFont="1" applyAlignment="1">
      <alignment horizontal="center"/>
    </xf>
    <xf numFmtId="0" fontId="8" fillId="0" borderId="0" xfId="0" applyFont="1">
      <alignment vertical="top"/>
    </xf>
    <xf numFmtId="0" fontId="7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22" fontId="6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6" fillId="0" borderId="0" xfId="0" applyFont="1" applyAlignment="1">
      <alignment horizontal="right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11" fillId="0" borderId="0" xfId="0" applyFont="1" applyAlignment="1">
      <alignment vertical="top"/>
    </xf>
    <xf numFmtId="0" fontId="10" fillId="0" borderId="0" xfId="0" applyFont="1" applyAlignment="1">
      <alignment horizontal="left"/>
    </xf>
    <xf numFmtId="0" fontId="12" fillId="0" borderId="3" xfId="0" applyFont="1" applyFill="1" applyBorder="1" applyAlignment="1">
      <alignment horizontal="center"/>
    </xf>
    <xf numFmtId="0" fontId="1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72" fontId="16" fillId="0" borderId="0" xfId="0" applyNumberFormat="1" applyFont="1" applyAlignment="1">
      <alignment vertical="center" wrapText="1"/>
    </xf>
    <xf numFmtId="0" fontId="17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4987-0740 -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8136</c:v>
                </c:pt>
                <c:pt idx="2">
                  <c:v>8746</c:v>
                </c:pt>
                <c:pt idx="3">
                  <c:v>8868</c:v>
                </c:pt>
                <c:pt idx="4">
                  <c:v>14274</c:v>
                </c:pt>
                <c:pt idx="5">
                  <c:v>14274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-2.1900000007008202E-2</c:v>
                </c:pt>
                <c:pt idx="2">
                  <c:v>-2.7699999998731073E-2</c:v>
                </c:pt>
                <c:pt idx="3">
                  <c:v>-2.5500000003376044E-2</c:v>
                </c:pt>
                <c:pt idx="4">
                  <c:v>-3.7599999843223486E-2</c:v>
                </c:pt>
                <c:pt idx="5">
                  <c:v>-3.6600000144972E-2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15-48B6-BD6C-D46B105F0A7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8136</c:v>
                </c:pt>
                <c:pt idx="2">
                  <c:v>8746</c:v>
                </c:pt>
                <c:pt idx="3">
                  <c:v>8868</c:v>
                </c:pt>
                <c:pt idx="4">
                  <c:v>14274</c:v>
                </c:pt>
                <c:pt idx="5">
                  <c:v>14274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15-48B6-BD6C-D46B105F0A7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8136</c:v>
                </c:pt>
                <c:pt idx="2">
                  <c:v>8746</c:v>
                </c:pt>
                <c:pt idx="3">
                  <c:v>8868</c:v>
                </c:pt>
                <c:pt idx="4">
                  <c:v>14274</c:v>
                </c:pt>
                <c:pt idx="5">
                  <c:v>14274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115-48B6-BD6C-D46B105F0A7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8136</c:v>
                </c:pt>
                <c:pt idx="2">
                  <c:v>8746</c:v>
                </c:pt>
                <c:pt idx="3">
                  <c:v>8868</c:v>
                </c:pt>
                <c:pt idx="4">
                  <c:v>14274</c:v>
                </c:pt>
                <c:pt idx="5">
                  <c:v>14274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115-48B6-BD6C-D46B105F0A7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8136</c:v>
                </c:pt>
                <c:pt idx="2">
                  <c:v>8746</c:v>
                </c:pt>
                <c:pt idx="3">
                  <c:v>8868</c:v>
                </c:pt>
                <c:pt idx="4">
                  <c:v>14274</c:v>
                </c:pt>
                <c:pt idx="5">
                  <c:v>14274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115-48B6-BD6C-D46B105F0A7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8136</c:v>
                </c:pt>
                <c:pt idx="2">
                  <c:v>8746</c:v>
                </c:pt>
                <c:pt idx="3">
                  <c:v>8868</c:v>
                </c:pt>
                <c:pt idx="4">
                  <c:v>14274</c:v>
                </c:pt>
                <c:pt idx="5">
                  <c:v>14274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115-48B6-BD6C-D46B105F0A7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8136</c:v>
                </c:pt>
                <c:pt idx="2">
                  <c:v>8746</c:v>
                </c:pt>
                <c:pt idx="3">
                  <c:v>8868</c:v>
                </c:pt>
                <c:pt idx="4">
                  <c:v>14274</c:v>
                </c:pt>
                <c:pt idx="5">
                  <c:v>14274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115-48B6-BD6C-D46B105F0A7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8136</c:v>
                </c:pt>
                <c:pt idx="2">
                  <c:v>8746</c:v>
                </c:pt>
                <c:pt idx="3">
                  <c:v>8868</c:v>
                </c:pt>
                <c:pt idx="4">
                  <c:v>14274</c:v>
                </c:pt>
                <c:pt idx="5">
                  <c:v>14274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-1.5360364300145597E-3</c:v>
                </c:pt>
                <c:pt idx="1">
                  <c:v>-2.2526158453119095E-2</c:v>
                </c:pt>
                <c:pt idx="2">
                  <c:v>-2.4099901623484601E-2</c:v>
                </c:pt>
                <c:pt idx="3">
                  <c:v>-2.4414650257557704E-2</c:v>
                </c:pt>
                <c:pt idx="4">
                  <c:v>-3.8361626616567432E-2</c:v>
                </c:pt>
                <c:pt idx="5">
                  <c:v>-3.8361626616567432E-2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115-48B6-BD6C-D46B105F0A7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8136</c:v>
                </c:pt>
                <c:pt idx="2">
                  <c:v>8746</c:v>
                </c:pt>
                <c:pt idx="3">
                  <c:v>8868</c:v>
                </c:pt>
                <c:pt idx="4">
                  <c:v>14274</c:v>
                </c:pt>
                <c:pt idx="5">
                  <c:v>14274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115-48B6-BD6C-D46B105F0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054584"/>
        <c:axId val="1"/>
      </c:scatterChart>
      <c:valAx>
        <c:axId val="418054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80545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53383458646616"/>
          <c:y val="0.92375366568914952"/>
          <c:w val="0.7203007518796992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2E49BE2-D645-36A5-E666-46491B5394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8" t="s">
        <v>52</v>
      </c>
    </row>
    <row r="2" spans="1:7" x14ac:dyDescent="0.2">
      <c r="A2" t="s">
        <v>24</v>
      </c>
      <c r="B2" s="27" t="s">
        <v>43</v>
      </c>
      <c r="C2" s="2"/>
      <c r="D2" s="2" t="s">
        <v>42</v>
      </c>
    </row>
    <row r="3" spans="1:7" ht="13.5" thickBot="1" x14ac:dyDescent="0.25"/>
    <row r="4" spans="1:7" ht="14.25" thickTop="1" thickBot="1" x14ac:dyDescent="0.25">
      <c r="A4" s="4" t="s">
        <v>0</v>
      </c>
      <c r="C4" s="29" t="s">
        <v>45</v>
      </c>
      <c r="D4" s="30" t="s">
        <v>45</v>
      </c>
    </row>
    <row r="6" spans="1:7" x14ac:dyDescent="0.2">
      <c r="A6" s="4" t="s">
        <v>1</v>
      </c>
    </row>
    <row r="7" spans="1:7" x14ac:dyDescent="0.2">
      <c r="A7" t="s">
        <v>2</v>
      </c>
      <c r="C7" s="7">
        <v>50938.73</v>
      </c>
      <c r="D7" s="28" t="s">
        <v>44</v>
      </c>
    </row>
    <row r="8" spans="1:7" x14ac:dyDescent="0.2">
      <c r="A8" t="s">
        <v>3</v>
      </c>
      <c r="C8" s="7">
        <v>0.58040000000000003</v>
      </c>
      <c r="D8" s="28" t="s">
        <v>44</v>
      </c>
    </row>
    <row r="9" spans="1:7" x14ac:dyDescent="0.2">
      <c r="A9" s="8" t="s">
        <v>31</v>
      </c>
      <c r="B9" s="9"/>
      <c r="C9" s="10">
        <v>-9.5</v>
      </c>
      <c r="D9" s="9" t="s">
        <v>32</v>
      </c>
      <c r="E9" s="9"/>
    </row>
    <row r="10" spans="1:7" ht="13.5" thickBot="1" x14ac:dyDescent="0.25">
      <c r="A10" s="9"/>
      <c r="B10" s="9"/>
      <c r="C10" s="3" t="s">
        <v>20</v>
      </c>
      <c r="D10" s="3" t="s">
        <v>21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-1.5360364300145597E-3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-2.5799068366647657E-6</v>
      </c>
      <c r="D12" s="2"/>
      <c r="E12" s="9"/>
    </row>
    <row r="13" spans="1:7" x14ac:dyDescent="0.2">
      <c r="A13" s="9" t="s">
        <v>19</v>
      </c>
      <c r="B13" s="9"/>
      <c r="C13" s="2" t="s">
        <v>13</v>
      </c>
      <c r="D13" s="13" t="s">
        <v>39</v>
      </c>
      <c r="E13" s="10">
        <v>1</v>
      </c>
    </row>
    <row r="14" spans="1:7" x14ac:dyDescent="0.2">
      <c r="A14" s="9"/>
      <c r="B14" s="9"/>
      <c r="C14" s="9"/>
      <c r="D14" s="13" t="s">
        <v>33</v>
      </c>
      <c r="E14" s="14">
        <f ca="1">NOW()+15018.5+$C$9/24</f>
        <v>59961.770961111106</v>
      </c>
    </row>
    <row r="15" spans="1:7" x14ac:dyDescent="0.2">
      <c r="A15" s="11" t="s">
        <v>17</v>
      </c>
      <c r="B15" s="9"/>
      <c r="C15" s="12">
        <f ca="1">(C7+C11)+(C8+C12)*INT(MAX(F21:F3533))</f>
        <v>59223.321238373392</v>
      </c>
      <c r="D15" s="13" t="s">
        <v>40</v>
      </c>
      <c r="E15" s="14">
        <f ca="1">ROUND(2*(E14-$C$7)/$C$8,0)/2+E13</f>
        <v>15547</v>
      </c>
    </row>
    <row r="16" spans="1:7" x14ac:dyDescent="0.2">
      <c r="A16" s="15" t="s">
        <v>4</v>
      </c>
      <c r="B16" s="9"/>
      <c r="C16" s="16">
        <f ca="1">+C8+C12</f>
        <v>0.58039742009316331</v>
      </c>
      <c r="D16" s="13" t="s">
        <v>41</v>
      </c>
      <c r="E16" s="23">
        <f ca="1">ROUND(2*(E14-$C$15)/$C$16,0)/2+E13</f>
        <v>1273.5</v>
      </c>
    </row>
    <row r="17" spans="1:18" ht="13.5" thickBot="1" x14ac:dyDescent="0.25">
      <c r="A17" s="13" t="s">
        <v>30</v>
      </c>
      <c r="B17" s="9"/>
      <c r="C17" s="9">
        <f>COUNT(C21:C2191)</f>
        <v>6</v>
      </c>
      <c r="D17" s="13" t="s">
        <v>34</v>
      </c>
      <c r="E17" s="17">
        <f ca="1">+$C$15+$C$16*E16-15018.5-$C$9/24</f>
        <v>44944.353186195374</v>
      </c>
    </row>
    <row r="18" spans="1:18" ht="14.25" thickTop="1" thickBot="1" x14ac:dyDescent="0.25">
      <c r="A18" s="15" t="s">
        <v>5</v>
      </c>
      <c r="B18" s="9"/>
      <c r="C18" s="18">
        <f ca="1">+C15</f>
        <v>59223.321238373392</v>
      </c>
      <c r="D18" s="19">
        <f ca="1">+C16</f>
        <v>0.58039742009316331</v>
      </c>
      <c r="E18" s="20" t="s">
        <v>35</v>
      </c>
    </row>
    <row r="19" spans="1:18" ht="13.5" thickTop="1" x14ac:dyDescent="0.2">
      <c r="A19" s="24" t="s">
        <v>36</v>
      </c>
      <c r="E19" s="25">
        <v>21</v>
      </c>
    </row>
    <row r="20" spans="1:18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29</v>
      </c>
      <c r="I20" s="6" t="s">
        <v>37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6" t="s">
        <v>38</v>
      </c>
    </row>
    <row r="21" spans="1:18" x14ac:dyDescent="0.2">
      <c r="A21" s="27" t="s">
        <v>44</v>
      </c>
      <c r="C21" s="7">
        <v>50938.73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-1.5360364300145597E-3</v>
      </c>
      <c r="Q21" s="1">
        <f>+C21-15018.5</f>
        <v>35920.230000000003</v>
      </c>
    </row>
    <row r="22" spans="1:18" x14ac:dyDescent="0.2">
      <c r="A22" s="31" t="s">
        <v>46</v>
      </c>
      <c r="B22" s="32" t="s">
        <v>47</v>
      </c>
      <c r="C22" s="31">
        <v>55660.842499999999</v>
      </c>
      <c r="D22" s="31">
        <v>6.9999999999999999E-4</v>
      </c>
      <c r="E22">
        <f>+(C22-C$7)/C$8</f>
        <v>8135.9622674017837</v>
      </c>
      <c r="F22">
        <f>ROUND(2*E22,0)/2</f>
        <v>8136</v>
      </c>
      <c r="G22">
        <f>+C22-(C$7+F22*C$8)</f>
        <v>-2.1900000007008202E-2</v>
      </c>
      <c r="H22">
        <f>+G22</f>
        <v>-2.1900000007008202E-2</v>
      </c>
      <c r="O22">
        <f ca="1">+C$11+C$12*$F22</f>
        <v>-2.2526158453119095E-2</v>
      </c>
      <c r="Q22" s="1">
        <f>+C22-15018.5</f>
        <v>40642.342499999999</v>
      </c>
    </row>
    <row r="23" spans="1:18" x14ac:dyDescent="0.2">
      <c r="A23" s="33" t="s">
        <v>48</v>
      </c>
      <c r="B23" s="34" t="s">
        <v>47</v>
      </c>
      <c r="C23" s="33">
        <v>56014.880700000002</v>
      </c>
      <c r="D23" s="33">
        <v>5.9999999999999995E-4</v>
      </c>
      <c r="E23">
        <f>+(C23-C$7)/C$8</f>
        <v>8745.9522742935878</v>
      </c>
      <c r="F23">
        <f>ROUND(2*E23,0)/2</f>
        <v>8746</v>
      </c>
      <c r="G23">
        <f>+C23-(C$7+F23*C$8)</f>
        <v>-2.7699999998731073E-2</v>
      </c>
      <c r="H23">
        <f>+G23</f>
        <v>-2.7699999998731073E-2</v>
      </c>
      <c r="O23">
        <f ca="1">+C$11+C$12*$F23</f>
        <v>-2.4099901623484601E-2</v>
      </c>
      <c r="Q23" s="1">
        <f>+C23-15018.5</f>
        <v>40996.380700000002</v>
      </c>
    </row>
    <row r="24" spans="1:18" x14ac:dyDescent="0.2">
      <c r="A24" s="33" t="s">
        <v>48</v>
      </c>
      <c r="B24" s="34" t="s">
        <v>47</v>
      </c>
      <c r="C24" s="33">
        <v>56085.691700000003</v>
      </c>
      <c r="D24" s="33">
        <v>4.0000000000000002E-4</v>
      </c>
      <c r="E24">
        <f>+(C24-C$7)/C$8</f>
        <v>8867.9560647829076</v>
      </c>
      <c r="F24">
        <f>ROUND(2*E24,0)/2</f>
        <v>8868</v>
      </c>
      <c r="G24">
        <f>+C24-(C$7+F24*C$8)</f>
        <v>-2.5500000003376044E-2</v>
      </c>
      <c r="H24">
        <f>+G24</f>
        <v>-2.5500000003376044E-2</v>
      </c>
      <c r="O24">
        <f ca="1">+C$11+C$12*$F24</f>
        <v>-2.4414650257557704E-2</v>
      </c>
      <c r="Q24" s="1">
        <f>+C24-15018.5</f>
        <v>41067.191700000003</v>
      </c>
    </row>
    <row r="25" spans="1:18" x14ac:dyDescent="0.2">
      <c r="A25" s="35" t="s">
        <v>49</v>
      </c>
      <c r="B25" s="36" t="s">
        <v>47</v>
      </c>
      <c r="C25" s="37">
        <v>59223.32200000016</v>
      </c>
      <c r="D25" s="35" t="s">
        <v>50</v>
      </c>
      <c r="E25">
        <f t="shared" ref="E25:E26" si="0">+(C25-C$7)/C$8</f>
        <v>14273.93521709193</v>
      </c>
      <c r="F25">
        <f t="shared" ref="F25:F26" si="1">ROUND(2*E25,0)/2</f>
        <v>14274</v>
      </c>
      <c r="G25">
        <f t="shared" ref="G25:G26" si="2">+C25-(C$7+F25*C$8)</f>
        <v>-3.7599999843223486E-2</v>
      </c>
      <c r="H25">
        <f t="shared" ref="H25:H26" si="3">+G25</f>
        <v>-3.7599999843223486E-2</v>
      </c>
      <c r="O25">
        <f t="shared" ref="O25:O26" ca="1" si="4">+C$11+C$12*$F25</f>
        <v>-3.8361626616567432E-2</v>
      </c>
      <c r="Q25" s="1">
        <f t="shared" ref="Q25:Q26" si="5">+C25-15018.5</f>
        <v>44204.82200000016</v>
      </c>
    </row>
    <row r="26" spans="1:18" x14ac:dyDescent="0.2">
      <c r="A26" s="35" t="s">
        <v>49</v>
      </c>
      <c r="B26" s="36" t="s">
        <v>47</v>
      </c>
      <c r="C26" s="37">
        <v>59223.322999999858</v>
      </c>
      <c r="D26" s="35" t="s">
        <v>51</v>
      </c>
      <c r="E26">
        <f t="shared" si="0"/>
        <v>14273.936940041101</v>
      </c>
      <c r="F26">
        <f t="shared" si="1"/>
        <v>14274</v>
      </c>
      <c r="G26">
        <f t="shared" si="2"/>
        <v>-3.6600000144972E-2</v>
      </c>
      <c r="H26">
        <f t="shared" si="3"/>
        <v>-3.6600000144972E-2</v>
      </c>
      <c r="O26">
        <f t="shared" ca="1" si="4"/>
        <v>-3.8361626616567432E-2</v>
      </c>
      <c r="Q26" s="1">
        <f t="shared" si="5"/>
        <v>44204.822999999858</v>
      </c>
    </row>
    <row r="27" spans="1:18" x14ac:dyDescent="0.2">
      <c r="C27" s="7"/>
      <c r="D27" s="7"/>
      <c r="Q27" s="1"/>
    </row>
    <row r="28" spans="1:18" x14ac:dyDescent="0.2">
      <c r="C28" s="7"/>
      <c r="D28" s="7"/>
      <c r="Q28" s="1"/>
    </row>
    <row r="29" spans="1:18" x14ac:dyDescent="0.2">
      <c r="C29" s="7"/>
      <c r="D29" s="7"/>
      <c r="Q29" s="1"/>
    </row>
    <row r="30" spans="1:18" x14ac:dyDescent="0.2">
      <c r="C30" s="7"/>
      <c r="D30" s="7"/>
      <c r="Q30" s="1"/>
    </row>
    <row r="31" spans="1:18" x14ac:dyDescent="0.2">
      <c r="C31" s="7"/>
      <c r="D31" s="7"/>
      <c r="Q31" s="1"/>
    </row>
    <row r="32" spans="1:18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5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2023-01-17T05:30:11Z</dcterms:modified>
</cp:coreProperties>
</file>