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8F12717-7674-4F9A-91C3-1156096B362B}" xr6:coauthVersionLast="47" xr6:coauthVersionMax="47" xr10:uidLastSave="{00000000-0000-0000-0000-000000000000}"/>
  <bookViews>
    <workbookView xWindow="13800" yWindow="375" windowWidth="12630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7" i="1" l="1"/>
  <c r="F87" i="1"/>
  <c r="G87" i="1"/>
  <c r="J87" i="1"/>
  <c r="Q87" i="1"/>
  <c r="Q73" i="1"/>
  <c r="D9" i="1"/>
  <c r="C9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D44" i="2"/>
  <c r="A45" i="2"/>
  <c r="H45" i="2"/>
  <c r="B45" i="2"/>
  <c r="G45" i="2"/>
  <c r="C45" i="2"/>
  <c r="D45" i="2"/>
  <c r="A46" i="2"/>
  <c r="H46" i="2"/>
  <c r="B46" i="2"/>
  <c r="G46" i="2"/>
  <c r="C46" i="2"/>
  <c r="D46" i="2"/>
  <c r="A47" i="2"/>
  <c r="H47" i="2"/>
  <c r="B47" i="2"/>
  <c r="G47" i="2"/>
  <c r="C47" i="2"/>
  <c r="D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D50" i="2"/>
  <c r="A51" i="2"/>
  <c r="H51" i="2"/>
  <c r="B51" i="2"/>
  <c r="G51" i="2"/>
  <c r="C51" i="2"/>
  <c r="D51" i="2"/>
  <c r="A52" i="2"/>
  <c r="H52" i="2"/>
  <c r="B52" i="2"/>
  <c r="G52" i="2"/>
  <c r="C52" i="2"/>
  <c r="D52" i="2"/>
  <c r="A53" i="2"/>
  <c r="H53" i="2"/>
  <c r="B53" i="2"/>
  <c r="G53" i="2"/>
  <c r="C53" i="2"/>
  <c r="D53" i="2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54" i="2"/>
  <c r="H54" i="2"/>
  <c r="B54" i="2"/>
  <c r="G54" i="2"/>
  <c r="C54" i="2"/>
  <c r="D54" i="2"/>
  <c r="A55" i="2"/>
  <c r="H55" i="2"/>
  <c r="B55" i="2"/>
  <c r="G55" i="2"/>
  <c r="C55" i="2"/>
  <c r="D55" i="2"/>
  <c r="A56" i="2"/>
  <c r="H56" i="2"/>
  <c r="B56" i="2"/>
  <c r="G56" i="2"/>
  <c r="C56" i="2"/>
  <c r="D56" i="2"/>
  <c r="A57" i="2"/>
  <c r="H57" i="2"/>
  <c r="B57" i="2"/>
  <c r="G57" i="2"/>
  <c r="C57" i="2"/>
  <c r="D57" i="2"/>
  <c r="A58" i="2"/>
  <c r="H58" i="2"/>
  <c r="B58" i="2"/>
  <c r="G58" i="2"/>
  <c r="C58" i="2"/>
  <c r="D58" i="2"/>
  <c r="A59" i="2"/>
  <c r="H59" i="2"/>
  <c r="B59" i="2"/>
  <c r="G59" i="2"/>
  <c r="C59" i="2"/>
  <c r="D59" i="2"/>
  <c r="A60" i="2"/>
  <c r="H60" i="2"/>
  <c r="B60" i="2"/>
  <c r="G60" i="2"/>
  <c r="C60" i="2"/>
  <c r="D60" i="2"/>
  <c r="A61" i="2"/>
  <c r="H61" i="2"/>
  <c r="B61" i="2"/>
  <c r="G61" i="2"/>
  <c r="C61" i="2"/>
  <c r="D61" i="2"/>
  <c r="A62" i="2"/>
  <c r="H62" i="2"/>
  <c r="B62" i="2"/>
  <c r="G62" i="2"/>
  <c r="C62" i="2"/>
  <c r="D62" i="2"/>
  <c r="A63" i="2"/>
  <c r="H63" i="2"/>
  <c r="B63" i="2"/>
  <c r="G63" i="2"/>
  <c r="C63" i="2"/>
  <c r="D63" i="2"/>
  <c r="A64" i="2"/>
  <c r="H64" i="2"/>
  <c r="B64" i="2"/>
  <c r="G64" i="2"/>
  <c r="C64" i="2"/>
  <c r="D64" i="2"/>
  <c r="A65" i="2"/>
  <c r="H65" i="2"/>
  <c r="B65" i="2"/>
  <c r="G65" i="2"/>
  <c r="C65" i="2"/>
  <c r="D65" i="2"/>
  <c r="A66" i="2"/>
  <c r="H66" i="2"/>
  <c r="B66" i="2"/>
  <c r="G66" i="2"/>
  <c r="C66" i="2"/>
  <c r="D66" i="2"/>
  <c r="A67" i="2"/>
  <c r="H67" i="2"/>
  <c r="B67" i="2"/>
  <c r="G67" i="2"/>
  <c r="C67" i="2"/>
  <c r="D67" i="2"/>
  <c r="A68" i="2"/>
  <c r="H68" i="2"/>
  <c r="B68" i="2"/>
  <c r="G68" i="2"/>
  <c r="C68" i="2"/>
  <c r="D68" i="2"/>
  <c r="A69" i="2"/>
  <c r="H69" i="2"/>
  <c r="B69" i="2"/>
  <c r="G69" i="2"/>
  <c r="C69" i="2"/>
  <c r="D69" i="2"/>
  <c r="A70" i="2"/>
  <c r="H70" i="2"/>
  <c r="B70" i="2"/>
  <c r="G70" i="2"/>
  <c r="C70" i="2"/>
  <c r="D70" i="2"/>
  <c r="A71" i="2"/>
  <c r="H71" i="2"/>
  <c r="B71" i="2"/>
  <c r="G71" i="2"/>
  <c r="C71" i="2"/>
  <c r="D71" i="2"/>
  <c r="A72" i="2"/>
  <c r="H72" i="2"/>
  <c r="B72" i="2"/>
  <c r="G72" i="2"/>
  <c r="C72" i="2"/>
  <c r="D72" i="2"/>
  <c r="A73" i="2"/>
  <c r="H73" i="2"/>
  <c r="B73" i="2"/>
  <c r="G73" i="2"/>
  <c r="C73" i="2"/>
  <c r="D73" i="2"/>
  <c r="A19" i="2"/>
  <c r="H19" i="2"/>
  <c r="B19" i="2"/>
  <c r="G19" i="2"/>
  <c r="C19" i="2"/>
  <c r="D19" i="2"/>
  <c r="A74" i="2"/>
  <c r="H74" i="2"/>
  <c r="B74" i="2"/>
  <c r="G74" i="2"/>
  <c r="C74" i="2"/>
  <c r="D74" i="2"/>
  <c r="A20" i="2"/>
  <c r="H20" i="2"/>
  <c r="B20" i="2"/>
  <c r="G20" i="2"/>
  <c r="C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A26" i="2"/>
  <c r="H26" i="2"/>
  <c r="B26" i="2"/>
  <c r="G26" i="2"/>
  <c r="C26" i="2"/>
  <c r="D26" i="2"/>
  <c r="A27" i="2"/>
  <c r="H27" i="2"/>
  <c r="B27" i="2"/>
  <c r="G27" i="2"/>
  <c r="C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A30" i="2"/>
  <c r="H30" i="2"/>
  <c r="B30" i="2"/>
  <c r="G30" i="2"/>
  <c r="C30" i="2"/>
  <c r="D30" i="2"/>
  <c r="A31" i="2"/>
  <c r="H31" i="2"/>
  <c r="B31" i="2"/>
  <c r="G31" i="2"/>
  <c r="C31" i="2"/>
  <c r="D31" i="2"/>
  <c r="C7" i="1"/>
  <c r="C8" i="1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Q86" i="1"/>
  <c r="Q85" i="1"/>
  <c r="Q84" i="1"/>
  <c r="Q83" i="1"/>
  <c r="Q82" i="1"/>
  <c r="Q79" i="1"/>
  <c r="Q80" i="1"/>
  <c r="Q81" i="1"/>
  <c r="Q76" i="1"/>
  <c r="F16" i="1"/>
  <c r="F17" i="1" s="1"/>
  <c r="C17" i="1"/>
  <c r="Q77" i="1"/>
  <c r="Q78" i="1"/>
  <c r="Q74" i="1"/>
  <c r="Q75" i="1"/>
  <c r="Q43" i="1"/>
  <c r="Q45" i="1"/>
  <c r="Q46" i="1"/>
  <c r="Q47" i="1"/>
  <c r="Q48" i="1"/>
  <c r="Q49" i="1"/>
  <c r="Q50" i="1"/>
  <c r="Q51" i="1"/>
  <c r="Q72" i="1"/>
  <c r="Q44" i="1"/>
  <c r="E50" i="2"/>
  <c r="E34" i="2"/>
  <c r="E13" i="2"/>
  <c r="E16" i="2"/>
  <c r="E20" i="2"/>
  <c r="E55" i="2"/>
  <c r="E14" i="2"/>
  <c r="E69" i="2"/>
  <c r="E23" i="2"/>
  <c r="E48" i="2"/>
  <c r="E43" i="2"/>
  <c r="E26" i="1"/>
  <c r="F26" i="1"/>
  <c r="E34" i="1"/>
  <c r="F34" i="1"/>
  <c r="G34" i="1"/>
  <c r="H34" i="1"/>
  <c r="E42" i="1"/>
  <c r="F42" i="1"/>
  <c r="E59" i="1"/>
  <c r="F59" i="1"/>
  <c r="E67" i="1"/>
  <c r="E45" i="1"/>
  <c r="F45" i="1"/>
  <c r="G45" i="1"/>
  <c r="I45" i="1"/>
  <c r="E74" i="1"/>
  <c r="F74" i="1"/>
  <c r="E82" i="1"/>
  <c r="F82" i="1"/>
  <c r="E21" i="1"/>
  <c r="F21" i="1"/>
  <c r="G21" i="1"/>
  <c r="H21" i="1"/>
  <c r="E29" i="1"/>
  <c r="F29" i="1"/>
  <c r="G29" i="1"/>
  <c r="H29" i="1"/>
  <c r="E37" i="1"/>
  <c r="F37" i="1"/>
  <c r="E54" i="1"/>
  <c r="F54" i="1"/>
  <c r="G54" i="1"/>
  <c r="I54" i="1"/>
  <c r="E62" i="1"/>
  <c r="F62" i="1"/>
  <c r="G62" i="1"/>
  <c r="I62" i="1"/>
  <c r="E70" i="1"/>
  <c r="F70" i="1"/>
  <c r="G70" i="1"/>
  <c r="K70" i="1"/>
  <c r="E48" i="1"/>
  <c r="F48" i="1"/>
  <c r="G48" i="1"/>
  <c r="I48" i="1"/>
  <c r="E77" i="1"/>
  <c r="F77" i="1"/>
  <c r="G77" i="1"/>
  <c r="J77" i="1"/>
  <c r="E85" i="1"/>
  <c r="E24" i="1"/>
  <c r="G26" i="1"/>
  <c r="H26" i="1"/>
  <c r="E32" i="1"/>
  <c r="F32" i="1"/>
  <c r="E40" i="1"/>
  <c r="F40" i="1"/>
  <c r="G40" i="1"/>
  <c r="H40" i="1"/>
  <c r="G42" i="1"/>
  <c r="H42" i="1"/>
  <c r="E57" i="1"/>
  <c r="F57" i="1"/>
  <c r="G59" i="1"/>
  <c r="I59" i="1"/>
  <c r="E65" i="1"/>
  <c r="F65" i="1"/>
  <c r="G65" i="1"/>
  <c r="I65" i="1"/>
  <c r="E43" i="1"/>
  <c r="E51" i="1"/>
  <c r="F51" i="1"/>
  <c r="G51" i="1"/>
  <c r="I51" i="1"/>
  <c r="G74" i="1"/>
  <c r="K74" i="1"/>
  <c r="E80" i="1"/>
  <c r="F80" i="1"/>
  <c r="G82" i="1"/>
  <c r="K82" i="1"/>
  <c r="E27" i="1"/>
  <c r="F27" i="1"/>
  <c r="G27" i="1"/>
  <c r="H27" i="1"/>
  <c r="E35" i="1"/>
  <c r="G37" i="1"/>
  <c r="H37" i="1"/>
  <c r="E52" i="1"/>
  <c r="E60" i="1"/>
  <c r="E68" i="1"/>
  <c r="F68" i="1"/>
  <c r="G68" i="1"/>
  <c r="K68" i="1"/>
  <c r="E46" i="1"/>
  <c r="F46" i="1"/>
  <c r="G46" i="1"/>
  <c r="I46" i="1"/>
  <c r="E75" i="1"/>
  <c r="F75" i="1"/>
  <c r="G75" i="1"/>
  <c r="K75" i="1"/>
  <c r="E83" i="1"/>
  <c r="F83" i="1"/>
  <c r="G83" i="1"/>
  <c r="K83" i="1"/>
  <c r="E22" i="1"/>
  <c r="F22" i="1"/>
  <c r="G22" i="1"/>
  <c r="H22" i="1"/>
  <c r="E30" i="1"/>
  <c r="F30" i="1"/>
  <c r="G32" i="1"/>
  <c r="H32" i="1"/>
  <c r="E38" i="1"/>
  <c r="F38" i="1"/>
  <c r="E55" i="1"/>
  <c r="F55" i="1"/>
  <c r="G57" i="1"/>
  <c r="I57" i="1"/>
  <c r="E63" i="1"/>
  <c r="F63" i="1"/>
  <c r="G63" i="1"/>
  <c r="I63" i="1"/>
  <c r="E71" i="1"/>
  <c r="F71" i="1"/>
  <c r="E49" i="1"/>
  <c r="F49" i="1"/>
  <c r="E78" i="1"/>
  <c r="F78" i="1"/>
  <c r="G80" i="1"/>
  <c r="J80" i="1"/>
  <c r="E86" i="1"/>
  <c r="F86" i="1"/>
  <c r="G86" i="1"/>
  <c r="J86" i="1"/>
  <c r="E25" i="1"/>
  <c r="F25" i="1"/>
  <c r="E33" i="1"/>
  <c r="F33" i="1"/>
  <c r="E41" i="1"/>
  <c r="F41" i="1"/>
  <c r="E58" i="1"/>
  <c r="F58" i="1"/>
  <c r="G58" i="1"/>
  <c r="I58" i="1"/>
  <c r="E66" i="1"/>
  <c r="F66" i="1"/>
  <c r="E44" i="1"/>
  <c r="F44" i="1"/>
  <c r="E72" i="1"/>
  <c r="F72" i="1"/>
  <c r="E81" i="1"/>
  <c r="F81" i="1"/>
  <c r="G81" i="1"/>
  <c r="J81" i="1"/>
  <c r="E28" i="1"/>
  <c r="F28" i="1"/>
  <c r="G28" i="1"/>
  <c r="H28" i="1"/>
  <c r="G30" i="1"/>
  <c r="H30" i="1"/>
  <c r="E36" i="1"/>
  <c r="F36" i="1"/>
  <c r="G36" i="1"/>
  <c r="H36" i="1"/>
  <c r="G38" i="1"/>
  <c r="H38" i="1"/>
  <c r="E53" i="1"/>
  <c r="F53" i="1"/>
  <c r="G53" i="1"/>
  <c r="I53" i="1"/>
  <c r="G55" i="1"/>
  <c r="I55" i="1"/>
  <c r="E61" i="1"/>
  <c r="F61" i="1"/>
  <c r="G61" i="1"/>
  <c r="I61" i="1"/>
  <c r="E69" i="1"/>
  <c r="F69" i="1"/>
  <c r="G69" i="1"/>
  <c r="K69" i="1"/>
  <c r="G71" i="1"/>
  <c r="K71" i="1"/>
  <c r="E47" i="1"/>
  <c r="F47" i="1"/>
  <c r="G47" i="1"/>
  <c r="I47" i="1"/>
  <c r="G49" i="1"/>
  <c r="I49" i="1"/>
  <c r="E76" i="1"/>
  <c r="G78" i="1"/>
  <c r="J78" i="1"/>
  <c r="E84" i="1"/>
  <c r="F84" i="1"/>
  <c r="G84" i="1"/>
  <c r="K84" i="1"/>
  <c r="E23" i="1"/>
  <c r="F23" i="1"/>
  <c r="G23" i="1"/>
  <c r="H23" i="1"/>
  <c r="G25" i="1"/>
  <c r="H25" i="1"/>
  <c r="E31" i="1"/>
  <c r="F31" i="1"/>
  <c r="G31" i="1"/>
  <c r="H31" i="1"/>
  <c r="G33" i="1"/>
  <c r="H33" i="1"/>
  <c r="E39" i="1"/>
  <c r="F39" i="1"/>
  <c r="G39" i="1"/>
  <c r="H39" i="1"/>
  <c r="G41" i="1"/>
  <c r="H41" i="1"/>
  <c r="E56" i="1"/>
  <c r="F56" i="1"/>
  <c r="G56" i="1"/>
  <c r="I56" i="1"/>
  <c r="E64" i="1"/>
  <c r="F64" i="1"/>
  <c r="G64" i="1"/>
  <c r="I64" i="1"/>
  <c r="G66" i="1"/>
  <c r="I66" i="1"/>
  <c r="E73" i="1"/>
  <c r="F73" i="1"/>
  <c r="G73" i="1"/>
  <c r="K73" i="1"/>
  <c r="G44" i="1"/>
  <c r="H44" i="1"/>
  <c r="E50" i="1"/>
  <c r="F50" i="1"/>
  <c r="G50" i="1"/>
  <c r="I50" i="1"/>
  <c r="G72" i="1"/>
  <c r="J72" i="1"/>
  <c r="E79" i="1"/>
  <c r="F79" i="1"/>
  <c r="G79" i="1"/>
  <c r="K79" i="1"/>
  <c r="E27" i="2"/>
  <c r="E61" i="2"/>
  <c r="E15" i="2"/>
  <c r="E47" i="2"/>
  <c r="E45" i="2"/>
  <c r="F76" i="1"/>
  <c r="G76" i="1"/>
  <c r="E22" i="2"/>
  <c r="E35" i="2"/>
  <c r="F24" i="1"/>
  <c r="G24" i="1"/>
  <c r="H24" i="1"/>
  <c r="E73" i="2"/>
  <c r="E72" i="2"/>
  <c r="E17" i="2"/>
  <c r="E39" i="2"/>
  <c r="E53" i="2"/>
  <c r="E42" i="2"/>
  <c r="E41" i="2"/>
  <c r="E44" i="2"/>
  <c r="E51" i="2"/>
  <c r="E66" i="2"/>
  <c r="E65" i="2"/>
  <c r="E67" i="2"/>
  <c r="E18" i="2"/>
  <c r="F52" i="1"/>
  <c r="G52" i="1"/>
  <c r="I52" i="1"/>
  <c r="E54" i="2"/>
  <c r="E49" i="2"/>
  <c r="E63" i="2"/>
  <c r="E21" i="2"/>
  <c r="E68" i="2"/>
  <c r="E25" i="2"/>
  <c r="E56" i="2"/>
  <c r="E32" i="2"/>
  <c r="E57" i="2"/>
  <c r="E52" i="2"/>
  <c r="E59" i="2"/>
  <c r="E24" i="2"/>
  <c r="E71" i="2"/>
  <c r="E28" i="2"/>
  <c r="E74" i="2"/>
  <c r="F85" i="1"/>
  <c r="G85" i="1"/>
  <c r="K85" i="1"/>
  <c r="E30" i="2"/>
  <c r="F67" i="1"/>
  <c r="G67" i="1"/>
  <c r="K67" i="1"/>
  <c r="E70" i="2"/>
  <c r="E64" i="2"/>
  <c r="F35" i="1"/>
  <c r="G35" i="1"/>
  <c r="H35" i="1"/>
  <c r="E46" i="2"/>
  <c r="E19" i="2"/>
  <c r="E12" i="2"/>
  <c r="E36" i="2"/>
  <c r="E26" i="2"/>
  <c r="E31" i="2"/>
  <c r="E33" i="2"/>
  <c r="F60" i="1"/>
  <c r="G60" i="1"/>
  <c r="I60" i="1"/>
  <c r="E62" i="2"/>
  <c r="F43" i="1"/>
  <c r="G43" i="1"/>
  <c r="I43" i="1"/>
  <c r="E11" i="2"/>
  <c r="E29" i="2"/>
  <c r="E58" i="2"/>
  <c r="E60" i="2"/>
  <c r="E40" i="2"/>
  <c r="E38" i="2"/>
  <c r="E37" i="2"/>
  <c r="I76" i="1"/>
  <c r="C12" i="1"/>
  <c r="C11" i="1"/>
  <c r="O54" i="1" l="1"/>
  <c r="O87" i="1"/>
  <c r="O84" i="1"/>
  <c r="O66" i="1"/>
  <c r="O70" i="1"/>
  <c r="O81" i="1"/>
  <c r="O71" i="1"/>
  <c r="O63" i="1"/>
  <c r="O62" i="1"/>
  <c r="O64" i="1"/>
  <c r="O57" i="1"/>
  <c r="O86" i="1"/>
  <c r="O76" i="1"/>
  <c r="O82" i="1"/>
  <c r="O58" i="1"/>
  <c r="O83" i="1"/>
  <c r="O67" i="1"/>
  <c r="O59" i="1"/>
  <c r="O73" i="1"/>
  <c r="O72" i="1"/>
  <c r="O79" i="1"/>
  <c r="O56" i="1"/>
  <c r="O85" i="1"/>
  <c r="O69" i="1"/>
  <c r="O60" i="1"/>
  <c r="O53" i="1"/>
  <c r="O52" i="1"/>
  <c r="O78" i="1"/>
  <c r="O80" i="1"/>
  <c r="O65" i="1"/>
  <c r="O75" i="1"/>
  <c r="O61" i="1"/>
  <c r="O68" i="1"/>
  <c r="O77" i="1"/>
  <c r="O55" i="1"/>
  <c r="C15" i="1"/>
  <c r="O7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<sst xmlns="http://schemas.openxmlformats.org/spreadsheetml/2006/main" count="664" uniqueCount="317">
  <si>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</si>
  <si>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</si>
  <si>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</si>
  <si>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</si>
  <si>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</si>
  <si>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</si>
  <si>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</si>
  <si>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</si>
  <si>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</si>
  <si>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</si>
  <si>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</si>
  <si>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</si>
  <si>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</si>
  <si>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</si>
  <si>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</si>
  <si>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</si>
  <si>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</si>
  <si>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</si>
  <si>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</si>
  <si>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</si>
  <si>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</si>
  <si>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</si>
  <si>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</si>
  <si>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</si>
  <si>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</si>
  <si>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</si>
  <si>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</si>
  <si>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</si>
  <si>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</si>
  <si>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Bull.27</t>
  </si>
  <si>
    <t>B</t>
  </si>
  <si>
    <t>BBSAG Bull.28</t>
  </si>
  <si>
    <t>BBSAG Bull.29</t>
  </si>
  <si>
    <t>BBSAG Bull.40</t>
  </si>
  <si>
    <t>BBSAG Bull.43</t>
  </si>
  <si>
    <t>BBSAG Bull.44</t>
  </si>
  <si>
    <t>BBSAG Bull.45</t>
  </si>
  <si>
    <t>Blaettler E</t>
  </si>
  <si>
    <t>BBSAG Bull.118</t>
  </si>
  <si>
    <t># of data points:</t>
  </si>
  <si>
    <t>LZ Lyr / GSC 02641-01446</t>
  </si>
  <si>
    <t>IBVS 5438</t>
  </si>
  <si>
    <t>I</t>
  </si>
  <si>
    <t>IBVS 5653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</si>
  <si>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</si>
  <si>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</si>
  <si>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</si>
  <si>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</si>
  <si>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</si>
  <si>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</si>
  <si>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</si>
  <si>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</si>
  <si>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</si>
  <si>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</si>
  <si>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5897</t>
  </si>
  <si>
    <t>II</t>
  </si>
  <si>
    <t>IBVS 6010</t>
  </si>
  <si>
    <t>OEJV 0003</t>
  </si>
  <si>
    <t>OEJV 0160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</si>
  <si>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</si>
  <si>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</si>
  <si>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</si>
  <si>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</si>
  <si>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</si>
  <si>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</si>
  <si>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</si>
  <si>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</si>
  <si>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</si>
  <si>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</si>
  <si>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</si>
  <si>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</si>
  <si>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E </t>
  </si>
  <si>
    <t>?</t>
  </si>
  <si>
    <t>C </t>
  </si>
  <si>
    <t>o</t>
  </si>
  <si>
    <t> -0.009 </t>
  </si>
  <si>
    <t>-I</t>
  </si>
  <si>
    <t>BAD?</t>
  </si>
  <si>
    <t>2425347.565 </t>
  </si>
  <si>
    <t> 11.04.1928 01:33 </t>
  </si>
  <si>
    <t> 0.128 </t>
  </si>
  <si>
    <t>P </t>
  </si>
  <si>
    <t> C.Hoffmeister </t>
  </si>
  <si>
    <t> VSS 1.455 </t>
  </si>
  <si>
    <t>2425389.452 </t>
  </si>
  <si>
    <t> 22.05.1928 22:50 </t>
  </si>
  <si>
    <t> 0.124 </t>
  </si>
  <si>
    <t>2425439.405 </t>
  </si>
  <si>
    <t> 11.07.1928 21:43 </t>
  </si>
  <si>
    <t> 0.130 </t>
  </si>
  <si>
    <t>2425497.364 </t>
  </si>
  <si>
    <t> 07.09.1928 20:44 </t>
  </si>
  <si>
    <t> 0.087 </t>
  </si>
  <si>
    <t>2425624.709 </t>
  </si>
  <si>
    <t> 13.01.1929 05:00 </t>
  </si>
  <si>
    <t> 0.149 </t>
  </si>
  <si>
    <t>2425716.511 </t>
  </si>
  <si>
    <t> 15.04.1929 00:15 </t>
  </si>
  <si>
    <t> 0.114 </t>
  </si>
  <si>
    <t>2425737.472 </t>
  </si>
  <si>
    <t> 05.05.1929 23:19 </t>
  </si>
  <si>
    <t> 0.129 </t>
  </si>
  <si>
    <t>2425803.515 </t>
  </si>
  <si>
    <t> 11.07.1929 00:21 </t>
  </si>
  <si>
    <t>2425937.254 </t>
  </si>
  <si>
    <t> 21.11.1929 18:05 </t>
  </si>
  <si>
    <t> 0.125 </t>
  </si>
  <si>
    <t>2429072.511 </t>
  </si>
  <si>
    <t> 23.06.1938 00:15 </t>
  </si>
  <si>
    <t> 0.028 </t>
  </si>
  <si>
    <t>2429425.365 </t>
  </si>
  <si>
    <t> 10.06.1939 20:45 </t>
  </si>
  <si>
    <t> 0.034 </t>
  </si>
  <si>
    <t>2429546.200 </t>
  </si>
  <si>
    <t> 09.10.1939 16:48 </t>
  </si>
  <si>
    <t> 0.031 </t>
  </si>
  <si>
    <t>2429752.420 </t>
  </si>
  <si>
    <t> 02.05.1940 22:04 </t>
  </si>
  <si>
    <t> 0.020 </t>
  </si>
  <si>
    <t>2429868.421 </t>
  </si>
  <si>
    <t> 26.08.1940 22:06 </t>
  </si>
  <si>
    <t> 0.016 </t>
  </si>
  <si>
    <t>2429876.508 </t>
  </si>
  <si>
    <t> 04.09.1940 00:11 </t>
  </si>
  <si>
    <t> 0.047 </t>
  </si>
  <si>
    <t>2430258.335 </t>
  </si>
  <si>
    <t> 20.09.1941 20:02 </t>
  </si>
  <si>
    <t> 0.025 </t>
  </si>
  <si>
    <t>2430443.619 </t>
  </si>
  <si>
    <t> 25.03.1942 02:51 </t>
  </si>
  <si>
    <t> 0.023 </t>
  </si>
  <si>
    <t>2430498.397 </t>
  </si>
  <si>
    <t> 18.05.1942 21:31 </t>
  </si>
  <si>
    <t> 0.021 </t>
  </si>
  <si>
    <t>2430514.501 </t>
  </si>
  <si>
    <t> 04.06.1942 00:01 </t>
  </si>
  <si>
    <t> 0.013 </t>
  </si>
  <si>
    <t>2430791.620 </t>
  </si>
  <si>
    <t> 08.03.1943 02:52 </t>
  </si>
  <si>
    <t> 0.009 </t>
  </si>
  <si>
    <t>2430991.384 </t>
  </si>
  <si>
    <t> 23.09.1943 21:12 </t>
  </si>
  <si>
    <t> -0.013 </t>
  </si>
  <si>
    <t>2431231.456 </t>
  </si>
  <si>
    <t> 20.05.1944 22:56 </t>
  </si>
  <si>
    <t> -0.006 </t>
  </si>
  <si>
    <t>2442870.609 </t>
  </si>
  <si>
    <t> 02.04.1976 02:36 </t>
  </si>
  <si>
    <t>V </t>
  </si>
  <si>
    <t> K.Locher </t>
  </si>
  <si>
    <t> BBS 27 </t>
  </si>
  <si>
    <t>2442904.458 </t>
  </si>
  <si>
    <t> 05.05.1976 22:59 </t>
  </si>
  <si>
    <t> 0.005 </t>
  </si>
  <si>
    <t> BBS 28 </t>
  </si>
  <si>
    <t>2442962.464 </t>
  </si>
  <si>
    <t> 02.07.1976 23:08 </t>
  </si>
  <si>
    <t> BBS 29 </t>
  </si>
  <si>
    <t>2443837.325 </t>
  </si>
  <si>
    <t> 24.11.1978 19:48 </t>
  </si>
  <si>
    <t> -0.000 </t>
  </si>
  <si>
    <t> BBS 40 </t>
  </si>
  <si>
    <t>2443977.493 </t>
  </si>
  <si>
    <t> 13.04.1979 23:49 </t>
  </si>
  <si>
    <t> -0.005 </t>
  </si>
  <si>
    <t> BBS 43 </t>
  </si>
  <si>
    <t>2444006.490 </t>
  </si>
  <si>
    <t> 12.05.1979 23:45 </t>
  </si>
  <si>
    <t>2444114.458 </t>
  </si>
  <si>
    <t> 28.08.1979 22:59 </t>
  </si>
  <si>
    <t> 0.010 </t>
  </si>
  <si>
    <t> BBS 44 </t>
  </si>
  <si>
    <t>2444122.518 </t>
  </si>
  <si>
    <t> 06.09.1979 00:25 </t>
  </si>
  <si>
    <t> 0.014 </t>
  </si>
  <si>
    <t> BBS 45 </t>
  </si>
  <si>
    <t>2446592.485 </t>
  </si>
  <si>
    <t> 10.06.1986 23:38 </t>
  </si>
  <si>
    <t> 0.044 </t>
  </si>
  <si>
    <t> P.Kucera </t>
  </si>
  <si>
    <t> BRNO 28 </t>
  </si>
  <si>
    <t>2447388.424 </t>
  </si>
  <si>
    <t> 14.08.1988 22:10 </t>
  </si>
  <si>
    <t> 0.061 </t>
  </si>
  <si>
    <t> P.Lutcha </t>
  </si>
  <si>
    <t> BRNO 30 </t>
  </si>
  <si>
    <t>2447388.431 </t>
  </si>
  <si>
    <t> 14.08.1988 22:20 </t>
  </si>
  <si>
    <t> 0.068 </t>
  </si>
  <si>
    <t> A.Dedoch </t>
  </si>
  <si>
    <t>2447388.432 </t>
  </si>
  <si>
    <t> 14.08.1988 22:22 </t>
  </si>
  <si>
    <t> 0.069 </t>
  </si>
  <si>
    <t> M.Tichy </t>
  </si>
  <si>
    <t>2447388.434 </t>
  </si>
  <si>
    <t> 14.08.1988 22:24 </t>
  </si>
  <si>
    <t> 0.071 </t>
  </si>
  <si>
    <t> P.Hajek </t>
  </si>
  <si>
    <t>2447388.435 </t>
  </si>
  <si>
    <t> 14.08.1988 22:26 </t>
  </si>
  <si>
    <t> 0.072 </t>
  </si>
  <si>
    <t> M.Jechumtal </t>
  </si>
  <si>
    <t>2447388.439 </t>
  </si>
  <si>
    <t> 14.08.1988 22:32 </t>
  </si>
  <si>
    <t> 0.076 </t>
  </si>
  <si>
    <t> O.Beck </t>
  </si>
  <si>
    <t>2447388.443 </t>
  </si>
  <si>
    <t> 14.08.1988 22:37 </t>
  </si>
  <si>
    <t> 0.080 </t>
  </si>
  <si>
    <t> J.Zahajsky </t>
  </si>
  <si>
    <t>2447388.447 </t>
  </si>
  <si>
    <t> 14.08.1988 22:43 </t>
  </si>
  <si>
    <t> 0.084 </t>
  </si>
  <si>
    <t> Z.Egyhazi </t>
  </si>
  <si>
    <t>2447388.448 </t>
  </si>
  <si>
    <t> 14.08.1988 22:45 </t>
  </si>
  <si>
    <t> 0.085 </t>
  </si>
  <si>
    <t> M.Vrastak </t>
  </si>
  <si>
    <t>2448461.513 </t>
  </si>
  <si>
    <t> 24.07.1991 00:18 </t>
  </si>
  <si>
    <t> 0.105 </t>
  </si>
  <si>
    <t> BRNO 31 </t>
  </si>
  <si>
    <t>2448830.475 </t>
  </si>
  <si>
    <t> 26.07.1992 23:24 </t>
  </si>
  <si>
    <t> 0.107 </t>
  </si>
  <si>
    <t> P.Stepan </t>
  </si>
  <si>
    <t>2448830.484 </t>
  </si>
  <si>
    <t> 26.07.1992 23:36 </t>
  </si>
  <si>
    <t> 0.116 </t>
  </si>
  <si>
    <t>2448830.497 </t>
  </si>
  <si>
    <t> 26.07.1992 23:55 </t>
  </si>
  <si>
    <t>2448830.504 </t>
  </si>
  <si>
    <t> 27.07.1992 00:05 </t>
  </si>
  <si>
    <t> 0.136 </t>
  </si>
  <si>
    <t> J.Dvorak B. </t>
  </si>
  <si>
    <t>2450662.4717 </t>
  </si>
  <si>
    <t> 01.08.1997 23:19 </t>
  </si>
  <si>
    <t> 0.1930 </t>
  </si>
  <si>
    <t> O.Bracek </t>
  </si>
  <si>
    <t> BRNO 32 </t>
  </si>
  <si>
    <t> S.Macuchova </t>
  </si>
  <si>
    <t>2450662.4738 </t>
  </si>
  <si>
    <t> 01.08.1997 23:22 </t>
  </si>
  <si>
    <t> 0.1951 </t>
  </si>
  <si>
    <t> J.Cechal </t>
  </si>
  <si>
    <t>2450662.4773 </t>
  </si>
  <si>
    <t> 01.08.1997 23:27 </t>
  </si>
  <si>
    <t> 0.1986 </t>
  </si>
  <si>
    <t> J.Gozdal </t>
  </si>
  <si>
    <t>2450662.4870 </t>
  </si>
  <si>
    <t> 01.08.1997 23:41 </t>
  </si>
  <si>
    <t> 0.2083 </t>
  </si>
  <si>
    <t> M.Netolicky </t>
  </si>
  <si>
    <t>2451031.4234 </t>
  </si>
  <si>
    <t> 05.08.1998 22:09 </t>
  </si>
  <si>
    <t> 0.1848 </t>
  </si>
  <si>
    <t> E.Blättler </t>
  </si>
  <si>
    <t> BBS 118 </t>
  </si>
  <si>
    <t>2452146.3932 </t>
  </si>
  <si>
    <t> 24.08.2001 21:26 </t>
  </si>
  <si>
    <t> 0.2188 </t>
  </si>
  <si>
    <t> BBS 126 </t>
  </si>
  <si>
    <t>2452536.3160 </t>
  </si>
  <si>
    <t> 18.09.2002 19:35 </t>
  </si>
  <si>
    <t> 0.2364 </t>
  </si>
  <si>
    <t> BBS 129 </t>
  </si>
  <si>
    <t>2453190.481 </t>
  </si>
  <si>
    <t> 03.07.2004 23:32 </t>
  </si>
  <si>
    <t> 0.263 </t>
  </si>
  <si>
    <t> A.Paschke </t>
  </si>
  <si>
    <t>IBVS 5653 </t>
  </si>
  <si>
    <t>2453517.559 </t>
  </si>
  <si>
    <t> 27.05.2005 01:24 </t>
  </si>
  <si>
    <t> 0.271 </t>
  </si>
  <si>
    <t>OEJV 0003 </t>
  </si>
  <si>
    <t>2453899.4200 </t>
  </si>
  <si>
    <t> 12.06.2006 22:04 </t>
  </si>
  <si>
    <t> 0.2831 </t>
  </si>
  <si>
    <t> K.&amp; M.Rätz </t>
  </si>
  <si>
    <t>BAVM 186 </t>
  </si>
  <si>
    <t>2453999.3173 </t>
  </si>
  <si>
    <t> 20.09.2006 19:36 </t>
  </si>
  <si>
    <t>6907</t>
  </si>
  <si>
    <t> 0.2873 </t>
  </si>
  <si>
    <t>2455462.3152 </t>
  </si>
  <si>
    <t> 22.09.2010 19:33 </t>
  </si>
  <si>
    <t>7815</t>
  </si>
  <si>
    <t> 0.3349 </t>
  </si>
  <si>
    <t> M.&amp; K.Rätz </t>
  </si>
  <si>
    <t>BAVM 220 </t>
  </si>
  <si>
    <t>2455739.4471 </t>
  </si>
  <si>
    <t> 26.06.2011 22:43 </t>
  </si>
  <si>
    <t>7987</t>
  </si>
  <si>
    <t> 0.3440 </t>
  </si>
  <si>
    <t> H.Jungbluth </t>
  </si>
  <si>
    <t>2455839.34304 </t>
  </si>
  <si>
    <t> 04.10.2011 20:13 </t>
  </si>
  <si>
    <t>8049</t>
  </si>
  <si>
    <t> 0.34688 </t>
  </si>
  <si>
    <t> L.Šmelcer </t>
  </si>
  <si>
    <t>OEJV 0160 </t>
  </si>
  <si>
    <t>2456506.38819 </t>
  </si>
  <si>
    <t> 01.08.2013 21:18 </t>
  </si>
  <si>
    <t>8463</t>
  </si>
  <si>
    <t> 0.36401 </t>
  </si>
  <si>
    <t>2456506.38829 </t>
  </si>
  <si>
    <t> 01.08.2013 21:19 </t>
  </si>
  <si>
    <t> 0.36411 </t>
  </si>
  <si>
    <t>R</t>
  </si>
  <si>
    <t>2456506.38888 </t>
  </si>
  <si>
    <t> 0.36470 </t>
  </si>
  <si>
    <t>2456933.3640 </t>
  </si>
  <si>
    <t> 02.10.2014 20:44 </t>
  </si>
  <si>
    <t>8728</t>
  </si>
  <si>
    <t> 0.3774 </t>
  </si>
  <si>
    <t>BAVM 239 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</si>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</sst>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Lyr - O-C Diagr.</a:t>
            </a:r>
          </a:p>
        </c:rich>
      </c:tx>
      <c:layout>
        <c:manualLayout>
          <c:xMode val="edge"/>
          <c:yMode val="edge"/>
          <c:x val="0.3901696158947873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69252958613219"/>
          <c:w val="0.8141333257328354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0.1276287999971828</c:v>
                </c:pt>
                <c:pt idx="1">
                  <c:v>0.12398000000030152</c:v>
                </c:pt>
                <c:pt idx="2">
                  <c:v>0.13043719999768655</c:v>
                </c:pt>
                <c:pt idx="3">
                  <c:v>8.7000399998942157E-2</c:v>
                </c:pt>
                <c:pt idx="4">
                  <c:v>0.14887519999683718</c:v>
                </c:pt>
                <c:pt idx="5">
                  <c:v>0.11368359999687527</c:v>
                </c:pt>
                <c:pt idx="6">
                  <c:v>0.12935920000018086</c:v>
                </c:pt>
                <c:pt idx="7">
                  <c:v>0.11402839999573189</c:v>
                </c:pt>
                <c:pt idx="8">
                  <c:v>0.1251879999981611</c:v>
                </c:pt>
                <c:pt idx="9">
                  <c:v>2.8243199994903989E-2</c:v>
                </c:pt>
                <c:pt idx="10">
                  <c:v>3.4085999999660999E-2</c:v>
                </c:pt>
                <c:pt idx="11">
                  <c:v>3.0675999998493353E-2</c:v>
                </c:pt>
                <c:pt idx="12">
                  <c:v>1.9789599995419849E-2</c:v>
                </c:pt>
                <c:pt idx="13">
                  <c:v>1.5915999996650498E-2</c:v>
                </c:pt>
                <c:pt idx="14">
                  <c:v>4.7021999998833053E-2</c:v>
                </c:pt>
                <c:pt idx="15">
                  <c:v>2.4646399997436674E-2</c:v>
                </c:pt>
                <c:pt idx="16">
                  <c:v>2.3084399996150751E-2</c:v>
                </c:pt>
                <c:pt idx="17">
                  <c:v>2.1005200000217883E-2</c:v>
                </c:pt>
                <c:pt idx="18">
                  <c:v>1.3217199997598073E-2</c:v>
                </c:pt>
                <c:pt idx="19">
                  <c:v>9.4635999957972672E-3</c:v>
                </c:pt>
                <c:pt idx="20">
                  <c:v>-1.2707600006251596E-2</c:v>
                </c:pt>
                <c:pt idx="21">
                  <c:v>-6.3488000014331192E-3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4-46CE-B844-2DD7B0CEC7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1.8E-3</c:v>
                  </c:pt>
                  <c:pt idx="66">
                    <c:v>8.0000000000000004E-4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1.8E-3</c:v>
                  </c:pt>
                  <c:pt idx="6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22">
                  <c:v>-9.0000000054715201E-3</c:v>
                </c:pt>
                <c:pt idx="24">
                  <c:v>5.2451999945333228E-3</c:v>
                </c:pt>
                <c:pt idx="25">
                  <c:v>8.8083999944501556E-3</c:v>
                </c:pt>
                <c:pt idx="26">
                  <c:v>-2.8000000747852027E-4</c:v>
                </c:pt>
                <c:pt idx="27">
                  <c:v>-4.8355999970226549E-3</c:v>
                </c:pt>
                <c:pt idx="28">
                  <c:v>-9.0540000019245781E-3</c:v>
                </c:pt>
                <c:pt idx="29">
                  <c:v>9.9663999935728498E-3</c:v>
                </c:pt>
                <c:pt idx="30">
                  <c:v>1.4072399993892759E-2</c:v>
                </c:pt>
                <c:pt idx="31">
                  <c:v>4.3971999999484979E-2</c:v>
                </c:pt>
                <c:pt idx="32">
                  <c:v>6.0644799996225629E-2</c:v>
                </c:pt>
                <c:pt idx="33">
                  <c:v>6.7644799994013738E-2</c:v>
                </c:pt>
                <c:pt idx="34">
                  <c:v>6.8644799997855444E-2</c:v>
                </c:pt>
                <c:pt idx="35">
                  <c:v>7.0644799998262897E-2</c:v>
                </c:pt>
                <c:pt idx="36">
                  <c:v>7.1644799994828645E-2</c:v>
                </c:pt>
                <c:pt idx="37">
                  <c:v>7.5644799995643552E-2</c:v>
                </c:pt>
                <c:pt idx="38">
                  <c:v>7.964479999645846E-2</c:v>
                </c:pt>
                <c:pt idx="39">
                  <c:v>8.3644799997273367E-2</c:v>
                </c:pt>
                <c:pt idx="40">
                  <c:v>8.4644799993839115E-2</c:v>
                </c:pt>
                <c:pt idx="41">
                  <c:v>0.10456399999384303</c:v>
                </c:pt>
                <c:pt idx="42">
                  <c:v>0.10661879999679513</c:v>
                </c:pt>
                <c:pt idx="43">
                  <c:v>0.1156187999949907</c:v>
                </c:pt>
                <c:pt idx="44">
                  <c:v>0.12861880000127712</c:v>
                </c:pt>
                <c:pt idx="45">
                  <c:v>0.13561879999906523</c:v>
                </c:pt>
                <c:pt idx="55">
                  <c:v>0.27148959999612998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4-46CE-B844-2DD7B0CEC7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51">
                  <c:v>0.18477799999527633</c:v>
                </c:pt>
                <c:pt idx="56">
                  <c:v>0.28311399999802234</c:v>
                </c:pt>
                <c:pt idx="57">
                  <c:v>0.28732840000157012</c:v>
                </c:pt>
                <c:pt idx="59">
                  <c:v>0.33487799999420531</c:v>
                </c:pt>
                <c:pt idx="60">
                  <c:v>0.34402439999394119</c:v>
                </c:pt>
                <c:pt idx="65">
                  <c:v>0.37743359999876702</c:v>
                </c:pt>
                <c:pt idx="66">
                  <c:v>-0.34503219999896828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4-46CE-B844-2DD7B0CEC7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6">
                  <c:v>0.19302320000133477</c:v>
                </c:pt>
                <c:pt idx="47">
                  <c:v>0.19302320000133477</c:v>
                </c:pt>
                <c:pt idx="48">
                  <c:v>0.19512319999921601</c:v>
                </c:pt>
                <c:pt idx="49">
                  <c:v>0.19862319999811007</c:v>
                </c:pt>
                <c:pt idx="50">
                  <c:v>0.20832320000045002</c:v>
                </c:pt>
                <c:pt idx="52">
                  <c:v>0.21884839999984251</c:v>
                </c:pt>
                <c:pt idx="53">
                  <c:v>0.2363788000002387</c:v>
                </c:pt>
                <c:pt idx="54">
                  <c:v>0.26278599999932339</c:v>
                </c:pt>
                <c:pt idx="58">
                  <c:v>0.30797239999810699</c:v>
                </c:pt>
                <c:pt idx="61">
                  <c:v>0.34687879999546567</c:v>
                </c:pt>
                <c:pt idx="62">
                  <c:v>0.36400559999310644</c:v>
                </c:pt>
                <c:pt idx="63">
                  <c:v>0.36410559999785619</c:v>
                </c:pt>
                <c:pt idx="64">
                  <c:v>0.36469559999386547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4-46CE-B844-2DD7B0CEC7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4-46CE-B844-2DD7B0CEC7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4-46CE-B844-2DD7B0CEC7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4-46CE-B844-2DD7B0CEC7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31">
                  <c:v>0.41161519767244853</c:v>
                </c:pt>
                <c:pt idx="32">
                  <c:v>0.39724706321471648</c:v>
                </c:pt>
                <c:pt idx="33">
                  <c:v>0.39724706321471648</c:v>
                </c:pt>
                <c:pt idx="34">
                  <c:v>0.39724706321471648</c:v>
                </c:pt>
                <c:pt idx="35">
                  <c:v>0.39724706321471648</c:v>
                </c:pt>
                <c:pt idx="36">
                  <c:v>0.39724706321471648</c:v>
                </c:pt>
                <c:pt idx="37">
                  <c:v>0.39724706321471648</c:v>
                </c:pt>
                <c:pt idx="38">
                  <c:v>0.39724706321471648</c:v>
                </c:pt>
                <c:pt idx="39">
                  <c:v>0.39724706321471648</c:v>
                </c:pt>
                <c:pt idx="40">
                  <c:v>0.39724706321471648</c:v>
                </c:pt>
                <c:pt idx="41">
                  <c:v>0.37787625845996031</c:v>
                </c:pt>
                <c:pt idx="42">
                  <c:v>0.37121572649473633</c:v>
                </c:pt>
                <c:pt idx="43">
                  <c:v>0.37121572649473633</c:v>
                </c:pt>
                <c:pt idx="44">
                  <c:v>0.37121572649473633</c:v>
                </c:pt>
                <c:pt idx="45">
                  <c:v>0.37121572649473633</c:v>
                </c:pt>
                <c:pt idx="46">
                  <c:v>0.33814574900801297</c:v>
                </c:pt>
                <c:pt idx="47">
                  <c:v>0.33814574900801297</c:v>
                </c:pt>
                <c:pt idx="48">
                  <c:v>0.33814574900801297</c:v>
                </c:pt>
                <c:pt idx="49">
                  <c:v>0.33814574900801297</c:v>
                </c:pt>
                <c:pt idx="50">
                  <c:v>0.33814574900801297</c:v>
                </c:pt>
                <c:pt idx="51">
                  <c:v>0.33148521704278905</c:v>
                </c:pt>
                <c:pt idx="52">
                  <c:v>0.31135819468499437</c:v>
                </c:pt>
                <c:pt idx="53">
                  <c:v>0.30431955391825116</c:v>
                </c:pt>
                <c:pt idx="54">
                  <c:v>0.29251092519388022</c:v>
                </c:pt>
                <c:pt idx="55">
                  <c:v>0.28660661083169481</c:v>
                </c:pt>
                <c:pt idx="56">
                  <c:v>0.27971339652707439</c:v>
                </c:pt>
                <c:pt idx="57">
                  <c:v>0.27791010839675173</c:v>
                </c:pt>
                <c:pt idx="58">
                  <c:v>0.26714855019966499</c:v>
                </c:pt>
                <c:pt idx="59">
                  <c:v>0.25150066287525236</c:v>
                </c:pt>
                <c:pt idx="60">
                  <c:v>0.24649799257822824</c:v>
                </c:pt>
                <c:pt idx="61">
                  <c:v>0.24469470444790559</c:v>
                </c:pt>
                <c:pt idx="62">
                  <c:v>0.23265339338413826</c:v>
                </c:pt>
                <c:pt idx="63">
                  <c:v>0.23265339338413826</c:v>
                </c:pt>
                <c:pt idx="64">
                  <c:v>0.23265339338413826</c:v>
                </c:pt>
                <c:pt idx="65">
                  <c:v>0.22494579089163019</c:v>
                </c:pt>
                <c:pt idx="66">
                  <c:v>0.18703311221621777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4-46CE-B844-2DD7B0CEC7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74-46CE-B844-2DD7B0CEC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46152"/>
        <c:axId val="1"/>
      </c:scatterChart>
      <c:valAx>
        <c:axId val="72324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42318500510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4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2382484447508"/>
          <c:y val="0.92000129214617399"/>
          <c:w val="0.738864416141530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11F20D-5EA0-C87D-66B9-E896A13BF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220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40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A88" sqref="A8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10" t="s">
        <v>44</v>
      </c>
    </row>
    <row r="4" spans="1:6" ht="14.25" thickTop="1" thickBot="1" x14ac:dyDescent="0.25">
      <c r="A4" s="6" t="s">
        <v>0</v>
      </c>
      <c r="C4" s="3">
        <v>42870.618000000002</v>
      </c>
      <c r="D4" s="4">
        <v>1.6111788</v>
      </c>
    </row>
    <row r="5" spans="1:6" ht="13.5" thickTop="1" x14ac:dyDescent="0.2">
      <c r="A5" s="12" t="s">
        <v>45</v>
      </c>
      <c r="B5" s="13"/>
      <c r="C5" s="14">
        <v>-9.5</v>
      </c>
      <c r="D5" s="13" t="s">
        <v>46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42870.618000000002</v>
      </c>
    </row>
    <row r="8" spans="1:6" x14ac:dyDescent="0.2">
      <c r="A8" t="s">
        <v>3</v>
      </c>
      <c r="C8">
        <f>+D4</f>
        <v>1.6111788</v>
      </c>
    </row>
    <row r="9" spans="1:6" x14ac:dyDescent="0.2">
      <c r="A9" s="28" t="s">
        <v>53</v>
      </c>
      <c r="B9" s="29">
        <v>72</v>
      </c>
      <c r="C9" s="26" t="str">
        <f>"F"&amp;B9</f>
        <v>F72</v>
      </c>
      <c r="D9" s="27" t="str">
        <f>"G"&amp;B9</f>
        <v>G72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25">
        <f ca="1">INTERCEPT(INDIRECT($D$9):G982,INDIRECT($C$9):F982)</f>
        <v>0.47880222317317933</v>
      </c>
      <c r="D11" s="15"/>
      <c r="E11" s="13"/>
    </row>
    <row r="12" spans="1:6" x14ac:dyDescent="0.2">
      <c r="A12" s="13" t="s">
        <v>17</v>
      </c>
      <c r="B12" s="13"/>
      <c r="C12" s="25">
        <f ca="1">SLOPE(INDIRECT($D$9):G982,INDIRECT($C$9):F982)</f>
        <v>-2.9085292424558794E-5</v>
      </c>
      <c r="D12" s="15"/>
      <c r="E12" s="13"/>
    </row>
    <row r="13" spans="1:6" x14ac:dyDescent="0.2">
      <c r="A13" s="13" t="s">
        <v>19</v>
      </c>
      <c r="B13" s="13"/>
      <c r="C13" s="15" t="s">
        <v>14</v>
      </c>
    </row>
    <row r="14" spans="1:6" x14ac:dyDescent="0.2">
      <c r="A14" s="13"/>
      <c r="B14" s="13"/>
      <c r="C14" s="13"/>
    </row>
    <row r="15" spans="1:6" x14ac:dyDescent="0.2">
      <c r="A15" s="16" t="s">
        <v>18</v>
      </c>
      <c r="B15" s="13"/>
      <c r="C15" s="17">
        <f ca="1">(C7+C11)+(C8+C12)*INT(MAX(F21:F3523))</f>
        <v>59032.539590454864</v>
      </c>
      <c r="E15" s="18" t="s">
        <v>51</v>
      </c>
      <c r="F15" s="14">
        <v>1</v>
      </c>
    </row>
    <row r="16" spans="1:6" x14ac:dyDescent="0.2">
      <c r="A16" s="20" t="s">
        <v>4</v>
      </c>
      <c r="B16" s="13"/>
      <c r="C16" s="21">
        <f ca="1">+C8+C12</f>
        <v>1.6111497147075755</v>
      </c>
      <c r="E16" s="18" t="s">
        <v>47</v>
      </c>
      <c r="F16" s="19">
        <f ca="1">NOW()+15018.5+$C$5/24</f>
        <v>59963.702882523146</v>
      </c>
    </row>
    <row r="17" spans="1:21" ht="13.5" thickBot="1" x14ac:dyDescent="0.25">
      <c r="A17" s="18" t="s">
        <v>39</v>
      </c>
      <c r="B17" s="13"/>
      <c r="C17" s="13">
        <f>COUNT(C21:C2181)</f>
        <v>67</v>
      </c>
      <c r="E17" s="18" t="s">
        <v>52</v>
      </c>
      <c r="F17" s="19">
        <f ca="1">ROUND(2*(F16-$C$7)/$C$8,0)/2+F15</f>
        <v>10610</v>
      </c>
    </row>
    <row r="18" spans="1:21" ht="14.25" thickTop="1" thickBot="1" x14ac:dyDescent="0.25">
      <c r="A18" s="20" t="s">
        <v>5</v>
      </c>
      <c r="B18" s="13"/>
      <c r="C18" s="23">
        <f ca="1">+C15</f>
        <v>59032.539590454864</v>
      </c>
      <c r="D18" s="24">
        <f ca="1">+C16</f>
        <v>1.6111497147075755</v>
      </c>
      <c r="E18" s="18" t="s">
        <v>48</v>
      </c>
      <c r="F18" s="27">
        <f ca="1">ROUND(2*(F16-$C$15)/$C$16,0)/2+F15</f>
        <v>579</v>
      </c>
    </row>
    <row r="19" spans="1:21" ht="13.5" thickTop="1" x14ac:dyDescent="0.2">
      <c r="E19" s="18" t="s">
        <v>49</v>
      </c>
      <c r="F19" s="22">
        <f ca="1">+$C$15+$C$16*F18-15018.5-$C$5/24</f>
        <v>44947.291108603888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67</v>
      </c>
      <c r="I20" s="8" t="s">
        <v>70</v>
      </c>
      <c r="J20" s="8" t="s">
        <v>64</v>
      </c>
      <c r="K20" s="8" t="s">
        <v>62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8" t="s">
        <v>77</v>
      </c>
    </row>
    <row r="21" spans="1:21" x14ac:dyDescent="0.2">
      <c r="A21" s="55" t="s">
        <v>83</v>
      </c>
      <c r="B21" s="57" t="s">
        <v>42</v>
      </c>
      <c r="C21" s="56">
        <v>25347.564999999999</v>
      </c>
      <c r="D21" s="9"/>
      <c r="E21">
        <f t="shared" ref="E21:E52" si="0">+(C21-C$7)/C$8</f>
        <v>-10875.920785452243</v>
      </c>
      <c r="F21">
        <f t="shared" ref="F21:F52" si="1">ROUND(2*E21,0)/2</f>
        <v>-10876</v>
      </c>
      <c r="G21">
        <f t="shared" ref="G21:G52" si="2">+C21-(C$7+F21*C$8)</f>
        <v>0.1276287999971828</v>
      </c>
      <c r="H21">
        <f t="shared" ref="H21:H42" si="3">+G21</f>
        <v>0.1276287999971828</v>
      </c>
      <c r="Q21" s="2">
        <f t="shared" ref="Q21:Q52" si="4">+C21-15018.5</f>
        <v>10329.064999999999</v>
      </c>
    </row>
    <row r="22" spans="1:21" x14ac:dyDescent="0.2">
      <c r="A22" s="55" t="s">
        <v>83</v>
      </c>
      <c r="B22" s="57" t="s">
        <v>42</v>
      </c>
      <c r="C22" s="56">
        <v>25389.452000000001</v>
      </c>
      <c r="D22" s="9"/>
      <c r="E22">
        <f t="shared" si="0"/>
        <v>-10849.923050129508</v>
      </c>
      <c r="F22">
        <f t="shared" si="1"/>
        <v>-10850</v>
      </c>
      <c r="G22">
        <f t="shared" si="2"/>
        <v>0.12398000000030152</v>
      </c>
      <c r="H22">
        <f t="shared" si="3"/>
        <v>0.12398000000030152</v>
      </c>
      <c r="Q22" s="2">
        <f t="shared" si="4"/>
        <v>10370.952000000001</v>
      </c>
    </row>
    <row r="23" spans="1:21" x14ac:dyDescent="0.2">
      <c r="A23" s="55" t="s">
        <v>83</v>
      </c>
      <c r="B23" s="57" t="s">
        <v>42</v>
      </c>
      <c r="C23" s="56">
        <v>25439.404999999999</v>
      </c>
      <c r="D23" s="9"/>
      <c r="E23">
        <f t="shared" si="0"/>
        <v>-10818.919042380649</v>
      </c>
      <c r="F23">
        <f t="shared" si="1"/>
        <v>-10819</v>
      </c>
      <c r="G23">
        <f t="shared" si="2"/>
        <v>0.13043719999768655</v>
      </c>
      <c r="H23">
        <f t="shared" si="3"/>
        <v>0.13043719999768655</v>
      </c>
      <c r="Q23" s="2">
        <f t="shared" si="4"/>
        <v>10420.904999999999</v>
      </c>
    </row>
    <row r="24" spans="1:21" x14ac:dyDescent="0.2">
      <c r="A24" s="55" t="s">
        <v>83</v>
      </c>
      <c r="B24" s="57" t="s">
        <v>42</v>
      </c>
      <c r="C24" s="56">
        <v>25497.364000000001</v>
      </c>
      <c r="D24" s="9"/>
      <c r="E24">
        <f t="shared" si="0"/>
        <v>-10782.946002020384</v>
      </c>
      <c r="F24">
        <f t="shared" si="1"/>
        <v>-10783</v>
      </c>
      <c r="G24">
        <f t="shared" si="2"/>
        <v>8.7000399998942157E-2</v>
      </c>
      <c r="H24">
        <f t="shared" si="3"/>
        <v>8.7000399998942157E-2</v>
      </c>
      <c r="Q24" s="2">
        <f t="shared" si="4"/>
        <v>10478.864000000001</v>
      </c>
    </row>
    <row r="25" spans="1:21" x14ac:dyDescent="0.2">
      <c r="A25" s="55" t="s">
        <v>83</v>
      </c>
      <c r="B25" s="57" t="s">
        <v>42</v>
      </c>
      <c r="C25" s="56">
        <v>25624.708999999999</v>
      </c>
      <c r="D25" s="9"/>
      <c r="E25">
        <f t="shared" si="0"/>
        <v>-10703.907598585583</v>
      </c>
      <c r="F25">
        <f t="shared" si="1"/>
        <v>-10704</v>
      </c>
      <c r="G25">
        <f t="shared" si="2"/>
        <v>0.14887519999683718</v>
      </c>
      <c r="H25">
        <f t="shared" si="3"/>
        <v>0.14887519999683718</v>
      </c>
      <c r="Q25" s="2">
        <f t="shared" si="4"/>
        <v>10606.208999999999</v>
      </c>
    </row>
    <row r="26" spans="1:21" x14ac:dyDescent="0.2">
      <c r="A26" s="55" t="s">
        <v>83</v>
      </c>
      <c r="B26" s="57" t="s">
        <v>42</v>
      </c>
      <c r="C26" s="56">
        <v>25716.510999999999</v>
      </c>
      <c r="D26" s="9"/>
      <c r="E26">
        <f t="shared" si="0"/>
        <v>-10646.929440729982</v>
      </c>
      <c r="F26">
        <f t="shared" si="1"/>
        <v>-10647</v>
      </c>
      <c r="G26">
        <f t="shared" si="2"/>
        <v>0.11368359999687527</v>
      </c>
      <c r="H26">
        <f t="shared" si="3"/>
        <v>0.11368359999687527</v>
      </c>
      <c r="Q26" s="2">
        <f t="shared" si="4"/>
        <v>10698.010999999999</v>
      </c>
    </row>
    <row r="27" spans="1:21" x14ac:dyDescent="0.2">
      <c r="A27" s="55" t="s">
        <v>83</v>
      </c>
      <c r="B27" s="57" t="s">
        <v>42</v>
      </c>
      <c r="C27" s="56">
        <v>25737.472000000002</v>
      </c>
      <c r="D27" s="9"/>
      <c r="E27">
        <f t="shared" si="0"/>
        <v>-10633.919711455985</v>
      </c>
      <c r="F27">
        <f t="shared" si="1"/>
        <v>-10634</v>
      </c>
      <c r="G27">
        <f t="shared" si="2"/>
        <v>0.12935920000018086</v>
      </c>
      <c r="H27">
        <f t="shared" si="3"/>
        <v>0.12935920000018086</v>
      </c>
      <c r="Q27" s="2">
        <f t="shared" si="4"/>
        <v>10718.972000000002</v>
      </c>
    </row>
    <row r="28" spans="1:21" x14ac:dyDescent="0.2">
      <c r="A28" s="55" t="s">
        <v>83</v>
      </c>
      <c r="B28" s="57" t="s">
        <v>42</v>
      </c>
      <c r="C28" s="56">
        <v>25803.514999999999</v>
      </c>
      <c r="D28" s="9"/>
      <c r="E28">
        <f t="shared" si="0"/>
        <v>-10592.92922672518</v>
      </c>
      <c r="F28">
        <f t="shared" si="1"/>
        <v>-10593</v>
      </c>
      <c r="G28">
        <f t="shared" si="2"/>
        <v>0.11402839999573189</v>
      </c>
      <c r="H28">
        <f t="shared" si="3"/>
        <v>0.11402839999573189</v>
      </c>
      <c r="Q28" s="2">
        <f t="shared" si="4"/>
        <v>10785.014999999999</v>
      </c>
    </row>
    <row r="29" spans="1:21" x14ac:dyDescent="0.2">
      <c r="A29" s="55" t="s">
        <v>83</v>
      </c>
      <c r="B29" s="57" t="s">
        <v>42</v>
      </c>
      <c r="C29" s="56">
        <v>25937.254000000001</v>
      </c>
      <c r="D29" s="9"/>
      <c r="E29">
        <f t="shared" si="0"/>
        <v>-10509.922300367905</v>
      </c>
      <c r="F29">
        <f t="shared" si="1"/>
        <v>-10510</v>
      </c>
      <c r="G29">
        <f t="shared" si="2"/>
        <v>0.1251879999981611</v>
      </c>
      <c r="H29">
        <f t="shared" si="3"/>
        <v>0.1251879999981611</v>
      </c>
      <c r="Q29" s="2">
        <f t="shared" si="4"/>
        <v>10918.754000000001</v>
      </c>
    </row>
    <row r="30" spans="1:21" x14ac:dyDescent="0.2">
      <c r="A30" s="55" t="s">
        <v>83</v>
      </c>
      <c r="B30" s="57" t="s">
        <v>42</v>
      </c>
      <c r="C30" s="56">
        <v>29072.510999999999</v>
      </c>
      <c r="D30" s="9"/>
      <c r="E30">
        <f t="shared" si="0"/>
        <v>-8563.9824704744151</v>
      </c>
      <c r="F30">
        <f t="shared" si="1"/>
        <v>-8564</v>
      </c>
      <c r="G30">
        <f t="shared" si="2"/>
        <v>2.8243199994903989E-2</v>
      </c>
      <c r="H30">
        <f t="shared" si="3"/>
        <v>2.8243199994903989E-2</v>
      </c>
      <c r="Q30" s="2">
        <f t="shared" si="4"/>
        <v>14054.010999999999</v>
      </c>
    </row>
    <row r="31" spans="1:21" x14ac:dyDescent="0.2">
      <c r="A31" s="55" t="s">
        <v>83</v>
      </c>
      <c r="B31" s="57" t="s">
        <v>42</v>
      </c>
      <c r="C31" s="56">
        <v>29425.365000000002</v>
      </c>
      <c r="D31" s="9"/>
      <c r="E31">
        <f t="shared" si="0"/>
        <v>-8344.9788440612556</v>
      </c>
      <c r="F31">
        <f t="shared" si="1"/>
        <v>-8345</v>
      </c>
      <c r="G31">
        <f t="shared" si="2"/>
        <v>3.4085999999660999E-2</v>
      </c>
      <c r="H31">
        <f t="shared" si="3"/>
        <v>3.4085999999660999E-2</v>
      </c>
      <c r="Q31" s="2">
        <f t="shared" si="4"/>
        <v>14406.865000000002</v>
      </c>
    </row>
    <row r="32" spans="1:21" x14ac:dyDescent="0.2">
      <c r="A32" s="55" t="s">
        <v>83</v>
      </c>
      <c r="B32" s="57" t="s">
        <v>42</v>
      </c>
      <c r="C32" s="56">
        <v>29546.2</v>
      </c>
      <c r="D32" s="9"/>
      <c r="E32">
        <f t="shared" si="0"/>
        <v>-8269.9809605240589</v>
      </c>
      <c r="F32">
        <f t="shared" si="1"/>
        <v>-8270</v>
      </c>
      <c r="G32">
        <f t="shared" si="2"/>
        <v>3.0675999998493353E-2</v>
      </c>
      <c r="H32">
        <f t="shared" si="3"/>
        <v>3.0675999998493353E-2</v>
      </c>
      <c r="Q32" s="2">
        <f t="shared" si="4"/>
        <v>14527.7</v>
      </c>
    </row>
    <row r="33" spans="1:31" x14ac:dyDescent="0.2">
      <c r="A33" s="55" t="s">
        <v>83</v>
      </c>
      <c r="B33" s="57" t="s">
        <v>42</v>
      </c>
      <c r="C33" s="56">
        <v>29752.42</v>
      </c>
      <c r="D33" s="9"/>
      <c r="E33">
        <f t="shared" si="0"/>
        <v>-8141.9877173160448</v>
      </c>
      <c r="F33">
        <f t="shared" si="1"/>
        <v>-8142</v>
      </c>
      <c r="G33">
        <f t="shared" si="2"/>
        <v>1.9789599995419849E-2</v>
      </c>
      <c r="H33">
        <f t="shared" si="3"/>
        <v>1.9789599995419849E-2</v>
      </c>
      <c r="Q33" s="2">
        <f t="shared" si="4"/>
        <v>14733.919999999998</v>
      </c>
    </row>
    <row r="34" spans="1:31" x14ac:dyDescent="0.2">
      <c r="A34" s="55" t="s">
        <v>83</v>
      </c>
      <c r="B34" s="57" t="s">
        <v>42</v>
      </c>
      <c r="C34" s="56">
        <v>29868.420999999998</v>
      </c>
      <c r="D34" s="9"/>
      <c r="E34">
        <f t="shared" si="0"/>
        <v>-8069.9901215184827</v>
      </c>
      <c r="F34">
        <f t="shared" si="1"/>
        <v>-8070</v>
      </c>
      <c r="G34">
        <f t="shared" si="2"/>
        <v>1.5915999996650498E-2</v>
      </c>
      <c r="H34">
        <f t="shared" si="3"/>
        <v>1.5915999996650498E-2</v>
      </c>
      <c r="Q34" s="2">
        <f t="shared" si="4"/>
        <v>14849.920999999998</v>
      </c>
    </row>
    <row r="35" spans="1:31" x14ac:dyDescent="0.2">
      <c r="A35" s="55" t="s">
        <v>83</v>
      </c>
      <c r="B35" s="57" t="s">
        <v>42</v>
      </c>
      <c r="C35" s="56">
        <v>29876.508000000002</v>
      </c>
      <c r="D35" s="9"/>
      <c r="E35">
        <f t="shared" si="0"/>
        <v>-8064.9708151572004</v>
      </c>
      <c r="F35">
        <f t="shared" si="1"/>
        <v>-8065</v>
      </c>
      <c r="G35">
        <f t="shared" si="2"/>
        <v>4.7021999998833053E-2</v>
      </c>
      <c r="H35">
        <f t="shared" si="3"/>
        <v>4.7021999998833053E-2</v>
      </c>
      <c r="Q35" s="2">
        <f t="shared" si="4"/>
        <v>14858.008000000002</v>
      </c>
    </row>
    <row r="36" spans="1:31" x14ac:dyDescent="0.2">
      <c r="A36" s="55" t="s">
        <v>83</v>
      </c>
      <c r="B36" s="57" t="s">
        <v>42</v>
      </c>
      <c r="C36" s="56">
        <v>30258.334999999999</v>
      </c>
      <c r="D36" s="9"/>
      <c r="E36">
        <f t="shared" si="0"/>
        <v>-7827.9847028771746</v>
      </c>
      <c r="F36">
        <f t="shared" si="1"/>
        <v>-7828</v>
      </c>
      <c r="G36">
        <f t="shared" si="2"/>
        <v>2.4646399997436674E-2</v>
      </c>
      <c r="H36">
        <f t="shared" si="3"/>
        <v>2.4646399997436674E-2</v>
      </c>
      <c r="Q36" s="2">
        <f t="shared" si="4"/>
        <v>15239.834999999999</v>
      </c>
    </row>
    <row r="37" spans="1:31" x14ac:dyDescent="0.2">
      <c r="A37" s="55" t="s">
        <v>83</v>
      </c>
      <c r="B37" s="57" t="s">
        <v>42</v>
      </c>
      <c r="C37" s="56">
        <v>30443.618999999999</v>
      </c>
      <c r="D37" s="9"/>
      <c r="E37">
        <f t="shared" si="0"/>
        <v>-7712.985672353685</v>
      </c>
      <c r="F37">
        <f t="shared" si="1"/>
        <v>-7713</v>
      </c>
      <c r="G37">
        <f t="shared" si="2"/>
        <v>2.3084399996150751E-2</v>
      </c>
      <c r="H37">
        <f t="shared" si="3"/>
        <v>2.3084399996150751E-2</v>
      </c>
      <c r="Q37" s="2">
        <f t="shared" si="4"/>
        <v>15425.118999999999</v>
      </c>
    </row>
    <row r="38" spans="1:31" x14ac:dyDescent="0.2">
      <c r="A38" s="55" t="s">
        <v>83</v>
      </c>
      <c r="B38" s="57" t="s">
        <v>42</v>
      </c>
      <c r="C38" s="56">
        <v>30498.397000000001</v>
      </c>
      <c r="D38" s="9"/>
      <c r="E38">
        <f t="shared" si="0"/>
        <v>-7678.9869628373963</v>
      </c>
      <c r="F38">
        <f t="shared" si="1"/>
        <v>-7679</v>
      </c>
      <c r="G38">
        <f t="shared" si="2"/>
        <v>2.1005200000217883E-2</v>
      </c>
      <c r="H38">
        <f t="shared" si="3"/>
        <v>2.1005200000217883E-2</v>
      </c>
      <c r="Q38" s="2">
        <f t="shared" si="4"/>
        <v>15479.897000000001</v>
      </c>
    </row>
    <row r="39" spans="1:31" x14ac:dyDescent="0.2">
      <c r="A39" s="55" t="s">
        <v>83</v>
      </c>
      <c r="B39" s="57" t="s">
        <v>42</v>
      </c>
      <c r="C39" s="56">
        <v>30514.501</v>
      </c>
      <c r="D39" s="9"/>
      <c r="E39">
        <f t="shared" si="0"/>
        <v>-7668.9917965653485</v>
      </c>
      <c r="F39">
        <f t="shared" si="1"/>
        <v>-7669</v>
      </c>
      <c r="G39">
        <f t="shared" si="2"/>
        <v>1.3217199997598073E-2</v>
      </c>
      <c r="H39">
        <f t="shared" si="3"/>
        <v>1.3217199997598073E-2</v>
      </c>
      <c r="Q39" s="2">
        <f t="shared" si="4"/>
        <v>15496.001</v>
      </c>
    </row>
    <row r="40" spans="1:31" x14ac:dyDescent="0.2">
      <c r="A40" s="55" t="s">
        <v>83</v>
      </c>
      <c r="B40" s="57" t="s">
        <v>42</v>
      </c>
      <c r="C40" s="56">
        <v>30791.62</v>
      </c>
      <c r="D40" s="9"/>
      <c r="E40">
        <f t="shared" si="0"/>
        <v>-7496.9941262881584</v>
      </c>
      <c r="F40">
        <f t="shared" si="1"/>
        <v>-7497</v>
      </c>
      <c r="G40">
        <f t="shared" si="2"/>
        <v>9.4635999957972672E-3</v>
      </c>
      <c r="H40">
        <f t="shared" si="3"/>
        <v>9.4635999957972672E-3</v>
      </c>
      <c r="Q40" s="2">
        <f t="shared" si="4"/>
        <v>15773.119999999999</v>
      </c>
    </row>
    <row r="41" spans="1:31" x14ac:dyDescent="0.2">
      <c r="A41" s="55" t="s">
        <v>83</v>
      </c>
      <c r="B41" s="57" t="s">
        <v>42</v>
      </c>
      <c r="C41" s="56">
        <v>30991.383999999998</v>
      </c>
      <c r="D41" s="9"/>
      <c r="E41">
        <f t="shared" si="0"/>
        <v>-7373.0078871444957</v>
      </c>
      <c r="F41">
        <f t="shared" si="1"/>
        <v>-7373</v>
      </c>
      <c r="G41">
        <f t="shared" si="2"/>
        <v>-1.2707600006251596E-2</v>
      </c>
      <c r="H41">
        <f t="shared" si="3"/>
        <v>-1.2707600006251596E-2</v>
      </c>
      <c r="Q41" s="2">
        <f t="shared" si="4"/>
        <v>15972.883999999998</v>
      </c>
    </row>
    <row r="42" spans="1:31" x14ac:dyDescent="0.2">
      <c r="A42" s="55" t="s">
        <v>83</v>
      </c>
      <c r="B42" s="57" t="s">
        <v>42</v>
      </c>
      <c r="C42" s="56">
        <v>31231.455999999998</v>
      </c>
      <c r="D42" s="9"/>
      <c r="E42">
        <f t="shared" si="0"/>
        <v>-7224.0039404689314</v>
      </c>
      <c r="F42">
        <f t="shared" si="1"/>
        <v>-7224</v>
      </c>
      <c r="G42">
        <f t="shared" si="2"/>
        <v>-6.3488000014331192E-3</v>
      </c>
      <c r="H42">
        <f t="shared" si="3"/>
        <v>-6.3488000014331192E-3</v>
      </c>
      <c r="Q42" s="2">
        <f t="shared" si="4"/>
        <v>16212.955999999998</v>
      </c>
    </row>
    <row r="43" spans="1:31" x14ac:dyDescent="0.2">
      <c r="A43" t="s">
        <v>29</v>
      </c>
      <c r="C43" s="11">
        <v>42870.608999999997</v>
      </c>
      <c r="D43" s="11"/>
      <c r="E43">
        <f t="shared" si="0"/>
        <v>-5.5859722120670408E-3</v>
      </c>
      <c r="F43">
        <f t="shared" si="1"/>
        <v>0</v>
      </c>
      <c r="G43">
        <f t="shared" si="2"/>
        <v>-9.0000000054715201E-3</v>
      </c>
      <c r="I43">
        <f>+G43</f>
        <v>-9.0000000054715201E-3</v>
      </c>
      <c r="Q43" s="2">
        <f t="shared" si="4"/>
        <v>27852.108999999997</v>
      </c>
      <c r="AA43">
        <v>11</v>
      </c>
      <c r="AC43" t="s">
        <v>28</v>
      </c>
      <c r="AE43" t="s">
        <v>30</v>
      </c>
    </row>
    <row r="44" spans="1:31" x14ac:dyDescent="0.2">
      <c r="A44" t="s">
        <v>12</v>
      </c>
      <c r="C44" s="11">
        <v>42870.618000000002</v>
      </c>
      <c r="D44" s="11" t="s">
        <v>14</v>
      </c>
      <c r="E44">
        <f t="shared" si="0"/>
        <v>0</v>
      </c>
      <c r="F44">
        <f t="shared" si="1"/>
        <v>0</v>
      </c>
      <c r="G44">
        <f t="shared" si="2"/>
        <v>0</v>
      </c>
      <c r="H44">
        <f>+G44</f>
        <v>0</v>
      </c>
      <c r="Q44" s="2">
        <f t="shared" si="4"/>
        <v>27852.118000000002</v>
      </c>
    </row>
    <row r="45" spans="1:31" x14ac:dyDescent="0.2">
      <c r="A45" t="s">
        <v>31</v>
      </c>
      <c r="C45" s="11">
        <v>42904.457999999999</v>
      </c>
      <c r="D45" s="11"/>
      <c r="E45">
        <f t="shared" si="0"/>
        <v>21.003255504601047</v>
      </c>
      <c r="F45">
        <f t="shared" si="1"/>
        <v>21</v>
      </c>
      <c r="G45">
        <f t="shared" si="2"/>
        <v>5.2451999945333228E-3</v>
      </c>
      <c r="I45">
        <f t="shared" ref="I45:I66" si="5">+G45</f>
        <v>5.2451999945333228E-3</v>
      </c>
      <c r="Q45" s="2">
        <f t="shared" si="4"/>
        <v>27885.957999999999</v>
      </c>
      <c r="AA45">
        <v>9</v>
      </c>
      <c r="AC45" t="s">
        <v>28</v>
      </c>
      <c r="AE45" t="s">
        <v>30</v>
      </c>
    </row>
    <row r="46" spans="1:31" x14ac:dyDescent="0.2">
      <c r="A46" t="s">
        <v>32</v>
      </c>
      <c r="C46" s="11">
        <v>42962.464</v>
      </c>
      <c r="D46" s="11"/>
      <c r="E46">
        <f t="shared" si="0"/>
        <v>57.005467053065573</v>
      </c>
      <c r="F46">
        <f t="shared" si="1"/>
        <v>57</v>
      </c>
      <c r="G46">
        <f t="shared" si="2"/>
        <v>8.8083999944501556E-3</v>
      </c>
      <c r="I46">
        <f t="shared" si="5"/>
        <v>8.8083999944501556E-3</v>
      </c>
      <c r="Q46" s="2">
        <f t="shared" si="4"/>
        <v>27943.964</v>
      </c>
      <c r="AA46">
        <v>6</v>
      </c>
      <c r="AC46" t="s">
        <v>28</v>
      </c>
      <c r="AE46" t="s">
        <v>30</v>
      </c>
    </row>
    <row r="47" spans="1:31" x14ac:dyDescent="0.2">
      <c r="A47" t="s">
        <v>33</v>
      </c>
      <c r="C47" s="11">
        <v>43837.324999999997</v>
      </c>
      <c r="D47" s="11"/>
      <c r="E47">
        <f t="shared" si="0"/>
        <v>599.99982621419474</v>
      </c>
      <c r="F47">
        <f t="shared" si="1"/>
        <v>600</v>
      </c>
      <c r="G47">
        <f t="shared" si="2"/>
        <v>-2.8000000747852027E-4</v>
      </c>
      <c r="I47">
        <f t="shared" si="5"/>
        <v>-2.8000000747852027E-4</v>
      </c>
      <c r="Q47" s="2">
        <f t="shared" si="4"/>
        <v>28818.824999999997</v>
      </c>
      <c r="AA47">
        <v>8</v>
      </c>
      <c r="AC47" t="s">
        <v>28</v>
      </c>
      <c r="AE47" t="s">
        <v>30</v>
      </c>
    </row>
    <row r="48" spans="1:31" x14ac:dyDescent="0.2">
      <c r="A48" t="s">
        <v>34</v>
      </c>
      <c r="C48" s="11">
        <v>43977.493000000002</v>
      </c>
      <c r="D48" s="11"/>
      <c r="E48">
        <f t="shared" si="0"/>
        <v>686.99699871919859</v>
      </c>
      <c r="F48">
        <f t="shared" si="1"/>
        <v>687</v>
      </c>
      <c r="G48">
        <f t="shared" si="2"/>
        <v>-4.8355999970226549E-3</v>
      </c>
      <c r="I48">
        <f t="shared" si="5"/>
        <v>-4.8355999970226549E-3</v>
      </c>
      <c r="Q48" s="2">
        <f t="shared" si="4"/>
        <v>28958.993000000002</v>
      </c>
      <c r="AA48">
        <v>7</v>
      </c>
      <c r="AC48" t="s">
        <v>28</v>
      </c>
      <c r="AE48" t="s">
        <v>30</v>
      </c>
    </row>
    <row r="49" spans="1:31" x14ac:dyDescent="0.2">
      <c r="A49" t="s">
        <v>34</v>
      </c>
      <c r="C49" s="11">
        <v>44006.49</v>
      </c>
      <c r="D49" s="11"/>
      <c r="E49">
        <f t="shared" si="0"/>
        <v>704.99438051195546</v>
      </c>
      <c r="F49">
        <f t="shared" si="1"/>
        <v>705</v>
      </c>
      <c r="G49">
        <f t="shared" si="2"/>
        <v>-9.0540000019245781E-3</v>
      </c>
      <c r="I49">
        <f t="shared" si="5"/>
        <v>-9.0540000019245781E-3</v>
      </c>
      <c r="Q49" s="2">
        <f t="shared" si="4"/>
        <v>28987.989999999998</v>
      </c>
      <c r="AA49">
        <v>6</v>
      </c>
      <c r="AC49" t="s">
        <v>28</v>
      </c>
      <c r="AE49" t="s">
        <v>30</v>
      </c>
    </row>
    <row r="50" spans="1:31" x14ac:dyDescent="0.2">
      <c r="A50" t="s">
        <v>35</v>
      </c>
      <c r="C50" s="11">
        <v>44114.457999999999</v>
      </c>
      <c r="D50" s="11"/>
      <c r="E50">
        <f t="shared" si="0"/>
        <v>772.00618578148897</v>
      </c>
      <c r="F50">
        <f t="shared" si="1"/>
        <v>772</v>
      </c>
      <c r="G50">
        <f t="shared" si="2"/>
        <v>9.9663999935728498E-3</v>
      </c>
      <c r="I50">
        <f t="shared" si="5"/>
        <v>9.9663999935728498E-3</v>
      </c>
      <c r="Q50" s="2">
        <f t="shared" si="4"/>
        <v>29095.957999999999</v>
      </c>
      <c r="AA50">
        <v>6</v>
      </c>
      <c r="AC50" t="s">
        <v>28</v>
      </c>
      <c r="AE50" t="s">
        <v>30</v>
      </c>
    </row>
    <row r="51" spans="1:31" x14ac:dyDescent="0.2">
      <c r="A51" t="s">
        <v>36</v>
      </c>
      <c r="C51" s="11">
        <v>44122.517999999996</v>
      </c>
      <c r="D51" s="11"/>
      <c r="E51">
        <f t="shared" si="0"/>
        <v>777.00873422614188</v>
      </c>
      <c r="F51">
        <f t="shared" si="1"/>
        <v>777</v>
      </c>
      <c r="G51">
        <f t="shared" si="2"/>
        <v>1.4072399993892759E-2</v>
      </c>
      <c r="I51">
        <f t="shared" si="5"/>
        <v>1.4072399993892759E-2</v>
      </c>
      <c r="Q51" s="2">
        <f t="shared" si="4"/>
        <v>29104.017999999996</v>
      </c>
      <c r="AA51">
        <v>6</v>
      </c>
      <c r="AC51" t="s">
        <v>28</v>
      </c>
      <c r="AE51" t="s">
        <v>30</v>
      </c>
    </row>
    <row r="52" spans="1:31" x14ac:dyDescent="0.2">
      <c r="A52" s="55" t="s">
        <v>180</v>
      </c>
      <c r="B52" s="57" t="s">
        <v>42</v>
      </c>
      <c r="C52" s="56">
        <v>46592.485000000001</v>
      </c>
      <c r="D52" s="9"/>
      <c r="E52">
        <f t="shared" si="0"/>
        <v>2310.0272918188834</v>
      </c>
      <c r="F52">
        <f t="shared" si="1"/>
        <v>2310</v>
      </c>
      <c r="G52">
        <f t="shared" si="2"/>
        <v>4.3971999999484979E-2</v>
      </c>
      <c r="I52">
        <f t="shared" si="5"/>
        <v>4.3971999999484979E-2</v>
      </c>
      <c r="O52">
        <f t="shared" ref="O52:O86" ca="1" si="6">+C$11+C$12*F52</f>
        <v>0.41161519767244853</v>
      </c>
      <c r="Q52" s="2">
        <f t="shared" si="4"/>
        <v>31573.985000000001</v>
      </c>
    </row>
    <row r="53" spans="1:31" x14ac:dyDescent="0.2">
      <c r="A53" s="55" t="s">
        <v>185</v>
      </c>
      <c r="B53" s="57" t="s">
        <v>42</v>
      </c>
      <c r="C53" s="56">
        <v>47388.423999999999</v>
      </c>
      <c r="D53" s="9"/>
      <c r="E53">
        <f t="shared" ref="E53:E86" si="7">+(C53-C$7)/C$8</f>
        <v>2804.0376400185983</v>
      </c>
      <c r="F53">
        <f t="shared" ref="F53:F84" si="8">ROUND(2*E53,0)/2</f>
        <v>2804</v>
      </c>
      <c r="G53">
        <f t="shared" ref="G53:G84" si="9">+C53-(C$7+F53*C$8)</f>
        <v>6.0644799996225629E-2</v>
      </c>
      <c r="I53">
        <f t="shared" si="5"/>
        <v>6.0644799996225629E-2</v>
      </c>
      <c r="O53">
        <f t="shared" ca="1" si="6"/>
        <v>0.39724706321471648</v>
      </c>
      <c r="Q53" s="2">
        <f t="shared" ref="Q53:Q86" si="10">+C53-15018.5</f>
        <v>32369.923999999999</v>
      </c>
    </row>
    <row r="54" spans="1:31" x14ac:dyDescent="0.2">
      <c r="A54" s="55" t="s">
        <v>185</v>
      </c>
      <c r="B54" s="57" t="s">
        <v>42</v>
      </c>
      <c r="C54" s="56">
        <v>47388.430999999997</v>
      </c>
      <c r="D54" s="9"/>
      <c r="E54">
        <f t="shared" si="7"/>
        <v>2804.0419846636478</v>
      </c>
      <c r="F54">
        <f t="shared" si="8"/>
        <v>2804</v>
      </c>
      <c r="G54">
        <f t="shared" si="9"/>
        <v>6.7644799994013738E-2</v>
      </c>
      <c r="I54">
        <f t="shared" si="5"/>
        <v>6.7644799994013738E-2</v>
      </c>
      <c r="O54">
        <f t="shared" ca="1" si="6"/>
        <v>0.39724706321471648</v>
      </c>
      <c r="Q54" s="2">
        <f t="shared" si="10"/>
        <v>32369.930999999997</v>
      </c>
    </row>
    <row r="55" spans="1:31" x14ac:dyDescent="0.2">
      <c r="A55" s="55" t="s">
        <v>185</v>
      </c>
      <c r="B55" s="57" t="s">
        <v>42</v>
      </c>
      <c r="C55" s="56">
        <v>47388.432000000001</v>
      </c>
      <c r="D55" s="9"/>
      <c r="E55">
        <f t="shared" si="7"/>
        <v>2804.042605327229</v>
      </c>
      <c r="F55">
        <f t="shared" si="8"/>
        <v>2804</v>
      </c>
      <c r="G55">
        <f t="shared" si="9"/>
        <v>6.8644799997855444E-2</v>
      </c>
      <c r="I55">
        <f t="shared" si="5"/>
        <v>6.8644799997855444E-2</v>
      </c>
      <c r="O55">
        <f t="shared" ca="1" si="6"/>
        <v>0.39724706321471648</v>
      </c>
      <c r="Q55" s="2">
        <f t="shared" si="10"/>
        <v>32369.932000000001</v>
      </c>
    </row>
    <row r="56" spans="1:31" x14ac:dyDescent="0.2">
      <c r="A56" s="55" t="s">
        <v>185</v>
      </c>
      <c r="B56" s="57" t="s">
        <v>42</v>
      </c>
      <c r="C56" s="56">
        <v>47388.434000000001</v>
      </c>
      <c r="D56" s="9"/>
      <c r="E56">
        <f t="shared" si="7"/>
        <v>2804.0438466543869</v>
      </c>
      <c r="F56">
        <f t="shared" si="8"/>
        <v>2804</v>
      </c>
      <c r="G56">
        <f t="shared" si="9"/>
        <v>7.0644799998262897E-2</v>
      </c>
      <c r="I56">
        <f t="shared" si="5"/>
        <v>7.0644799998262897E-2</v>
      </c>
      <c r="O56">
        <f t="shared" ca="1" si="6"/>
        <v>0.39724706321471648</v>
      </c>
      <c r="Q56" s="2">
        <f t="shared" si="10"/>
        <v>32369.934000000001</v>
      </c>
    </row>
    <row r="57" spans="1:31" x14ac:dyDescent="0.2">
      <c r="A57" s="55" t="s">
        <v>185</v>
      </c>
      <c r="B57" s="57" t="s">
        <v>42</v>
      </c>
      <c r="C57" s="56">
        <v>47388.434999999998</v>
      </c>
      <c r="D57" s="9"/>
      <c r="E57">
        <f t="shared" si="7"/>
        <v>2804.0444673179632</v>
      </c>
      <c r="F57">
        <f t="shared" si="8"/>
        <v>2804</v>
      </c>
      <c r="G57">
        <f t="shared" si="9"/>
        <v>7.1644799994828645E-2</v>
      </c>
      <c r="I57">
        <f t="shared" si="5"/>
        <v>7.1644799994828645E-2</v>
      </c>
      <c r="O57">
        <f t="shared" ca="1" si="6"/>
        <v>0.39724706321471648</v>
      </c>
      <c r="Q57" s="2">
        <f t="shared" si="10"/>
        <v>32369.934999999998</v>
      </c>
    </row>
    <row r="58" spans="1:31" x14ac:dyDescent="0.2">
      <c r="A58" s="55" t="s">
        <v>185</v>
      </c>
      <c r="B58" s="57" t="s">
        <v>42</v>
      </c>
      <c r="C58" s="56">
        <v>47388.438999999998</v>
      </c>
      <c r="D58" s="9"/>
      <c r="E58">
        <f t="shared" si="7"/>
        <v>2804.046949972279</v>
      </c>
      <c r="F58">
        <f t="shared" si="8"/>
        <v>2804</v>
      </c>
      <c r="G58">
        <f t="shared" si="9"/>
        <v>7.5644799995643552E-2</v>
      </c>
      <c r="I58">
        <f t="shared" si="5"/>
        <v>7.5644799995643552E-2</v>
      </c>
      <c r="O58">
        <f t="shared" ca="1" si="6"/>
        <v>0.39724706321471648</v>
      </c>
      <c r="Q58" s="2">
        <f t="shared" si="10"/>
        <v>32369.938999999998</v>
      </c>
    </row>
    <row r="59" spans="1:31" x14ac:dyDescent="0.2">
      <c r="A59" s="55" t="s">
        <v>185</v>
      </c>
      <c r="B59" s="57" t="s">
        <v>42</v>
      </c>
      <c r="C59" s="56">
        <v>47388.442999999999</v>
      </c>
      <c r="D59" s="9"/>
      <c r="E59">
        <f t="shared" si="7"/>
        <v>2804.0494326265944</v>
      </c>
      <c r="F59">
        <f t="shared" si="8"/>
        <v>2804</v>
      </c>
      <c r="G59">
        <f t="shared" si="9"/>
        <v>7.964479999645846E-2</v>
      </c>
      <c r="I59">
        <f t="shared" si="5"/>
        <v>7.964479999645846E-2</v>
      </c>
      <c r="O59">
        <f t="shared" ca="1" si="6"/>
        <v>0.39724706321471648</v>
      </c>
      <c r="Q59" s="2">
        <f t="shared" si="10"/>
        <v>32369.942999999999</v>
      </c>
    </row>
    <row r="60" spans="1:31" x14ac:dyDescent="0.2">
      <c r="A60" s="55" t="s">
        <v>185</v>
      </c>
      <c r="B60" s="57" t="s">
        <v>42</v>
      </c>
      <c r="C60" s="56">
        <v>47388.447</v>
      </c>
      <c r="D60" s="9"/>
      <c r="E60">
        <f t="shared" si="7"/>
        <v>2804.0519152809097</v>
      </c>
      <c r="F60">
        <f t="shared" si="8"/>
        <v>2804</v>
      </c>
      <c r="G60">
        <f t="shared" si="9"/>
        <v>8.3644799997273367E-2</v>
      </c>
      <c r="I60">
        <f t="shared" si="5"/>
        <v>8.3644799997273367E-2</v>
      </c>
      <c r="O60">
        <f t="shared" ca="1" si="6"/>
        <v>0.39724706321471648</v>
      </c>
      <c r="Q60" s="2">
        <f t="shared" si="10"/>
        <v>32369.947</v>
      </c>
    </row>
    <row r="61" spans="1:31" x14ac:dyDescent="0.2">
      <c r="A61" s="55" t="s">
        <v>185</v>
      </c>
      <c r="B61" s="57" t="s">
        <v>42</v>
      </c>
      <c r="C61" s="56">
        <v>47388.447999999997</v>
      </c>
      <c r="D61" s="9"/>
      <c r="E61">
        <f t="shared" si="7"/>
        <v>2804.0525359444864</v>
      </c>
      <c r="F61">
        <f t="shared" si="8"/>
        <v>2804</v>
      </c>
      <c r="G61">
        <f t="shared" si="9"/>
        <v>8.4644799993839115E-2</v>
      </c>
      <c r="I61">
        <f t="shared" si="5"/>
        <v>8.4644799993839115E-2</v>
      </c>
      <c r="O61">
        <f t="shared" ca="1" si="6"/>
        <v>0.39724706321471648</v>
      </c>
      <c r="Q61" s="2">
        <f t="shared" si="10"/>
        <v>32369.947999999997</v>
      </c>
    </row>
    <row r="62" spans="1:31" x14ac:dyDescent="0.2">
      <c r="A62" s="55" t="s">
        <v>221</v>
      </c>
      <c r="B62" s="57" t="s">
        <v>42</v>
      </c>
      <c r="C62" s="56">
        <v>48461.512999999999</v>
      </c>
      <c r="D62" s="9"/>
      <c r="E62">
        <f t="shared" si="7"/>
        <v>3470.0648990664454</v>
      </c>
      <c r="F62">
        <f t="shared" si="8"/>
        <v>3470</v>
      </c>
      <c r="G62">
        <f t="shared" si="9"/>
        <v>0.10456399999384303</v>
      </c>
      <c r="I62">
        <f t="shared" si="5"/>
        <v>0.10456399999384303</v>
      </c>
      <c r="O62">
        <f t="shared" ca="1" si="6"/>
        <v>0.37787625845996031</v>
      </c>
      <c r="Q62" s="2">
        <f t="shared" si="10"/>
        <v>33443.012999999999</v>
      </c>
    </row>
    <row r="63" spans="1:31" x14ac:dyDescent="0.2">
      <c r="A63" s="55" t="s">
        <v>221</v>
      </c>
      <c r="B63" s="57" t="s">
        <v>42</v>
      </c>
      <c r="C63" s="56">
        <v>48830.474999999999</v>
      </c>
      <c r="D63" s="9"/>
      <c r="E63">
        <f t="shared" si="7"/>
        <v>3699.0661744059666</v>
      </c>
      <c r="F63">
        <f t="shared" si="8"/>
        <v>3699</v>
      </c>
      <c r="G63">
        <f t="shared" si="9"/>
        <v>0.10661879999679513</v>
      </c>
      <c r="I63">
        <f t="shared" si="5"/>
        <v>0.10661879999679513</v>
      </c>
      <c r="O63">
        <f t="shared" ca="1" si="6"/>
        <v>0.37121572649473633</v>
      </c>
      <c r="Q63" s="2">
        <f t="shared" si="10"/>
        <v>33811.974999999999</v>
      </c>
    </row>
    <row r="64" spans="1:31" x14ac:dyDescent="0.2">
      <c r="A64" s="55" t="s">
        <v>221</v>
      </c>
      <c r="B64" s="57" t="s">
        <v>42</v>
      </c>
      <c r="C64" s="56">
        <v>48830.483999999997</v>
      </c>
      <c r="D64" s="9"/>
      <c r="E64">
        <f t="shared" si="7"/>
        <v>3699.0717603781745</v>
      </c>
      <c r="F64">
        <f t="shared" si="8"/>
        <v>3699</v>
      </c>
      <c r="G64">
        <f t="shared" si="9"/>
        <v>0.1156187999949907</v>
      </c>
      <c r="I64">
        <f t="shared" si="5"/>
        <v>0.1156187999949907</v>
      </c>
      <c r="O64">
        <f t="shared" ca="1" si="6"/>
        <v>0.37121572649473633</v>
      </c>
      <c r="Q64" s="2">
        <f t="shared" si="10"/>
        <v>33811.983999999997</v>
      </c>
    </row>
    <row r="65" spans="1:31" x14ac:dyDescent="0.2">
      <c r="A65" s="55" t="s">
        <v>221</v>
      </c>
      <c r="B65" s="57" t="s">
        <v>42</v>
      </c>
      <c r="C65" s="56">
        <v>48830.497000000003</v>
      </c>
      <c r="D65" s="9"/>
      <c r="E65">
        <f t="shared" si="7"/>
        <v>3699.0798290047019</v>
      </c>
      <c r="F65">
        <f t="shared" si="8"/>
        <v>3699</v>
      </c>
      <c r="G65">
        <f t="shared" si="9"/>
        <v>0.12861880000127712</v>
      </c>
      <c r="I65">
        <f t="shared" si="5"/>
        <v>0.12861880000127712</v>
      </c>
      <c r="O65">
        <f t="shared" ca="1" si="6"/>
        <v>0.37121572649473633</v>
      </c>
      <c r="Q65" s="2">
        <f t="shared" si="10"/>
        <v>33811.997000000003</v>
      </c>
    </row>
    <row r="66" spans="1:31" x14ac:dyDescent="0.2">
      <c r="A66" s="55" t="s">
        <v>221</v>
      </c>
      <c r="B66" s="57" t="s">
        <v>42</v>
      </c>
      <c r="C66" s="56">
        <v>48830.504000000001</v>
      </c>
      <c r="D66" s="9"/>
      <c r="E66">
        <f t="shared" si="7"/>
        <v>3699.0841736497518</v>
      </c>
      <c r="F66">
        <f t="shared" si="8"/>
        <v>3699</v>
      </c>
      <c r="G66">
        <f t="shared" si="9"/>
        <v>0.13561879999906523</v>
      </c>
      <c r="I66">
        <f t="shared" si="5"/>
        <v>0.13561879999906523</v>
      </c>
      <c r="O66">
        <f t="shared" ca="1" si="6"/>
        <v>0.37121572649473633</v>
      </c>
      <c r="Q66" s="2">
        <f t="shared" si="10"/>
        <v>33812.004000000001</v>
      </c>
    </row>
    <row r="67" spans="1:31" x14ac:dyDescent="0.2">
      <c r="A67" s="55" t="s">
        <v>239</v>
      </c>
      <c r="B67" s="57" t="s">
        <v>42</v>
      </c>
      <c r="C67" s="56">
        <v>50662.471700000002</v>
      </c>
      <c r="D67" s="9"/>
      <c r="E67">
        <f t="shared" si="7"/>
        <v>4836.1198024700916</v>
      </c>
      <c r="F67">
        <f t="shared" si="8"/>
        <v>4836</v>
      </c>
      <c r="G67">
        <f t="shared" si="9"/>
        <v>0.19302320000133477</v>
      </c>
      <c r="K67">
        <f>+G67</f>
        <v>0.19302320000133477</v>
      </c>
      <c r="O67">
        <f t="shared" ca="1" si="6"/>
        <v>0.33814574900801297</v>
      </c>
      <c r="Q67" s="2">
        <f t="shared" si="10"/>
        <v>35643.971700000002</v>
      </c>
    </row>
    <row r="68" spans="1:31" x14ac:dyDescent="0.2">
      <c r="A68" s="55" t="s">
        <v>239</v>
      </c>
      <c r="B68" s="57" t="s">
        <v>42</v>
      </c>
      <c r="C68" s="56">
        <v>50662.471700000002</v>
      </c>
      <c r="D68" s="9"/>
      <c r="E68">
        <f t="shared" si="7"/>
        <v>4836.1198024700916</v>
      </c>
      <c r="F68">
        <f t="shared" si="8"/>
        <v>4836</v>
      </c>
      <c r="G68">
        <f t="shared" si="9"/>
        <v>0.19302320000133477</v>
      </c>
      <c r="K68">
        <f>+G68</f>
        <v>0.19302320000133477</v>
      </c>
      <c r="O68">
        <f t="shared" ca="1" si="6"/>
        <v>0.33814574900801297</v>
      </c>
      <c r="Q68" s="2">
        <f t="shared" si="10"/>
        <v>35643.971700000002</v>
      </c>
    </row>
    <row r="69" spans="1:31" x14ac:dyDescent="0.2">
      <c r="A69" s="55" t="s">
        <v>239</v>
      </c>
      <c r="B69" s="57" t="s">
        <v>42</v>
      </c>
      <c r="C69" s="56">
        <v>50662.4738</v>
      </c>
      <c r="D69" s="9"/>
      <c r="E69">
        <f t="shared" si="7"/>
        <v>4836.1211058636054</v>
      </c>
      <c r="F69">
        <f t="shared" si="8"/>
        <v>4836</v>
      </c>
      <c r="G69">
        <f t="shared" si="9"/>
        <v>0.19512319999921601</v>
      </c>
      <c r="K69">
        <f>+G69</f>
        <v>0.19512319999921601</v>
      </c>
      <c r="O69">
        <f t="shared" ca="1" si="6"/>
        <v>0.33814574900801297</v>
      </c>
      <c r="Q69" s="2">
        <f t="shared" si="10"/>
        <v>35643.9738</v>
      </c>
    </row>
    <row r="70" spans="1:31" x14ac:dyDescent="0.2">
      <c r="A70" s="55" t="s">
        <v>239</v>
      </c>
      <c r="B70" s="57" t="s">
        <v>42</v>
      </c>
      <c r="C70" s="56">
        <v>50662.477299999999</v>
      </c>
      <c r="D70" s="9"/>
      <c r="E70">
        <f t="shared" si="7"/>
        <v>4836.1232781861308</v>
      </c>
      <c r="F70">
        <f t="shared" si="8"/>
        <v>4836</v>
      </c>
      <c r="G70">
        <f t="shared" si="9"/>
        <v>0.19862319999811007</v>
      </c>
      <c r="K70">
        <f>+G70</f>
        <v>0.19862319999811007</v>
      </c>
      <c r="O70">
        <f t="shared" ca="1" si="6"/>
        <v>0.33814574900801297</v>
      </c>
      <c r="Q70" s="2">
        <f t="shared" si="10"/>
        <v>35643.977299999999</v>
      </c>
    </row>
    <row r="71" spans="1:31" x14ac:dyDescent="0.2">
      <c r="A71" s="55" t="s">
        <v>239</v>
      </c>
      <c r="B71" s="57" t="s">
        <v>42</v>
      </c>
      <c r="C71" s="56">
        <v>50662.487000000001</v>
      </c>
      <c r="D71" s="9"/>
      <c r="E71">
        <f t="shared" si="7"/>
        <v>4836.1292986228464</v>
      </c>
      <c r="F71">
        <f t="shared" si="8"/>
        <v>4836</v>
      </c>
      <c r="G71">
        <f t="shared" si="9"/>
        <v>0.20832320000045002</v>
      </c>
      <c r="K71">
        <f>+G71</f>
        <v>0.20832320000045002</v>
      </c>
      <c r="O71">
        <f t="shared" ca="1" si="6"/>
        <v>0.33814574900801297</v>
      </c>
      <c r="Q71" s="2">
        <f t="shared" si="10"/>
        <v>35643.987000000001</v>
      </c>
    </row>
    <row r="72" spans="1:31" x14ac:dyDescent="0.2">
      <c r="A72" s="30" t="s">
        <v>38</v>
      </c>
      <c r="B72" s="30"/>
      <c r="C72" s="31">
        <v>51031.4234</v>
      </c>
      <c r="D72" s="31">
        <v>5.0000000000000001E-4</v>
      </c>
      <c r="E72">
        <f t="shared" si="7"/>
        <v>5065.1146849747511</v>
      </c>
      <c r="F72">
        <f t="shared" si="8"/>
        <v>5065</v>
      </c>
      <c r="G72">
        <f t="shared" si="9"/>
        <v>0.18477799999527633</v>
      </c>
      <c r="J72">
        <f>+G72</f>
        <v>0.18477799999527633</v>
      </c>
      <c r="O72">
        <f t="shared" ca="1" si="6"/>
        <v>0.33148521704278905</v>
      </c>
      <c r="Q72" s="2">
        <f t="shared" si="10"/>
        <v>36012.9234</v>
      </c>
      <c r="AA72">
        <v>30</v>
      </c>
      <c r="AC72" t="s">
        <v>37</v>
      </c>
      <c r="AE72" t="s">
        <v>30</v>
      </c>
    </row>
    <row r="73" spans="1:31" x14ac:dyDescent="0.2">
      <c r="A73" s="55" t="s">
        <v>261</v>
      </c>
      <c r="B73" s="57" t="s">
        <v>42</v>
      </c>
      <c r="C73" s="56">
        <v>52146.393199999999</v>
      </c>
      <c r="D73" s="9"/>
      <c r="E73">
        <f t="shared" si="7"/>
        <v>5757.1358312311431</v>
      </c>
      <c r="F73">
        <f t="shared" si="8"/>
        <v>5757</v>
      </c>
      <c r="G73">
        <f t="shared" si="9"/>
        <v>0.21884839999984251</v>
      </c>
      <c r="K73">
        <f>+G73</f>
        <v>0.21884839999984251</v>
      </c>
      <c r="O73">
        <f t="shared" ca="1" si="6"/>
        <v>0.31135819468499437</v>
      </c>
      <c r="Q73" s="2">
        <f t="shared" si="10"/>
        <v>37127.893199999999</v>
      </c>
    </row>
    <row r="74" spans="1:31" x14ac:dyDescent="0.2">
      <c r="A74" s="32" t="s">
        <v>41</v>
      </c>
      <c r="B74" s="33" t="s">
        <v>42</v>
      </c>
      <c r="C74" s="31">
        <v>52536.315999999999</v>
      </c>
      <c r="D74" s="31">
        <v>6.9999999999999999E-4</v>
      </c>
      <c r="E74">
        <f t="shared" si="7"/>
        <v>5999.1467117119446</v>
      </c>
      <c r="F74">
        <f t="shared" si="8"/>
        <v>5999</v>
      </c>
      <c r="G74">
        <f t="shared" si="9"/>
        <v>0.2363788000002387</v>
      </c>
      <c r="K74">
        <f>+G74</f>
        <v>0.2363788000002387</v>
      </c>
      <c r="O74">
        <f t="shared" ca="1" si="6"/>
        <v>0.30431955391825116</v>
      </c>
      <c r="Q74" s="2">
        <f t="shared" si="10"/>
        <v>37517.815999999999</v>
      </c>
    </row>
    <row r="75" spans="1:31" x14ac:dyDescent="0.2">
      <c r="A75" s="32" t="s">
        <v>43</v>
      </c>
      <c r="B75" s="33" t="s">
        <v>42</v>
      </c>
      <c r="C75" s="31">
        <v>53190.481</v>
      </c>
      <c r="D75" s="31">
        <v>5.0000000000000001E-3</v>
      </c>
      <c r="E75">
        <f t="shared" si="7"/>
        <v>6405.1631016992014</v>
      </c>
      <c r="F75">
        <f t="shared" si="8"/>
        <v>6405</v>
      </c>
      <c r="G75">
        <f t="shared" si="9"/>
        <v>0.26278599999932339</v>
      </c>
      <c r="K75">
        <f>+G75</f>
        <v>0.26278599999932339</v>
      </c>
      <c r="O75">
        <f t="shared" ca="1" si="6"/>
        <v>0.29251092519388022</v>
      </c>
      <c r="Q75" s="2">
        <f t="shared" si="10"/>
        <v>38171.981</v>
      </c>
    </row>
    <row r="76" spans="1:31" x14ac:dyDescent="0.2">
      <c r="A76" s="34" t="s">
        <v>57</v>
      </c>
      <c r="B76" s="35" t="s">
        <v>42</v>
      </c>
      <c r="C76" s="34">
        <v>53517.559000000001</v>
      </c>
      <c r="D76" s="34">
        <v>7.0000000000000001E-3</v>
      </c>
      <c r="E76">
        <f t="shared" si="7"/>
        <v>6608.1685037067264</v>
      </c>
      <c r="F76">
        <f t="shared" si="8"/>
        <v>6608</v>
      </c>
      <c r="G76">
        <f t="shared" si="9"/>
        <v>0.27148959999612998</v>
      </c>
      <c r="I76">
        <f>+G76</f>
        <v>0.27148959999612998</v>
      </c>
      <c r="O76">
        <f t="shared" ca="1" si="6"/>
        <v>0.28660661083169481</v>
      </c>
      <c r="Q76" s="2">
        <f t="shared" si="10"/>
        <v>38499.059000000001</v>
      </c>
    </row>
    <row r="77" spans="1:31" x14ac:dyDescent="0.2">
      <c r="A77" s="31" t="s">
        <v>50</v>
      </c>
      <c r="B77" s="36"/>
      <c r="C77" s="31">
        <v>53899.42</v>
      </c>
      <c r="D77" s="31">
        <v>4.0000000000000002E-4</v>
      </c>
      <c r="E77">
        <f t="shared" si="7"/>
        <v>6845.1757185484294</v>
      </c>
      <c r="F77">
        <f t="shared" si="8"/>
        <v>6845</v>
      </c>
      <c r="G77">
        <f t="shared" si="9"/>
        <v>0.28311399999802234</v>
      </c>
      <c r="J77">
        <f>+G77</f>
        <v>0.28311399999802234</v>
      </c>
      <c r="O77">
        <f t="shared" ca="1" si="6"/>
        <v>0.27971339652707439</v>
      </c>
      <c r="Q77" s="2">
        <f t="shared" si="10"/>
        <v>38880.92</v>
      </c>
    </row>
    <row r="78" spans="1:31" x14ac:dyDescent="0.2">
      <c r="A78" s="31" t="s">
        <v>50</v>
      </c>
      <c r="B78" s="36"/>
      <c r="C78" s="31">
        <v>53999.317300000002</v>
      </c>
      <c r="D78" s="31">
        <v>5.9999999999999995E-4</v>
      </c>
      <c r="E78">
        <f t="shared" si="7"/>
        <v>6907.1783342730178</v>
      </c>
      <c r="F78">
        <f t="shared" si="8"/>
        <v>6907</v>
      </c>
      <c r="G78">
        <f t="shared" si="9"/>
        <v>0.28732840000157012</v>
      </c>
      <c r="J78">
        <f>+G78</f>
        <v>0.28732840000157012</v>
      </c>
      <c r="O78">
        <f t="shared" ca="1" si="6"/>
        <v>0.27791010839675173</v>
      </c>
      <c r="Q78" s="2">
        <f t="shared" si="10"/>
        <v>38980.817300000002</v>
      </c>
    </row>
    <row r="79" spans="1:31" x14ac:dyDescent="0.2">
      <c r="A79" s="34" t="s">
        <v>54</v>
      </c>
      <c r="B79" s="35" t="s">
        <v>55</v>
      </c>
      <c r="C79" s="34">
        <v>54595.474099999999</v>
      </c>
      <c r="D79" s="34">
        <v>1E-4</v>
      </c>
      <c r="E79">
        <f t="shared" si="7"/>
        <v>7277.1911472519359</v>
      </c>
      <c r="F79">
        <f t="shared" si="8"/>
        <v>7277</v>
      </c>
      <c r="G79">
        <f t="shared" si="9"/>
        <v>0.30797239999810699</v>
      </c>
      <c r="K79">
        <f>+G79</f>
        <v>0.30797239999810699</v>
      </c>
      <c r="O79">
        <f t="shared" ca="1" si="6"/>
        <v>0.26714855019966499</v>
      </c>
      <c r="Q79" s="2">
        <f t="shared" si="10"/>
        <v>39576.974099999999</v>
      </c>
    </row>
    <row r="80" spans="1:31" x14ac:dyDescent="0.2">
      <c r="A80" s="34" t="s">
        <v>56</v>
      </c>
      <c r="B80" s="35" t="s">
        <v>42</v>
      </c>
      <c r="C80" s="34">
        <v>55462.315199999997</v>
      </c>
      <c r="D80" s="34">
        <v>2.0000000000000001E-4</v>
      </c>
      <c r="E80">
        <f t="shared" si="7"/>
        <v>7815.2078465779186</v>
      </c>
      <c r="F80">
        <f t="shared" si="8"/>
        <v>7815</v>
      </c>
      <c r="G80">
        <f t="shared" si="9"/>
        <v>0.33487799999420531</v>
      </c>
      <c r="J80">
        <f>+G80</f>
        <v>0.33487799999420531</v>
      </c>
      <c r="O80">
        <f t="shared" ca="1" si="6"/>
        <v>0.25150066287525236</v>
      </c>
      <c r="Q80" s="2">
        <f t="shared" si="10"/>
        <v>40443.815199999997</v>
      </c>
    </row>
    <row r="81" spans="1:17" x14ac:dyDescent="0.2">
      <c r="A81" s="34" t="s">
        <v>56</v>
      </c>
      <c r="B81" s="35" t="s">
        <v>42</v>
      </c>
      <c r="C81" s="34">
        <v>55739.447099999998</v>
      </c>
      <c r="D81" s="34">
        <v>1E-3</v>
      </c>
      <c r="E81">
        <f t="shared" si="7"/>
        <v>7987.2135234152756</v>
      </c>
      <c r="F81">
        <f t="shared" si="8"/>
        <v>7987</v>
      </c>
      <c r="G81">
        <f t="shared" si="9"/>
        <v>0.34402439999394119</v>
      </c>
      <c r="J81">
        <f>+G81</f>
        <v>0.34402439999394119</v>
      </c>
      <c r="O81">
        <f t="shared" ca="1" si="6"/>
        <v>0.24649799257822824</v>
      </c>
      <c r="Q81" s="2">
        <f t="shared" si="10"/>
        <v>40720.947099999998</v>
      </c>
    </row>
    <row r="82" spans="1:17" x14ac:dyDescent="0.2">
      <c r="A82" s="37" t="s">
        <v>58</v>
      </c>
      <c r="B82" s="38" t="s">
        <v>42</v>
      </c>
      <c r="C82" s="39">
        <v>55839.34304</v>
      </c>
      <c r="D82" s="39">
        <v>2.0000000000000001E-4</v>
      </c>
      <c r="E82">
        <f t="shared" si="7"/>
        <v>8049.2152950373957</v>
      </c>
      <c r="F82">
        <f t="shared" si="8"/>
        <v>8049</v>
      </c>
      <c r="G82">
        <f t="shared" si="9"/>
        <v>0.34687879999546567</v>
      </c>
      <c r="K82">
        <f>+G82</f>
        <v>0.34687879999546567</v>
      </c>
      <c r="O82">
        <f t="shared" ca="1" si="6"/>
        <v>0.24469470444790559</v>
      </c>
      <c r="Q82" s="2">
        <f t="shared" si="10"/>
        <v>40820.84304</v>
      </c>
    </row>
    <row r="83" spans="1:17" x14ac:dyDescent="0.2">
      <c r="A83" s="37" t="s">
        <v>58</v>
      </c>
      <c r="B83" s="38" t="s">
        <v>42</v>
      </c>
      <c r="C83" s="39">
        <v>56506.388189999998</v>
      </c>
      <c r="D83" s="39">
        <v>2.0000000000000001E-4</v>
      </c>
      <c r="E83">
        <f t="shared" si="7"/>
        <v>8463.2259250183743</v>
      </c>
      <c r="F83">
        <f t="shared" si="8"/>
        <v>8463</v>
      </c>
      <c r="G83">
        <f t="shared" si="9"/>
        <v>0.36400559999310644</v>
      </c>
      <c r="K83">
        <f>+G83</f>
        <v>0.36400559999310644</v>
      </c>
      <c r="O83">
        <f t="shared" ca="1" si="6"/>
        <v>0.23265339338413826</v>
      </c>
      <c r="Q83" s="2">
        <f t="shared" si="10"/>
        <v>41487.888189999998</v>
      </c>
    </row>
    <row r="84" spans="1:17" x14ac:dyDescent="0.2">
      <c r="A84" s="37" t="s">
        <v>58</v>
      </c>
      <c r="B84" s="38" t="s">
        <v>42</v>
      </c>
      <c r="C84" s="39">
        <v>56506.388290000003</v>
      </c>
      <c r="D84" s="39">
        <v>2.0000000000000001E-4</v>
      </c>
      <c r="E84">
        <f t="shared" si="7"/>
        <v>8463.2259870847356</v>
      </c>
      <c r="F84">
        <f t="shared" si="8"/>
        <v>8463</v>
      </c>
      <c r="G84">
        <f t="shared" si="9"/>
        <v>0.36410559999785619</v>
      </c>
      <c r="K84">
        <f>+G84</f>
        <v>0.36410559999785619</v>
      </c>
      <c r="O84">
        <f t="shared" ca="1" si="6"/>
        <v>0.23265339338413826</v>
      </c>
      <c r="Q84" s="2">
        <f t="shared" si="10"/>
        <v>41487.888290000003</v>
      </c>
    </row>
    <row r="85" spans="1:17" x14ac:dyDescent="0.2">
      <c r="A85" s="37" t="s">
        <v>58</v>
      </c>
      <c r="B85" s="38" t="s">
        <v>42</v>
      </c>
      <c r="C85" s="39">
        <v>56506.388879999999</v>
      </c>
      <c r="D85" s="39">
        <v>2.0000000000000001E-4</v>
      </c>
      <c r="E85">
        <f t="shared" si="7"/>
        <v>8463.2263532762445</v>
      </c>
      <c r="F85">
        <f>ROUND(2*E85,0)/2</f>
        <v>8463</v>
      </c>
      <c r="G85">
        <f>+C85-(C$7+F85*C$8)</f>
        <v>0.36469559999386547</v>
      </c>
      <c r="K85">
        <f>+G85</f>
        <v>0.36469559999386547</v>
      </c>
      <c r="O85">
        <f t="shared" ca="1" si="6"/>
        <v>0.23265339338413826</v>
      </c>
      <c r="Q85" s="2">
        <f t="shared" si="10"/>
        <v>41487.888879999999</v>
      </c>
    </row>
    <row r="86" spans="1:17" x14ac:dyDescent="0.2">
      <c r="A86" s="40" t="s">
        <v>59</v>
      </c>
      <c r="B86" s="41"/>
      <c r="C86" s="40">
        <v>56933.364000000001</v>
      </c>
      <c r="D86" s="40">
        <v>1.8E-3</v>
      </c>
      <c r="E86">
        <f t="shared" si="7"/>
        <v>8728.2342592889127</v>
      </c>
      <c r="F86">
        <f>ROUND(2*E86,0)/2</f>
        <v>8728</v>
      </c>
      <c r="G86">
        <f>+C86-(C$7+F86*C$8)</f>
        <v>0.37743359999876702</v>
      </c>
      <c r="J86">
        <f>+G86</f>
        <v>0.37743359999876702</v>
      </c>
      <c r="O86">
        <f t="shared" ca="1" si="6"/>
        <v>0.22494579089163019</v>
      </c>
      <c r="Q86" s="2">
        <f t="shared" si="10"/>
        <v>41914.864000000001</v>
      </c>
    </row>
    <row r="87" spans="1:17" x14ac:dyDescent="0.2">
      <c r="A87" s="59" t="s">
        <v>316</v>
      </c>
      <c r="B87" s="60" t="s">
        <v>42</v>
      </c>
      <c r="C87" s="61">
        <v>59032.813099999999</v>
      </c>
      <c r="D87" s="61">
        <v>8.0000000000000004E-4</v>
      </c>
      <c r="E87">
        <f>+(C87-C$7)/C$8</f>
        <v>10031.285851079965</v>
      </c>
      <c r="F87">
        <f>ROUND(2*E87,0)/2</f>
        <v>10031.5</v>
      </c>
      <c r="G87">
        <f>+C87-(C$7+F87*C$8)</f>
        <v>-0.34503219999896828</v>
      </c>
      <c r="J87">
        <f>+G87</f>
        <v>-0.34503219999896828</v>
      </c>
      <c r="O87">
        <f ca="1">+C$11+C$12*F87</f>
        <v>0.18703311221621777</v>
      </c>
      <c r="Q87" s="2">
        <f>+C87-15018.5</f>
        <v>44014.313099999999</v>
      </c>
    </row>
    <row r="88" spans="1:17" x14ac:dyDescent="0.2">
      <c r="B88" s="15"/>
      <c r="C88" s="9"/>
      <c r="D88" s="9"/>
    </row>
    <row r="89" spans="1:17" x14ac:dyDescent="0.2">
      <c r="B89" s="15"/>
      <c r="C89" s="9"/>
      <c r="D89" s="9"/>
    </row>
    <row r="90" spans="1:17" x14ac:dyDescent="0.2">
      <c r="B90" s="15"/>
      <c r="C90" s="9"/>
      <c r="D90" s="9"/>
    </row>
    <row r="91" spans="1:17" x14ac:dyDescent="0.2">
      <c r="B91" s="15"/>
      <c r="C91" s="9"/>
      <c r="D91" s="9"/>
    </row>
    <row r="92" spans="1:17" x14ac:dyDescent="0.2">
      <c r="B92" s="15"/>
      <c r="C92" s="9"/>
      <c r="D92" s="9"/>
    </row>
    <row r="93" spans="1:17" x14ac:dyDescent="0.2">
      <c r="B93" s="15"/>
      <c r="C93" s="9"/>
      <c r="D93" s="9"/>
    </row>
    <row r="94" spans="1:17" x14ac:dyDescent="0.2">
      <c r="B94" s="15"/>
      <c r="C94" s="9"/>
      <c r="D94" s="9"/>
    </row>
    <row r="95" spans="1:17" x14ac:dyDescent="0.2">
      <c r="B95" s="15"/>
      <c r="C95" s="9"/>
      <c r="D95" s="9"/>
    </row>
    <row r="96" spans="1:17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topLeftCell="A30" workbookViewId="0">
      <selection activeCell="A32" sqref="A32:C74"/>
    </sheetView>
  </sheetViews>
  <sheetFormatPr defaultRowHeight="12.75" x14ac:dyDescent="0.2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2" t="s">
        <v>60</v>
      </c>
      <c r="I1" s="43" t="s">
        <v>61</v>
      </c>
      <c r="J1" s="44" t="s">
        <v>62</v>
      </c>
    </row>
    <row r="2" spans="1:16" x14ac:dyDescent="0.2">
      <c r="I2" s="45" t="s">
        <v>63</v>
      </c>
      <c r="J2" s="46" t="s">
        <v>64</v>
      </c>
    </row>
    <row r="3" spans="1:16" x14ac:dyDescent="0.2">
      <c r="A3" s="47" t="s">
        <v>65</v>
      </c>
      <c r="I3" s="45" t="s">
        <v>66</v>
      </c>
      <c r="J3" s="46" t="s">
        <v>67</v>
      </c>
    </row>
    <row r="4" spans="1:16" x14ac:dyDescent="0.2">
      <c r="I4" s="45" t="s">
        <v>68</v>
      </c>
      <c r="J4" s="46" t="s">
        <v>67</v>
      </c>
    </row>
    <row r="5" spans="1:16" ht="13.5" thickBot="1" x14ac:dyDescent="0.25">
      <c r="I5" s="48" t="s">
        <v>69</v>
      </c>
      <c r="J5" s="49" t="s">
        <v>70</v>
      </c>
    </row>
    <row r="10" spans="1:16" ht="13.5" thickBot="1" x14ac:dyDescent="0.25"/>
    <row r="11" spans="1:16" ht="13.5" thickBot="1" x14ac:dyDescent="0.25">
      <c r="A11" s="9" t="str">
        <f t="shared" ref="A11:A42" si="0">P11</f>
        <v> BBS 27 </v>
      </c>
      <c r="B11" s="15" t="str">
        <f t="shared" ref="B11:B42" si="1">IF(H11=INT(H11),"I","II")</f>
        <v>I</v>
      </c>
      <c r="C11" s="9">
        <f t="shared" ref="C11:C42" si="2">1*G11</f>
        <v>42870.608999999997</v>
      </c>
      <c r="D11" s="13" t="str">
        <f t="shared" ref="D11:D42" si="3">VLOOKUP(F11,I$1:J$5,2,FALSE)</f>
        <v>vis</v>
      </c>
      <c r="E11" s="50">
        <f>VLOOKUP(C11,Active!C$21:E$963,3,FALSE)</f>
        <v>-5.5859722120670408E-3</v>
      </c>
      <c r="F11" s="15" t="s">
        <v>69</v>
      </c>
      <c r="G11" s="13" t="str">
        <f t="shared" ref="G11:G42" si="4">MID(I11,3,LEN(I11)-3)</f>
        <v>42870.609</v>
      </c>
      <c r="H11" s="9">
        <f t="shared" ref="H11:H42" si="5">1*K11</f>
        <v>0</v>
      </c>
      <c r="I11" s="51" t="s">
        <v>146</v>
      </c>
      <c r="J11" s="52" t="s">
        <v>147</v>
      </c>
      <c r="K11" s="51">
        <v>0</v>
      </c>
      <c r="L11" s="51" t="s">
        <v>75</v>
      </c>
      <c r="M11" s="52" t="s">
        <v>148</v>
      </c>
      <c r="N11" s="52"/>
      <c r="O11" s="53" t="s">
        <v>149</v>
      </c>
      <c r="P11" s="53" t="s">
        <v>150</v>
      </c>
    </row>
    <row r="12" spans="1:16" ht="13.5" thickBot="1" x14ac:dyDescent="0.25">
      <c r="A12" s="9" t="str">
        <f t="shared" si="0"/>
        <v> BBS 28 </v>
      </c>
      <c r="B12" s="15" t="str">
        <f t="shared" si="1"/>
        <v>I</v>
      </c>
      <c r="C12" s="9">
        <f t="shared" si="2"/>
        <v>42904.457999999999</v>
      </c>
      <c r="D12" s="13" t="str">
        <f t="shared" si="3"/>
        <v>vis</v>
      </c>
      <c r="E12" s="50">
        <f>VLOOKUP(C12,Active!C$21:E$963,3,FALSE)</f>
        <v>21.003255504601047</v>
      </c>
      <c r="F12" s="15" t="s">
        <v>69</v>
      </c>
      <c r="G12" s="13" t="str">
        <f t="shared" si="4"/>
        <v>42904.458</v>
      </c>
      <c r="H12" s="9">
        <f t="shared" si="5"/>
        <v>21</v>
      </c>
      <c r="I12" s="51" t="s">
        <v>151</v>
      </c>
      <c r="J12" s="52" t="s">
        <v>152</v>
      </c>
      <c r="K12" s="51">
        <v>21</v>
      </c>
      <c r="L12" s="51" t="s">
        <v>153</v>
      </c>
      <c r="M12" s="52" t="s">
        <v>148</v>
      </c>
      <c r="N12" s="52"/>
      <c r="O12" s="53" t="s">
        <v>149</v>
      </c>
      <c r="P12" s="53" t="s">
        <v>154</v>
      </c>
    </row>
    <row r="13" spans="1:16" ht="13.5" thickBot="1" x14ac:dyDescent="0.25">
      <c r="A13" s="9" t="str">
        <f t="shared" si="0"/>
        <v> BBS 29 </v>
      </c>
      <c r="B13" s="15" t="str">
        <f t="shared" si="1"/>
        <v>I</v>
      </c>
      <c r="C13" s="9">
        <f t="shared" si="2"/>
        <v>42962.464</v>
      </c>
      <c r="D13" s="13" t="str">
        <f t="shared" si="3"/>
        <v>vis</v>
      </c>
      <c r="E13" s="50">
        <f>VLOOKUP(C13,Active!C$21:E$963,3,FALSE)</f>
        <v>57.005467053065573</v>
      </c>
      <c r="F13" s="15" t="s">
        <v>69</v>
      </c>
      <c r="G13" s="13" t="str">
        <f t="shared" si="4"/>
        <v>42962.464</v>
      </c>
      <c r="H13" s="9">
        <f t="shared" si="5"/>
        <v>57</v>
      </c>
      <c r="I13" s="51" t="s">
        <v>155</v>
      </c>
      <c r="J13" s="52" t="s">
        <v>156</v>
      </c>
      <c r="K13" s="51">
        <v>57</v>
      </c>
      <c r="L13" s="51" t="s">
        <v>139</v>
      </c>
      <c r="M13" s="52" t="s">
        <v>148</v>
      </c>
      <c r="N13" s="52"/>
      <c r="O13" s="53" t="s">
        <v>149</v>
      </c>
      <c r="P13" s="53" t="s">
        <v>157</v>
      </c>
    </row>
    <row r="14" spans="1:16" ht="13.5" thickBot="1" x14ac:dyDescent="0.25">
      <c r="A14" s="9" t="str">
        <f t="shared" si="0"/>
        <v> BBS 40 </v>
      </c>
      <c r="B14" s="15" t="str">
        <f t="shared" si="1"/>
        <v>I</v>
      </c>
      <c r="C14" s="9">
        <f t="shared" si="2"/>
        <v>43837.324999999997</v>
      </c>
      <c r="D14" s="13" t="str">
        <f t="shared" si="3"/>
        <v>vis</v>
      </c>
      <c r="E14" s="50">
        <f>VLOOKUP(C14,Active!C$21:E$963,3,FALSE)</f>
        <v>599.99982621419474</v>
      </c>
      <c r="F14" s="15" t="s">
        <v>69</v>
      </c>
      <c r="G14" s="13" t="str">
        <f t="shared" si="4"/>
        <v>43837.325</v>
      </c>
      <c r="H14" s="9">
        <f t="shared" si="5"/>
        <v>600</v>
      </c>
      <c r="I14" s="51" t="s">
        <v>158</v>
      </c>
      <c r="J14" s="52" t="s">
        <v>159</v>
      </c>
      <c r="K14" s="51">
        <v>600</v>
      </c>
      <c r="L14" s="51" t="s">
        <v>160</v>
      </c>
      <c r="M14" s="52" t="s">
        <v>148</v>
      </c>
      <c r="N14" s="52"/>
      <c r="O14" s="53" t="s">
        <v>149</v>
      </c>
      <c r="P14" s="53" t="s">
        <v>161</v>
      </c>
    </row>
    <row r="15" spans="1:16" ht="13.5" thickBot="1" x14ac:dyDescent="0.25">
      <c r="A15" s="9" t="str">
        <f t="shared" si="0"/>
        <v> BBS 43 </v>
      </c>
      <c r="B15" s="15" t="str">
        <f t="shared" si="1"/>
        <v>I</v>
      </c>
      <c r="C15" s="9">
        <f t="shared" si="2"/>
        <v>43977.493000000002</v>
      </c>
      <c r="D15" s="13" t="str">
        <f t="shared" si="3"/>
        <v>vis</v>
      </c>
      <c r="E15" s="50">
        <f>VLOOKUP(C15,Active!C$21:E$963,3,FALSE)</f>
        <v>686.99699871919859</v>
      </c>
      <c r="F15" s="15" t="s">
        <v>69</v>
      </c>
      <c r="G15" s="13" t="str">
        <f t="shared" si="4"/>
        <v>43977.493</v>
      </c>
      <c r="H15" s="9">
        <f t="shared" si="5"/>
        <v>687</v>
      </c>
      <c r="I15" s="51" t="s">
        <v>162</v>
      </c>
      <c r="J15" s="52" t="s">
        <v>163</v>
      </c>
      <c r="K15" s="51">
        <v>687</v>
      </c>
      <c r="L15" s="51" t="s">
        <v>164</v>
      </c>
      <c r="M15" s="52" t="s">
        <v>148</v>
      </c>
      <c r="N15" s="52"/>
      <c r="O15" s="53" t="s">
        <v>149</v>
      </c>
      <c r="P15" s="53" t="s">
        <v>165</v>
      </c>
    </row>
    <row r="16" spans="1:16" ht="13.5" thickBot="1" x14ac:dyDescent="0.25">
      <c r="A16" s="9" t="str">
        <f t="shared" si="0"/>
        <v> BBS 43 </v>
      </c>
      <c r="B16" s="15" t="str">
        <f t="shared" si="1"/>
        <v>I</v>
      </c>
      <c r="C16" s="9">
        <f t="shared" si="2"/>
        <v>44006.49</v>
      </c>
      <c r="D16" s="13" t="str">
        <f t="shared" si="3"/>
        <v>vis</v>
      </c>
      <c r="E16" s="50">
        <f>VLOOKUP(C16,Active!C$21:E$963,3,FALSE)</f>
        <v>704.99438051195546</v>
      </c>
      <c r="F16" s="15" t="s">
        <v>69</v>
      </c>
      <c r="G16" s="13" t="str">
        <f t="shared" si="4"/>
        <v>44006.490</v>
      </c>
      <c r="H16" s="9">
        <f t="shared" si="5"/>
        <v>705</v>
      </c>
      <c r="I16" s="51" t="s">
        <v>166</v>
      </c>
      <c r="J16" s="52" t="s">
        <v>167</v>
      </c>
      <c r="K16" s="51">
        <v>705</v>
      </c>
      <c r="L16" s="51" t="s">
        <v>75</v>
      </c>
      <c r="M16" s="52" t="s">
        <v>148</v>
      </c>
      <c r="N16" s="52"/>
      <c r="O16" s="53" t="s">
        <v>149</v>
      </c>
      <c r="P16" s="53" t="s">
        <v>165</v>
      </c>
    </row>
    <row r="17" spans="1:16" ht="13.5" thickBot="1" x14ac:dyDescent="0.25">
      <c r="A17" s="9" t="str">
        <f t="shared" si="0"/>
        <v> BBS 44 </v>
      </c>
      <c r="B17" s="15" t="str">
        <f t="shared" si="1"/>
        <v>I</v>
      </c>
      <c r="C17" s="9">
        <f t="shared" si="2"/>
        <v>44114.457999999999</v>
      </c>
      <c r="D17" s="13" t="str">
        <f t="shared" si="3"/>
        <v>vis</v>
      </c>
      <c r="E17" s="50">
        <f>VLOOKUP(C17,Active!C$21:E$963,3,FALSE)</f>
        <v>772.00618578148897</v>
      </c>
      <c r="F17" s="15" t="s">
        <v>69</v>
      </c>
      <c r="G17" s="13" t="str">
        <f t="shared" si="4"/>
        <v>44114.458</v>
      </c>
      <c r="H17" s="9">
        <f t="shared" si="5"/>
        <v>772</v>
      </c>
      <c r="I17" s="51" t="s">
        <v>168</v>
      </c>
      <c r="J17" s="52" t="s">
        <v>169</v>
      </c>
      <c r="K17" s="51">
        <v>772</v>
      </c>
      <c r="L17" s="51" t="s">
        <v>170</v>
      </c>
      <c r="M17" s="52" t="s">
        <v>148</v>
      </c>
      <c r="N17" s="52"/>
      <c r="O17" s="53" t="s">
        <v>149</v>
      </c>
      <c r="P17" s="53" t="s">
        <v>171</v>
      </c>
    </row>
    <row r="18" spans="1:16" ht="13.5" thickBot="1" x14ac:dyDescent="0.25">
      <c r="A18" s="9" t="str">
        <f t="shared" si="0"/>
        <v> BBS 45 </v>
      </c>
      <c r="B18" s="15" t="str">
        <f t="shared" si="1"/>
        <v>I</v>
      </c>
      <c r="C18" s="9">
        <f t="shared" si="2"/>
        <v>44122.517999999996</v>
      </c>
      <c r="D18" s="13" t="str">
        <f t="shared" si="3"/>
        <v>vis</v>
      </c>
      <c r="E18" s="50">
        <f>VLOOKUP(C18,Active!C$21:E$963,3,FALSE)</f>
        <v>777.00873422614188</v>
      </c>
      <c r="F18" s="15" t="s">
        <v>69</v>
      </c>
      <c r="G18" s="13" t="str">
        <f t="shared" si="4"/>
        <v>44122.518</v>
      </c>
      <c r="H18" s="9">
        <f t="shared" si="5"/>
        <v>777</v>
      </c>
      <c r="I18" s="51" t="s">
        <v>172</v>
      </c>
      <c r="J18" s="52" t="s">
        <v>173</v>
      </c>
      <c r="K18" s="51">
        <v>777</v>
      </c>
      <c r="L18" s="51" t="s">
        <v>174</v>
      </c>
      <c r="M18" s="52" t="s">
        <v>148</v>
      </c>
      <c r="N18" s="52"/>
      <c r="O18" s="53" t="s">
        <v>149</v>
      </c>
      <c r="P18" s="53" t="s">
        <v>175</v>
      </c>
    </row>
    <row r="19" spans="1:16" ht="13.5" thickBot="1" x14ac:dyDescent="0.25">
      <c r="A19" s="9" t="str">
        <f t="shared" si="0"/>
        <v> BBS 118 </v>
      </c>
      <c r="B19" s="15" t="str">
        <f t="shared" si="1"/>
        <v>I</v>
      </c>
      <c r="C19" s="9">
        <f t="shared" si="2"/>
        <v>51031.4234</v>
      </c>
      <c r="D19" s="13" t="str">
        <f t="shared" si="3"/>
        <v>vis</v>
      </c>
      <c r="E19" s="50">
        <f>VLOOKUP(C19,Active!C$21:E$963,3,FALSE)</f>
        <v>5065.1146849747511</v>
      </c>
      <c r="F19" s="15" t="s">
        <v>69</v>
      </c>
      <c r="G19" s="13" t="str">
        <f t="shared" si="4"/>
        <v>51031.4234</v>
      </c>
      <c r="H19" s="9">
        <f t="shared" si="5"/>
        <v>5065</v>
      </c>
      <c r="I19" s="51" t="s">
        <v>253</v>
      </c>
      <c r="J19" s="52" t="s">
        <v>254</v>
      </c>
      <c r="K19" s="51">
        <v>5065</v>
      </c>
      <c r="L19" s="51" t="s">
        <v>255</v>
      </c>
      <c r="M19" s="52" t="s">
        <v>71</v>
      </c>
      <c r="N19" s="52" t="s">
        <v>72</v>
      </c>
      <c r="O19" s="53" t="s">
        <v>256</v>
      </c>
      <c r="P19" s="53" t="s">
        <v>257</v>
      </c>
    </row>
    <row r="20" spans="1:16" ht="13.5" thickBot="1" x14ac:dyDescent="0.25">
      <c r="A20" s="9" t="str">
        <f t="shared" si="0"/>
        <v> BBS 129 </v>
      </c>
      <c r="B20" s="15" t="str">
        <f t="shared" si="1"/>
        <v>I</v>
      </c>
      <c r="C20" s="9">
        <f t="shared" si="2"/>
        <v>52536.315999999999</v>
      </c>
      <c r="D20" s="13" t="str">
        <f t="shared" si="3"/>
        <v>vis</v>
      </c>
      <c r="E20" s="50">
        <f>VLOOKUP(C20,Active!C$21:E$963,3,FALSE)</f>
        <v>5999.1467117119446</v>
      </c>
      <c r="F20" s="15" t="s">
        <v>69</v>
      </c>
      <c r="G20" s="13" t="str">
        <f t="shared" si="4"/>
        <v>52536.3160</v>
      </c>
      <c r="H20" s="9">
        <f t="shared" si="5"/>
        <v>5999</v>
      </c>
      <c r="I20" s="51" t="s">
        <v>262</v>
      </c>
      <c r="J20" s="52" t="s">
        <v>263</v>
      </c>
      <c r="K20" s="51">
        <v>5999</v>
      </c>
      <c r="L20" s="51" t="s">
        <v>264</v>
      </c>
      <c r="M20" s="52" t="s">
        <v>71</v>
      </c>
      <c r="N20" s="52" t="s">
        <v>72</v>
      </c>
      <c r="O20" s="53" t="s">
        <v>256</v>
      </c>
      <c r="P20" s="53" t="s">
        <v>265</v>
      </c>
    </row>
    <row r="21" spans="1:16" ht="13.5" thickBot="1" x14ac:dyDescent="0.25">
      <c r="A21" s="9" t="str">
        <f t="shared" si="0"/>
        <v>IBVS 5653 </v>
      </c>
      <c r="B21" s="15" t="str">
        <f t="shared" si="1"/>
        <v>I</v>
      </c>
      <c r="C21" s="9">
        <f t="shared" si="2"/>
        <v>53190.481</v>
      </c>
      <c r="D21" s="13" t="str">
        <f t="shared" si="3"/>
        <v>vis</v>
      </c>
      <c r="E21" s="50">
        <f>VLOOKUP(C21,Active!C$21:E$963,3,FALSE)</f>
        <v>6405.1631016992014</v>
      </c>
      <c r="F21" s="15" t="s">
        <v>69</v>
      </c>
      <c r="G21" s="13" t="str">
        <f t="shared" si="4"/>
        <v>53190.481</v>
      </c>
      <c r="H21" s="9">
        <f t="shared" si="5"/>
        <v>6405</v>
      </c>
      <c r="I21" s="51" t="s">
        <v>266</v>
      </c>
      <c r="J21" s="52" t="s">
        <v>267</v>
      </c>
      <c r="K21" s="51">
        <v>6405</v>
      </c>
      <c r="L21" s="51" t="s">
        <v>268</v>
      </c>
      <c r="M21" s="52" t="s">
        <v>71</v>
      </c>
      <c r="N21" s="52" t="s">
        <v>72</v>
      </c>
      <c r="O21" s="53" t="s">
        <v>269</v>
      </c>
      <c r="P21" s="54" t="s">
        <v>270</v>
      </c>
    </row>
    <row r="22" spans="1:16" ht="13.5" thickBot="1" x14ac:dyDescent="0.25">
      <c r="A22" s="9" t="str">
        <f t="shared" si="0"/>
        <v>OEJV 0003 </v>
      </c>
      <c r="B22" s="15" t="str">
        <f t="shared" si="1"/>
        <v>I</v>
      </c>
      <c r="C22" s="9">
        <f t="shared" si="2"/>
        <v>53517.559000000001</v>
      </c>
      <c r="D22" s="13" t="str">
        <f t="shared" si="3"/>
        <v>vis</v>
      </c>
      <c r="E22" s="50">
        <f>VLOOKUP(C22,Active!C$21:E$963,3,FALSE)</f>
        <v>6608.1685037067264</v>
      </c>
      <c r="F22" s="15" t="s">
        <v>69</v>
      </c>
      <c r="G22" s="13" t="str">
        <f t="shared" si="4"/>
        <v>53517.559</v>
      </c>
      <c r="H22" s="9">
        <f t="shared" si="5"/>
        <v>6608</v>
      </c>
      <c r="I22" s="51" t="s">
        <v>271</v>
      </c>
      <c r="J22" s="52" t="s">
        <v>272</v>
      </c>
      <c r="K22" s="51">
        <v>6608</v>
      </c>
      <c r="L22" s="51" t="s">
        <v>273</v>
      </c>
      <c r="M22" s="52" t="s">
        <v>148</v>
      </c>
      <c r="N22" s="52"/>
      <c r="O22" s="53" t="s">
        <v>149</v>
      </c>
      <c r="P22" s="54" t="s">
        <v>274</v>
      </c>
    </row>
    <row r="23" spans="1:16" ht="13.5" thickBot="1" x14ac:dyDescent="0.25">
      <c r="A23" s="9" t="str">
        <f t="shared" si="0"/>
        <v>BAVM 186 </v>
      </c>
      <c r="B23" s="15" t="str">
        <f t="shared" si="1"/>
        <v>I</v>
      </c>
      <c r="C23" s="9">
        <f t="shared" si="2"/>
        <v>53899.42</v>
      </c>
      <c r="D23" s="13" t="str">
        <f t="shared" si="3"/>
        <v>vis</v>
      </c>
      <c r="E23" s="50">
        <f>VLOOKUP(C23,Active!C$21:E$963,3,FALSE)</f>
        <v>6845.1757185484294</v>
      </c>
      <c r="F23" s="15" t="s">
        <v>69</v>
      </c>
      <c r="G23" s="13" t="str">
        <f t="shared" si="4"/>
        <v>53899.4200</v>
      </c>
      <c r="H23" s="9">
        <f t="shared" si="5"/>
        <v>6845</v>
      </c>
      <c r="I23" s="51" t="s">
        <v>275</v>
      </c>
      <c r="J23" s="52" t="s">
        <v>276</v>
      </c>
      <c r="K23" s="51">
        <v>6845</v>
      </c>
      <c r="L23" s="51" t="s">
        <v>277</v>
      </c>
      <c r="M23" s="52" t="s">
        <v>73</v>
      </c>
      <c r="N23" s="52" t="s">
        <v>76</v>
      </c>
      <c r="O23" s="53" t="s">
        <v>278</v>
      </c>
      <c r="P23" s="54" t="s">
        <v>279</v>
      </c>
    </row>
    <row r="24" spans="1:16" ht="13.5" thickBot="1" x14ac:dyDescent="0.25">
      <c r="A24" s="9" t="str">
        <f t="shared" si="0"/>
        <v>BAVM 186 </v>
      </c>
      <c r="B24" s="15" t="str">
        <f t="shared" si="1"/>
        <v>I</v>
      </c>
      <c r="C24" s="9">
        <f t="shared" si="2"/>
        <v>53999.317300000002</v>
      </c>
      <c r="D24" s="13" t="str">
        <f t="shared" si="3"/>
        <v>vis</v>
      </c>
      <c r="E24" s="50">
        <f>VLOOKUP(C24,Active!C$21:E$963,3,FALSE)</f>
        <v>6907.1783342730178</v>
      </c>
      <c r="F24" s="15" t="s">
        <v>69</v>
      </c>
      <c r="G24" s="13" t="str">
        <f t="shared" si="4"/>
        <v>53999.3173</v>
      </c>
      <c r="H24" s="9">
        <f t="shared" si="5"/>
        <v>6907</v>
      </c>
      <c r="I24" s="51" t="s">
        <v>280</v>
      </c>
      <c r="J24" s="52" t="s">
        <v>281</v>
      </c>
      <c r="K24" s="51" t="s">
        <v>282</v>
      </c>
      <c r="L24" s="51" t="s">
        <v>283</v>
      </c>
      <c r="M24" s="52" t="s">
        <v>73</v>
      </c>
      <c r="N24" s="52" t="s">
        <v>76</v>
      </c>
      <c r="O24" s="53" t="s">
        <v>278</v>
      </c>
      <c r="P24" s="54" t="s">
        <v>279</v>
      </c>
    </row>
    <row r="25" spans="1:16" ht="13.5" thickBot="1" x14ac:dyDescent="0.25">
      <c r="A25" s="9" t="str">
        <f t="shared" si="0"/>
        <v>BAVM 220 </v>
      </c>
      <c r="B25" s="15" t="str">
        <f t="shared" si="1"/>
        <v>I</v>
      </c>
      <c r="C25" s="9">
        <f t="shared" si="2"/>
        <v>55462.315199999997</v>
      </c>
      <c r="D25" s="13" t="str">
        <f t="shared" si="3"/>
        <v>vis</v>
      </c>
      <c r="E25" s="50">
        <f>VLOOKUP(C25,Active!C$21:E$963,3,FALSE)</f>
        <v>7815.2078465779186</v>
      </c>
      <c r="F25" s="15" t="s">
        <v>69</v>
      </c>
      <c r="G25" s="13" t="str">
        <f t="shared" si="4"/>
        <v>55462.3152</v>
      </c>
      <c r="H25" s="9">
        <f t="shared" si="5"/>
        <v>7815</v>
      </c>
      <c r="I25" s="51" t="s">
        <v>284</v>
      </c>
      <c r="J25" s="52" t="s">
        <v>285</v>
      </c>
      <c r="K25" s="51" t="s">
        <v>286</v>
      </c>
      <c r="L25" s="51" t="s">
        <v>287</v>
      </c>
      <c r="M25" s="52" t="s">
        <v>73</v>
      </c>
      <c r="N25" s="52" t="s">
        <v>76</v>
      </c>
      <c r="O25" s="53" t="s">
        <v>288</v>
      </c>
      <c r="P25" s="54" t="s">
        <v>289</v>
      </c>
    </row>
    <row r="26" spans="1:16" ht="13.5" thickBot="1" x14ac:dyDescent="0.25">
      <c r="A26" s="9" t="str">
        <f t="shared" si="0"/>
        <v>BAVM 220 </v>
      </c>
      <c r="B26" s="15" t="str">
        <f t="shared" si="1"/>
        <v>I</v>
      </c>
      <c r="C26" s="9">
        <f t="shared" si="2"/>
        <v>55739.447099999998</v>
      </c>
      <c r="D26" s="13" t="str">
        <f t="shared" si="3"/>
        <v>vis</v>
      </c>
      <c r="E26" s="50">
        <f>VLOOKUP(C26,Active!C$21:E$963,3,FALSE)</f>
        <v>7987.2135234152756</v>
      </c>
      <c r="F26" s="15" t="s">
        <v>69</v>
      </c>
      <c r="G26" s="13" t="str">
        <f t="shared" si="4"/>
        <v>55739.4471</v>
      </c>
      <c r="H26" s="9">
        <f t="shared" si="5"/>
        <v>7987</v>
      </c>
      <c r="I26" s="51" t="s">
        <v>290</v>
      </c>
      <c r="J26" s="52" t="s">
        <v>291</v>
      </c>
      <c r="K26" s="51" t="s">
        <v>292</v>
      </c>
      <c r="L26" s="51" t="s">
        <v>293</v>
      </c>
      <c r="M26" s="52" t="s">
        <v>73</v>
      </c>
      <c r="N26" s="52" t="s">
        <v>74</v>
      </c>
      <c r="O26" s="53" t="s">
        <v>294</v>
      </c>
      <c r="P26" s="54" t="s">
        <v>289</v>
      </c>
    </row>
    <row r="27" spans="1:16" ht="13.5" thickBot="1" x14ac:dyDescent="0.25">
      <c r="A27" s="9" t="str">
        <f t="shared" si="0"/>
        <v>OEJV 0160 </v>
      </c>
      <c r="B27" s="15" t="str">
        <f t="shared" si="1"/>
        <v>I</v>
      </c>
      <c r="C27" s="9">
        <f t="shared" si="2"/>
        <v>55839.34304</v>
      </c>
      <c r="D27" s="13" t="str">
        <f t="shared" si="3"/>
        <v>vis</v>
      </c>
      <c r="E27" s="50">
        <f>VLOOKUP(C27,Active!C$21:E$963,3,FALSE)</f>
        <v>8049.2152950373957</v>
      </c>
      <c r="F27" s="15" t="s">
        <v>69</v>
      </c>
      <c r="G27" s="13" t="str">
        <f t="shared" si="4"/>
        <v>55839.34304</v>
      </c>
      <c r="H27" s="9">
        <f t="shared" si="5"/>
        <v>8049</v>
      </c>
      <c r="I27" s="51" t="s">
        <v>295</v>
      </c>
      <c r="J27" s="52" t="s">
        <v>296</v>
      </c>
      <c r="K27" s="51" t="s">
        <v>297</v>
      </c>
      <c r="L27" s="51" t="s">
        <v>298</v>
      </c>
      <c r="M27" s="52" t="s">
        <v>73</v>
      </c>
      <c r="N27" s="52" t="s">
        <v>61</v>
      </c>
      <c r="O27" s="53" t="s">
        <v>299</v>
      </c>
      <c r="P27" s="54" t="s">
        <v>300</v>
      </c>
    </row>
    <row r="28" spans="1:16" ht="13.5" thickBot="1" x14ac:dyDescent="0.25">
      <c r="A28" s="9" t="str">
        <f t="shared" si="0"/>
        <v>OEJV 0160 </v>
      </c>
      <c r="B28" s="15" t="str">
        <f t="shared" si="1"/>
        <v>I</v>
      </c>
      <c r="C28" s="9">
        <f t="shared" si="2"/>
        <v>56506.388189999998</v>
      </c>
      <c r="D28" s="13" t="str">
        <f t="shared" si="3"/>
        <v>vis</v>
      </c>
      <c r="E28" s="50">
        <f>VLOOKUP(C28,Active!C$21:E$963,3,FALSE)</f>
        <v>8463.2259250183743</v>
      </c>
      <c r="F28" s="15" t="s">
        <v>69</v>
      </c>
      <c r="G28" s="13" t="str">
        <f t="shared" si="4"/>
        <v>56506.38819</v>
      </c>
      <c r="H28" s="9">
        <f t="shared" si="5"/>
        <v>8463</v>
      </c>
      <c r="I28" s="51" t="s">
        <v>301</v>
      </c>
      <c r="J28" s="52" t="s">
        <v>302</v>
      </c>
      <c r="K28" s="51" t="s">
        <v>303</v>
      </c>
      <c r="L28" s="51" t="s">
        <v>304</v>
      </c>
      <c r="M28" s="52" t="s">
        <v>73</v>
      </c>
      <c r="N28" s="52" t="s">
        <v>69</v>
      </c>
      <c r="O28" s="53" t="s">
        <v>299</v>
      </c>
      <c r="P28" s="54" t="s">
        <v>300</v>
      </c>
    </row>
    <row r="29" spans="1:16" ht="13.5" thickBot="1" x14ac:dyDescent="0.25">
      <c r="A29" s="9" t="str">
        <f t="shared" si="0"/>
        <v>OEJV 0160 </v>
      </c>
      <c r="B29" s="15" t="str">
        <f t="shared" si="1"/>
        <v>I</v>
      </c>
      <c r="C29" s="9">
        <f t="shared" si="2"/>
        <v>56506.388290000003</v>
      </c>
      <c r="D29" s="13" t="str">
        <f t="shared" si="3"/>
        <v>vis</v>
      </c>
      <c r="E29" s="50">
        <f>VLOOKUP(C29,Active!C$21:E$963,3,FALSE)</f>
        <v>8463.2259870847356</v>
      </c>
      <c r="F29" s="15" t="s">
        <v>69</v>
      </c>
      <c r="G29" s="13" t="str">
        <f t="shared" si="4"/>
        <v>56506.38829</v>
      </c>
      <c r="H29" s="9">
        <f t="shared" si="5"/>
        <v>8463</v>
      </c>
      <c r="I29" s="51" t="s">
        <v>305</v>
      </c>
      <c r="J29" s="52" t="s">
        <v>306</v>
      </c>
      <c r="K29" s="51" t="s">
        <v>303</v>
      </c>
      <c r="L29" s="51" t="s">
        <v>307</v>
      </c>
      <c r="M29" s="52" t="s">
        <v>73</v>
      </c>
      <c r="N29" s="52" t="s">
        <v>308</v>
      </c>
      <c r="O29" s="53" t="s">
        <v>299</v>
      </c>
      <c r="P29" s="54" t="s">
        <v>300</v>
      </c>
    </row>
    <row r="30" spans="1:16" ht="13.5" thickBot="1" x14ac:dyDescent="0.25">
      <c r="A30" s="9" t="str">
        <f t="shared" si="0"/>
        <v>OEJV 0160 </v>
      </c>
      <c r="B30" s="15" t="str">
        <f t="shared" si="1"/>
        <v>I</v>
      </c>
      <c r="C30" s="9">
        <f t="shared" si="2"/>
        <v>56506.388879999999</v>
      </c>
      <c r="D30" s="13" t="str">
        <f t="shared" si="3"/>
        <v>vis</v>
      </c>
      <c r="E30" s="50">
        <f>VLOOKUP(C30,Active!C$21:E$963,3,FALSE)</f>
        <v>8463.2263532762445</v>
      </c>
      <c r="F30" s="15" t="s">
        <v>69</v>
      </c>
      <c r="G30" s="13" t="str">
        <f t="shared" si="4"/>
        <v>56506.38888</v>
      </c>
      <c r="H30" s="9">
        <f t="shared" si="5"/>
        <v>8463</v>
      </c>
      <c r="I30" s="51" t="s">
        <v>309</v>
      </c>
      <c r="J30" s="52" t="s">
        <v>306</v>
      </c>
      <c r="K30" s="51" t="s">
        <v>303</v>
      </c>
      <c r="L30" s="51" t="s">
        <v>310</v>
      </c>
      <c r="M30" s="52" t="s">
        <v>73</v>
      </c>
      <c r="N30" s="52" t="s">
        <v>30</v>
      </c>
      <c r="O30" s="53" t="s">
        <v>299</v>
      </c>
      <c r="P30" s="54" t="s">
        <v>300</v>
      </c>
    </row>
    <row r="31" spans="1:16" ht="13.5" thickBot="1" x14ac:dyDescent="0.25">
      <c r="A31" s="9" t="str">
        <f t="shared" si="0"/>
        <v>BAVM 239 </v>
      </c>
      <c r="B31" s="15" t="str">
        <f t="shared" si="1"/>
        <v>I</v>
      </c>
      <c r="C31" s="9">
        <f t="shared" si="2"/>
        <v>56933.364000000001</v>
      </c>
      <c r="D31" s="13" t="str">
        <f t="shared" si="3"/>
        <v>vis</v>
      </c>
      <c r="E31" s="50">
        <f>VLOOKUP(C31,Active!C$21:E$963,3,FALSE)</f>
        <v>8728.2342592889127</v>
      </c>
      <c r="F31" s="15" t="s">
        <v>69</v>
      </c>
      <c r="G31" s="13" t="str">
        <f t="shared" si="4"/>
        <v>56933.3640</v>
      </c>
      <c r="H31" s="9">
        <f t="shared" si="5"/>
        <v>8728</v>
      </c>
      <c r="I31" s="51" t="s">
        <v>311</v>
      </c>
      <c r="J31" s="52" t="s">
        <v>312</v>
      </c>
      <c r="K31" s="51" t="s">
        <v>313</v>
      </c>
      <c r="L31" s="51" t="s">
        <v>314</v>
      </c>
      <c r="M31" s="52" t="s">
        <v>73</v>
      </c>
      <c r="N31" s="52" t="s">
        <v>74</v>
      </c>
      <c r="O31" s="53" t="s">
        <v>294</v>
      </c>
      <c r="P31" s="54" t="s">
        <v>315</v>
      </c>
    </row>
    <row r="32" spans="1:16" ht="13.5" thickBot="1" x14ac:dyDescent="0.25">
      <c r="A32" s="9" t="str">
        <f t="shared" si="0"/>
        <v> VSS 1.455 </v>
      </c>
      <c r="B32" s="15" t="str">
        <f t="shared" si="1"/>
        <v>I</v>
      </c>
      <c r="C32" s="9">
        <f t="shared" si="2"/>
        <v>25347.564999999999</v>
      </c>
      <c r="D32" s="13" t="str">
        <f t="shared" si="3"/>
        <v>vis</v>
      </c>
      <c r="E32" s="50">
        <f>VLOOKUP(C32,Active!C$21:E$963,3,FALSE)</f>
        <v>-10875.920785452243</v>
      </c>
      <c r="F32" s="15" t="s">
        <v>69</v>
      </c>
      <c r="G32" s="13" t="str">
        <f t="shared" si="4"/>
        <v>25347.565</v>
      </c>
      <c r="H32" s="9">
        <f t="shared" si="5"/>
        <v>-10876</v>
      </c>
      <c r="I32" s="51" t="s">
        <v>78</v>
      </c>
      <c r="J32" s="52" t="s">
        <v>79</v>
      </c>
      <c r="K32" s="51">
        <v>-10876</v>
      </c>
      <c r="L32" s="51" t="s">
        <v>80</v>
      </c>
      <c r="M32" s="52" t="s">
        <v>81</v>
      </c>
      <c r="N32" s="52"/>
      <c r="O32" s="53" t="s">
        <v>82</v>
      </c>
      <c r="P32" s="53" t="s">
        <v>83</v>
      </c>
    </row>
    <row r="33" spans="1:16" ht="13.5" thickBot="1" x14ac:dyDescent="0.25">
      <c r="A33" s="9" t="str">
        <f t="shared" si="0"/>
        <v> VSS 1.455 </v>
      </c>
      <c r="B33" s="15" t="str">
        <f t="shared" si="1"/>
        <v>I</v>
      </c>
      <c r="C33" s="9">
        <f t="shared" si="2"/>
        <v>25389.452000000001</v>
      </c>
      <c r="D33" s="13" t="str">
        <f t="shared" si="3"/>
        <v>vis</v>
      </c>
      <c r="E33" s="50">
        <f>VLOOKUP(C33,Active!C$21:E$963,3,FALSE)</f>
        <v>-10849.923050129508</v>
      </c>
      <c r="F33" s="15" t="s">
        <v>69</v>
      </c>
      <c r="G33" s="13" t="str">
        <f t="shared" si="4"/>
        <v>25389.452</v>
      </c>
      <c r="H33" s="9">
        <f t="shared" si="5"/>
        <v>-10850</v>
      </c>
      <c r="I33" s="51" t="s">
        <v>84</v>
      </c>
      <c r="J33" s="52" t="s">
        <v>85</v>
      </c>
      <c r="K33" s="51">
        <v>-10850</v>
      </c>
      <c r="L33" s="51" t="s">
        <v>86</v>
      </c>
      <c r="M33" s="52" t="s">
        <v>81</v>
      </c>
      <c r="N33" s="52"/>
      <c r="O33" s="53" t="s">
        <v>82</v>
      </c>
      <c r="P33" s="53" t="s">
        <v>83</v>
      </c>
    </row>
    <row r="34" spans="1:16" ht="13.5" thickBot="1" x14ac:dyDescent="0.25">
      <c r="A34" s="9" t="str">
        <f t="shared" si="0"/>
        <v> VSS 1.455 </v>
      </c>
      <c r="B34" s="15" t="str">
        <f t="shared" si="1"/>
        <v>I</v>
      </c>
      <c r="C34" s="9">
        <f t="shared" si="2"/>
        <v>25439.404999999999</v>
      </c>
      <c r="D34" s="13" t="str">
        <f t="shared" si="3"/>
        <v>vis</v>
      </c>
      <c r="E34" s="50">
        <f>VLOOKUP(C34,Active!C$21:E$963,3,FALSE)</f>
        <v>-10818.919042380649</v>
      </c>
      <c r="F34" s="15" t="s">
        <v>69</v>
      </c>
      <c r="G34" s="13" t="str">
        <f t="shared" si="4"/>
        <v>25439.405</v>
      </c>
      <c r="H34" s="9">
        <f t="shared" si="5"/>
        <v>-10819</v>
      </c>
      <c r="I34" s="51" t="s">
        <v>87</v>
      </c>
      <c r="J34" s="52" t="s">
        <v>88</v>
      </c>
      <c r="K34" s="51">
        <v>-10819</v>
      </c>
      <c r="L34" s="51" t="s">
        <v>89</v>
      </c>
      <c r="M34" s="52" t="s">
        <v>81</v>
      </c>
      <c r="N34" s="52"/>
      <c r="O34" s="53" t="s">
        <v>82</v>
      </c>
      <c r="P34" s="53" t="s">
        <v>83</v>
      </c>
    </row>
    <row r="35" spans="1:16" ht="13.5" thickBot="1" x14ac:dyDescent="0.25">
      <c r="A35" s="9" t="str">
        <f t="shared" si="0"/>
        <v> VSS 1.455 </v>
      </c>
      <c r="B35" s="15" t="str">
        <f t="shared" si="1"/>
        <v>I</v>
      </c>
      <c r="C35" s="9">
        <f t="shared" si="2"/>
        <v>25497.364000000001</v>
      </c>
      <c r="D35" s="13" t="str">
        <f t="shared" si="3"/>
        <v>vis</v>
      </c>
      <c r="E35" s="50">
        <f>VLOOKUP(C35,Active!C$21:E$963,3,FALSE)</f>
        <v>-10782.946002020384</v>
      </c>
      <c r="F35" s="15" t="s">
        <v>69</v>
      </c>
      <c r="G35" s="13" t="str">
        <f t="shared" si="4"/>
        <v>25497.364</v>
      </c>
      <c r="H35" s="9">
        <f t="shared" si="5"/>
        <v>-10783</v>
      </c>
      <c r="I35" s="51" t="s">
        <v>90</v>
      </c>
      <c r="J35" s="52" t="s">
        <v>91</v>
      </c>
      <c r="K35" s="51">
        <v>-10783</v>
      </c>
      <c r="L35" s="51" t="s">
        <v>92</v>
      </c>
      <c r="M35" s="52" t="s">
        <v>81</v>
      </c>
      <c r="N35" s="52"/>
      <c r="O35" s="53" t="s">
        <v>82</v>
      </c>
      <c r="P35" s="53" t="s">
        <v>83</v>
      </c>
    </row>
    <row r="36" spans="1:16" ht="13.5" thickBot="1" x14ac:dyDescent="0.25">
      <c r="A36" s="9" t="str">
        <f t="shared" si="0"/>
        <v> VSS 1.455 </v>
      </c>
      <c r="B36" s="15" t="str">
        <f t="shared" si="1"/>
        <v>I</v>
      </c>
      <c r="C36" s="9">
        <f t="shared" si="2"/>
        <v>25624.708999999999</v>
      </c>
      <c r="D36" s="13" t="str">
        <f t="shared" si="3"/>
        <v>vis</v>
      </c>
      <c r="E36" s="50">
        <f>VLOOKUP(C36,Active!C$21:E$963,3,FALSE)</f>
        <v>-10703.907598585583</v>
      </c>
      <c r="F36" s="15" t="s">
        <v>69</v>
      </c>
      <c r="G36" s="13" t="str">
        <f t="shared" si="4"/>
        <v>25624.709</v>
      </c>
      <c r="H36" s="9">
        <f t="shared" si="5"/>
        <v>-10704</v>
      </c>
      <c r="I36" s="51" t="s">
        <v>93</v>
      </c>
      <c r="J36" s="52" t="s">
        <v>94</v>
      </c>
      <c r="K36" s="51">
        <v>-10704</v>
      </c>
      <c r="L36" s="51" t="s">
        <v>95</v>
      </c>
      <c r="M36" s="52" t="s">
        <v>81</v>
      </c>
      <c r="N36" s="52"/>
      <c r="O36" s="53" t="s">
        <v>82</v>
      </c>
      <c r="P36" s="53" t="s">
        <v>83</v>
      </c>
    </row>
    <row r="37" spans="1:16" ht="13.5" thickBot="1" x14ac:dyDescent="0.25">
      <c r="A37" s="9" t="str">
        <f t="shared" si="0"/>
        <v> VSS 1.455 </v>
      </c>
      <c r="B37" s="15" t="str">
        <f t="shared" si="1"/>
        <v>I</v>
      </c>
      <c r="C37" s="9">
        <f t="shared" si="2"/>
        <v>25716.510999999999</v>
      </c>
      <c r="D37" s="13" t="str">
        <f t="shared" si="3"/>
        <v>vis</v>
      </c>
      <c r="E37" s="50">
        <f>VLOOKUP(C37,Active!C$21:E$963,3,FALSE)</f>
        <v>-10646.929440729982</v>
      </c>
      <c r="F37" s="15" t="s">
        <v>69</v>
      </c>
      <c r="G37" s="13" t="str">
        <f t="shared" si="4"/>
        <v>25716.511</v>
      </c>
      <c r="H37" s="9">
        <f t="shared" si="5"/>
        <v>-10647</v>
      </c>
      <c r="I37" s="51" t="s">
        <v>96</v>
      </c>
      <c r="J37" s="52" t="s">
        <v>97</v>
      </c>
      <c r="K37" s="51">
        <v>-10647</v>
      </c>
      <c r="L37" s="51" t="s">
        <v>98</v>
      </c>
      <c r="M37" s="52" t="s">
        <v>81</v>
      </c>
      <c r="N37" s="52"/>
      <c r="O37" s="53" t="s">
        <v>82</v>
      </c>
      <c r="P37" s="53" t="s">
        <v>83</v>
      </c>
    </row>
    <row r="38" spans="1:16" ht="13.5" thickBot="1" x14ac:dyDescent="0.25">
      <c r="A38" s="9" t="str">
        <f t="shared" si="0"/>
        <v> VSS 1.455 </v>
      </c>
      <c r="B38" s="15" t="str">
        <f t="shared" si="1"/>
        <v>I</v>
      </c>
      <c r="C38" s="9">
        <f t="shared" si="2"/>
        <v>25737.472000000002</v>
      </c>
      <c r="D38" s="13" t="str">
        <f t="shared" si="3"/>
        <v>vis</v>
      </c>
      <c r="E38" s="50">
        <f>VLOOKUP(C38,Active!C$21:E$963,3,FALSE)</f>
        <v>-10633.919711455985</v>
      </c>
      <c r="F38" s="15" t="s">
        <v>69</v>
      </c>
      <c r="G38" s="13" t="str">
        <f t="shared" si="4"/>
        <v>25737.472</v>
      </c>
      <c r="H38" s="9">
        <f t="shared" si="5"/>
        <v>-10634</v>
      </c>
      <c r="I38" s="51" t="s">
        <v>99</v>
      </c>
      <c r="J38" s="52" t="s">
        <v>100</v>
      </c>
      <c r="K38" s="51">
        <v>-10634</v>
      </c>
      <c r="L38" s="51" t="s">
        <v>101</v>
      </c>
      <c r="M38" s="52" t="s">
        <v>81</v>
      </c>
      <c r="N38" s="52"/>
      <c r="O38" s="53" t="s">
        <v>82</v>
      </c>
      <c r="P38" s="53" t="s">
        <v>83</v>
      </c>
    </row>
    <row r="39" spans="1:16" ht="13.5" thickBot="1" x14ac:dyDescent="0.25">
      <c r="A39" s="9" t="str">
        <f t="shared" si="0"/>
        <v> VSS 1.455 </v>
      </c>
      <c r="B39" s="15" t="str">
        <f t="shared" si="1"/>
        <v>I</v>
      </c>
      <c r="C39" s="9">
        <f t="shared" si="2"/>
        <v>25803.514999999999</v>
      </c>
      <c r="D39" s="13" t="str">
        <f t="shared" si="3"/>
        <v>vis</v>
      </c>
      <c r="E39" s="50">
        <f>VLOOKUP(C39,Active!C$21:E$963,3,FALSE)</f>
        <v>-10592.92922672518</v>
      </c>
      <c r="F39" s="15" t="s">
        <v>69</v>
      </c>
      <c r="G39" s="13" t="str">
        <f t="shared" si="4"/>
        <v>25803.515</v>
      </c>
      <c r="H39" s="9">
        <f t="shared" si="5"/>
        <v>-10593</v>
      </c>
      <c r="I39" s="51" t="s">
        <v>102</v>
      </c>
      <c r="J39" s="52" t="s">
        <v>103</v>
      </c>
      <c r="K39" s="51">
        <v>-10593</v>
      </c>
      <c r="L39" s="51" t="s">
        <v>98</v>
      </c>
      <c r="M39" s="52" t="s">
        <v>81</v>
      </c>
      <c r="N39" s="52"/>
      <c r="O39" s="53" t="s">
        <v>82</v>
      </c>
      <c r="P39" s="53" t="s">
        <v>83</v>
      </c>
    </row>
    <row r="40" spans="1:16" ht="13.5" thickBot="1" x14ac:dyDescent="0.25">
      <c r="A40" s="9" t="str">
        <f t="shared" si="0"/>
        <v> VSS 1.455 </v>
      </c>
      <c r="B40" s="15" t="str">
        <f t="shared" si="1"/>
        <v>I</v>
      </c>
      <c r="C40" s="9">
        <f t="shared" si="2"/>
        <v>25937.254000000001</v>
      </c>
      <c r="D40" s="13" t="str">
        <f t="shared" si="3"/>
        <v>vis</v>
      </c>
      <c r="E40" s="50">
        <f>VLOOKUP(C40,Active!C$21:E$963,3,FALSE)</f>
        <v>-10509.922300367905</v>
      </c>
      <c r="F40" s="15" t="s">
        <v>69</v>
      </c>
      <c r="G40" s="13" t="str">
        <f t="shared" si="4"/>
        <v>25937.254</v>
      </c>
      <c r="H40" s="9">
        <f t="shared" si="5"/>
        <v>-10510</v>
      </c>
      <c r="I40" s="51" t="s">
        <v>104</v>
      </c>
      <c r="J40" s="52" t="s">
        <v>105</v>
      </c>
      <c r="K40" s="51">
        <v>-10510</v>
      </c>
      <c r="L40" s="51" t="s">
        <v>106</v>
      </c>
      <c r="M40" s="52" t="s">
        <v>81</v>
      </c>
      <c r="N40" s="52"/>
      <c r="O40" s="53" t="s">
        <v>82</v>
      </c>
      <c r="P40" s="53" t="s">
        <v>83</v>
      </c>
    </row>
    <row r="41" spans="1:16" ht="13.5" thickBot="1" x14ac:dyDescent="0.25">
      <c r="A41" s="9" t="str">
        <f t="shared" si="0"/>
        <v> VSS 1.455 </v>
      </c>
      <c r="B41" s="15" t="str">
        <f t="shared" si="1"/>
        <v>I</v>
      </c>
      <c r="C41" s="9">
        <f t="shared" si="2"/>
        <v>29072.510999999999</v>
      </c>
      <c r="D41" s="13" t="str">
        <f t="shared" si="3"/>
        <v>vis</v>
      </c>
      <c r="E41" s="50">
        <f>VLOOKUP(C41,Active!C$21:E$963,3,FALSE)</f>
        <v>-8563.9824704744151</v>
      </c>
      <c r="F41" s="15" t="s">
        <v>69</v>
      </c>
      <c r="G41" s="13" t="str">
        <f t="shared" si="4"/>
        <v>29072.511</v>
      </c>
      <c r="H41" s="9">
        <f t="shared" si="5"/>
        <v>-8564</v>
      </c>
      <c r="I41" s="51" t="s">
        <v>107</v>
      </c>
      <c r="J41" s="52" t="s">
        <v>108</v>
      </c>
      <c r="K41" s="51">
        <v>-8564</v>
      </c>
      <c r="L41" s="51" t="s">
        <v>109</v>
      </c>
      <c r="M41" s="52" t="s">
        <v>81</v>
      </c>
      <c r="N41" s="52"/>
      <c r="O41" s="53" t="s">
        <v>82</v>
      </c>
      <c r="P41" s="53" t="s">
        <v>83</v>
      </c>
    </row>
    <row r="42" spans="1:16" ht="13.5" thickBot="1" x14ac:dyDescent="0.25">
      <c r="A42" s="9" t="str">
        <f t="shared" si="0"/>
        <v> VSS 1.455 </v>
      </c>
      <c r="B42" s="15" t="str">
        <f t="shared" si="1"/>
        <v>I</v>
      </c>
      <c r="C42" s="9">
        <f t="shared" si="2"/>
        <v>29425.365000000002</v>
      </c>
      <c r="D42" s="13" t="str">
        <f t="shared" si="3"/>
        <v>vis</v>
      </c>
      <c r="E42" s="50">
        <f>VLOOKUP(C42,Active!C$21:E$963,3,FALSE)</f>
        <v>-8344.9788440612556</v>
      </c>
      <c r="F42" s="15" t="s">
        <v>69</v>
      </c>
      <c r="G42" s="13" t="str">
        <f t="shared" si="4"/>
        <v>29425.365</v>
      </c>
      <c r="H42" s="9">
        <f t="shared" si="5"/>
        <v>-8345</v>
      </c>
      <c r="I42" s="51" t="s">
        <v>110</v>
      </c>
      <c r="J42" s="52" t="s">
        <v>111</v>
      </c>
      <c r="K42" s="51">
        <v>-8345</v>
      </c>
      <c r="L42" s="51" t="s">
        <v>112</v>
      </c>
      <c r="M42" s="52" t="s">
        <v>81</v>
      </c>
      <c r="N42" s="52"/>
      <c r="O42" s="53" t="s">
        <v>82</v>
      </c>
      <c r="P42" s="53" t="s">
        <v>83</v>
      </c>
    </row>
    <row r="43" spans="1:16" ht="13.5" thickBot="1" x14ac:dyDescent="0.25">
      <c r="A43" s="9" t="str">
        <f t="shared" ref="A43:A74" si="6">P43</f>
        <v> VSS 1.455 </v>
      </c>
      <c r="B43" s="15" t="str">
        <f t="shared" ref="B43:B74" si="7">IF(H43=INT(H43),"I","II")</f>
        <v>I</v>
      </c>
      <c r="C43" s="9">
        <f t="shared" ref="C43:C74" si="8">1*G43</f>
        <v>29546.2</v>
      </c>
      <c r="D43" s="13" t="str">
        <f t="shared" ref="D43:D74" si="9">VLOOKUP(F43,I$1:J$5,2,FALSE)</f>
        <v>vis</v>
      </c>
      <c r="E43" s="50">
        <f>VLOOKUP(C43,Active!C$21:E$963,3,FALSE)</f>
        <v>-8269.9809605240589</v>
      </c>
      <c r="F43" s="15" t="s">
        <v>69</v>
      </c>
      <c r="G43" s="13" t="str">
        <f t="shared" ref="G43:G74" si="10">MID(I43,3,LEN(I43)-3)</f>
        <v>29546.200</v>
      </c>
      <c r="H43" s="9">
        <f t="shared" ref="H43:H74" si="11">1*K43</f>
        <v>-8270</v>
      </c>
      <c r="I43" s="51" t="s">
        <v>113</v>
      </c>
      <c r="J43" s="52" t="s">
        <v>114</v>
      </c>
      <c r="K43" s="51">
        <v>-8270</v>
      </c>
      <c r="L43" s="51" t="s">
        <v>115</v>
      </c>
      <c r="M43" s="52" t="s">
        <v>81</v>
      </c>
      <c r="N43" s="52"/>
      <c r="O43" s="53" t="s">
        <v>82</v>
      </c>
      <c r="P43" s="53" t="s">
        <v>83</v>
      </c>
    </row>
    <row r="44" spans="1:16" ht="13.5" thickBot="1" x14ac:dyDescent="0.25">
      <c r="A44" s="9" t="str">
        <f t="shared" si="6"/>
        <v> VSS 1.455 </v>
      </c>
      <c r="B44" s="15" t="str">
        <f t="shared" si="7"/>
        <v>I</v>
      </c>
      <c r="C44" s="9">
        <f t="shared" si="8"/>
        <v>29752.42</v>
      </c>
      <c r="D44" s="13" t="str">
        <f t="shared" si="9"/>
        <v>vis</v>
      </c>
      <c r="E44" s="50">
        <f>VLOOKUP(C44,Active!C$21:E$963,3,FALSE)</f>
        <v>-8141.9877173160448</v>
      </c>
      <c r="F44" s="15" t="s">
        <v>69</v>
      </c>
      <c r="G44" s="13" t="str">
        <f t="shared" si="10"/>
        <v>29752.420</v>
      </c>
      <c r="H44" s="9">
        <f t="shared" si="11"/>
        <v>-8142</v>
      </c>
      <c r="I44" s="51" t="s">
        <v>116</v>
      </c>
      <c r="J44" s="52" t="s">
        <v>117</v>
      </c>
      <c r="K44" s="51">
        <v>-8142</v>
      </c>
      <c r="L44" s="51" t="s">
        <v>118</v>
      </c>
      <c r="M44" s="52" t="s">
        <v>81</v>
      </c>
      <c r="N44" s="52"/>
      <c r="O44" s="53" t="s">
        <v>82</v>
      </c>
      <c r="P44" s="53" t="s">
        <v>83</v>
      </c>
    </row>
    <row r="45" spans="1:16" ht="13.5" thickBot="1" x14ac:dyDescent="0.25">
      <c r="A45" s="9" t="str">
        <f t="shared" si="6"/>
        <v> VSS 1.455 </v>
      </c>
      <c r="B45" s="15" t="str">
        <f t="shared" si="7"/>
        <v>I</v>
      </c>
      <c r="C45" s="9">
        <f t="shared" si="8"/>
        <v>29868.420999999998</v>
      </c>
      <c r="D45" s="13" t="str">
        <f t="shared" si="9"/>
        <v>vis</v>
      </c>
      <c r="E45" s="50">
        <f>VLOOKUP(C45,Active!C$21:E$963,3,FALSE)</f>
        <v>-8069.9901215184827</v>
      </c>
      <c r="F45" s="15" t="s">
        <v>69</v>
      </c>
      <c r="G45" s="13" t="str">
        <f t="shared" si="10"/>
        <v>29868.421</v>
      </c>
      <c r="H45" s="9">
        <f t="shared" si="11"/>
        <v>-8070</v>
      </c>
      <c r="I45" s="51" t="s">
        <v>119</v>
      </c>
      <c r="J45" s="52" t="s">
        <v>120</v>
      </c>
      <c r="K45" s="51">
        <v>-8070</v>
      </c>
      <c r="L45" s="51" t="s">
        <v>121</v>
      </c>
      <c r="M45" s="52" t="s">
        <v>81</v>
      </c>
      <c r="N45" s="52"/>
      <c r="O45" s="53" t="s">
        <v>82</v>
      </c>
      <c r="P45" s="53" t="s">
        <v>83</v>
      </c>
    </row>
    <row r="46" spans="1:16" ht="13.5" thickBot="1" x14ac:dyDescent="0.25">
      <c r="A46" s="9" t="str">
        <f t="shared" si="6"/>
        <v> VSS 1.455 </v>
      </c>
      <c r="B46" s="15" t="str">
        <f t="shared" si="7"/>
        <v>I</v>
      </c>
      <c r="C46" s="9">
        <f t="shared" si="8"/>
        <v>29876.508000000002</v>
      </c>
      <c r="D46" s="13" t="str">
        <f t="shared" si="9"/>
        <v>vis</v>
      </c>
      <c r="E46" s="50">
        <f>VLOOKUP(C46,Active!C$21:E$963,3,FALSE)</f>
        <v>-8064.9708151572004</v>
      </c>
      <c r="F46" s="15" t="s">
        <v>69</v>
      </c>
      <c r="G46" s="13" t="str">
        <f t="shared" si="10"/>
        <v>29876.508</v>
      </c>
      <c r="H46" s="9">
        <f t="shared" si="11"/>
        <v>-8065</v>
      </c>
      <c r="I46" s="51" t="s">
        <v>122</v>
      </c>
      <c r="J46" s="52" t="s">
        <v>123</v>
      </c>
      <c r="K46" s="51">
        <v>-8065</v>
      </c>
      <c r="L46" s="51" t="s">
        <v>124</v>
      </c>
      <c r="M46" s="52" t="s">
        <v>81</v>
      </c>
      <c r="N46" s="52"/>
      <c r="O46" s="53" t="s">
        <v>82</v>
      </c>
      <c r="P46" s="53" t="s">
        <v>83</v>
      </c>
    </row>
    <row r="47" spans="1:16" ht="13.5" thickBot="1" x14ac:dyDescent="0.25">
      <c r="A47" s="9" t="str">
        <f t="shared" si="6"/>
        <v> VSS 1.455 </v>
      </c>
      <c r="B47" s="15" t="str">
        <f t="shared" si="7"/>
        <v>I</v>
      </c>
      <c r="C47" s="9">
        <f t="shared" si="8"/>
        <v>30258.334999999999</v>
      </c>
      <c r="D47" s="13" t="str">
        <f t="shared" si="9"/>
        <v>vis</v>
      </c>
      <c r="E47" s="50">
        <f>VLOOKUP(C47,Active!C$21:E$963,3,FALSE)</f>
        <v>-7827.9847028771746</v>
      </c>
      <c r="F47" s="15" t="s">
        <v>69</v>
      </c>
      <c r="G47" s="13" t="str">
        <f t="shared" si="10"/>
        <v>30258.335</v>
      </c>
      <c r="H47" s="9">
        <f t="shared" si="11"/>
        <v>-7828</v>
      </c>
      <c r="I47" s="51" t="s">
        <v>125</v>
      </c>
      <c r="J47" s="52" t="s">
        <v>126</v>
      </c>
      <c r="K47" s="51">
        <v>-7828</v>
      </c>
      <c r="L47" s="51" t="s">
        <v>127</v>
      </c>
      <c r="M47" s="52" t="s">
        <v>81</v>
      </c>
      <c r="N47" s="52"/>
      <c r="O47" s="53" t="s">
        <v>82</v>
      </c>
      <c r="P47" s="53" t="s">
        <v>83</v>
      </c>
    </row>
    <row r="48" spans="1:16" ht="13.5" thickBot="1" x14ac:dyDescent="0.25">
      <c r="A48" s="9" t="str">
        <f t="shared" si="6"/>
        <v> VSS 1.455 </v>
      </c>
      <c r="B48" s="15" t="str">
        <f t="shared" si="7"/>
        <v>I</v>
      </c>
      <c r="C48" s="9">
        <f t="shared" si="8"/>
        <v>30443.618999999999</v>
      </c>
      <c r="D48" s="13" t="str">
        <f t="shared" si="9"/>
        <v>vis</v>
      </c>
      <c r="E48" s="50">
        <f>VLOOKUP(C48,Active!C$21:E$963,3,FALSE)</f>
        <v>-7712.985672353685</v>
      </c>
      <c r="F48" s="15" t="s">
        <v>69</v>
      </c>
      <c r="G48" s="13" t="str">
        <f t="shared" si="10"/>
        <v>30443.619</v>
      </c>
      <c r="H48" s="9">
        <f t="shared" si="11"/>
        <v>-7713</v>
      </c>
      <c r="I48" s="51" t="s">
        <v>128</v>
      </c>
      <c r="J48" s="52" t="s">
        <v>129</v>
      </c>
      <c r="K48" s="51">
        <v>-7713</v>
      </c>
      <c r="L48" s="51" t="s">
        <v>130</v>
      </c>
      <c r="M48" s="52" t="s">
        <v>81</v>
      </c>
      <c r="N48" s="52"/>
      <c r="O48" s="53" t="s">
        <v>82</v>
      </c>
      <c r="P48" s="53" t="s">
        <v>83</v>
      </c>
    </row>
    <row r="49" spans="1:16" ht="13.5" thickBot="1" x14ac:dyDescent="0.25">
      <c r="A49" s="9" t="str">
        <f t="shared" si="6"/>
        <v> VSS 1.455 </v>
      </c>
      <c r="B49" s="15" t="str">
        <f t="shared" si="7"/>
        <v>I</v>
      </c>
      <c r="C49" s="9">
        <f t="shared" si="8"/>
        <v>30498.397000000001</v>
      </c>
      <c r="D49" s="13" t="str">
        <f t="shared" si="9"/>
        <v>vis</v>
      </c>
      <c r="E49" s="50">
        <f>VLOOKUP(C49,Active!C$21:E$963,3,FALSE)</f>
        <v>-7678.9869628373963</v>
      </c>
      <c r="F49" s="15" t="s">
        <v>69</v>
      </c>
      <c r="G49" s="13" t="str">
        <f t="shared" si="10"/>
        <v>30498.397</v>
      </c>
      <c r="H49" s="9">
        <f t="shared" si="11"/>
        <v>-7679</v>
      </c>
      <c r="I49" s="51" t="s">
        <v>131</v>
      </c>
      <c r="J49" s="52" t="s">
        <v>132</v>
      </c>
      <c r="K49" s="51">
        <v>-7679</v>
      </c>
      <c r="L49" s="51" t="s">
        <v>133</v>
      </c>
      <c r="M49" s="52" t="s">
        <v>81</v>
      </c>
      <c r="N49" s="52"/>
      <c r="O49" s="53" t="s">
        <v>82</v>
      </c>
      <c r="P49" s="53" t="s">
        <v>83</v>
      </c>
    </row>
    <row r="50" spans="1:16" ht="13.5" thickBot="1" x14ac:dyDescent="0.25">
      <c r="A50" s="9" t="str">
        <f t="shared" si="6"/>
        <v> VSS 1.455 </v>
      </c>
      <c r="B50" s="15" t="str">
        <f t="shared" si="7"/>
        <v>I</v>
      </c>
      <c r="C50" s="9">
        <f t="shared" si="8"/>
        <v>30514.501</v>
      </c>
      <c r="D50" s="13" t="str">
        <f t="shared" si="9"/>
        <v>vis</v>
      </c>
      <c r="E50" s="50">
        <f>VLOOKUP(C50,Active!C$21:E$963,3,FALSE)</f>
        <v>-7668.9917965653485</v>
      </c>
      <c r="F50" s="15" t="s">
        <v>69</v>
      </c>
      <c r="G50" s="13" t="str">
        <f t="shared" si="10"/>
        <v>30514.501</v>
      </c>
      <c r="H50" s="9">
        <f t="shared" si="11"/>
        <v>-7669</v>
      </c>
      <c r="I50" s="51" t="s">
        <v>134</v>
      </c>
      <c r="J50" s="52" t="s">
        <v>135</v>
      </c>
      <c r="K50" s="51">
        <v>-7669</v>
      </c>
      <c r="L50" s="51" t="s">
        <v>136</v>
      </c>
      <c r="M50" s="52" t="s">
        <v>81</v>
      </c>
      <c r="N50" s="52"/>
      <c r="O50" s="53" t="s">
        <v>82</v>
      </c>
      <c r="P50" s="53" t="s">
        <v>83</v>
      </c>
    </row>
    <row r="51" spans="1:16" ht="13.5" thickBot="1" x14ac:dyDescent="0.25">
      <c r="A51" s="9" t="str">
        <f t="shared" si="6"/>
        <v> VSS 1.455 </v>
      </c>
      <c r="B51" s="15" t="str">
        <f t="shared" si="7"/>
        <v>I</v>
      </c>
      <c r="C51" s="9">
        <f t="shared" si="8"/>
        <v>30791.62</v>
      </c>
      <c r="D51" s="13" t="str">
        <f t="shared" si="9"/>
        <v>vis</v>
      </c>
      <c r="E51" s="50">
        <f>VLOOKUP(C51,Active!C$21:E$963,3,FALSE)</f>
        <v>-7496.9941262881584</v>
      </c>
      <c r="F51" s="15" t="s">
        <v>69</v>
      </c>
      <c r="G51" s="13" t="str">
        <f t="shared" si="10"/>
        <v>30791.620</v>
      </c>
      <c r="H51" s="9">
        <f t="shared" si="11"/>
        <v>-7497</v>
      </c>
      <c r="I51" s="51" t="s">
        <v>137</v>
      </c>
      <c r="J51" s="52" t="s">
        <v>138</v>
      </c>
      <c r="K51" s="51">
        <v>-7497</v>
      </c>
      <c r="L51" s="51" t="s">
        <v>139</v>
      </c>
      <c r="M51" s="52" t="s">
        <v>81</v>
      </c>
      <c r="N51" s="52"/>
      <c r="O51" s="53" t="s">
        <v>82</v>
      </c>
      <c r="P51" s="53" t="s">
        <v>83</v>
      </c>
    </row>
    <row r="52" spans="1:16" ht="13.5" thickBot="1" x14ac:dyDescent="0.25">
      <c r="A52" s="9" t="str">
        <f t="shared" si="6"/>
        <v> VSS 1.455 </v>
      </c>
      <c r="B52" s="15" t="str">
        <f t="shared" si="7"/>
        <v>I</v>
      </c>
      <c r="C52" s="9">
        <f t="shared" si="8"/>
        <v>30991.383999999998</v>
      </c>
      <c r="D52" s="13" t="str">
        <f t="shared" si="9"/>
        <v>vis</v>
      </c>
      <c r="E52" s="50">
        <f>VLOOKUP(C52,Active!C$21:E$963,3,FALSE)</f>
        <v>-7373.0078871444957</v>
      </c>
      <c r="F52" s="15" t="s">
        <v>69</v>
      </c>
      <c r="G52" s="13" t="str">
        <f t="shared" si="10"/>
        <v>30991.384</v>
      </c>
      <c r="H52" s="9">
        <f t="shared" si="11"/>
        <v>-7373</v>
      </c>
      <c r="I52" s="51" t="s">
        <v>140</v>
      </c>
      <c r="J52" s="52" t="s">
        <v>141</v>
      </c>
      <c r="K52" s="51">
        <v>-7373</v>
      </c>
      <c r="L52" s="51" t="s">
        <v>142</v>
      </c>
      <c r="M52" s="52" t="s">
        <v>81</v>
      </c>
      <c r="N52" s="52"/>
      <c r="O52" s="53" t="s">
        <v>82</v>
      </c>
      <c r="P52" s="53" t="s">
        <v>83</v>
      </c>
    </row>
    <row r="53" spans="1:16" ht="13.5" thickBot="1" x14ac:dyDescent="0.25">
      <c r="A53" s="9" t="str">
        <f t="shared" si="6"/>
        <v> VSS 1.455 </v>
      </c>
      <c r="B53" s="15" t="str">
        <f t="shared" si="7"/>
        <v>I</v>
      </c>
      <c r="C53" s="9">
        <f t="shared" si="8"/>
        <v>31231.455999999998</v>
      </c>
      <c r="D53" s="13" t="str">
        <f t="shared" si="9"/>
        <v>vis</v>
      </c>
      <c r="E53" s="50">
        <f>VLOOKUP(C53,Active!C$21:E$963,3,FALSE)</f>
        <v>-7224.0039404689314</v>
      </c>
      <c r="F53" s="15" t="s">
        <v>69</v>
      </c>
      <c r="G53" s="13" t="str">
        <f t="shared" si="10"/>
        <v>31231.456</v>
      </c>
      <c r="H53" s="9">
        <f t="shared" si="11"/>
        <v>-7224</v>
      </c>
      <c r="I53" s="51" t="s">
        <v>143</v>
      </c>
      <c r="J53" s="52" t="s">
        <v>144</v>
      </c>
      <c r="K53" s="51">
        <v>-7224</v>
      </c>
      <c r="L53" s="51" t="s">
        <v>145</v>
      </c>
      <c r="M53" s="52" t="s">
        <v>81</v>
      </c>
      <c r="N53" s="52"/>
      <c r="O53" s="53" t="s">
        <v>82</v>
      </c>
      <c r="P53" s="53" t="s">
        <v>83</v>
      </c>
    </row>
    <row r="54" spans="1:16" ht="13.5" thickBot="1" x14ac:dyDescent="0.25">
      <c r="A54" s="9" t="str">
        <f t="shared" si="6"/>
        <v> BRNO 28 </v>
      </c>
      <c r="B54" s="15" t="str">
        <f t="shared" si="7"/>
        <v>I</v>
      </c>
      <c r="C54" s="9">
        <f t="shared" si="8"/>
        <v>46592.485000000001</v>
      </c>
      <c r="D54" s="13" t="str">
        <f t="shared" si="9"/>
        <v>vis</v>
      </c>
      <c r="E54" s="50">
        <f>VLOOKUP(C54,Active!C$21:E$963,3,FALSE)</f>
        <v>2310.0272918188834</v>
      </c>
      <c r="F54" s="15" t="s">
        <v>69</v>
      </c>
      <c r="G54" s="13" t="str">
        <f t="shared" si="10"/>
        <v>46592.485</v>
      </c>
      <c r="H54" s="9">
        <f t="shared" si="11"/>
        <v>2310</v>
      </c>
      <c r="I54" s="51" t="s">
        <v>176</v>
      </c>
      <c r="J54" s="52" t="s">
        <v>177</v>
      </c>
      <c r="K54" s="51">
        <v>2310</v>
      </c>
      <c r="L54" s="51" t="s">
        <v>178</v>
      </c>
      <c r="M54" s="52" t="s">
        <v>148</v>
      </c>
      <c r="N54" s="52"/>
      <c r="O54" s="53" t="s">
        <v>179</v>
      </c>
      <c r="P54" s="53" t="s">
        <v>180</v>
      </c>
    </row>
    <row r="55" spans="1:16" ht="13.5" thickBot="1" x14ac:dyDescent="0.25">
      <c r="A55" s="9" t="str">
        <f t="shared" si="6"/>
        <v> BRNO 30 </v>
      </c>
      <c r="B55" s="15" t="str">
        <f t="shared" si="7"/>
        <v>I</v>
      </c>
      <c r="C55" s="9">
        <f t="shared" si="8"/>
        <v>47388.423999999999</v>
      </c>
      <c r="D55" s="13" t="str">
        <f t="shared" si="9"/>
        <v>vis</v>
      </c>
      <c r="E55" s="50">
        <f>VLOOKUP(C55,Active!C$21:E$963,3,FALSE)</f>
        <v>2804.0376400185983</v>
      </c>
      <c r="F55" s="15" t="s">
        <v>69</v>
      </c>
      <c r="G55" s="13" t="str">
        <f t="shared" si="10"/>
        <v>47388.424</v>
      </c>
      <c r="H55" s="9">
        <f t="shared" si="11"/>
        <v>2804</v>
      </c>
      <c r="I55" s="51" t="s">
        <v>181</v>
      </c>
      <c r="J55" s="52" t="s">
        <v>182</v>
      </c>
      <c r="K55" s="51">
        <v>2804</v>
      </c>
      <c r="L55" s="51" t="s">
        <v>183</v>
      </c>
      <c r="M55" s="52" t="s">
        <v>148</v>
      </c>
      <c r="N55" s="52"/>
      <c r="O55" s="53" t="s">
        <v>184</v>
      </c>
      <c r="P55" s="53" t="s">
        <v>185</v>
      </c>
    </row>
    <row r="56" spans="1:16" ht="13.5" thickBot="1" x14ac:dyDescent="0.25">
      <c r="A56" s="9" t="str">
        <f t="shared" si="6"/>
        <v> BRNO 30 </v>
      </c>
      <c r="B56" s="15" t="str">
        <f t="shared" si="7"/>
        <v>I</v>
      </c>
      <c r="C56" s="9">
        <f t="shared" si="8"/>
        <v>47388.430999999997</v>
      </c>
      <c r="D56" s="13" t="str">
        <f t="shared" si="9"/>
        <v>vis</v>
      </c>
      <c r="E56" s="50">
        <f>VLOOKUP(C56,Active!C$21:E$963,3,FALSE)</f>
        <v>2804.0419846636478</v>
      </c>
      <c r="F56" s="15" t="s">
        <v>69</v>
      </c>
      <c r="G56" s="13" t="str">
        <f t="shared" si="10"/>
        <v>47388.431</v>
      </c>
      <c r="H56" s="9">
        <f t="shared" si="11"/>
        <v>2804</v>
      </c>
      <c r="I56" s="51" t="s">
        <v>186</v>
      </c>
      <c r="J56" s="52" t="s">
        <v>187</v>
      </c>
      <c r="K56" s="51">
        <v>2804</v>
      </c>
      <c r="L56" s="51" t="s">
        <v>188</v>
      </c>
      <c r="M56" s="52" t="s">
        <v>148</v>
      </c>
      <c r="N56" s="52"/>
      <c r="O56" s="53" t="s">
        <v>189</v>
      </c>
      <c r="P56" s="53" t="s">
        <v>185</v>
      </c>
    </row>
    <row r="57" spans="1:16" ht="13.5" thickBot="1" x14ac:dyDescent="0.25">
      <c r="A57" s="9" t="str">
        <f t="shared" si="6"/>
        <v> BRNO 30 </v>
      </c>
      <c r="B57" s="15" t="str">
        <f t="shared" si="7"/>
        <v>I</v>
      </c>
      <c r="C57" s="9">
        <f t="shared" si="8"/>
        <v>47388.432000000001</v>
      </c>
      <c r="D57" s="13" t="str">
        <f t="shared" si="9"/>
        <v>vis</v>
      </c>
      <c r="E57" s="50">
        <f>VLOOKUP(C57,Active!C$21:E$963,3,FALSE)</f>
        <v>2804.042605327229</v>
      </c>
      <c r="F57" s="15" t="s">
        <v>69</v>
      </c>
      <c r="G57" s="13" t="str">
        <f t="shared" si="10"/>
        <v>47388.432</v>
      </c>
      <c r="H57" s="9">
        <f t="shared" si="11"/>
        <v>2804</v>
      </c>
      <c r="I57" s="51" t="s">
        <v>190</v>
      </c>
      <c r="J57" s="52" t="s">
        <v>191</v>
      </c>
      <c r="K57" s="51">
        <v>2804</v>
      </c>
      <c r="L57" s="51" t="s">
        <v>192</v>
      </c>
      <c r="M57" s="52" t="s">
        <v>148</v>
      </c>
      <c r="N57" s="52"/>
      <c r="O57" s="53" t="s">
        <v>193</v>
      </c>
      <c r="P57" s="53" t="s">
        <v>185</v>
      </c>
    </row>
    <row r="58" spans="1:16" ht="13.5" thickBot="1" x14ac:dyDescent="0.25">
      <c r="A58" s="9" t="str">
        <f t="shared" si="6"/>
        <v> BRNO 30 </v>
      </c>
      <c r="B58" s="15" t="str">
        <f t="shared" si="7"/>
        <v>I</v>
      </c>
      <c r="C58" s="9">
        <f t="shared" si="8"/>
        <v>47388.434000000001</v>
      </c>
      <c r="D58" s="13" t="str">
        <f t="shared" si="9"/>
        <v>vis</v>
      </c>
      <c r="E58" s="50">
        <f>VLOOKUP(C58,Active!C$21:E$963,3,FALSE)</f>
        <v>2804.0438466543869</v>
      </c>
      <c r="F58" s="15" t="s">
        <v>69</v>
      </c>
      <c r="G58" s="13" t="str">
        <f t="shared" si="10"/>
        <v>47388.434</v>
      </c>
      <c r="H58" s="9">
        <f t="shared" si="11"/>
        <v>2804</v>
      </c>
      <c r="I58" s="51" t="s">
        <v>194</v>
      </c>
      <c r="J58" s="52" t="s">
        <v>195</v>
      </c>
      <c r="K58" s="51">
        <v>2804</v>
      </c>
      <c r="L58" s="51" t="s">
        <v>196</v>
      </c>
      <c r="M58" s="52" t="s">
        <v>148</v>
      </c>
      <c r="N58" s="52"/>
      <c r="O58" s="53" t="s">
        <v>197</v>
      </c>
      <c r="P58" s="53" t="s">
        <v>185</v>
      </c>
    </row>
    <row r="59" spans="1:16" ht="13.5" thickBot="1" x14ac:dyDescent="0.25">
      <c r="A59" s="9" t="str">
        <f t="shared" si="6"/>
        <v> BRNO 30 </v>
      </c>
      <c r="B59" s="15" t="str">
        <f t="shared" si="7"/>
        <v>I</v>
      </c>
      <c r="C59" s="9">
        <f t="shared" si="8"/>
        <v>47388.434999999998</v>
      </c>
      <c r="D59" s="13" t="str">
        <f t="shared" si="9"/>
        <v>vis</v>
      </c>
      <c r="E59" s="50">
        <f>VLOOKUP(C59,Active!C$21:E$963,3,FALSE)</f>
        <v>2804.0444673179632</v>
      </c>
      <c r="F59" s="15" t="s">
        <v>69</v>
      </c>
      <c r="G59" s="13" t="str">
        <f t="shared" si="10"/>
        <v>47388.435</v>
      </c>
      <c r="H59" s="9">
        <f t="shared" si="11"/>
        <v>2804</v>
      </c>
      <c r="I59" s="51" t="s">
        <v>198</v>
      </c>
      <c r="J59" s="52" t="s">
        <v>199</v>
      </c>
      <c r="K59" s="51">
        <v>2804</v>
      </c>
      <c r="L59" s="51" t="s">
        <v>200</v>
      </c>
      <c r="M59" s="52" t="s">
        <v>148</v>
      </c>
      <c r="N59" s="52"/>
      <c r="O59" s="53" t="s">
        <v>201</v>
      </c>
      <c r="P59" s="53" t="s">
        <v>185</v>
      </c>
    </row>
    <row r="60" spans="1:16" ht="13.5" thickBot="1" x14ac:dyDescent="0.25">
      <c r="A60" s="9" t="str">
        <f t="shared" si="6"/>
        <v> BRNO 30 </v>
      </c>
      <c r="B60" s="15" t="str">
        <f t="shared" si="7"/>
        <v>I</v>
      </c>
      <c r="C60" s="9">
        <f t="shared" si="8"/>
        <v>47388.438999999998</v>
      </c>
      <c r="D60" s="13" t="str">
        <f t="shared" si="9"/>
        <v>vis</v>
      </c>
      <c r="E60" s="50">
        <f>VLOOKUP(C60,Active!C$21:E$963,3,FALSE)</f>
        <v>2804.046949972279</v>
      </c>
      <c r="F60" s="15" t="s">
        <v>69</v>
      </c>
      <c r="G60" s="13" t="str">
        <f t="shared" si="10"/>
        <v>47388.439</v>
      </c>
      <c r="H60" s="9">
        <f t="shared" si="11"/>
        <v>2804</v>
      </c>
      <c r="I60" s="51" t="s">
        <v>202</v>
      </c>
      <c r="J60" s="52" t="s">
        <v>203</v>
      </c>
      <c r="K60" s="51">
        <v>2804</v>
      </c>
      <c r="L60" s="51" t="s">
        <v>204</v>
      </c>
      <c r="M60" s="52" t="s">
        <v>148</v>
      </c>
      <c r="N60" s="52"/>
      <c r="O60" s="53" t="s">
        <v>205</v>
      </c>
      <c r="P60" s="53" t="s">
        <v>185</v>
      </c>
    </row>
    <row r="61" spans="1:16" ht="13.5" thickBot="1" x14ac:dyDescent="0.25">
      <c r="A61" s="9" t="str">
        <f t="shared" si="6"/>
        <v> BRNO 30 </v>
      </c>
      <c r="B61" s="15" t="str">
        <f t="shared" si="7"/>
        <v>I</v>
      </c>
      <c r="C61" s="9">
        <f t="shared" si="8"/>
        <v>47388.442999999999</v>
      </c>
      <c r="D61" s="13" t="str">
        <f t="shared" si="9"/>
        <v>vis</v>
      </c>
      <c r="E61" s="50">
        <f>VLOOKUP(C61,Active!C$21:E$963,3,FALSE)</f>
        <v>2804.0494326265944</v>
      </c>
      <c r="F61" s="15" t="s">
        <v>69</v>
      </c>
      <c r="G61" s="13" t="str">
        <f t="shared" si="10"/>
        <v>47388.443</v>
      </c>
      <c r="H61" s="9">
        <f t="shared" si="11"/>
        <v>2804</v>
      </c>
      <c r="I61" s="51" t="s">
        <v>206</v>
      </c>
      <c r="J61" s="52" t="s">
        <v>207</v>
      </c>
      <c r="K61" s="51">
        <v>2804</v>
      </c>
      <c r="L61" s="51" t="s">
        <v>208</v>
      </c>
      <c r="M61" s="52" t="s">
        <v>148</v>
      </c>
      <c r="N61" s="52"/>
      <c r="O61" s="53" t="s">
        <v>209</v>
      </c>
      <c r="P61" s="53" t="s">
        <v>185</v>
      </c>
    </row>
    <row r="62" spans="1:16" ht="13.5" thickBot="1" x14ac:dyDescent="0.25">
      <c r="A62" s="9" t="str">
        <f t="shared" si="6"/>
        <v> BRNO 30 </v>
      </c>
      <c r="B62" s="15" t="str">
        <f t="shared" si="7"/>
        <v>I</v>
      </c>
      <c r="C62" s="9">
        <f t="shared" si="8"/>
        <v>47388.447</v>
      </c>
      <c r="D62" s="13" t="str">
        <f t="shared" si="9"/>
        <v>vis</v>
      </c>
      <c r="E62" s="50">
        <f>VLOOKUP(C62,Active!C$21:E$963,3,FALSE)</f>
        <v>2804.0519152809097</v>
      </c>
      <c r="F62" s="15" t="s">
        <v>69</v>
      </c>
      <c r="G62" s="13" t="str">
        <f t="shared" si="10"/>
        <v>47388.447</v>
      </c>
      <c r="H62" s="9">
        <f t="shared" si="11"/>
        <v>2804</v>
      </c>
      <c r="I62" s="51" t="s">
        <v>210</v>
      </c>
      <c r="J62" s="52" t="s">
        <v>211</v>
      </c>
      <c r="K62" s="51">
        <v>2804</v>
      </c>
      <c r="L62" s="51" t="s">
        <v>212</v>
      </c>
      <c r="M62" s="52" t="s">
        <v>148</v>
      </c>
      <c r="N62" s="52"/>
      <c r="O62" s="53" t="s">
        <v>213</v>
      </c>
      <c r="P62" s="53" t="s">
        <v>185</v>
      </c>
    </row>
    <row r="63" spans="1:16" ht="13.5" thickBot="1" x14ac:dyDescent="0.25">
      <c r="A63" s="9" t="str">
        <f t="shared" si="6"/>
        <v> BRNO 30 </v>
      </c>
      <c r="B63" s="15" t="str">
        <f t="shared" si="7"/>
        <v>I</v>
      </c>
      <c r="C63" s="9">
        <f t="shared" si="8"/>
        <v>47388.447999999997</v>
      </c>
      <c r="D63" s="13" t="str">
        <f t="shared" si="9"/>
        <v>vis</v>
      </c>
      <c r="E63" s="50">
        <f>VLOOKUP(C63,Active!C$21:E$963,3,FALSE)</f>
        <v>2804.0525359444864</v>
      </c>
      <c r="F63" s="15" t="s">
        <v>69</v>
      </c>
      <c r="G63" s="13" t="str">
        <f t="shared" si="10"/>
        <v>47388.448</v>
      </c>
      <c r="H63" s="9">
        <f t="shared" si="11"/>
        <v>2804</v>
      </c>
      <c r="I63" s="51" t="s">
        <v>214</v>
      </c>
      <c r="J63" s="52" t="s">
        <v>215</v>
      </c>
      <c r="K63" s="51">
        <v>2804</v>
      </c>
      <c r="L63" s="51" t="s">
        <v>216</v>
      </c>
      <c r="M63" s="52" t="s">
        <v>148</v>
      </c>
      <c r="N63" s="52"/>
      <c r="O63" s="53" t="s">
        <v>217</v>
      </c>
      <c r="P63" s="53" t="s">
        <v>185</v>
      </c>
    </row>
    <row r="64" spans="1:16" ht="13.5" thickBot="1" x14ac:dyDescent="0.25">
      <c r="A64" s="9" t="str">
        <f t="shared" si="6"/>
        <v> BRNO 31 </v>
      </c>
      <c r="B64" s="15" t="str">
        <f t="shared" si="7"/>
        <v>I</v>
      </c>
      <c r="C64" s="9">
        <f t="shared" si="8"/>
        <v>48461.512999999999</v>
      </c>
      <c r="D64" s="13" t="str">
        <f t="shared" si="9"/>
        <v>vis</v>
      </c>
      <c r="E64" s="50">
        <f>VLOOKUP(C64,Active!C$21:E$963,3,FALSE)</f>
        <v>3470.0648990664454</v>
      </c>
      <c r="F64" s="15" t="s">
        <v>69</v>
      </c>
      <c r="G64" s="13" t="str">
        <f t="shared" si="10"/>
        <v>48461.513</v>
      </c>
      <c r="H64" s="9">
        <f t="shared" si="11"/>
        <v>3470</v>
      </c>
      <c r="I64" s="51" t="s">
        <v>218</v>
      </c>
      <c r="J64" s="52" t="s">
        <v>219</v>
      </c>
      <c r="K64" s="51">
        <v>3470</v>
      </c>
      <c r="L64" s="51" t="s">
        <v>220</v>
      </c>
      <c r="M64" s="52" t="s">
        <v>148</v>
      </c>
      <c r="N64" s="52"/>
      <c r="O64" s="53" t="s">
        <v>209</v>
      </c>
      <c r="P64" s="53" t="s">
        <v>221</v>
      </c>
    </row>
    <row r="65" spans="1:16" ht="13.5" thickBot="1" x14ac:dyDescent="0.25">
      <c r="A65" s="9" t="str">
        <f t="shared" si="6"/>
        <v> BRNO 31 </v>
      </c>
      <c r="B65" s="15" t="str">
        <f t="shared" si="7"/>
        <v>I</v>
      </c>
      <c r="C65" s="9">
        <f t="shared" si="8"/>
        <v>48830.474999999999</v>
      </c>
      <c r="D65" s="13" t="str">
        <f t="shared" si="9"/>
        <v>vis</v>
      </c>
      <c r="E65" s="50">
        <f>VLOOKUP(C65,Active!C$21:E$963,3,FALSE)</f>
        <v>3699.0661744059666</v>
      </c>
      <c r="F65" s="15" t="s">
        <v>69</v>
      </c>
      <c r="G65" s="13" t="str">
        <f t="shared" si="10"/>
        <v>48830.475</v>
      </c>
      <c r="H65" s="9">
        <f t="shared" si="11"/>
        <v>3699</v>
      </c>
      <c r="I65" s="51" t="s">
        <v>222</v>
      </c>
      <c r="J65" s="52" t="s">
        <v>223</v>
      </c>
      <c r="K65" s="51">
        <v>3699</v>
      </c>
      <c r="L65" s="51" t="s">
        <v>224</v>
      </c>
      <c r="M65" s="52" t="s">
        <v>148</v>
      </c>
      <c r="N65" s="52"/>
      <c r="O65" s="53" t="s">
        <v>225</v>
      </c>
      <c r="P65" s="53" t="s">
        <v>221</v>
      </c>
    </row>
    <row r="66" spans="1:16" ht="13.5" thickBot="1" x14ac:dyDescent="0.25">
      <c r="A66" s="9" t="str">
        <f t="shared" si="6"/>
        <v> BRNO 31 </v>
      </c>
      <c r="B66" s="15" t="str">
        <f t="shared" si="7"/>
        <v>I</v>
      </c>
      <c r="C66" s="9">
        <f t="shared" si="8"/>
        <v>48830.483999999997</v>
      </c>
      <c r="D66" s="13" t="str">
        <f t="shared" si="9"/>
        <v>vis</v>
      </c>
      <c r="E66" s="50">
        <f>VLOOKUP(C66,Active!C$21:E$963,3,FALSE)</f>
        <v>3699.0717603781745</v>
      </c>
      <c r="F66" s="15" t="s">
        <v>69</v>
      </c>
      <c r="G66" s="13" t="str">
        <f t="shared" si="10"/>
        <v>48830.484</v>
      </c>
      <c r="H66" s="9">
        <f t="shared" si="11"/>
        <v>3699</v>
      </c>
      <c r="I66" s="51" t="s">
        <v>226</v>
      </c>
      <c r="J66" s="52" t="s">
        <v>227</v>
      </c>
      <c r="K66" s="51">
        <v>3699</v>
      </c>
      <c r="L66" s="51" t="s">
        <v>228</v>
      </c>
      <c r="M66" s="52" t="s">
        <v>148</v>
      </c>
      <c r="N66" s="52"/>
      <c r="O66" s="53" t="s">
        <v>184</v>
      </c>
      <c r="P66" s="53" t="s">
        <v>221</v>
      </c>
    </row>
    <row r="67" spans="1:16" ht="13.5" thickBot="1" x14ac:dyDescent="0.25">
      <c r="A67" s="9" t="str">
        <f t="shared" si="6"/>
        <v> BRNO 31 </v>
      </c>
      <c r="B67" s="15" t="str">
        <f t="shared" si="7"/>
        <v>I</v>
      </c>
      <c r="C67" s="9">
        <f t="shared" si="8"/>
        <v>48830.497000000003</v>
      </c>
      <c r="D67" s="13" t="str">
        <f t="shared" si="9"/>
        <v>vis</v>
      </c>
      <c r="E67" s="50">
        <f>VLOOKUP(C67,Active!C$21:E$963,3,FALSE)</f>
        <v>3699.0798290047019</v>
      </c>
      <c r="F67" s="15" t="s">
        <v>69</v>
      </c>
      <c r="G67" s="13" t="str">
        <f t="shared" si="10"/>
        <v>48830.497</v>
      </c>
      <c r="H67" s="9">
        <f t="shared" si="11"/>
        <v>3699</v>
      </c>
      <c r="I67" s="51" t="s">
        <v>229</v>
      </c>
      <c r="J67" s="52" t="s">
        <v>230</v>
      </c>
      <c r="K67" s="51">
        <v>3699</v>
      </c>
      <c r="L67" s="51" t="s">
        <v>101</v>
      </c>
      <c r="M67" s="52" t="s">
        <v>148</v>
      </c>
      <c r="N67" s="52"/>
      <c r="O67" s="53" t="s">
        <v>193</v>
      </c>
      <c r="P67" s="53" t="s">
        <v>221</v>
      </c>
    </row>
    <row r="68" spans="1:16" ht="13.5" thickBot="1" x14ac:dyDescent="0.25">
      <c r="A68" s="9" t="str">
        <f t="shared" si="6"/>
        <v> BRNO 31 </v>
      </c>
      <c r="B68" s="15" t="str">
        <f t="shared" si="7"/>
        <v>I</v>
      </c>
      <c r="C68" s="9">
        <f t="shared" si="8"/>
        <v>48830.504000000001</v>
      </c>
      <c r="D68" s="13" t="str">
        <f t="shared" si="9"/>
        <v>vis</v>
      </c>
      <c r="E68" s="50">
        <f>VLOOKUP(C68,Active!C$21:E$963,3,FALSE)</f>
        <v>3699.0841736497518</v>
      </c>
      <c r="F68" s="15" t="s">
        <v>69</v>
      </c>
      <c r="G68" s="13" t="str">
        <f t="shared" si="10"/>
        <v>48830.504</v>
      </c>
      <c r="H68" s="9">
        <f t="shared" si="11"/>
        <v>3699</v>
      </c>
      <c r="I68" s="51" t="s">
        <v>231</v>
      </c>
      <c r="J68" s="52" t="s">
        <v>232</v>
      </c>
      <c r="K68" s="51">
        <v>3699</v>
      </c>
      <c r="L68" s="51" t="s">
        <v>233</v>
      </c>
      <c r="M68" s="52" t="s">
        <v>148</v>
      </c>
      <c r="N68" s="52"/>
      <c r="O68" s="53" t="s">
        <v>234</v>
      </c>
      <c r="P68" s="53" t="s">
        <v>221</v>
      </c>
    </row>
    <row r="69" spans="1:16" ht="13.5" thickBot="1" x14ac:dyDescent="0.25">
      <c r="A69" s="9" t="str">
        <f t="shared" si="6"/>
        <v> BRNO 32 </v>
      </c>
      <c r="B69" s="15" t="str">
        <f t="shared" si="7"/>
        <v>I</v>
      </c>
      <c r="C69" s="9">
        <f t="shared" si="8"/>
        <v>50662.471700000002</v>
      </c>
      <c r="D69" s="13" t="str">
        <f t="shared" si="9"/>
        <v>vis</v>
      </c>
      <c r="E69" s="50">
        <f>VLOOKUP(C69,Active!C$21:E$963,3,FALSE)</f>
        <v>4836.1198024700916</v>
      </c>
      <c r="F69" s="15" t="s">
        <v>69</v>
      </c>
      <c r="G69" s="13" t="str">
        <f t="shared" si="10"/>
        <v>50662.4717</v>
      </c>
      <c r="H69" s="9">
        <f t="shared" si="11"/>
        <v>4836</v>
      </c>
      <c r="I69" s="51" t="s">
        <v>235</v>
      </c>
      <c r="J69" s="52" t="s">
        <v>236</v>
      </c>
      <c r="K69" s="51">
        <v>4836</v>
      </c>
      <c r="L69" s="51" t="s">
        <v>237</v>
      </c>
      <c r="M69" s="52" t="s">
        <v>148</v>
      </c>
      <c r="N69" s="52"/>
      <c r="O69" s="53" t="s">
        <v>238</v>
      </c>
      <c r="P69" s="53" t="s">
        <v>239</v>
      </c>
    </row>
    <row r="70" spans="1:16" ht="13.5" thickBot="1" x14ac:dyDescent="0.25">
      <c r="A70" s="9" t="str">
        <f t="shared" si="6"/>
        <v> BRNO 32 </v>
      </c>
      <c r="B70" s="15" t="str">
        <f t="shared" si="7"/>
        <v>I</v>
      </c>
      <c r="C70" s="9">
        <f t="shared" si="8"/>
        <v>50662.471700000002</v>
      </c>
      <c r="D70" s="13" t="str">
        <f t="shared" si="9"/>
        <v>vis</v>
      </c>
      <c r="E70" s="50">
        <f>VLOOKUP(C70,Active!C$21:E$963,3,FALSE)</f>
        <v>4836.1198024700916</v>
      </c>
      <c r="F70" s="15" t="s">
        <v>69</v>
      </c>
      <c r="G70" s="13" t="str">
        <f t="shared" si="10"/>
        <v>50662.4717</v>
      </c>
      <c r="H70" s="9">
        <f t="shared" si="11"/>
        <v>4836</v>
      </c>
      <c r="I70" s="51" t="s">
        <v>235</v>
      </c>
      <c r="J70" s="52" t="s">
        <v>236</v>
      </c>
      <c r="K70" s="51">
        <v>4836</v>
      </c>
      <c r="L70" s="51" t="s">
        <v>237</v>
      </c>
      <c r="M70" s="52" t="s">
        <v>148</v>
      </c>
      <c r="N70" s="52"/>
      <c r="O70" s="53" t="s">
        <v>240</v>
      </c>
      <c r="P70" s="53" t="s">
        <v>239</v>
      </c>
    </row>
    <row r="71" spans="1:16" ht="13.5" thickBot="1" x14ac:dyDescent="0.25">
      <c r="A71" s="9" t="str">
        <f t="shared" si="6"/>
        <v> BRNO 32 </v>
      </c>
      <c r="B71" s="15" t="str">
        <f t="shared" si="7"/>
        <v>I</v>
      </c>
      <c r="C71" s="9">
        <f t="shared" si="8"/>
        <v>50662.4738</v>
      </c>
      <c r="D71" s="13" t="str">
        <f t="shared" si="9"/>
        <v>vis</v>
      </c>
      <c r="E71" s="50">
        <f>VLOOKUP(C71,Active!C$21:E$963,3,FALSE)</f>
        <v>4836.1211058636054</v>
      </c>
      <c r="F71" s="15" t="s">
        <v>69</v>
      </c>
      <c r="G71" s="13" t="str">
        <f t="shared" si="10"/>
        <v>50662.4738</v>
      </c>
      <c r="H71" s="9">
        <f t="shared" si="11"/>
        <v>4836</v>
      </c>
      <c r="I71" s="51" t="s">
        <v>241</v>
      </c>
      <c r="J71" s="52" t="s">
        <v>242</v>
      </c>
      <c r="K71" s="51">
        <v>4836</v>
      </c>
      <c r="L71" s="51" t="s">
        <v>243</v>
      </c>
      <c r="M71" s="52" t="s">
        <v>148</v>
      </c>
      <c r="N71" s="52"/>
      <c r="O71" s="53" t="s">
        <v>244</v>
      </c>
      <c r="P71" s="53" t="s">
        <v>239</v>
      </c>
    </row>
    <row r="72" spans="1:16" ht="13.5" thickBot="1" x14ac:dyDescent="0.25">
      <c r="A72" s="9" t="str">
        <f t="shared" si="6"/>
        <v> BRNO 32 </v>
      </c>
      <c r="B72" s="15" t="str">
        <f t="shared" si="7"/>
        <v>I</v>
      </c>
      <c r="C72" s="9">
        <f t="shared" si="8"/>
        <v>50662.477299999999</v>
      </c>
      <c r="D72" s="13" t="str">
        <f t="shared" si="9"/>
        <v>vis</v>
      </c>
      <c r="E72" s="50">
        <f>VLOOKUP(C72,Active!C$21:E$963,3,FALSE)</f>
        <v>4836.1232781861308</v>
      </c>
      <c r="F72" s="15" t="s">
        <v>69</v>
      </c>
      <c r="G72" s="13" t="str">
        <f t="shared" si="10"/>
        <v>50662.4773</v>
      </c>
      <c r="H72" s="9">
        <f t="shared" si="11"/>
        <v>4836</v>
      </c>
      <c r="I72" s="51" t="s">
        <v>245</v>
      </c>
      <c r="J72" s="52" t="s">
        <v>246</v>
      </c>
      <c r="K72" s="51">
        <v>4836</v>
      </c>
      <c r="L72" s="51" t="s">
        <v>247</v>
      </c>
      <c r="M72" s="52" t="s">
        <v>148</v>
      </c>
      <c r="N72" s="52"/>
      <c r="O72" s="53" t="s">
        <v>248</v>
      </c>
      <c r="P72" s="53" t="s">
        <v>239</v>
      </c>
    </row>
    <row r="73" spans="1:16" ht="13.5" thickBot="1" x14ac:dyDescent="0.25">
      <c r="A73" s="9" t="str">
        <f t="shared" si="6"/>
        <v> BRNO 32 </v>
      </c>
      <c r="B73" s="15" t="str">
        <f t="shared" si="7"/>
        <v>I</v>
      </c>
      <c r="C73" s="9">
        <f t="shared" si="8"/>
        <v>50662.487000000001</v>
      </c>
      <c r="D73" s="13" t="str">
        <f t="shared" si="9"/>
        <v>vis</v>
      </c>
      <c r="E73" s="50">
        <f>VLOOKUP(C73,Active!C$21:E$963,3,FALSE)</f>
        <v>4836.1292986228464</v>
      </c>
      <c r="F73" s="15" t="s">
        <v>69</v>
      </c>
      <c r="G73" s="13" t="str">
        <f t="shared" si="10"/>
        <v>50662.4870</v>
      </c>
      <c r="H73" s="9">
        <f t="shared" si="11"/>
        <v>4836</v>
      </c>
      <c r="I73" s="51" t="s">
        <v>249</v>
      </c>
      <c r="J73" s="52" t="s">
        <v>250</v>
      </c>
      <c r="K73" s="51">
        <v>4836</v>
      </c>
      <c r="L73" s="51" t="s">
        <v>251</v>
      </c>
      <c r="M73" s="52" t="s">
        <v>148</v>
      </c>
      <c r="N73" s="52"/>
      <c r="O73" s="53" t="s">
        <v>252</v>
      </c>
      <c r="P73" s="53" t="s">
        <v>239</v>
      </c>
    </row>
    <row r="74" spans="1:16" ht="13.5" thickBot="1" x14ac:dyDescent="0.25">
      <c r="A74" s="9" t="str">
        <f t="shared" si="6"/>
        <v> BBS 126 </v>
      </c>
      <c r="B74" s="15" t="str">
        <f t="shared" si="7"/>
        <v>I</v>
      </c>
      <c r="C74" s="9">
        <f t="shared" si="8"/>
        <v>52146.393199999999</v>
      </c>
      <c r="D74" s="13" t="str">
        <f t="shared" si="9"/>
        <v>vis</v>
      </c>
      <c r="E74" s="50">
        <f>VLOOKUP(C74,Active!C$21:E$963,3,FALSE)</f>
        <v>5757.1358312311431</v>
      </c>
      <c r="F74" s="15" t="s">
        <v>69</v>
      </c>
      <c r="G74" s="13" t="str">
        <f t="shared" si="10"/>
        <v>52146.3932</v>
      </c>
      <c r="H74" s="9">
        <f t="shared" si="11"/>
        <v>5757</v>
      </c>
      <c r="I74" s="51" t="s">
        <v>258</v>
      </c>
      <c r="J74" s="52" t="s">
        <v>259</v>
      </c>
      <c r="K74" s="51">
        <v>5757</v>
      </c>
      <c r="L74" s="51" t="s">
        <v>260</v>
      </c>
      <c r="M74" s="52" t="s">
        <v>71</v>
      </c>
      <c r="N74" s="52" t="s">
        <v>72</v>
      </c>
      <c r="O74" s="53" t="s">
        <v>256</v>
      </c>
      <c r="P74" s="53" t="s">
        <v>261</v>
      </c>
    </row>
    <row r="75" spans="1:16" x14ac:dyDescent="0.2">
      <c r="B75" s="15"/>
      <c r="F75" s="15"/>
    </row>
    <row r="76" spans="1:16" x14ac:dyDescent="0.2">
      <c r="B76" s="15"/>
      <c r="F76" s="15"/>
    </row>
    <row r="77" spans="1:16" x14ac:dyDescent="0.2">
      <c r="B77" s="15"/>
      <c r="F77" s="15"/>
    </row>
    <row r="78" spans="1:16" x14ac:dyDescent="0.2">
      <c r="B78" s="15"/>
      <c r="F78" s="15"/>
    </row>
    <row r="79" spans="1:16" x14ac:dyDescent="0.2">
      <c r="B79" s="15"/>
      <c r="F79" s="15"/>
    </row>
    <row r="80" spans="1:1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</sheetData>
  <phoneticPr fontId="8" type="noConversion"/>
  <hyperlinks>
    <hyperlink ref="P21" r:id="rId1" display="http://www.konkoly.hu/cgi-bin/IBVS?5653"/>
    <hyperlink ref="P22" r:id="rId2" display="http://var.astro.cz/oejv/issues/oejv0003.pdf"/>
    <hyperlink ref="P23" r:id="rId3" display="http://www.bav-astro.de/sfs/BAVM_link.php?BAVMnr=186"/>
    <hyperlink ref="P24" r:id="rId4" display="http://www.bav-astro.de/sfs/BAVM_link.php?BAVMnr=186"/>
    <hyperlink ref="P25" r:id="rId5" display="http://www.bav-astro.de/sfs/BAVM_link.php?BAVMnr=220"/>
    <hyperlink ref="P26" r:id="rId6" display="http://www.bav-astro.de/sfs/BAVM_link.php?BAVMnr=220"/>
    <hyperlink ref="P27" r:id="rId7" display="http://var.astro.cz/oejv/issues/oejv0160.pdf"/>
    <hyperlink ref="P28" r:id="rId8" display="http://var.astro.cz/oejv/issues/oejv0160.pdf"/>
    <hyperlink ref="P29" r:id="rId9" display="http://var.astro.cz/oejv/issues/oejv0160.pdf"/>
    <hyperlink ref="P30" r:id="rId10" display="http://var.astro.cz/oejv/issues/oejv0160.pdf"/>
    <hyperlink ref="P31" r:id="rId1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2023-01-19T03:52:09Z</dcterms:modified>
</cp:coreProperties>
</file>