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54FCF57-4A68-448C-B10B-0F94F1B3EBC2}" xr6:coauthVersionLast="47" xr6:coauthVersionMax="47" xr10:uidLastSave="{00000000-0000-0000-0000-000000000000}"/>
  <bookViews>
    <workbookView xWindow="13125" yWindow="360" windowWidth="12630" windowHeight="14595"/>
  </bookViews>
  <sheets>
    <sheet name="Active" sheetId="1" r:id="rId1"/>
    <sheet name="BAV" sheetId="3" r:id="rId2"/>
    <sheet name="A (2)" sheetId="2" r:id="rId3"/>
  </sheets>
  <calcPr calcId="181029"/>
</workbook>
</file>

<file path=xl/calcChain.xml><?xml version="1.0" encoding="utf-8"?>
<calcChain xmlns="http://schemas.openxmlformats.org/spreadsheetml/2006/main">
  <c r="E44" i="2" l="1"/>
  <c r="F44" i="2" s="1"/>
  <c r="G44" i="2" s="1"/>
  <c r="I44" i="2" s="1"/>
  <c r="Q44" i="2"/>
  <c r="E50" i="2"/>
  <c r="F50" i="2" s="1"/>
  <c r="G50" i="2" s="1"/>
  <c r="I50" i="2" s="1"/>
  <c r="Q50" i="2"/>
  <c r="E51" i="2"/>
  <c r="F51" i="2"/>
  <c r="G51" i="2"/>
  <c r="I51" i="2" s="1"/>
  <c r="Q51" i="2"/>
  <c r="E50" i="1"/>
  <c r="F50" i="1" s="1"/>
  <c r="G50" i="1" s="1"/>
  <c r="K50" i="1" s="1"/>
  <c r="Q50" i="1"/>
  <c r="E56" i="1"/>
  <c r="F56" i="1" s="1"/>
  <c r="G56" i="1" s="1"/>
  <c r="K56" i="1" s="1"/>
  <c r="Q56" i="1"/>
  <c r="E57" i="1"/>
  <c r="F57" i="1"/>
  <c r="G57" i="1"/>
  <c r="K57" i="1" s="1"/>
  <c r="Q57" i="1"/>
  <c r="E43" i="2"/>
  <c r="F43" i="2" s="1"/>
  <c r="G43" i="2" s="1"/>
  <c r="I43" i="2" s="1"/>
  <c r="Q43" i="2"/>
  <c r="E45" i="2"/>
  <c r="F45" i="2"/>
  <c r="G45" i="2" s="1"/>
  <c r="I45" i="2" s="1"/>
  <c r="Q45" i="2"/>
  <c r="E46" i="2"/>
  <c r="F46" i="2" s="1"/>
  <c r="G46" i="2" s="1"/>
  <c r="I46" i="2" s="1"/>
  <c r="Q46" i="2"/>
  <c r="E47" i="2"/>
  <c r="F47" i="2" s="1"/>
  <c r="G47" i="2" s="1"/>
  <c r="I47" i="2" s="1"/>
  <c r="Q47" i="2"/>
  <c r="E48" i="2"/>
  <c r="F48" i="2"/>
  <c r="G48" i="2"/>
  <c r="I48" i="2" s="1"/>
  <c r="Q48" i="2"/>
  <c r="E49" i="2"/>
  <c r="F49" i="2"/>
  <c r="G49" i="2" s="1"/>
  <c r="I49" i="2" s="1"/>
  <c r="Q49" i="2"/>
  <c r="E45" i="1"/>
  <c r="E28" i="3" s="1"/>
  <c r="F45" i="1"/>
  <c r="G45" i="1" s="1"/>
  <c r="K45" i="1" s="1"/>
  <c r="C7" i="1"/>
  <c r="E30" i="1"/>
  <c r="F30" i="1"/>
  <c r="C8" i="1"/>
  <c r="E53" i="1"/>
  <c r="F53" i="1"/>
  <c r="G53" i="1" s="1"/>
  <c r="K53" i="1" s="1"/>
  <c r="E55" i="1"/>
  <c r="F55" i="1" s="1"/>
  <c r="G55" i="1" s="1"/>
  <c r="K55" i="1" s="1"/>
  <c r="D9" i="1"/>
  <c r="C9" i="1"/>
  <c r="E25" i="1"/>
  <c r="F25" i="1" s="1"/>
  <c r="G25" i="1" s="1"/>
  <c r="K25" i="1" s="1"/>
  <c r="E26" i="1"/>
  <c r="F26" i="1" s="1"/>
  <c r="G26" i="1" s="1"/>
  <c r="K26" i="1" s="1"/>
  <c r="E32" i="1"/>
  <c r="F32" i="1"/>
  <c r="G32" i="1" s="1"/>
  <c r="K32" i="1" s="1"/>
  <c r="E24" i="1"/>
  <c r="F24" i="1" s="1"/>
  <c r="G24" i="1" s="1"/>
  <c r="K24" i="1" s="1"/>
  <c r="E28" i="1"/>
  <c r="F28" i="1"/>
  <c r="G28" i="1" s="1"/>
  <c r="K28" i="1" s="1"/>
  <c r="E22" i="1"/>
  <c r="F22" i="1" s="1"/>
  <c r="G22" i="1" s="1"/>
  <c r="K22" i="1" s="1"/>
  <c r="E23" i="1"/>
  <c r="F23" i="1"/>
  <c r="G23" i="1" s="1"/>
  <c r="K23" i="1" s="1"/>
  <c r="E31" i="1"/>
  <c r="F31" i="1" s="1"/>
  <c r="G31" i="1" s="1"/>
  <c r="J31" i="1" s="1"/>
  <c r="E33" i="1"/>
  <c r="F33" i="1"/>
  <c r="G33" i="1"/>
  <c r="K33" i="1"/>
  <c r="E37" i="1"/>
  <c r="F37" i="1" s="1"/>
  <c r="G37" i="1" s="1"/>
  <c r="J37" i="1" s="1"/>
  <c r="E39" i="1"/>
  <c r="F39" i="1"/>
  <c r="G39" i="1"/>
  <c r="J39" i="1"/>
  <c r="E40" i="1"/>
  <c r="F40" i="1" s="1"/>
  <c r="G40" i="1" s="1"/>
  <c r="J40" i="1" s="1"/>
  <c r="E44" i="1"/>
  <c r="F44" i="1"/>
  <c r="G44" i="1"/>
  <c r="K44" i="1"/>
  <c r="E41" i="1"/>
  <c r="F41" i="1" s="1"/>
  <c r="G41" i="1" s="1"/>
  <c r="K41" i="1" s="1"/>
  <c r="E42" i="1"/>
  <c r="F42" i="1"/>
  <c r="G42" i="1"/>
  <c r="J42" i="1"/>
  <c r="E43" i="1"/>
  <c r="F43" i="1" s="1"/>
  <c r="G43" i="1" s="1"/>
  <c r="J43" i="1" s="1"/>
  <c r="E35" i="1"/>
  <c r="F35" i="1"/>
  <c r="G35" i="1"/>
  <c r="J35" i="1"/>
  <c r="E36" i="1"/>
  <c r="F36" i="1" s="1"/>
  <c r="G36" i="1" s="1"/>
  <c r="J36" i="1" s="1"/>
  <c r="E38" i="1"/>
  <c r="F38" i="1"/>
  <c r="G38" i="1"/>
  <c r="E46" i="1"/>
  <c r="F46" i="1" s="1"/>
  <c r="G46" i="1" s="1"/>
  <c r="J46" i="1" s="1"/>
  <c r="E48" i="1"/>
  <c r="F48" i="1"/>
  <c r="G48" i="1"/>
  <c r="J48" i="1"/>
  <c r="E49" i="1"/>
  <c r="F49" i="1" s="1"/>
  <c r="G49" i="1" s="1"/>
  <c r="J49" i="1" s="1"/>
  <c r="E51" i="1"/>
  <c r="F51" i="1"/>
  <c r="G51" i="1"/>
  <c r="J51" i="1"/>
  <c r="E34" i="1"/>
  <c r="F34" i="1" s="1"/>
  <c r="G34" i="1" s="1"/>
  <c r="K34" i="1" s="1"/>
  <c r="E47" i="1"/>
  <c r="F47" i="1"/>
  <c r="G47" i="1"/>
  <c r="E21" i="1"/>
  <c r="F21" i="1"/>
  <c r="Q52" i="1"/>
  <c r="Q53" i="1"/>
  <c r="Q54" i="1"/>
  <c r="Q55" i="1"/>
  <c r="Q32" i="1"/>
  <c r="Q26" i="1"/>
  <c r="Q25" i="1"/>
  <c r="G33" i="3"/>
  <c r="C33" i="3"/>
  <c r="E33" i="3"/>
  <c r="G32" i="3"/>
  <c r="C32" i="3"/>
  <c r="G31" i="3"/>
  <c r="C31" i="3"/>
  <c r="E31" i="3"/>
  <c r="G30" i="3"/>
  <c r="C30" i="3"/>
  <c r="E30" i="3"/>
  <c r="G29" i="3"/>
  <c r="C29" i="3"/>
  <c r="G28" i="3"/>
  <c r="C28" i="3"/>
  <c r="G27" i="3"/>
  <c r="C27" i="3"/>
  <c r="E27" i="3"/>
  <c r="G26" i="3"/>
  <c r="C26" i="3"/>
  <c r="E26" i="3"/>
  <c r="G25" i="3"/>
  <c r="C25" i="3"/>
  <c r="E25" i="3"/>
  <c r="G24" i="3"/>
  <c r="C24" i="3"/>
  <c r="E24" i="3"/>
  <c r="G23" i="3"/>
  <c r="C23" i="3"/>
  <c r="E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38" i="3"/>
  <c r="C38" i="3"/>
  <c r="E38" i="3"/>
  <c r="G17" i="3"/>
  <c r="C17" i="3"/>
  <c r="E17" i="3"/>
  <c r="G37" i="3"/>
  <c r="C37" i="3"/>
  <c r="E37" i="3"/>
  <c r="G16" i="3"/>
  <c r="C16" i="3"/>
  <c r="E16" i="3"/>
  <c r="G36" i="3"/>
  <c r="C36" i="3"/>
  <c r="E36" i="3"/>
  <c r="G15" i="3"/>
  <c r="C15" i="3"/>
  <c r="G14" i="3"/>
  <c r="C14" i="3"/>
  <c r="G35" i="3"/>
  <c r="C35" i="3"/>
  <c r="E35" i="3"/>
  <c r="G34" i="3"/>
  <c r="C34" i="3"/>
  <c r="E34" i="3"/>
  <c r="G13" i="3"/>
  <c r="C13" i="3"/>
  <c r="E13" i="3"/>
  <c r="G12" i="3"/>
  <c r="C12" i="3"/>
  <c r="E12" i="3"/>
  <c r="G11" i="3"/>
  <c r="C11" i="3"/>
  <c r="E11" i="3"/>
  <c r="H33" i="3"/>
  <c r="B33" i="3"/>
  <c r="D33" i="3"/>
  <c r="A33" i="3"/>
  <c r="H32" i="3"/>
  <c r="D32" i="3"/>
  <c r="B32" i="3"/>
  <c r="A32" i="3"/>
  <c r="H31" i="3"/>
  <c r="B31" i="3"/>
  <c r="D31" i="3"/>
  <c r="A31" i="3"/>
  <c r="H30" i="3"/>
  <c r="D30" i="3"/>
  <c r="B30" i="3"/>
  <c r="A30" i="3"/>
  <c r="H29" i="3"/>
  <c r="B29" i="3"/>
  <c r="D29" i="3"/>
  <c r="A29" i="3"/>
  <c r="H28" i="3"/>
  <c r="D28" i="3"/>
  <c r="B28" i="3"/>
  <c r="A28" i="3"/>
  <c r="H27" i="3"/>
  <c r="B27" i="3"/>
  <c r="D27" i="3"/>
  <c r="A27" i="3"/>
  <c r="H26" i="3"/>
  <c r="D26" i="3"/>
  <c r="B26" i="3"/>
  <c r="A26" i="3"/>
  <c r="H25" i="3"/>
  <c r="B25" i="3"/>
  <c r="D25" i="3"/>
  <c r="A25" i="3"/>
  <c r="H24" i="3"/>
  <c r="D24" i="3"/>
  <c r="B24" i="3"/>
  <c r="A24" i="3"/>
  <c r="H23" i="3"/>
  <c r="B23" i="3"/>
  <c r="D23" i="3"/>
  <c r="A23" i="3"/>
  <c r="H22" i="3"/>
  <c r="D22" i="3"/>
  <c r="B22" i="3"/>
  <c r="A22" i="3"/>
  <c r="H21" i="3"/>
  <c r="B21" i="3"/>
  <c r="D21" i="3"/>
  <c r="A21" i="3"/>
  <c r="H20" i="3"/>
  <c r="D20" i="3"/>
  <c r="B20" i="3"/>
  <c r="A20" i="3"/>
  <c r="H19" i="3"/>
  <c r="B19" i="3"/>
  <c r="D19" i="3"/>
  <c r="A19" i="3"/>
  <c r="H18" i="3"/>
  <c r="D18" i="3"/>
  <c r="B18" i="3"/>
  <c r="A18" i="3"/>
  <c r="H38" i="3"/>
  <c r="B38" i="3"/>
  <c r="D38" i="3"/>
  <c r="A38" i="3"/>
  <c r="H17" i="3"/>
  <c r="D17" i="3"/>
  <c r="B17" i="3"/>
  <c r="A17" i="3"/>
  <c r="H37" i="3"/>
  <c r="B37" i="3"/>
  <c r="D37" i="3"/>
  <c r="A37" i="3"/>
  <c r="H16" i="3"/>
  <c r="D16" i="3"/>
  <c r="B16" i="3"/>
  <c r="A16" i="3"/>
  <c r="H36" i="3"/>
  <c r="B36" i="3"/>
  <c r="D36" i="3"/>
  <c r="A36" i="3"/>
  <c r="H15" i="3"/>
  <c r="D15" i="3"/>
  <c r="B15" i="3"/>
  <c r="A15" i="3"/>
  <c r="H14" i="3"/>
  <c r="B14" i="3"/>
  <c r="D14" i="3"/>
  <c r="A14" i="3"/>
  <c r="H35" i="3"/>
  <c r="D35" i="3"/>
  <c r="B35" i="3"/>
  <c r="A35" i="3"/>
  <c r="H34" i="3"/>
  <c r="B34" i="3"/>
  <c r="D34" i="3"/>
  <c r="A34" i="3"/>
  <c r="H13" i="3"/>
  <c r="D13" i="3"/>
  <c r="B13" i="3"/>
  <c r="A13" i="3"/>
  <c r="H12" i="3"/>
  <c r="B12" i="3"/>
  <c r="D12" i="3"/>
  <c r="A12" i="3"/>
  <c r="H11" i="3"/>
  <c r="D11" i="3"/>
  <c r="B11" i="3"/>
  <c r="A11" i="3"/>
  <c r="Q37" i="1"/>
  <c r="Q39" i="1"/>
  <c r="Q40" i="1"/>
  <c r="Q49" i="1"/>
  <c r="Q51" i="1"/>
  <c r="C7" i="2"/>
  <c r="E26" i="2"/>
  <c r="F26" i="2"/>
  <c r="G26" i="2" s="1"/>
  <c r="I26" i="2" s="1"/>
  <c r="F11" i="2"/>
  <c r="G11" i="2"/>
  <c r="C21" i="2"/>
  <c r="E22" i="2"/>
  <c r="F22" i="2"/>
  <c r="G22" i="2" s="1"/>
  <c r="I22" i="2" s="1"/>
  <c r="E23" i="2"/>
  <c r="F23" i="2"/>
  <c r="G23" i="2" s="1"/>
  <c r="I23" i="2" s="1"/>
  <c r="E27" i="2"/>
  <c r="F27" i="2" s="1"/>
  <c r="G27" i="2" s="1"/>
  <c r="I27" i="2" s="1"/>
  <c r="E28" i="2"/>
  <c r="F28" i="2" s="1"/>
  <c r="G28" i="2" s="1"/>
  <c r="J28" i="2" s="1"/>
  <c r="E30" i="2"/>
  <c r="F30" i="2"/>
  <c r="G30" i="2" s="1"/>
  <c r="I30" i="2" s="1"/>
  <c r="E31" i="2"/>
  <c r="F31" i="2"/>
  <c r="E33" i="2"/>
  <c r="F33" i="2" s="1"/>
  <c r="G33" i="2" s="1"/>
  <c r="I33" i="2" s="1"/>
  <c r="E35" i="2"/>
  <c r="F35" i="2" s="1"/>
  <c r="G35" i="2" s="1"/>
  <c r="I35" i="2" s="1"/>
  <c r="E36" i="2"/>
  <c r="F36" i="2" s="1"/>
  <c r="G36" i="2" s="1"/>
  <c r="I36" i="2" s="1"/>
  <c r="E38" i="2"/>
  <c r="F38" i="2"/>
  <c r="G38" i="2" s="1"/>
  <c r="I38" i="2" s="1"/>
  <c r="E39" i="2"/>
  <c r="F39" i="2"/>
  <c r="G39" i="2" s="1"/>
  <c r="J39" i="2" s="1"/>
  <c r="E41" i="2"/>
  <c r="F41" i="2" s="1"/>
  <c r="G41" i="2" s="1"/>
  <c r="J41" i="2" s="1"/>
  <c r="E14" i="2"/>
  <c r="E15" i="2" s="1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8" i="1"/>
  <c r="Q46" i="1"/>
  <c r="Q38" i="1"/>
  <c r="J38" i="1"/>
  <c r="Q36" i="1"/>
  <c r="Q35" i="1"/>
  <c r="Q47" i="1"/>
  <c r="Q45" i="1"/>
  <c r="Q43" i="1"/>
  <c r="Q42" i="1"/>
  <c r="Q41" i="1"/>
  <c r="Q44" i="1"/>
  <c r="Q34" i="1"/>
  <c r="F16" i="1"/>
  <c r="F17" i="1" s="1"/>
  <c r="C17" i="1"/>
  <c r="Q33" i="1"/>
  <c r="Q30" i="1"/>
  <c r="Q28" i="1"/>
  <c r="Q22" i="1"/>
  <c r="Q23" i="1"/>
  <c r="Q31" i="1"/>
  <c r="Q29" i="1"/>
  <c r="Q24" i="1"/>
  <c r="Q27" i="1"/>
  <c r="Q21" i="1"/>
  <c r="E25" i="2"/>
  <c r="F25" i="2" s="1"/>
  <c r="G25" i="2" s="1"/>
  <c r="I25" i="2" s="1"/>
  <c r="E27" i="1"/>
  <c r="F27" i="1" s="1"/>
  <c r="G27" i="1" s="1"/>
  <c r="K27" i="1" s="1"/>
  <c r="E29" i="1"/>
  <c r="E15" i="3" s="1"/>
  <c r="F29" i="1"/>
  <c r="G29" i="1" s="1"/>
  <c r="J29" i="1" s="1"/>
  <c r="G42" i="2"/>
  <c r="I42" i="2" s="1"/>
  <c r="E40" i="2"/>
  <c r="F40" i="2"/>
  <c r="G40" i="2" s="1"/>
  <c r="I40" i="2" s="1"/>
  <c r="E32" i="2"/>
  <c r="F32" i="2"/>
  <c r="G32" i="2" s="1"/>
  <c r="I32" i="2" s="1"/>
  <c r="E24" i="2"/>
  <c r="F24" i="2"/>
  <c r="G24" i="2"/>
  <c r="I24" i="2"/>
  <c r="E21" i="2"/>
  <c r="F21" i="2" s="1"/>
  <c r="E52" i="1"/>
  <c r="F52" i="1"/>
  <c r="G52" i="1" s="1"/>
  <c r="K52" i="1" s="1"/>
  <c r="G30" i="1"/>
  <c r="K30" i="1" s="1"/>
  <c r="E37" i="2"/>
  <c r="F37" i="2" s="1"/>
  <c r="G37" i="2" s="1"/>
  <c r="I37" i="2" s="1"/>
  <c r="G31" i="2"/>
  <c r="J31" i="2" s="1"/>
  <c r="E29" i="2"/>
  <c r="F29" i="2"/>
  <c r="G29" i="2"/>
  <c r="I29" i="2" s="1"/>
  <c r="E54" i="1"/>
  <c r="F54" i="1" s="1"/>
  <c r="G54" i="1" s="1"/>
  <c r="K54" i="1" s="1"/>
  <c r="E42" i="2"/>
  <c r="F42" i="2"/>
  <c r="E34" i="2"/>
  <c r="F34" i="2" s="1"/>
  <c r="G34" i="2" s="1"/>
  <c r="I34" i="2" s="1"/>
  <c r="C11" i="2"/>
  <c r="C12" i="2"/>
  <c r="C11" i="1"/>
  <c r="C12" i="1"/>
  <c r="O51" i="2" l="1"/>
  <c r="O50" i="2"/>
  <c r="O44" i="2"/>
  <c r="E29" i="3"/>
  <c r="E32" i="3"/>
  <c r="E14" i="3"/>
  <c r="O57" i="1"/>
  <c r="O56" i="1"/>
  <c r="O50" i="1"/>
  <c r="C16" i="1"/>
  <c r="D18" i="1" s="1"/>
  <c r="O28" i="1"/>
  <c r="O36" i="1"/>
  <c r="O35" i="1"/>
  <c r="O40" i="1"/>
  <c r="O27" i="1"/>
  <c r="O45" i="1"/>
  <c r="O46" i="1"/>
  <c r="O30" i="1"/>
  <c r="O44" i="1"/>
  <c r="O54" i="1"/>
  <c r="O38" i="1"/>
  <c r="O43" i="1"/>
  <c r="O41" i="1"/>
  <c r="C15" i="1"/>
  <c r="O37" i="1"/>
  <c r="O22" i="1"/>
  <c r="O33" i="1"/>
  <c r="O31" i="1"/>
  <c r="O47" i="1"/>
  <c r="O52" i="1"/>
  <c r="O25" i="1"/>
  <c r="O29" i="1"/>
  <c r="O32" i="1"/>
  <c r="O21" i="1"/>
  <c r="O42" i="1"/>
  <c r="O49" i="1"/>
  <c r="O34" i="1"/>
  <c r="O39" i="1"/>
  <c r="O24" i="1"/>
  <c r="O23" i="1"/>
  <c r="O48" i="1"/>
  <c r="O53" i="1"/>
  <c r="O51" i="1"/>
  <c r="O26" i="1"/>
  <c r="O55" i="1"/>
  <c r="C16" i="2"/>
  <c r="D18" i="2" s="1"/>
  <c r="O49" i="2"/>
  <c r="O23" i="2"/>
  <c r="O28" i="2"/>
  <c r="C15" i="2"/>
  <c r="O43" i="2"/>
  <c r="O24" i="2"/>
  <c r="O36" i="2"/>
  <c r="O21" i="2"/>
  <c r="O38" i="2"/>
  <c r="O40" i="2"/>
  <c r="O48" i="2"/>
  <c r="O22" i="2"/>
  <c r="O32" i="2"/>
  <c r="O29" i="2"/>
  <c r="O39" i="2"/>
  <c r="O47" i="2"/>
  <c r="O30" i="2"/>
  <c r="O31" i="2"/>
  <c r="O37" i="2"/>
  <c r="O25" i="2"/>
  <c r="O26" i="2"/>
  <c r="O46" i="2"/>
  <c r="O27" i="2"/>
  <c r="O33" i="2"/>
  <c r="O34" i="2"/>
  <c r="O45" i="2"/>
  <c r="O35" i="2"/>
  <c r="O41" i="2"/>
  <c r="O42" i="2"/>
  <c r="F18" i="1" l="1"/>
  <c r="F19" i="1" s="1"/>
  <c r="C18" i="1"/>
  <c r="C18" i="2"/>
  <c r="E16" i="2"/>
  <c r="E17" i="2" s="1"/>
</calcChain>
</file>

<file path=xl/sharedStrings.xml><?xml version="1.0" encoding="utf-8"?>
<sst xmlns="http://schemas.openxmlformats.org/spreadsheetml/2006/main" count="468" uniqueCount="211">
  <si>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</si>
  <si>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</si>
  <si>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</si>
  <si>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</si>
  <si>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</si>
  <si>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</si>
  <si>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</si>
  <si>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</si>
  <si>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</si>
  <si>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</si>
  <si>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</si>
  <si>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</si>
  <si>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</si>
  <si>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</si>
  <si>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</si>
  <si>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</si>
  <si>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</si>
  <si>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</si>
  <si>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</si>
  <si>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</si>
  <si>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</si>
  <si>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</si>
  <si>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</si>
  <si>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</si>
  <si>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</si>
  <si>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</si>
  <si>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</si>
  <si>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</si>
  <si>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</si>
  <si>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</si>
  <si>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</si>
  <si>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EA/KE</t>
  </si>
  <si>
    <t>IBVS 5287</t>
  </si>
  <si>
    <t>I</t>
  </si>
  <si>
    <t>IBVS 5583</t>
  </si>
  <si>
    <t># of data points:</t>
  </si>
  <si>
    <t>IBVS 5713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</si>
  <si>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</si>
  <si>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</si>
  <si>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</si>
  <si>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</si>
  <si>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</si>
  <si>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</si>
  <si>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</si>
  <si>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II</t>
  </si>
  <si>
    <t>IBVS 5802</t>
  </si>
  <si>
    <t>Start of linear fit &gt;&gt;&gt;&gt;&gt;&gt;&gt;&gt;&gt;&gt;&gt;&gt;&gt;&gt;&gt;&gt;&gt;&gt;&gt;&gt;&gt;</t>
  </si>
  <si>
    <t>OEJV 0107</t>
  </si>
  <si>
    <t>OEJV</t>
  </si>
  <si>
    <t>IBVS 5945</t>
  </si>
  <si>
    <t>Add cycle</t>
  </si>
  <si>
    <t>Old Cycle</t>
  </si>
  <si>
    <t>OEJV 0137</t>
  </si>
  <si>
    <t>IBVS 5992</t>
  </si>
  <si>
    <t>IBVS 6007</t>
  </si>
  <si>
    <t>IBVS 6010</t>
  </si>
  <si>
    <t>OEJV 0160</t>
  </si>
  <si>
    <t>IBVS 6118</t>
  </si>
  <si>
    <t>V412 Lyr / GSC 02134-01116</t>
  </si>
  <si>
    <t>IBVS 5984</t>
  </si>
  <si>
    <t>IBVS 6149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</si>
  <si>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</si>
  <si>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</si>
  <si>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</si>
  <si>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</si>
  <si>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</si>
  <si>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</si>
  <si>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</si>
  <si>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</si>
  <si>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</si>
  <si>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</si>
  <si>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</si>
  <si>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</si>
  <si>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2450666.7391 </t>
  </si>
  <si>
    <t> 06.08.1997 05:44 </t>
  </si>
  <si>
    <t> 0.1105 </t>
  </si>
  <si>
    <t>E </t>
  </si>
  <si>
    <t>?</t>
  </si>
  <si>
    <t> Smith &amp; Caton </t>
  </si>
  <si>
    <t>IBVS 5745 </t>
  </si>
  <si>
    <t>2450672.7933 </t>
  </si>
  <si>
    <t> 12.08.1997 07:02 </t>
  </si>
  <si>
    <t> 0.1101 </t>
  </si>
  <si>
    <t>2451675.5352 </t>
  </si>
  <si>
    <t> 11.05.2000 00:50 </t>
  </si>
  <si>
    <t> 0.1257 </t>
  </si>
  <si>
    <t>R</t>
  </si>
  <si>
    <t> M.Zejda </t>
  </si>
  <si>
    <t>IBVS 5287 </t>
  </si>
  <si>
    <t>2451757.505 </t>
  </si>
  <si>
    <t> 01.08.2000 00:07 </t>
  </si>
  <si>
    <t> 0.126 </t>
  </si>
  <si>
    <t> R.Diethelm </t>
  </si>
  <si>
    <t> BBS 123 </t>
  </si>
  <si>
    <t>2452084.4624 </t>
  </si>
  <si>
    <t> 23.06.2001 23:05 </t>
  </si>
  <si>
    <t> 0.1380 </t>
  </si>
  <si>
    <t> BBS 125 </t>
  </si>
  <si>
    <t>2452138.4893 </t>
  </si>
  <si>
    <t> 16.08.2001 23:44 </t>
  </si>
  <si>
    <t> 0.1397 </t>
  </si>
  <si>
    <t>IBVS 5583 </t>
  </si>
  <si>
    <t>2453566.4536 </t>
  </si>
  <si>
    <t> 14.07.2005 22:53 </t>
  </si>
  <si>
    <t> 0.1620 </t>
  </si>
  <si>
    <t> R. Diethelm </t>
  </si>
  <si>
    <t>IBVS 5713 </t>
  </si>
  <si>
    <t>2454217.5633 </t>
  </si>
  <si>
    <t> 27.04.2007 01:31 </t>
  </si>
  <si>
    <t> 0.1749 </t>
  </si>
  <si>
    <t>C </t>
  </si>
  <si>
    <t> M.Lehky </t>
  </si>
  <si>
    <t>OEJV 0107 </t>
  </si>
  <si>
    <t>2454245.5069 </t>
  </si>
  <si>
    <t> 25.05.2007 00:09 </t>
  </si>
  <si>
    <t> 0.1744 </t>
  </si>
  <si>
    <t>-I</t>
  </si>
  <si>
    <t> F.Agerer </t>
  </si>
  <si>
    <t>BAVM 186 </t>
  </si>
  <si>
    <t>2455074.5381 </t>
  </si>
  <si>
    <t> 31.08.2009 00:54 </t>
  </si>
  <si>
    <t>18051</t>
  </si>
  <si>
    <t> 0.1982 </t>
  </si>
  <si>
    <t> P.Frank </t>
  </si>
  <si>
    <t>BAVM 212 </t>
  </si>
  <si>
    <t>2455342.8078 </t>
  </si>
  <si>
    <t> 26.05.2010 07:23 </t>
  </si>
  <si>
    <t>18339</t>
  </si>
  <si>
    <t> 0.2048 </t>
  </si>
  <si>
    <t>IBVS 5945 </t>
  </si>
  <si>
    <t>2455375.4107 </t>
  </si>
  <si>
    <t> 27.06.2010 21:51 </t>
  </si>
  <si>
    <t>18374</t>
  </si>
  <si>
    <t> 0.2063 </t>
  </si>
  <si>
    <t>OEJV 0137 </t>
  </si>
  <si>
    <t>2455380.5306 </t>
  </si>
  <si>
    <t> 03.07.2010 00:44 </t>
  </si>
  <si>
    <t>18379.5</t>
  </si>
  <si>
    <t> 0.2031 </t>
  </si>
  <si>
    <t>BAVM 234 </t>
  </si>
  <si>
    <t>2455387.52 </t>
  </si>
  <si>
    <t> 10.07.2010 00:28 </t>
  </si>
  <si>
    <t>18387</t>
  </si>
  <si>
    <t> 0.21 </t>
  </si>
  <si>
    <t>2455387.5213 </t>
  </si>
  <si>
    <t> 10.07.2010 00:30 </t>
  </si>
  <si>
    <t> 0.2078 </t>
  </si>
  <si>
    <t>BAVM 215 </t>
  </si>
  <si>
    <t>2455409.4121 </t>
  </si>
  <si>
    <t> 31.07.2010 21:53 </t>
  </si>
  <si>
    <t>18410.5</t>
  </si>
  <si>
    <t> 0.2091 </t>
  </si>
  <si>
    <t>2455429.4385 </t>
  </si>
  <si>
    <t> 20.08.2010 22:31 </t>
  </si>
  <si>
    <t>18432</t>
  </si>
  <si>
    <t> 0.2089 </t>
  </si>
  <si>
    <t>o</t>
  </si>
  <si>
    <t>2455430.3696 </t>
  </si>
  <si>
    <t> 21.08.2010 20:52 </t>
  </si>
  <si>
    <t>18433</t>
  </si>
  <si>
    <t> 0.2085 </t>
  </si>
  <si>
    <t>2455616.66689 </t>
  </si>
  <si>
    <t> 24.02.2011 04:00 </t>
  </si>
  <si>
    <t>18633</t>
  </si>
  <si>
    <t> 0.21201 </t>
  </si>
  <si>
    <t> P.Zasche </t>
  </si>
  <si>
    <t>IBVS 6007 </t>
  </si>
  <si>
    <t>2455700.5013 </t>
  </si>
  <si>
    <t> 19.05.2011 00:01 </t>
  </si>
  <si>
    <t>18723</t>
  </si>
  <si>
    <t> 0.2142 </t>
  </si>
  <si>
    <t>BAVM 220 </t>
  </si>
  <si>
    <t>2455707.4870 </t>
  </si>
  <si>
    <t> 25.05.2011 23:41 </t>
  </si>
  <si>
    <t>18730.5</t>
  </si>
  <si>
    <t> 0.2139 </t>
  </si>
  <si>
    <t>2455710.7507 </t>
  </si>
  <si>
    <t> 29.05.2011 06:01 </t>
  </si>
  <si>
    <t>18734</t>
  </si>
  <si>
    <t> 0.2175 </t>
  </si>
  <si>
    <t>IBVS 5992 </t>
  </si>
  <si>
    <t>2456102.43713 </t>
  </si>
  <si>
    <t> 23.06.2012 22:29 </t>
  </si>
  <si>
    <t>19154.5</t>
  </si>
  <si>
    <t> 0.22117 </t>
  </si>
  <si>
    <t> L.Šmelcer </t>
  </si>
  <si>
    <t>OEJV 0160 </t>
  </si>
  <si>
    <t>2456136.4353 </t>
  </si>
  <si>
    <t> 27.07.2012 22:26 </t>
  </si>
  <si>
    <t>19191</t>
  </si>
  <si>
    <t> 0.2207 </t>
  </si>
  <si>
    <t>2456275.22632 </t>
  </si>
  <si>
    <t> 13.12.2012 17:25 </t>
  </si>
  <si>
    <t>19340</t>
  </si>
  <si>
    <t> 0.22286 </t>
  </si>
  <si>
    <t>2456579.3557 </t>
  </si>
  <si>
    <t> 13.10.2013 20:32 </t>
  </si>
  <si>
    <t>19666.5</t>
  </si>
  <si>
    <t> 0.2276 </t>
  </si>
  <si>
    <t>2456897.4653 </t>
  </si>
  <si>
    <t> 27.08.2014 23:10 </t>
  </si>
  <si>
    <t>20008</t>
  </si>
  <si>
    <t> 0.2405 </t>
  </si>
  <si>
    <t>BAVM 238 </t>
  </si>
  <si>
    <t>2456918.4255 </t>
  </si>
  <si>
    <t> 17.09.2014 22:12 </t>
  </si>
  <si>
    <t>20030.5</t>
  </si>
  <si>
    <t> 0.2427 </t>
  </si>
  <si>
    <t>BAVM 239 </t>
  </si>
  <si>
    <t>JBAV, 60</t>
  </si>
  <si>
    <t>V0412 Lyr / GSC 02134-01116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</si>
</sst>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8" fillId="0" borderId="0"/>
    <xf numFmtId="0" fontId="8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7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left" vertical="center" wrapText="1"/>
    </xf>
    <xf numFmtId="0" fontId="5" fillId="0" borderId="0" xfId="0" applyFont="1">
      <alignment vertical="top"/>
    </xf>
    <xf numFmtId="0" fontId="8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left" wrapText="1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10" xfId="0" applyBorder="1" applyAlignment="1">
      <alignment horizontal="left"/>
    </xf>
    <xf numFmtId="0" fontId="16" fillId="24" borderId="0" xfId="0" applyFont="1" applyFill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8" fillId="25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34" fillId="0" borderId="0" xfId="42" applyFont="1" applyAlignment="1">
      <alignment horizontal="left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76" fontId="36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08734325094598"/>
          <c:y val="0.14634168126798494"/>
          <c:w val="0.81583263062322564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10-40CD-915B-DF9BD47663A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10-40CD-915B-DF9BD47663A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">
                  <c:v>0.16199200000119163</c:v>
                </c:pt>
                <c:pt idx="10">
                  <c:v>0.17439100000046892</c:v>
                </c:pt>
                <c:pt idx="14">
                  <c:v>0.20311450000735931</c:v>
                </c:pt>
                <c:pt idx="15">
                  <c:v>0.20649699999921722</c:v>
                </c:pt>
                <c:pt idx="16">
                  <c:v>0.20779700000275625</c:v>
                </c:pt>
                <c:pt idx="17">
                  <c:v>0.20907550000993069</c:v>
                </c:pt>
                <c:pt idx="18">
                  <c:v>0.20889200000237906</c:v>
                </c:pt>
                <c:pt idx="19">
                  <c:v>0.20852300000115065</c:v>
                </c:pt>
                <c:pt idx="21">
                  <c:v>0.21421300000656629</c:v>
                </c:pt>
                <c:pt idx="22">
                  <c:v>0.21389550000458257</c:v>
                </c:pt>
                <c:pt idx="25">
                  <c:v>0.22072100000514183</c:v>
                </c:pt>
                <c:pt idx="27">
                  <c:v>0.22761149999860208</c:v>
                </c:pt>
                <c:pt idx="28">
                  <c:v>0.24054800000885734</c:v>
                </c:pt>
                <c:pt idx="30">
                  <c:v>0.24269549999735318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10-40CD-915B-DF9BD47663A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0.11048900000605499</c:v>
                </c:pt>
                <c:pt idx="2">
                  <c:v>0.11014050000085263</c:v>
                </c:pt>
                <c:pt idx="3">
                  <c:v>0.12566200000583194</c:v>
                </c:pt>
                <c:pt idx="4">
                  <c:v>0.12619000000267988</c:v>
                </c:pt>
                <c:pt idx="5">
                  <c:v>0.13797099999646889</c:v>
                </c:pt>
                <c:pt idx="6">
                  <c:v>0.13966900000377791</c:v>
                </c:pt>
                <c:pt idx="7">
                  <c:v>0.13966900000377791</c:v>
                </c:pt>
                <c:pt idx="9">
                  <c:v>0.17495100000815</c:v>
                </c:pt>
                <c:pt idx="11">
                  <c:v>0.19818100000702543</c:v>
                </c:pt>
                <c:pt idx="12">
                  <c:v>0.20480900000984548</c:v>
                </c:pt>
                <c:pt idx="13">
                  <c:v>0.2063140000027488</c:v>
                </c:pt>
                <c:pt idx="20">
                  <c:v>0.2120130000039353</c:v>
                </c:pt>
                <c:pt idx="23">
                  <c:v>0.21745400000509107</c:v>
                </c:pt>
                <c:pt idx="24">
                  <c:v>0.22116950000054203</c:v>
                </c:pt>
                <c:pt idx="29">
                  <c:v>0.24089549999916926</c:v>
                </c:pt>
                <c:pt idx="31">
                  <c:v>0.25884750000113854</c:v>
                </c:pt>
                <c:pt idx="32">
                  <c:v>0.26071250000677537</c:v>
                </c:pt>
                <c:pt idx="33">
                  <c:v>0.25264350000361446</c:v>
                </c:pt>
                <c:pt idx="34">
                  <c:v>0.25917350000236183</c:v>
                </c:pt>
                <c:pt idx="35">
                  <c:v>0.28040200000395998</c:v>
                </c:pt>
                <c:pt idx="36">
                  <c:v>0.28772549999848707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10-40CD-915B-DF9BD47663A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10-40CD-915B-DF9BD47663A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10-40CD-915B-DF9BD47663A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10-40CD-915B-DF9BD47663A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-0.15048787089345511</c:v>
                </c:pt>
                <c:pt idx="1">
                  <c:v>0.10750002674032072</c:v>
                </c:pt>
                <c:pt idx="2">
                  <c:v>0.10762593118769814</c:v>
                </c:pt>
                <c:pt idx="3">
                  <c:v>0.12847764466489309</c:v>
                </c:pt>
                <c:pt idx="4">
                  <c:v>0.13018219718323321</c:v>
                </c:pt>
                <c:pt idx="5">
                  <c:v>0.13698103734161265</c:v>
                </c:pt>
                <c:pt idx="6">
                  <c:v>0.13810449241051864</c:v>
                </c:pt>
                <c:pt idx="7">
                  <c:v>0.13810449241051864</c:v>
                </c:pt>
                <c:pt idx="8">
                  <c:v>0.16779857207660304</c:v>
                </c:pt>
                <c:pt idx="9">
                  <c:v>0.18133814264841847</c:v>
                </c:pt>
                <c:pt idx="10">
                  <c:v>0.1819192400978526</c:v>
                </c:pt>
                <c:pt idx="11">
                  <c:v>0.19915846443106533</c:v>
                </c:pt>
                <c:pt idx="12">
                  <c:v>0.20473699994563305</c:v>
                </c:pt>
                <c:pt idx="13">
                  <c:v>0.20541494696997287</c:v>
                </c:pt>
                <c:pt idx="14">
                  <c:v>0.20552148150236915</c:v>
                </c:pt>
                <c:pt idx="15">
                  <c:v>0.20566675586472766</c:v>
                </c:pt>
                <c:pt idx="16">
                  <c:v>0.20566675586472766</c:v>
                </c:pt>
                <c:pt idx="17">
                  <c:v>0.20612194886678442</c:v>
                </c:pt>
                <c:pt idx="18">
                  <c:v>0.20653840203887885</c:v>
                </c:pt>
                <c:pt idx="19">
                  <c:v>0.20655777195385999</c:v>
                </c:pt>
                <c:pt idx="20">
                  <c:v>0.21043175495008759</c:v>
                </c:pt>
                <c:pt idx="21">
                  <c:v>0.21217504729838998</c:v>
                </c:pt>
                <c:pt idx="22">
                  <c:v>0.21232032166074855</c:v>
                </c:pt>
                <c:pt idx="23">
                  <c:v>0.2123881163631825</c:v>
                </c:pt>
                <c:pt idx="24">
                  <c:v>0.22053316561275099</c:v>
                </c:pt>
                <c:pt idx="25">
                  <c:v>0.22124016750956255</c:v>
                </c:pt>
                <c:pt idx="26">
                  <c:v>0.22412628484175207</c:v>
                </c:pt>
                <c:pt idx="27">
                  <c:v>0.23045056208309361</c:v>
                </c:pt>
                <c:pt idx="28">
                  <c:v>0.23706538804915223</c:v>
                </c:pt>
                <c:pt idx="29">
                  <c:v>0.2375012111362278</c:v>
                </c:pt>
                <c:pt idx="30">
                  <c:v>0.2375012111362278</c:v>
                </c:pt>
                <c:pt idx="31">
                  <c:v>0.2586531582956304</c:v>
                </c:pt>
                <c:pt idx="32">
                  <c:v>0.25894370702034747</c:v>
                </c:pt>
                <c:pt idx="33">
                  <c:v>0.25896307693532861</c:v>
                </c:pt>
                <c:pt idx="34">
                  <c:v>0.25954417438476274</c:v>
                </c:pt>
                <c:pt idx="35">
                  <c:v>0.2822747696151281</c:v>
                </c:pt>
                <c:pt idx="36">
                  <c:v>0.29038107903473431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10-40CD-915B-DF9BD47663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0728"/>
        <c:axId val="1"/>
      </c:scatterChart>
      <c:valAx>
        <c:axId val="606290728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19420028069996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0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516979804018842"/>
          <c:y val="0.92073298764483702"/>
          <c:w val="0.6752832228766234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Active!$H$21:$H$997</c:f>
              <c:numCache>
                <c:formatCode>General</c:formatCode>
                <c:ptCount val="977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6E-48C1-9989-0C2E1EE2862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Active!$I$21:$I$997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6E-48C1-9989-0C2E1EE2862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Active!$J$21:$J$997</c:f>
              <c:numCache>
                <c:formatCode>General</c:formatCode>
                <c:ptCount val="977"/>
                <c:pt idx="8">
                  <c:v>0.16199200000119163</c:v>
                </c:pt>
                <c:pt idx="10">
                  <c:v>0.17439100000046892</c:v>
                </c:pt>
                <c:pt idx="14">
                  <c:v>0.20311450000735931</c:v>
                </c:pt>
                <c:pt idx="15">
                  <c:v>0.20649699999921722</c:v>
                </c:pt>
                <c:pt idx="16">
                  <c:v>0.20779700000275625</c:v>
                </c:pt>
                <c:pt idx="17">
                  <c:v>0.20907550000993069</c:v>
                </c:pt>
                <c:pt idx="18">
                  <c:v>0.20889200000237906</c:v>
                </c:pt>
                <c:pt idx="19">
                  <c:v>0.20852300000115065</c:v>
                </c:pt>
                <c:pt idx="21">
                  <c:v>0.21421300000656629</c:v>
                </c:pt>
                <c:pt idx="22">
                  <c:v>0.21389550000458257</c:v>
                </c:pt>
                <c:pt idx="25">
                  <c:v>0.22072100000514183</c:v>
                </c:pt>
                <c:pt idx="27">
                  <c:v>0.22761149999860208</c:v>
                </c:pt>
                <c:pt idx="28">
                  <c:v>0.24054800000885734</c:v>
                </c:pt>
                <c:pt idx="30">
                  <c:v>0.24269549999735318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6E-48C1-9989-0C2E1EE2862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Active!$K$21:$K$997</c:f>
              <c:numCache>
                <c:formatCode>General</c:formatCode>
                <c:ptCount val="977"/>
                <c:pt idx="1">
                  <c:v>0.11048900000605499</c:v>
                </c:pt>
                <c:pt idx="2">
                  <c:v>0.11014050000085263</c:v>
                </c:pt>
                <c:pt idx="3">
                  <c:v>0.12566200000583194</c:v>
                </c:pt>
                <c:pt idx="4">
                  <c:v>0.12619000000267988</c:v>
                </c:pt>
                <c:pt idx="5">
                  <c:v>0.13797099999646889</c:v>
                </c:pt>
                <c:pt idx="6">
                  <c:v>0.13966900000377791</c:v>
                </c:pt>
                <c:pt idx="7">
                  <c:v>0.13966900000377791</c:v>
                </c:pt>
                <c:pt idx="9">
                  <c:v>0.17495100000815</c:v>
                </c:pt>
                <c:pt idx="11">
                  <c:v>0.19818100000702543</c:v>
                </c:pt>
                <c:pt idx="12">
                  <c:v>0.20480900000984548</c:v>
                </c:pt>
                <c:pt idx="13">
                  <c:v>0.2063140000027488</c:v>
                </c:pt>
                <c:pt idx="20">
                  <c:v>0.2120130000039353</c:v>
                </c:pt>
                <c:pt idx="23">
                  <c:v>0.21745400000509107</c:v>
                </c:pt>
                <c:pt idx="24">
                  <c:v>0.22116950000054203</c:v>
                </c:pt>
                <c:pt idx="29">
                  <c:v>0.24089549999916926</c:v>
                </c:pt>
                <c:pt idx="31">
                  <c:v>0.25884750000113854</c:v>
                </c:pt>
                <c:pt idx="32">
                  <c:v>0.26071250000677537</c:v>
                </c:pt>
                <c:pt idx="33">
                  <c:v>0.25264350000361446</c:v>
                </c:pt>
                <c:pt idx="34">
                  <c:v>0.25917350000236183</c:v>
                </c:pt>
                <c:pt idx="35">
                  <c:v>0.28040200000395998</c:v>
                </c:pt>
                <c:pt idx="36">
                  <c:v>0.28772549999848707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6E-48C1-9989-0C2E1EE2862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Active!$L$21:$L$997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6E-48C1-9989-0C2E1EE2862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Active!$M$21:$M$997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6E-48C1-9989-0C2E1EE2862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plus>
            <c:minus>
              <c:numRef>
                <c:f>Active!$D$21:$D$997</c:f>
                <c:numCache>
                  <c:formatCode>General</c:formatCode>
                  <c:ptCount val="977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6">
                    <c:v>4.5999999999999999E-3</c:v>
                  </c:pt>
                  <c:pt idx="7">
                    <c:v>4.5999999999999999E-3</c:v>
                  </c:pt>
                  <c:pt idx="8">
                    <c:v>1.6000000000000001E-3</c:v>
                  </c:pt>
                  <c:pt idx="9">
                    <c:v>2.0000000000000001E-4</c:v>
                  </c:pt>
                  <c:pt idx="10">
                    <c:v>6.9999999999999999E-4</c:v>
                  </c:pt>
                  <c:pt idx="12">
                    <c:v>2.9999999999999997E-4</c:v>
                  </c:pt>
                  <c:pt idx="13">
                    <c:v>2.9999999999999997E-4</c:v>
                  </c:pt>
                  <c:pt idx="14">
                    <c:v>2.3999999999999998E-3</c:v>
                  </c:pt>
                  <c:pt idx="15">
                    <c:v>8.9999999999999998E-4</c:v>
                  </c:pt>
                  <c:pt idx="16">
                    <c:v>2E-3</c:v>
                  </c:pt>
                  <c:pt idx="17">
                    <c:v>1.1999999999999999E-3</c:v>
                  </c:pt>
                  <c:pt idx="18">
                    <c:v>5.0000000000000001E-4</c:v>
                  </c:pt>
                  <c:pt idx="19">
                    <c:v>1.9E-3</c:v>
                  </c:pt>
                  <c:pt idx="20">
                    <c:v>1.2E-4</c:v>
                  </c:pt>
                  <c:pt idx="21">
                    <c:v>3.0000000000000001E-3</c:v>
                  </c:pt>
                  <c:pt idx="22">
                    <c:v>4.7999999999999996E-3</c:v>
                  </c:pt>
                  <c:pt idx="23">
                    <c:v>8.9999999999999998E-4</c:v>
                  </c:pt>
                  <c:pt idx="24">
                    <c:v>4.0000000000000002E-4</c:v>
                  </c:pt>
                  <c:pt idx="25">
                    <c:v>1.8E-3</c:v>
                  </c:pt>
                  <c:pt idx="26">
                    <c:v>2.9999999999999997E-4</c:v>
                  </c:pt>
                  <c:pt idx="27">
                    <c:v>1.8E-3</c:v>
                  </c:pt>
                  <c:pt idx="28">
                    <c:v>2.0999999999999999E-3</c:v>
                  </c:pt>
                  <c:pt idx="29">
                    <c:v>3.5000000000000001E-3</c:v>
                  </c:pt>
                  <c:pt idx="30">
                    <c:v>6.9999999999999999E-4</c:v>
                  </c:pt>
                  <c:pt idx="31">
                    <c:v>8.0000000000000004E-4</c:v>
                  </c:pt>
                  <c:pt idx="32">
                    <c:v>8.0000000000000004E-4</c:v>
                  </c:pt>
                  <c:pt idx="33">
                    <c:v>8.9999999999999998E-4</c:v>
                  </c:pt>
                  <c:pt idx="34">
                    <c:v>8.0000000000000004E-4</c:v>
                  </c:pt>
                  <c:pt idx="35">
                    <c:v>3.5000000000000001E-3</c:v>
                  </c:pt>
                  <c:pt idx="36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Active!$N$21:$N$997</c:f>
              <c:numCache>
                <c:formatCode>General</c:formatCode>
                <c:ptCount val="97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6E-48C1-9989-0C2E1EE2862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Active!$F$21:$F$997</c:f>
              <c:numCache>
                <c:formatCode>General</c:formatCode>
                <c:ptCount val="977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14490</c:v>
                </c:pt>
                <c:pt idx="5">
                  <c:v>14841</c:v>
                </c:pt>
                <c:pt idx="6">
                  <c:v>14899</c:v>
                </c:pt>
                <c:pt idx="7">
                  <c:v>14899</c:v>
                </c:pt>
                <c:pt idx="8">
                  <c:v>16432</c:v>
                </c:pt>
                <c:pt idx="9">
                  <c:v>17131</c:v>
                </c:pt>
                <c:pt idx="10">
                  <c:v>17161</c:v>
                </c:pt>
                <c:pt idx="11">
                  <c:v>18051</c:v>
                </c:pt>
                <c:pt idx="12">
                  <c:v>18339</c:v>
                </c:pt>
                <c:pt idx="13">
                  <c:v>18374</c:v>
                </c:pt>
                <c:pt idx="14">
                  <c:v>18379.5</c:v>
                </c:pt>
                <c:pt idx="15">
                  <c:v>18387</c:v>
                </c:pt>
                <c:pt idx="16">
                  <c:v>18387</c:v>
                </c:pt>
                <c:pt idx="17">
                  <c:v>18410.5</c:v>
                </c:pt>
                <c:pt idx="18">
                  <c:v>18432</c:v>
                </c:pt>
                <c:pt idx="19">
                  <c:v>18433</c:v>
                </c:pt>
                <c:pt idx="20">
                  <c:v>18633</c:v>
                </c:pt>
                <c:pt idx="21">
                  <c:v>18723</c:v>
                </c:pt>
                <c:pt idx="22">
                  <c:v>18730.5</c:v>
                </c:pt>
                <c:pt idx="23">
                  <c:v>18734</c:v>
                </c:pt>
                <c:pt idx="24">
                  <c:v>19154.5</c:v>
                </c:pt>
                <c:pt idx="25">
                  <c:v>19191</c:v>
                </c:pt>
                <c:pt idx="26">
                  <c:v>19340</c:v>
                </c:pt>
                <c:pt idx="27">
                  <c:v>19666.5</c:v>
                </c:pt>
                <c:pt idx="28">
                  <c:v>20008</c:v>
                </c:pt>
                <c:pt idx="29">
                  <c:v>20030.5</c:v>
                </c:pt>
                <c:pt idx="30">
                  <c:v>20030.5</c:v>
                </c:pt>
                <c:pt idx="31">
                  <c:v>21122.5</c:v>
                </c:pt>
                <c:pt idx="32">
                  <c:v>21137.5</c:v>
                </c:pt>
                <c:pt idx="33">
                  <c:v>21138.5</c:v>
                </c:pt>
                <c:pt idx="34">
                  <c:v>21168.5</c:v>
                </c:pt>
                <c:pt idx="35">
                  <c:v>22342</c:v>
                </c:pt>
                <c:pt idx="36">
                  <c:v>22760.5</c:v>
                </c:pt>
              </c:numCache>
            </c:numRef>
          </c:xVal>
          <c:yVal>
            <c:numRef>
              <c:f>Active!$O$21:$O$997</c:f>
              <c:numCache>
                <c:formatCode>General</c:formatCode>
                <c:ptCount val="977"/>
                <c:pt idx="0">
                  <c:v>-0.15048787089345511</c:v>
                </c:pt>
                <c:pt idx="1">
                  <c:v>0.10750002674032072</c:v>
                </c:pt>
                <c:pt idx="2">
                  <c:v>0.10762593118769814</c:v>
                </c:pt>
                <c:pt idx="3">
                  <c:v>0.12847764466489309</c:v>
                </c:pt>
                <c:pt idx="4">
                  <c:v>0.13018219718323321</c:v>
                </c:pt>
                <c:pt idx="5">
                  <c:v>0.13698103734161265</c:v>
                </c:pt>
                <c:pt idx="6">
                  <c:v>0.13810449241051864</c:v>
                </c:pt>
                <c:pt idx="7">
                  <c:v>0.13810449241051864</c:v>
                </c:pt>
                <c:pt idx="8">
                  <c:v>0.16779857207660304</c:v>
                </c:pt>
                <c:pt idx="9">
                  <c:v>0.18133814264841847</c:v>
                </c:pt>
                <c:pt idx="10">
                  <c:v>0.1819192400978526</c:v>
                </c:pt>
                <c:pt idx="11">
                  <c:v>0.19915846443106533</c:v>
                </c:pt>
                <c:pt idx="12">
                  <c:v>0.20473699994563305</c:v>
                </c:pt>
                <c:pt idx="13">
                  <c:v>0.20541494696997287</c:v>
                </c:pt>
                <c:pt idx="14">
                  <c:v>0.20552148150236915</c:v>
                </c:pt>
                <c:pt idx="15">
                  <c:v>0.20566675586472766</c:v>
                </c:pt>
                <c:pt idx="16">
                  <c:v>0.20566675586472766</c:v>
                </c:pt>
                <c:pt idx="17">
                  <c:v>0.20612194886678442</c:v>
                </c:pt>
                <c:pt idx="18">
                  <c:v>0.20653840203887885</c:v>
                </c:pt>
                <c:pt idx="19">
                  <c:v>0.20655777195385999</c:v>
                </c:pt>
                <c:pt idx="20">
                  <c:v>0.21043175495008759</c:v>
                </c:pt>
                <c:pt idx="21">
                  <c:v>0.21217504729838998</c:v>
                </c:pt>
                <c:pt idx="22">
                  <c:v>0.21232032166074855</c:v>
                </c:pt>
                <c:pt idx="23">
                  <c:v>0.2123881163631825</c:v>
                </c:pt>
                <c:pt idx="24">
                  <c:v>0.22053316561275099</c:v>
                </c:pt>
                <c:pt idx="25">
                  <c:v>0.22124016750956255</c:v>
                </c:pt>
                <c:pt idx="26">
                  <c:v>0.22412628484175207</c:v>
                </c:pt>
                <c:pt idx="27">
                  <c:v>0.23045056208309361</c:v>
                </c:pt>
                <c:pt idx="28">
                  <c:v>0.23706538804915223</c:v>
                </c:pt>
                <c:pt idx="29">
                  <c:v>0.2375012111362278</c:v>
                </c:pt>
                <c:pt idx="30">
                  <c:v>0.2375012111362278</c:v>
                </c:pt>
                <c:pt idx="31">
                  <c:v>0.2586531582956304</c:v>
                </c:pt>
                <c:pt idx="32">
                  <c:v>0.25894370702034747</c:v>
                </c:pt>
                <c:pt idx="33">
                  <c:v>0.25896307693532861</c:v>
                </c:pt>
                <c:pt idx="34">
                  <c:v>0.25954417438476274</c:v>
                </c:pt>
                <c:pt idx="35">
                  <c:v>0.2822747696151281</c:v>
                </c:pt>
                <c:pt idx="36">
                  <c:v>0.29038107903473431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6E-48C1-9989-0C2E1EE2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8760"/>
        <c:axId val="1"/>
      </c:scatterChart>
      <c:valAx>
        <c:axId val="6062887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87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97264437689974"/>
          <c:w val="0.67419354838709689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833636506260625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775-4911-851D-E18B719E6F6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-0.14662066409073304</c:v>
                </c:pt>
                <c:pt idx="2">
                  <c:v>-0.1470946399422246</c:v>
                </c:pt>
                <c:pt idx="3">
                  <c:v>-0.15235387073335005</c:v>
                </c:pt>
                <c:pt idx="4">
                  <c:v>-0.14794094709213823</c:v>
                </c:pt>
                <c:pt idx="5">
                  <c:v>-0.14794094709213823</c:v>
                </c:pt>
                <c:pt idx="6">
                  <c:v>-0.15521094318683026</c:v>
                </c:pt>
                <c:pt idx="8">
                  <c:v>-0.15688454212067882</c:v>
                </c:pt>
                <c:pt idx="9">
                  <c:v>-0.14920662652730243</c:v>
                </c:pt>
                <c:pt idx="11">
                  <c:v>-0.15168293759052176</c:v>
                </c:pt>
                <c:pt idx="12">
                  <c:v>-0.14844521741179051</c:v>
                </c:pt>
                <c:pt idx="13">
                  <c:v>-0.14632036085822619</c:v>
                </c:pt>
                <c:pt idx="14">
                  <c:v>-0.14767799565015594</c:v>
                </c:pt>
                <c:pt idx="15">
                  <c:v>-0.14721535353601212</c:v>
                </c:pt>
                <c:pt idx="16">
                  <c:v>-0.14767763336567441</c:v>
                </c:pt>
                <c:pt idx="17">
                  <c:v>-0.14418669728183886</c:v>
                </c:pt>
                <c:pt idx="19">
                  <c:v>-0.14974161458667368</c:v>
                </c:pt>
                <c:pt idx="21">
                  <c:v>-0.15203015544102527</c:v>
                </c:pt>
                <c:pt idx="22">
                  <c:v>-0.14568596344179241</c:v>
                </c:pt>
                <c:pt idx="23">
                  <c:v>-0.14577280291996431</c:v>
                </c:pt>
                <c:pt idx="24">
                  <c:v>-0.14397280292178039</c:v>
                </c:pt>
                <c:pt idx="25">
                  <c:v>-0.14890074535651365</c:v>
                </c:pt>
                <c:pt idx="26">
                  <c:v>-0.14732530499168206</c:v>
                </c:pt>
                <c:pt idx="27">
                  <c:v>-0.1554136089689564</c:v>
                </c:pt>
                <c:pt idx="28">
                  <c:v>-0.14946272827364737</c:v>
                </c:pt>
                <c:pt idx="29">
                  <c:v>-0.15088744478998706</c:v>
                </c:pt>
                <c:pt idx="30">
                  <c:v>-0.1516426589951152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775-4911-851D-E18B719E6F6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7">
                  <c:v>-0.1557454228241113</c:v>
                </c:pt>
                <c:pt idx="10">
                  <c:v>-0.14837726571568055</c:v>
                </c:pt>
                <c:pt idx="18">
                  <c:v>-0.14858851943426998</c:v>
                </c:pt>
                <c:pt idx="20">
                  <c:v>-0.15047890708956402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775-4911-851D-E18B719E6F6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775-4911-851D-E18B719E6F6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775-4911-851D-E18B719E6F6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775-4911-851D-E18B719E6F6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775-4911-851D-E18B719E6F6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-0.14927520827616361</c:v>
                </c:pt>
                <c:pt idx="1">
                  <c:v>-0.14932866644388748</c:v>
                </c:pt>
                <c:pt idx="2">
                  <c:v>-0.14932869253278983</c:v>
                </c:pt>
                <c:pt idx="3">
                  <c:v>-0.14933301325638429</c:v>
                </c:pt>
                <c:pt idx="4">
                  <c:v>-0.14933500805399363</c:v>
                </c:pt>
                <c:pt idx="5">
                  <c:v>-0.14933500805399363</c:v>
                </c:pt>
                <c:pt idx="6">
                  <c:v>-0.14934116102126749</c:v>
                </c:pt>
                <c:pt idx="7">
                  <c:v>-0.14934396658168786</c:v>
                </c:pt>
                <c:pt idx="8">
                  <c:v>-0.14934408699200635</c:v>
                </c:pt>
                <c:pt idx="9">
                  <c:v>-0.14934881510384498</c:v>
                </c:pt>
                <c:pt idx="10">
                  <c:v>-0.14934895558254985</c:v>
                </c:pt>
                <c:pt idx="11">
                  <c:v>-0.14934897765777491</c:v>
                </c:pt>
                <c:pt idx="12">
                  <c:v>-0.14934900776035454</c:v>
                </c:pt>
                <c:pt idx="13">
                  <c:v>-0.14934910208177066</c:v>
                </c:pt>
                <c:pt idx="14">
                  <c:v>-0.149349995124966</c:v>
                </c:pt>
                <c:pt idx="15">
                  <c:v>-0.14935035635592139</c:v>
                </c:pt>
                <c:pt idx="16">
                  <c:v>-0.14935038645850102</c:v>
                </c:pt>
                <c:pt idx="17">
                  <c:v>-0.14935040050637149</c:v>
                </c:pt>
                <c:pt idx="18">
                  <c:v>-0.14935208825766874</c:v>
                </c:pt>
                <c:pt idx="19">
                  <c:v>-0.14935223475688955</c:v>
                </c:pt>
                <c:pt idx="20">
                  <c:v>-0.14935283279480463</c:v>
                </c:pt>
                <c:pt idx="21">
                  <c:v>-0.14935414326043731</c:v>
                </c:pt>
                <c:pt idx="22">
                  <c:v>-0.14935551393122926</c:v>
                </c:pt>
                <c:pt idx="23">
                  <c:v>-0.1493556042389681</c:v>
                </c:pt>
                <c:pt idx="24">
                  <c:v>-0.1493556042389681</c:v>
                </c:pt>
                <c:pt idx="25">
                  <c:v>-0.14935998717456045</c:v>
                </c:pt>
                <c:pt idx="26">
                  <c:v>-0.14936004737971967</c:v>
                </c:pt>
                <c:pt idx="27">
                  <c:v>-0.14936005139339695</c:v>
                </c:pt>
                <c:pt idx="28">
                  <c:v>-0.14936017180371544</c:v>
                </c:pt>
                <c:pt idx="29">
                  <c:v>-0.14936488185400629</c:v>
                </c:pt>
                <c:pt idx="30">
                  <c:v>-0.14936656157794898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775-4911-851D-E18B719E6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85480"/>
        <c:axId val="1"/>
      </c:scatterChart>
      <c:valAx>
        <c:axId val="606285480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140000000000000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854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770614699010764"/>
          <c:y val="0.92073298764483702"/>
          <c:w val="0.74636561382977373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V412 Lyr - O-C Diagr.</a:t>
            </a:r>
          </a:p>
        </c:rich>
      </c:tx>
      <c:layout>
        <c:manualLayout>
          <c:xMode val="edge"/>
          <c:yMode val="edge"/>
          <c:x val="0.36774193548387096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0B-416F-BDD8-A1948217A211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(2)'!$I$21:$I$999</c:f>
              <c:numCache>
                <c:formatCode>General</c:formatCode>
                <c:ptCount val="979"/>
                <c:pt idx="1">
                  <c:v>-0.14662066409073304</c:v>
                </c:pt>
                <c:pt idx="2">
                  <c:v>-0.1470946399422246</c:v>
                </c:pt>
                <c:pt idx="3">
                  <c:v>-0.15235387073335005</c:v>
                </c:pt>
                <c:pt idx="4">
                  <c:v>-0.14794094709213823</c:v>
                </c:pt>
                <c:pt idx="5">
                  <c:v>-0.14794094709213823</c:v>
                </c:pt>
                <c:pt idx="6">
                  <c:v>-0.15521094318683026</c:v>
                </c:pt>
                <c:pt idx="8">
                  <c:v>-0.15688454212067882</c:v>
                </c:pt>
                <c:pt idx="9">
                  <c:v>-0.14920662652730243</c:v>
                </c:pt>
                <c:pt idx="11">
                  <c:v>-0.15168293759052176</c:v>
                </c:pt>
                <c:pt idx="12">
                  <c:v>-0.14844521741179051</c:v>
                </c:pt>
                <c:pt idx="13">
                  <c:v>-0.14632036085822619</c:v>
                </c:pt>
                <c:pt idx="14">
                  <c:v>-0.14767799565015594</c:v>
                </c:pt>
                <c:pt idx="15">
                  <c:v>-0.14721535353601212</c:v>
                </c:pt>
                <c:pt idx="16">
                  <c:v>-0.14767763336567441</c:v>
                </c:pt>
                <c:pt idx="17">
                  <c:v>-0.14418669728183886</c:v>
                </c:pt>
                <c:pt idx="19">
                  <c:v>-0.14974161458667368</c:v>
                </c:pt>
                <c:pt idx="21">
                  <c:v>-0.15203015544102527</c:v>
                </c:pt>
                <c:pt idx="22">
                  <c:v>-0.14568596344179241</c:v>
                </c:pt>
                <c:pt idx="23">
                  <c:v>-0.14577280291996431</c:v>
                </c:pt>
                <c:pt idx="24">
                  <c:v>-0.14397280292178039</c:v>
                </c:pt>
                <c:pt idx="25">
                  <c:v>-0.14890074535651365</c:v>
                </c:pt>
                <c:pt idx="26">
                  <c:v>-0.14732530499168206</c:v>
                </c:pt>
                <c:pt idx="27">
                  <c:v>-0.1554136089689564</c:v>
                </c:pt>
                <c:pt idx="28">
                  <c:v>-0.14946272827364737</c:v>
                </c:pt>
                <c:pt idx="29">
                  <c:v>-0.15088744478998706</c:v>
                </c:pt>
                <c:pt idx="30">
                  <c:v>-0.1516426589951152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0B-416F-BDD8-A1948217A211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(2)'!$J$21:$J$999</c:f>
              <c:numCache>
                <c:formatCode>General</c:formatCode>
                <c:ptCount val="979"/>
                <c:pt idx="7">
                  <c:v>-0.1557454228241113</c:v>
                </c:pt>
                <c:pt idx="10">
                  <c:v>-0.14837726571568055</c:v>
                </c:pt>
                <c:pt idx="18">
                  <c:v>-0.14858851943426998</c:v>
                </c:pt>
                <c:pt idx="20">
                  <c:v>-0.15047890708956402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0B-416F-BDD8-A1948217A211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0B-416F-BDD8-A1948217A211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0B-416F-BDD8-A1948217A211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0B-416F-BDD8-A1948217A211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plus>
            <c:minus>
              <c:numRef>
                <c:f>'A (2)'!$D$21:$D$999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1E-4</c:v>
                  </c:pt>
                  <c:pt idx="2">
                    <c:v>1E-3</c:v>
                  </c:pt>
                  <c:pt idx="3">
                    <c:v>1.9E-3</c:v>
                  </c:pt>
                  <c:pt idx="4">
                    <c:v>4.5999999999999999E-3</c:v>
                  </c:pt>
                  <c:pt idx="5">
                    <c:v>4.5999999999999999E-3</c:v>
                  </c:pt>
                  <c:pt idx="6">
                    <c:v>1.6000000000000001E-3</c:v>
                  </c:pt>
                  <c:pt idx="7">
                    <c:v>2.0000000000000001E-4</c:v>
                  </c:pt>
                  <c:pt idx="8">
                    <c:v>6.9999999999999999E-4</c:v>
                  </c:pt>
                  <c:pt idx="9">
                    <c:v>2.9999999999999997E-4</c:v>
                  </c:pt>
                  <c:pt idx="10">
                    <c:v>2.9999999999999997E-4</c:v>
                  </c:pt>
                  <c:pt idx="11">
                    <c:v>2.3999999999999998E-3</c:v>
                  </c:pt>
                  <c:pt idx="12">
                    <c:v>8.9999999999999998E-4</c:v>
                  </c:pt>
                  <c:pt idx="13">
                    <c:v>1.1999999999999999E-3</c:v>
                  </c:pt>
                  <c:pt idx="14">
                    <c:v>1.2E-4</c:v>
                  </c:pt>
                  <c:pt idx="15">
                    <c:v>3.0000000000000001E-3</c:v>
                  </c:pt>
                  <c:pt idx="16">
                    <c:v>4.7999999999999996E-3</c:v>
                  </c:pt>
                  <c:pt idx="17">
                    <c:v>8.9999999999999998E-4</c:v>
                  </c:pt>
                  <c:pt idx="18">
                    <c:v>4.0000000000000002E-4</c:v>
                  </c:pt>
                  <c:pt idx="19">
                    <c:v>1.8E-3</c:v>
                  </c:pt>
                  <c:pt idx="20">
                    <c:v>2.9999999999999997E-4</c:v>
                  </c:pt>
                  <c:pt idx="21">
                    <c:v>1.8E-3</c:v>
                  </c:pt>
                  <c:pt idx="22">
                    <c:v>2.0999999999999999E-3</c:v>
                  </c:pt>
                  <c:pt idx="23">
                    <c:v>3.5000000000000001E-3</c:v>
                  </c:pt>
                  <c:pt idx="24">
                    <c:v>6.9999999999999999E-4</c:v>
                  </c:pt>
                  <c:pt idx="25">
                    <c:v>8.0000000000000004E-4</c:v>
                  </c:pt>
                  <c:pt idx="26">
                    <c:v>8.0000000000000004E-4</c:v>
                  </c:pt>
                  <c:pt idx="27">
                    <c:v>8.9999999999999998E-4</c:v>
                  </c:pt>
                  <c:pt idx="28">
                    <c:v>8.0000000000000004E-4</c:v>
                  </c:pt>
                  <c:pt idx="29">
                    <c:v>3.5000000000000001E-3</c:v>
                  </c:pt>
                  <c:pt idx="30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0B-416F-BDD8-A1948217A211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13319</c:v>
                </c:pt>
                <c:pt idx="2">
                  <c:v>13325.5</c:v>
                </c:pt>
                <c:pt idx="3">
                  <c:v>14402</c:v>
                </c:pt>
                <c:pt idx="4">
                  <c:v>14899</c:v>
                </c:pt>
                <c:pt idx="5">
                  <c:v>14899</c:v>
                </c:pt>
                <c:pt idx="6">
                  <c:v>16432</c:v>
                </c:pt>
                <c:pt idx="7">
                  <c:v>17131</c:v>
                </c:pt>
                <c:pt idx="8">
                  <c:v>17161</c:v>
                </c:pt>
                <c:pt idx="9">
                  <c:v>18339</c:v>
                </c:pt>
                <c:pt idx="10">
                  <c:v>18374</c:v>
                </c:pt>
                <c:pt idx="11">
                  <c:v>18379.5</c:v>
                </c:pt>
                <c:pt idx="12">
                  <c:v>18387</c:v>
                </c:pt>
                <c:pt idx="13">
                  <c:v>18410.5</c:v>
                </c:pt>
                <c:pt idx="14">
                  <c:v>18633</c:v>
                </c:pt>
                <c:pt idx="15">
                  <c:v>18723</c:v>
                </c:pt>
                <c:pt idx="16">
                  <c:v>18730.5</c:v>
                </c:pt>
                <c:pt idx="17">
                  <c:v>18734</c:v>
                </c:pt>
                <c:pt idx="18">
                  <c:v>19154.5</c:v>
                </c:pt>
                <c:pt idx="19">
                  <c:v>19191</c:v>
                </c:pt>
                <c:pt idx="20">
                  <c:v>19340</c:v>
                </c:pt>
                <c:pt idx="21">
                  <c:v>19666.5</c:v>
                </c:pt>
                <c:pt idx="22">
                  <c:v>20008</c:v>
                </c:pt>
                <c:pt idx="23">
                  <c:v>20030.5</c:v>
                </c:pt>
                <c:pt idx="24">
                  <c:v>20030.5</c:v>
                </c:pt>
                <c:pt idx="25">
                  <c:v>21122.5</c:v>
                </c:pt>
                <c:pt idx="26">
                  <c:v>21137.5</c:v>
                </c:pt>
                <c:pt idx="27">
                  <c:v>21138.5</c:v>
                </c:pt>
                <c:pt idx="28">
                  <c:v>21168.5</c:v>
                </c:pt>
                <c:pt idx="29">
                  <c:v>22342</c:v>
                </c:pt>
                <c:pt idx="30">
                  <c:v>22760.5</c:v>
                </c:pt>
              </c:numCache>
            </c:numRef>
          </c:xVal>
          <c:yVal>
            <c:numRef>
              <c:f>'A (2)'!$O$21:$O$999</c:f>
              <c:numCache>
                <c:formatCode>General</c:formatCode>
                <c:ptCount val="979"/>
                <c:pt idx="0">
                  <c:v>-0.14927520827616361</c:v>
                </c:pt>
                <c:pt idx="1">
                  <c:v>-0.14932866644388748</c:v>
                </c:pt>
                <c:pt idx="2">
                  <c:v>-0.14932869253278983</c:v>
                </c:pt>
                <c:pt idx="3">
                  <c:v>-0.14933301325638429</c:v>
                </c:pt>
                <c:pt idx="4">
                  <c:v>-0.14933500805399363</c:v>
                </c:pt>
                <c:pt idx="5">
                  <c:v>-0.14933500805399363</c:v>
                </c:pt>
                <c:pt idx="6">
                  <c:v>-0.14934116102126749</c:v>
                </c:pt>
                <c:pt idx="7">
                  <c:v>-0.14934396658168786</c:v>
                </c:pt>
                <c:pt idx="8">
                  <c:v>-0.14934408699200635</c:v>
                </c:pt>
                <c:pt idx="9">
                  <c:v>-0.14934881510384498</c:v>
                </c:pt>
                <c:pt idx="10">
                  <c:v>-0.14934895558254985</c:v>
                </c:pt>
                <c:pt idx="11">
                  <c:v>-0.14934897765777491</c:v>
                </c:pt>
                <c:pt idx="12">
                  <c:v>-0.14934900776035454</c:v>
                </c:pt>
                <c:pt idx="13">
                  <c:v>-0.14934910208177066</c:v>
                </c:pt>
                <c:pt idx="14">
                  <c:v>-0.149349995124966</c:v>
                </c:pt>
                <c:pt idx="15">
                  <c:v>-0.14935035635592139</c:v>
                </c:pt>
                <c:pt idx="16">
                  <c:v>-0.14935038645850102</c:v>
                </c:pt>
                <c:pt idx="17">
                  <c:v>-0.14935040050637149</c:v>
                </c:pt>
                <c:pt idx="18">
                  <c:v>-0.14935208825766874</c:v>
                </c:pt>
                <c:pt idx="19">
                  <c:v>-0.14935223475688955</c:v>
                </c:pt>
                <c:pt idx="20">
                  <c:v>-0.14935283279480463</c:v>
                </c:pt>
                <c:pt idx="21">
                  <c:v>-0.14935414326043731</c:v>
                </c:pt>
                <c:pt idx="22">
                  <c:v>-0.14935551393122926</c:v>
                </c:pt>
                <c:pt idx="23">
                  <c:v>-0.1493556042389681</c:v>
                </c:pt>
                <c:pt idx="24">
                  <c:v>-0.1493556042389681</c:v>
                </c:pt>
                <c:pt idx="25">
                  <c:v>-0.14935998717456045</c:v>
                </c:pt>
                <c:pt idx="26">
                  <c:v>-0.14936004737971967</c:v>
                </c:pt>
                <c:pt idx="27">
                  <c:v>-0.14936005139339695</c:v>
                </c:pt>
                <c:pt idx="28">
                  <c:v>-0.14936017180371544</c:v>
                </c:pt>
                <c:pt idx="29">
                  <c:v>-0.14936488185400629</c:v>
                </c:pt>
                <c:pt idx="30">
                  <c:v>-0.14936656157794898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0B-416F-BDD8-A1948217A2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6296960"/>
        <c:axId val="1"/>
      </c:scatterChart>
      <c:valAx>
        <c:axId val="6062969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969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258064516129032"/>
          <c:y val="0.92097264437689974"/>
          <c:w val="0.7451612903225806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16</xdr:col>
      <xdr:colOff>304800</xdr:colOff>
      <xdr:row>18</xdr:row>
      <xdr:rowOff>38100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945DC338-2C59-97D5-B553-5A554C991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76200</xdr:colOff>
      <xdr:row>0</xdr:row>
      <xdr:rowOff>0</xdr:rowOff>
    </xdr:from>
    <xdr:to>
      <xdr:col>25</xdr:col>
      <xdr:colOff>495300</xdr:colOff>
      <xdr:row>18</xdr:row>
      <xdr:rowOff>47625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B734EFE8-FE69-E883-4B2E-5CDF75E97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15</xdr:col>
      <xdr:colOff>219075</xdr:colOff>
      <xdr:row>18</xdr:row>
      <xdr:rowOff>38100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F807573A-4F48-1F19-4B20-5CE5453EE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0</xdr:row>
      <xdr:rowOff>0</xdr:rowOff>
    </xdr:from>
    <xdr:to>
      <xdr:col>24</xdr:col>
      <xdr:colOff>447675</xdr:colOff>
      <xdr:row>18</xdr:row>
      <xdr:rowOff>47625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9BADC2AA-E38D-4216-9592-883E097581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2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www.bav-astro.de/sfs/BAVM_link.php?BAVMnr=220" TargetMode="External"/><Relationship Id="rId26" Type="http://schemas.openxmlformats.org/officeDocument/2006/relationships/hyperlink" Target="http://www.bav-astro.de/sfs/BAVM_link.php?BAVMnr=239" TargetMode="External"/><Relationship Id="rId3" Type="http://schemas.openxmlformats.org/officeDocument/2006/relationships/hyperlink" Target="http://www.konkoly.hu/cgi-bin/IBVS?5287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bav-astro.de/sfs/BAVM_link.php?BAVMnr=186" TargetMode="External"/><Relationship Id="rId12" Type="http://schemas.openxmlformats.org/officeDocument/2006/relationships/hyperlink" Target="http://www.bav-astro.de/sfs/BAVM_link.php?BAVMnr=234" TargetMode="External"/><Relationship Id="rId17" Type="http://schemas.openxmlformats.org/officeDocument/2006/relationships/hyperlink" Target="http://www.konkoly.hu/cgi-bin/IBVS?6007" TargetMode="External"/><Relationship Id="rId25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www.bav-astro.de/sfs/BAVM_link.php?BAVMnr=215" TargetMode="External"/><Relationship Id="rId20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5745" TargetMode="External"/><Relationship Id="rId6" Type="http://schemas.openxmlformats.org/officeDocument/2006/relationships/hyperlink" Target="http://var.astro.cz/oejv/issues/oejv0107.pdf" TargetMode="External"/><Relationship Id="rId11" Type="http://schemas.openxmlformats.org/officeDocument/2006/relationships/hyperlink" Target="http://www.bav-astro.de/sfs/BAVM_link.php?BAVMnr=234" TargetMode="External"/><Relationship Id="rId24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konkoly.hu/cgi-bin/IBVS?5713" TargetMode="External"/><Relationship Id="rId15" Type="http://schemas.openxmlformats.org/officeDocument/2006/relationships/hyperlink" Target="http://www.bav-astro.de/sfs/BAVM_link.php?BAVMnr=215" TargetMode="External"/><Relationship Id="rId23" Type="http://schemas.openxmlformats.org/officeDocument/2006/relationships/hyperlink" Target="http://var.astro.cz/oejv/issues/oejv0160.pdf" TargetMode="External"/><Relationship Id="rId10" Type="http://schemas.openxmlformats.org/officeDocument/2006/relationships/hyperlink" Target="http://var.astro.cz/oejv/issues/oejv0137.pdf" TargetMode="External"/><Relationship Id="rId19" Type="http://schemas.openxmlformats.org/officeDocument/2006/relationships/hyperlink" Target="http://www.bav-astro.de/sfs/BAVM_link.php?BAVMnr=220" TargetMode="External"/><Relationship Id="rId4" Type="http://schemas.openxmlformats.org/officeDocument/2006/relationships/hyperlink" Target="http://www.konkoly.hu/cgi-bin/IBVS?5583" TargetMode="External"/><Relationship Id="rId9" Type="http://schemas.openxmlformats.org/officeDocument/2006/relationships/hyperlink" Target="http://www.konkoly.hu/cgi-bin/IBVS?5945" TargetMode="External"/><Relationship Id="rId14" Type="http://schemas.openxmlformats.org/officeDocument/2006/relationships/hyperlink" Target="http://www.bav-astro.de/sfs/BAVM_link.php?BAVMnr=234" TargetMode="External"/><Relationship Id="rId22" Type="http://schemas.openxmlformats.org/officeDocument/2006/relationships/hyperlink" Target="http://www.bav-astro.de/sfs/BAVM_link.php?BAVMnr=23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8"/>
  <sheetViews>
    <sheetView tabSelected="1" workbookViewId="0">
      <pane xSplit="14" ySplit="21" topLeftCell="O39" activePane="bottomRight" state="frozen"/>
      <selection pane="topRight" activeCell="O1" sqref="O1"/>
      <selection pane="bottomLeft" activeCell="A22" sqref="A22"/>
      <selection pane="bottomRight" activeCell="F13" sqref="F12:F13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style="13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210</v>
      </c>
    </row>
    <row r="2" spans="1:6" x14ac:dyDescent="0.2">
      <c r="A2" t="s">
        <v>25</v>
      </c>
      <c r="B2" t="s">
        <v>31</v>
      </c>
    </row>
    <row r="3" spans="1:6" ht="13.5" thickBot="1" x14ac:dyDescent="0.25"/>
    <row r="4" spans="1:6" ht="14.25" thickTop="1" thickBot="1" x14ac:dyDescent="0.25">
      <c r="A4" s="6" t="s">
        <v>1</v>
      </c>
      <c r="C4" s="3">
        <v>38260.392999999996</v>
      </c>
      <c r="D4" s="4">
        <v>0.93146899999999999</v>
      </c>
    </row>
    <row r="5" spans="1:6" ht="13.5" thickTop="1" x14ac:dyDescent="0.2">
      <c r="A5" s="19" t="s">
        <v>37</v>
      </c>
      <c r="B5" s="20"/>
      <c r="C5" s="21">
        <v>-9.5</v>
      </c>
      <c r="D5" s="20" t="s">
        <v>38</v>
      </c>
    </row>
    <row r="6" spans="1:6" x14ac:dyDescent="0.2">
      <c r="A6" s="6" t="s">
        <v>2</v>
      </c>
    </row>
    <row r="7" spans="1:6" x14ac:dyDescent="0.2">
      <c r="A7" t="s">
        <v>3</v>
      </c>
      <c r="C7">
        <f>+C4</f>
        <v>38260.392999999996</v>
      </c>
    </row>
    <row r="8" spans="1:6" x14ac:dyDescent="0.2">
      <c r="A8" t="s">
        <v>4</v>
      </c>
      <c r="C8">
        <f>+D4</f>
        <v>0.93146899999999999</v>
      </c>
    </row>
    <row r="9" spans="1:6" x14ac:dyDescent="0.2">
      <c r="A9" s="38" t="s">
        <v>46</v>
      </c>
      <c r="B9" s="39">
        <v>21</v>
      </c>
      <c r="C9" s="37" t="str">
        <f>"F"&amp;B9</f>
        <v>F21</v>
      </c>
      <c r="D9" s="51" t="str">
        <f>"G"&amp;B9</f>
        <v>G21</v>
      </c>
    </row>
    <row r="10" spans="1:6" ht="13.5" thickBot="1" x14ac:dyDescent="0.25">
      <c r="A10" s="20"/>
      <c r="B10" s="20"/>
      <c r="C10" s="5" t="s">
        <v>21</v>
      </c>
      <c r="D10" s="5" t="s">
        <v>22</v>
      </c>
      <c r="E10" s="20"/>
    </row>
    <row r="11" spans="1:6" x14ac:dyDescent="0.2">
      <c r="A11" s="20" t="s">
        <v>17</v>
      </c>
      <c r="B11" s="20"/>
      <c r="C11" s="36">
        <f ca="1">INTERCEPT(INDIRECT($D$9):G990,INDIRECT($C$9):F990)</f>
        <v>-0.15048787089345511</v>
      </c>
      <c r="D11" s="22"/>
      <c r="E11" s="20"/>
    </row>
    <row r="12" spans="1:6" x14ac:dyDescent="0.2">
      <c r="A12" s="20" t="s">
        <v>18</v>
      </c>
      <c r="B12" s="20"/>
      <c r="C12" s="36">
        <f ca="1">SLOPE(INDIRECT($D$9):G990,INDIRECT($C$9):F990)</f>
        <v>1.9369914981137911E-5</v>
      </c>
      <c r="D12" s="22"/>
      <c r="E12" s="20"/>
    </row>
    <row r="13" spans="1:6" x14ac:dyDescent="0.2">
      <c r="A13" s="20" t="s">
        <v>20</v>
      </c>
      <c r="B13" s="20"/>
      <c r="C13" s="22" t="s">
        <v>15</v>
      </c>
    </row>
    <row r="14" spans="1:6" x14ac:dyDescent="0.2">
      <c r="A14" s="20"/>
      <c r="B14" s="20"/>
      <c r="C14" s="20"/>
    </row>
    <row r="15" spans="1:6" x14ac:dyDescent="0.2">
      <c r="A15" s="23" t="s">
        <v>19</v>
      </c>
      <c r="B15" s="20"/>
      <c r="C15" s="24">
        <f ca="1">(C7+C11)+(C8+C12)*INT(MAX(F21:F3531))</f>
        <v>59460.917811394072</v>
      </c>
      <c r="E15" s="25" t="s">
        <v>50</v>
      </c>
      <c r="F15" s="21">
        <v>1</v>
      </c>
    </row>
    <row r="16" spans="1:6" x14ac:dyDescent="0.2">
      <c r="A16" s="27" t="s">
        <v>5</v>
      </c>
      <c r="B16" s="20"/>
      <c r="C16" s="28">
        <f ca="1">+C8+C12</f>
        <v>0.93148836991498118</v>
      </c>
      <c r="E16" s="25" t="s">
        <v>39</v>
      </c>
      <c r="F16" s="26">
        <f ca="1">NOW()+15018.5+$C$5/24</f>
        <v>59963.716368287038</v>
      </c>
    </row>
    <row r="17" spans="1:17" ht="13.5" thickBot="1" x14ac:dyDescent="0.25">
      <c r="A17" s="25" t="s">
        <v>35</v>
      </c>
      <c r="B17" s="20"/>
      <c r="C17" s="20">
        <f>COUNT(C21:C2189)</f>
        <v>37</v>
      </c>
      <c r="E17" s="25" t="s">
        <v>51</v>
      </c>
      <c r="F17" s="26">
        <f ca="1">ROUND(2*(F16-$C$7)/$C$8,0)/2+F15</f>
        <v>23301</v>
      </c>
    </row>
    <row r="18" spans="1:17" ht="14.25" thickTop="1" thickBot="1" x14ac:dyDescent="0.25">
      <c r="A18" s="27" t="s">
        <v>6</v>
      </c>
      <c r="B18" s="20"/>
      <c r="C18" s="30">
        <f ca="1">+C15</f>
        <v>59460.917811394072</v>
      </c>
      <c r="D18" s="31">
        <f ca="1">+C16</f>
        <v>0.93148836991498118</v>
      </c>
      <c r="E18" s="25" t="s">
        <v>40</v>
      </c>
      <c r="F18" s="11">
        <f ca="1">ROUND(2*(F16-$C$15)/$C$16,0)/2+F15</f>
        <v>541</v>
      </c>
    </row>
    <row r="19" spans="1:17" ht="13.5" thickTop="1" x14ac:dyDescent="0.2">
      <c r="E19" s="25" t="s">
        <v>41</v>
      </c>
      <c r="F19" s="29">
        <f ca="1">+$C$15+$C$16*F18-15018.5-$C$5/24</f>
        <v>44946.748852851415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2" t="s">
        <v>12</v>
      </c>
      <c r="H20" s="8" t="s">
        <v>69</v>
      </c>
      <c r="I20" s="8" t="s">
        <v>72</v>
      </c>
      <c r="J20" s="8" t="s">
        <v>66</v>
      </c>
      <c r="K20" s="8" t="s">
        <v>64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3">
        <v>38260.392999999996</v>
      </c>
      <c r="D21" s="13" t="s">
        <v>15</v>
      </c>
      <c r="E21">
        <f>+(C21-C$7)/C$8</f>
        <v>0</v>
      </c>
      <c r="F21">
        <f>ROUND(2*E21,0)/2</f>
        <v>0</v>
      </c>
      <c r="H21" s="11">
        <v>0</v>
      </c>
      <c r="O21">
        <f ca="1">+C$11+C$12*$F21</f>
        <v>-0.15048787089345511</v>
      </c>
      <c r="Q21" s="2">
        <f>+C21-15018.5</f>
        <v>23241.892999999996</v>
      </c>
    </row>
    <row r="22" spans="1:17" x14ac:dyDescent="0.2">
      <c r="A22" s="34" t="s">
        <v>43</v>
      </c>
      <c r="B22" s="22" t="s">
        <v>33</v>
      </c>
      <c r="C22" s="35">
        <v>50666.739099999999</v>
      </c>
      <c r="D22" s="13">
        <v>1E-4</v>
      </c>
      <c r="E22">
        <f>+(C22-C$7)/C$8</f>
        <v>13319.118618010909</v>
      </c>
      <c r="F22">
        <f>ROUND(2*E22,0)/2</f>
        <v>13319</v>
      </c>
      <c r="G22" s="13">
        <f>+C22-(C$7+F22*C$8)</f>
        <v>0.11048900000605499</v>
      </c>
      <c r="K22">
        <f>+G22</f>
        <v>0.11048900000605499</v>
      </c>
      <c r="O22">
        <f ca="1">+C$11+C$12*$F22</f>
        <v>0.10750002674032072</v>
      </c>
      <c r="Q22" s="2">
        <f>+C22-15018.5</f>
        <v>35648.239099999999</v>
      </c>
    </row>
    <row r="23" spans="1:17" x14ac:dyDescent="0.2">
      <c r="A23" s="34" t="s">
        <v>43</v>
      </c>
      <c r="B23" s="22" t="s">
        <v>44</v>
      </c>
      <c r="C23" s="35">
        <v>50672.793299999998</v>
      </c>
      <c r="D23" s="13">
        <v>1E-3</v>
      </c>
      <c r="E23">
        <f>+(C23-C$7)/C$8</f>
        <v>13325.618243870704</v>
      </c>
      <c r="F23">
        <f>ROUND(2*E23,0)/2</f>
        <v>13325.5</v>
      </c>
      <c r="G23" s="13">
        <f>+C23-(C$7+F23*C$8)</f>
        <v>0.11014050000085263</v>
      </c>
      <c r="K23">
        <f>+G23</f>
        <v>0.11014050000085263</v>
      </c>
      <c r="O23">
        <f ca="1">+C$11+C$12*$F23</f>
        <v>0.10762593118769814</v>
      </c>
      <c r="Q23" s="2">
        <f>+C23-15018.5</f>
        <v>35654.293299999998</v>
      </c>
    </row>
    <row r="24" spans="1:17" x14ac:dyDescent="0.2">
      <c r="A24" s="9" t="s">
        <v>32</v>
      </c>
      <c r="B24" s="10" t="s">
        <v>33</v>
      </c>
      <c r="C24" s="14">
        <v>51675.535199999998</v>
      </c>
      <c r="D24" s="14">
        <v>1.9E-3</v>
      </c>
      <c r="E24">
        <f>+(C24-C$7)/C$8</f>
        <v>14402.134907334546</v>
      </c>
      <c r="F24">
        <f>ROUND(2*E24,0)/2</f>
        <v>14402</v>
      </c>
      <c r="G24" s="13">
        <f>+C24-(C$7+F24*C$8)</f>
        <v>0.12566200000583194</v>
      </c>
      <c r="K24">
        <f>+G24</f>
        <v>0.12566200000583194</v>
      </c>
      <c r="O24">
        <f ca="1">+C$11+C$12*$F24</f>
        <v>0.12847764466489309</v>
      </c>
      <c r="Q24" s="2">
        <f>+C24-15018.5</f>
        <v>36657.035199999998</v>
      </c>
    </row>
    <row r="25" spans="1:17" x14ac:dyDescent="0.2">
      <c r="A25" s="67" t="s">
        <v>93</v>
      </c>
      <c r="B25" s="69" t="s">
        <v>33</v>
      </c>
      <c r="C25" s="68">
        <v>51757.504999999997</v>
      </c>
      <c r="D25" s="13"/>
      <c r="E25">
        <f>+(C25-C$7)/C$8</f>
        <v>14490.135474181106</v>
      </c>
      <c r="F25">
        <f>ROUND(2*E25,0)/2</f>
        <v>14490</v>
      </c>
      <c r="G25" s="13">
        <f>+C25-(C$7+F25*C$8)</f>
        <v>0.12619000000267988</v>
      </c>
      <c r="K25">
        <f>+G25</f>
        <v>0.12619000000267988</v>
      </c>
      <c r="O25">
        <f ca="1">+C$11+C$12*$F25</f>
        <v>0.13018219718323321</v>
      </c>
      <c r="Q25" s="2">
        <f>+C25-15018.5</f>
        <v>36739.004999999997</v>
      </c>
    </row>
    <row r="26" spans="1:17" x14ac:dyDescent="0.2">
      <c r="A26" s="67" t="s">
        <v>97</v>
      </c>
      <c r="B26" s="69" t="s">
        <v>33</v>
      </c>
      <c r="C26" s="68">
        <v>52084.462399999997</v>
      </c>
      <c r="D26" s="13"/>
      <c r="E26">
        <f>+(C26-C$7)/C$8</f>
        <v>14841.148121945014</v>
      </c>
      <c r="F26">
        <f>ROUND(2*E26,0)/2</f>
        <v>14841</v>
      </c>
      <c r="G26" s="13">
        <f>+C26-(C$7+F26*C$8)</f>
        <v>0.13797099999646889</v>
      </c>
      <c r="K26">
        <f>+G26</f>
        <v>0.13797099999646889</v>
      </c>
      <c r="O26">
        <f ca="1">+C$11+C$12*$F26</f>
        <v>0.13698103734161265</v>
      </c>
      <c r="Q26" s="2">
        <f>+C26-15018.5</f>
        <v>37065.962399999997</v>
      </c>
    </row>
    <row r="27" spans="1:17" x14ac:dyDescent="0.2">
      <c r="A27" s="12" t="s">
        <v>34</v>
      </c>
      <c r="B27" s="10" t="s">
        <v>33</v>
      </c>
      <c r="C27" s="14">
        <v>52138.489300000001</v>
      </c>
      <c r="D27" s="15">
        <v>4.5999999999999999E-3</v>
      </c>
      <c r="E27">
        <f>+(C27-C$7)/C$8</f>
        <v>14899.14994487203</v>
      </c>
      <c r="F27">
        <f>ROUND(2*E27,0)/2</f>
        <v>14899</v>
      </c>
      <c r="G27" s="13">
        <f>+C27-(C$7+F27*C$8)</f>
        <v>0.13966900000377791</v>
      </c>
      <c r="K27">
        <f>+G27</f>
        <v>0.13966900000377791</v>
      </c>
      <c r="O27">
        <f ca="1">+C$11+C$12*$F27</f>
        <v>0.13810449241051864</v>
      </c>
      <c r="Q27" s="2">
        <f>+C27-15018.5</f>
        <v>37119.989300000001</v>
      </c>
    </row>
    <row r="28" spans="1:17" x14ac:dyDescent="0.2">
      <c r="A28" s="33" t="s">
        <v>34</v>
      </c>
      <c r="B28" s="10" t="s">
        <v>33</v>
      </c>
      <c r="C28" s="14">
        <v>52138.489300000001</v>
      </c>
      <c r="D28" s="15">
        <v>4.5999999999999999E-3</v>
      </c>
      <c r="E28">
        <f>+(C28-C$7)/C$8</f>
        <v>14899.14994487203</v>
      </c>
      <c r="F28">
        <f>ROUND(2*E28,0)/2</f>
        <v>14899</v>
      </c>
      <c r="G28" s="13">
        <f>+C28-(C$7+F28*C$8)</f>
        <v>0.13966900000377791</v>
      </c>
      <c r="K28">
        <f>+G28</f>
        <v>0.13966900000377791</v>
      </c>
      <c r="O28">
        <f ca="1">+C$11+C$12*$F28</f>
        <v>0.13810449241051864</v>
      </c>
      <c r="Q28" s="2">
        <f>+C28-15018.5</f>
        <v>37119.989300000001</v>
      </c>
    </row>
    <row r="29" spans="1:17" x14ac:dyDescent="0.2">
      <c r="A29" s="16" t="s">
        <v>36</v>
      </c>
      <c r="B29" s="17" t="s">
        <v>33</v>
      </c>
      <c r="C29" s="18">
        <v>53566.453600000001</v>
      </c>
      <c r="D29" s="18">
        <v>1.6000000000000001E-3</v>
      </c>
      <c r="E29">
        <f>+(C29-C$7)/C$8</f>
        <v>16432.173910242858</v>
      </c>
      <c r="F29">
        <f>ROUND(2*E29,0)/2</f>
        <v>16432</v>
      </c>
      <c r="G29" s="13">
        <f>+C29-(C$7+F29*C$8)</f>
        <v>0.16199200000119163</v>
      </c>
      <c r="J29">
        <f>+G29</f>
        <v>0.16199200000119163</v>
      </c>
      <c r="O29">
        <f ca="1">+C$11+C$12*$F29</f>
        <v>0.16779857207660304</v>
      </c>
      <c r="Q29" s="2">
        <f>+C29-15018.5</f>
        <v>38547.953600000001</v>
      </c>
    </row>
    <row r="30" spans="1:17" x14ac:dyDescent="0.2">
      <c r="A30" s="16" t="s">
        <v>47</v>
      </c>
      <c r="B30" s="17" t="s">
        <v>33</v>
      </c>
      <c r="C30" s="18">
        <v>54217.563390000003</v>
      </c>
      <c r="D30" s="18">
        <v>2.0000000000000001E-4</v>
      </c>
      <c r="E30">
        <f>+(C30-C$7)/C$8</f>
        <v>17131.187822675802</v>
      </c>
      <c r="F30">
        <f>ROUND(2*E30,0)/2</f>
        <v>17131</v>
      </c>
      <c r="G30" s="13">
        <f>+C30-(C$7+F30*C$8)</f>
        <v>0.17495100000815</v>
      </c>
      <c r="K30">
        <f>+G30</f>
        <v>0.17495100000815</v>
      </c>
      <c r="O30">
        <f ca="1">+C$11+C$12*$F30</f>
        <v>0.18133814264841847</v>
      </c>
      <c r="Q30" s="2">
        <f>+C30-15018.5</f>
        <v>39199.063390000003</v>
      </c>
    </row>
    <row r="31" spans="1:17" x14ac:dyDescent="0.2">
      <c r="A31" s="18" t="s">
        <v>45</v>
      </c>
      <c r="B31" s="40"/>
      <c r="C31" s="18">
        <v>54245.5069</v>
      </c>
      <c r="D31" s="18">
        <v>6.9999999999999999E-4</v>
      </c>
      <c r="E31">
        <f>+(C31-C$7)/C$8</f>
        <v>17161.187221474902</v>
      </c>
      <c r="F31">
        <f>ROUND(2*E31,0)/2</f>
        <v>17161</v>
      </c>
      <c r="G31" s="13">
        <f>+C31-(C$7+F31*C$8)</f>
        <v>0.17439100000046892</v>
      </c>
      <c r="J31">
        <f>+G31</f>
        <v>0.17439100000046892</v>
      </c>
      <c r="O31">
        <f ca="1">+C$11+C$12*$F31</f>
        <v>0.1819192400978526</v>
      </c>
      <c r="Q31" s="2">
        <f>+C31-15018.5</f>
        <v>39227.0069</v>
      </c>
    </row>
    <row r="32" spans="1:17" x14ac:dyDescent="0.2">
      <c r="A32" s="67" t="s">
        <v>124</v>
      </c>
      <c r="B32" s="69" t="s">
        <v>33</v>
      </c>
      <c r="C32" s="68">
        <v>55074.538099999998</v>
      </c>
      <c r="D32" s="13"/>
      <c r="E32">
        <f>+(C32-C$7)/C$8</f>
        <v>18051.212761777366</v>
      </c>
      <c r="F32">
        <f>ROUND(2*E32,0)/2</f>
        <v>18051</v>
      </c>
      <c r="G32" s="13">
        <f>+C32-(C$7+F32*C$8)</f>
        <v>0.19818100000702543</v>
      </c>
      <c r="K32">
        <f>+G32</f>
        <v>0.19818100000702543</v>
      </c>
      <c r="O32">
        <f ca="1">+C$11+C$12*$F32</f>
        <v>0.19915846443106533</v>
      </c>
      <c r="Q32" s="2">
        <f>+C32-15018.5</f>
        <v>40056.038099999998</v>
      </c>
    </row>
    <row r="33" spans="1:17" x14ac:dyDescent="0.2">
      <c r="A33" s="41" t="s">
        <v>49</v>
      </c>
      <c r="B33" s="42" t="s">
        <v>33</v>
      </c>
      <c r="C33" s="41">
        <v>55342.807800000002</v>
      </c>
      <c r="D33" s="41">
        <v>2.9999999999999997E-4</v>
      </c>
      <c r="E33">
        <f>+(C33-C$7)/C$8</f>
        <v>18339.219877419437</v>
      </c>
      <c r="F33">
        <f>ROUND(2*E33,0)/2</f>
        <v>18339</v>
      </c>
      <c r="G33" s="13">
        <f>+C33-(C$7+F33*C$8)</f>
        <v>0.20480900000984548</v>
      </c>
      <c r="K33">
        <f>+G33</f>
        <v>0.20480900000984548</v>
      </c>
      <c r="O33">
        <f ca="1">+C$11+C$12*$F33</f>
        <v>0.20473699994563305</v>
      </c>
      <c r="Q33" s="2">
        <f>+C33-15018.5</f>
        <v>40324.307800000002</v>
      </c>
    </row>
    <row r="34" spans="1:17" x14ac:dyDescent="0.2">
      <c r="A34" s="16" t="s">
        <v>52</v>
      </c>
      <c r="B34" s="17" t="s">
        <v>33</v>
      </c>
      <c r="C34" s="18">
        <v>55375.41072</v>
      </c>
      <c r="D34" s="18">
        <v>2.9999999999999997E-4</v>
      </c>
      <c r="E34">
        <f>+(C34-C$7)/C$8</f>
        <v>18374.221493146852</v>
      </c>
      <c r="F34">
        <f>ROUND(2*E34,0)/2</f>
        <v>18374</v>
      </c>
      <c r="G34" s="13">
        <f>+C34-(C$7+F34*C$8)</f>
        <v>0.2063140000027488</v>
      </c>
      <c r="K34">
        <f>+G34</f>
        <v>0.2063140000027488</v>
      </c>
      <c r="O34">
        <f ca="1">+C$11+C$12*$F34</f>
        <v>0.20541494696997287</v>
      </c>
      <c r="Q34" s="2">
        <f>+C34-15018.5</f>
        <v>40356.91072</v>
      </c>
    </row>
    <row r="35" spans="1:17" x14ac:dyDescent="0.2">
      <c r="A35" s="47" t="s">
        <v>57</v>
      </c>
      <c r="B35" s="40" t="s">
        <v>33</v>
      </c>
      <c r="C35" s="18">
        <v>55380.530599999998</v>
      </c>
      <c r="D35" s="48">
        <v>2.3999999999999998E-3</v>
      </c>
      <c r="E35">
        <f>+(C35-C$7)/C$8</f>
        <v>18379.718058249928</v>
      </c>
      <c r="F35">
        <f>ROUND(2*E35,0)/2</f>
        <v>18379.5</v>
      </c>
      <c r="G35" s="13">
        <f>+C35-(C$7+F35*C$8)</f>
        <v>0.20311450000735931</v>
      </c>
      <c r="J35">
        <f>+G35</f>
        <v>0.20311450000735931</v>
      </c>
      <c r="O35">
        <f ca="1">+C$11+C$12*$F35</f>
        <v>0.20552148150236915</v>
      </c>
      <c r="Q35" s="2">
        <f>+C35-15018.5</f>
        <v>40362.030599999998</v>
      </c>
    </row>
    <row r="36" spans="1:17" x14ac:dyDescent="0.2">
      <c r="A36" s="47" t="s">
        <v>57</v>
      </c>
      <c r="B36" s="40" t="s">
        <v>33</v>
      </c>
      <c r="C36" s="18">
        <v>55387.519999999997</v>
      </c>
      <c r="D36" s="48">
        <v>8.9999999999999998E-4</v>
      </c>
      <c r="E36">
        <f>+(C36-C$7)/C$8</f>
        <v>18387.221689610713</v>
      </c>
      <c r="F36">
        <f>ROUND(2*E36,0)/2</f>
        <v>18387</v>
      </c>
      <c r="G36" s="13">
        <f>+C36-(C$7+F36*C$8)</f>
        <v>0.20649699999921722</v>
      </c>
      <c r="J36">
        <f>+G36</f>
        <v>0.20649699999921722</v>
      </c>
      <c r="O36">
        <f ca="1">+C$11+C$12*$F36</f>
        <v>0.20566675586472766</v>
      </c>
      <c r="Q36" s="2">
        <f>+C36-15018.5</f>
        <v>40369.019999999997</v>
      </c>
    </row>
    <row r="37" spans="1:17" x14ac:dyDescent="0.2">
      <c r="A37" s="49" t="s">
        <v>59</v>
      </c>
      <c r="B37" s="49"/>
      <c r="C37" s="45">
        <v>55387.5213</v>
      </c>
      <c r="D37" s="45">
        <v>2E-3</v>
      </c>
      <c r="E37">
        <f>+(C37-C$7)/C$8</f>
        <v>18387.22308525566</v>
      </c>
      <c r="F37">
        <f>ROUND(2*E37,0)/2</f>
        <v>18387</v>
      </c>
      <c r="G37" s="13">
        <f>+C37-(C$7+F37*C$8)</f>
        <v>0.20779700000275625</v>
      </c>
      <c r="J37">
        <f>+G37</f>
        <v>0.20779700000275625</v>
      </c>
      <c r="O37">
        <f ca="1">+C$11+C$12*$F37</f>
        <v>0.20566675586472766</v>
      </c>
      <c r="Q37" s="2">
        <f>+C37-15018.5</f>
        <v>40369.0213</v>
      </c>
    </row>
    <row r="38" spans="1:17" x14ac:dyDescent="0.2">
      <c r="A38" s="47" t="s">
        <v>57</v>
      </c>
      <c r="B38" s="40" t="s">
        <v>33</v>
      </c>
      <c r="C38" s="18">
        <v>55409.412100000001</v>
      </c>
      <c r="D38" s="48">
        <v>1.1999999999999999E-3</v>
      </c>
      <c r="E38">
        <f>+(C38-C$7)/C$8</f>
        <v>18410.724457818786</v>
      </c>
      <c r="F38">
        <f>ROUND(2*E38,0)/2</f>
        <v>18410.5</v>
      </c>
      <c r="G38" s="13">
        <f>+C38-(C$7+F38*C$8)</f>
        <v>0.20907550000993069</v>
      </c>
      <c r="J38">
        <f>+G38</f>
        <v>0.20907550000993069</v>
      </c>
      <c r="O38">
        <f ca="1">+C$11+C$12*$F38</f>
        <v>0.20612194886678442</v>
      </c>
      <c r="Q38" s="2">
        <f>+C38-15018.5</f>
        <v>40390.912100000001</v>
      </c>
    </row>
    <row r="39" spans="1:17" x14ac:dyDescent="0.2">
      <c r="A39" s="49" t="s">
        <v>59</v>
      </c>
      <c r="B39" s="49"/>
      <c r="C39" s="45">
        <v>55429.438499999997</v>
      </c>
      <c r="D39" s="45">
        <v>5.0000000000000001E-4</v>
      </c>
      <c r="E39">
        <f>+(C39-C$7)/C$8</f>
        <v>18432.224260818126</v>
      </c>
      <c r="F39">
        <f>ROUND(2*E39,0)/2</f>
        <v>18432</v>
      </c>
      <c r="G39" s="13">
        <f>+C39-(C$7+F39*C$8)</f>
        <v>0.20889200000237906</v>
      </c>
      <c r="J39">
        <f>+G39</f>
        <v>0.20889200000237906</v>
      </c>
      <c r="O39">
        <f ca="1">+C$11+C$12*$F39</f>
        <v>0.20653840203887885</v>
      </c>
      <c r="Q39" s="2">
        <f>+C39-15018.5</f>
        <v>40410.938499999997</v>
      </c>
    </row>
    <row r="40" spans="1:17" x14ac:dyDescent="0.2">
      <c r="A40" s="49" t="s">
        <v>59</v>
      </c>
      <c r="B40" s="49"/>
      <c r="C40" s="45">
        <v>55430.369599999998</v>
      </c>
      <c r="D40" s="45">
        <v>1.9E-3</v>
      </c>
      <c r="E40">
        <f>+(C40-C$7)/C$8</f>
        <v>18433.223864669679</v>
      </c>
      <c r="F40">
        <f>ROUND(2*E40,0)/2</f>
        <v>18433</v>
      </c>
      <c r="G40" s="13">
        <f>+C40-(C$7+F40*C$8)</f>
        <v>0.20852300000115065</v>
      </c>
      <c r="J40">
        <f>+G40</f>
        <v>0.20852300000115065</v>
      </c>
      <c r="O40">
        <f ca="1">+C$11+C$12*$F40</f>
        <v>0.20655777195385999</v>
      </c>
      <c r="Q40" s="2">
        <f>+C40-15018.5</f>
        <v>40411.869599999998</v>
      </c>
    </row>
    <row r="41" spans="1:17" x14ac:dyDescent="0.2">
      <c r="A41" s="41" t="s">
        <v>54</v>
      </c>
      <c r="B41" s="42" t="s">
        <v>33</v>
      </c>
      <c r="C41" s="41">
        <v>55616.66689</v>
      </c>
      <c r="D41" s="41">
        <v>1.2E-4</v>
      </c>
      <c r="E41">
        <f>+(C41-C$7)/C$8</f>
        <v>18633.227611439568</v>
      </c>
      <c r="F41">
        <f>ROUND(2*E41,0)/2</f>
        <v>18633</v>
      </c>
      <c r="G41" s="13">
        <f>+C41-(C$7+F41*C$8)</f>
        <v>0.2120130000039353</v>
      </c>
      <c r="K41">
        <f>+G41</f>
        <v>0.2120130000039353</v>
      </c>
      <c r="O41">
        <f ca="1">+C$11+C$12*$F41</f>
        <v>0.21043175495008759</v>
      </c>
      <c r="Q41" s="2">
        <f>+C41-15018.5</f>
        <v>40598.16689</v>
      </c>
    </row>
    <row r="42" spans="1:17" x14ac:dyDescent="0.2">
      <c r="A42" s="41" t="s">
        <v>55</v>
      </c>
      <c r="B42" s="42" t="s">
        <v>33</v>
      </c>
      <c r="C42" s="41">
        <v>55700.501300000004</v>
      </c>
      <c r="D42" s="41">
        <v>3.0000000000000001E-3</v>
      </c>
      <c r="E42">
        <f>+(C42-C$7)/C$8</f>
        <v>18723.229973300247</v>
      </c>
      <c r="F42">
        <f>ROUND(2*E42,0)/2</f>
        <v>18723</v>
      </c>
      <c r="G42" s="13">
        <f>+C42-(C$7+F42*C$8)</f>
        <v>0.21421300000656629</v>
      </c>
      <c r="J42">
        <f>+G42</f>
        <v>0.21421300000656629</v>
      </c>
      <c r="O42">
        <f ca="1">+C$11+C$12*$F42</f>
        <v>0.21217504729838998</v>
      </c>
      <c r="Q42" s="2">
        <f>+C42-15018.5</f>
        <v>40682.001300000004</v>
      </c>
    </row>
    <row r="43" spans="1:17" x14ac:dyDescent="0.2">
      <c r="A43" s="41" t="s">
        <v>55</v>
      </c>
      <c r="B43" s="42" t="s">
        <v>44</v>
      </c>
      <c r="C43" s="41">
        <v>55707.487000000001</v>
      </c>
      <c r="D43" s="41">
        <v>4.7999999999999996E-3</v>
      </c>
      <c r="E43">
        <f>+(C43-C$7)/C$8</f>
        <v>18730.729632440805</v>
      </c>
      <c r="F43">
        <f>ROUND(2*E43,0)/2</f>
        <v>18730.5</v>
      </c>
      <c r="G43" s="13">
        <f>+C43-(C$7+F43*C$8)</f>
        <v>0.21389550000458257</v>
      </c>
      <c r="J43">
        <f>+G43</f>
        <v>0.21389550000458257</v>
      </c>
      <c r="O43">
        <f ca="1">+C$11+C$12*$F43</f>
        <v>0.21232032166074855</v>
      </c>
      <c r="Q43" s="2">
        <f>+C43-15018.5</f>
        <v>40688.987000000001</v>
      </c>
    </row>
    <row r="44" spans="1:17" x14ac:dyDescent="0.2">
      <c r="A44" s="41" t="s">
        <v>53</v>
      </c>
      <c r="B44" s="42" t="s">
        <v>33</v>
      </c>
      <c r="C44" s="41">
        <v>55710.750699999997</v>
      </c>
      <c r="D44" s="41">
        <v>8.9999999999999998E-4</v>
      </c>
      <c r="E44">
        <f>+(C44-C$7)/C$8</f>
        <v>18734.233452750443</v>
      </c>
      <c r="F44">
        <f>ROUND(2*E44,0)/2</f>
        <v>18734</v>
      </c>
      <c r="G44" s="13">
        <f>+C44-(C$7+F44*C$8)</f>
        <v>0.21745400000509107</v>
      </c>
      <c r="K44">
        <f>+G44</f>
        <v>0.21745400000509107</v>
      </c>
      <c r="O44">
        <f ca="1">+C$11+C$12*$F44</f>
        <v>0.2123881163631825</v>
      </c>
      <c r="Q44" s="2">
        <f>+C44-15018.5</f>
        <v>40692.250699999997</v>
      </c>
    </row>
    <row r="45" spans="1:17" x14ac:dyDescent="0.2">
      <c r="A45" s="16" t="s">
        <v>56</v>
      </c>
      <c r="B45" s="17" t="s">
        <v>44</v>
      </c>
      <c r="C45" s="18">
        <v>56102.437129999998</v>
      </c>
      <c r="D45" s="18">
        <v>4.0000000000000002E-4</v>
      </c>
      <c r="E45">
        <f>+(C45-C$7)/C$8</f>
        <v>19154.737441611051</v>
      </c>
      <c r="F45">
        <f>ROUND(2*E45,0)/2</f>
        <v>19154.5</v>
      </c>
      <c r="G45" s="13">
        <f>+C45-(C$7+F45*C$8)</f>
        <v>0.22116950000054203</v>
      </c>
      <c r="K45">
        <f>+G45</f>
        <v>0.22116950000054203</v>
      </c>
      <c r="O45">
        <f ca="1">+C$11+C$12*$F45</f>
        <v>0.22053316561275099</v>
      </c>
      <c r="Q45" s="2">
        <f>+C45-15018.5</f>
        <v>41083.937129999998</v>
      </c>
    </row>
    <row r="46" spans="1:17" x14ac:dyDescent="0.2">
      <c r="A46" s="47" t="s">
        <v>57</v>
      </c>
      <c r="B46" s="40" t="s">
        <v>33</v>
      </c>
      <c r="C46" s="18">
        <v>56136.435299999997</v>
      </c>
      <c r="D46" s="48">
        <v>1.8E-3</v>
      </c>
      <c r="E46">
        <f>+(C46-C$7)/C$8</f>
        <v>19191.236960113543</v>
      </c>
      <c r="F46">
        <f>ROUND(2*E46,0)/2</f>
        <v>19191</v>
      </c>
      <c r="G46" s="13">
        <f>+C46-(C$7+F46*C$8)</f>
        <v>0.22072100000514183</v>
      </c>
      <c r="J46">
        <f>+G46</f>
        <v>0.22072100000514183</v>
      </c>
      <c r="O46">
        <f ca="1">+C$11+C$12*$F46</f>
        <v>0.22124016750956255</v>
      </c>
      <c r="Q46" s="2">
        <f>+C46-15018.5</f>
        <v>41117.935299999997</v>
      </c>
    </row>
    <row r="47" spans="1:17" x14ac:dyDescent="0.2">
      <c r="A47" s="16" t="s">
        <v>56</v>
      </c>
      <c r="B47" s="17" t="s">
        <v>33</v>
      </c>
      <c r="C47" s="18">
        <v>56275.226320000002</v>
      </c>
      <c r="D47" s="18">
        <v>2.9999999999999997E-4</v>
      </c>
      <c r="E47">
        <f>+(C47-C$7)/C$8</f>
        <v>19340.239256486264</v>
      </c>
      <c r="F47">
        <f>ROUND(2*E47,0)/2</f>
        <v>19340</v>
      </c>
      <c r="G47" s="13">
        <f>+C47-(C$7+F47*C$8)</f>
        <v>0.22286000000895001</v>
      </c>
      <c r="O47">
        <f ca="1">+C$11+C$12*$F47</f>
        <v>0.22412628484175207</v>
      </c>
      <c r="Q47" s="2">
        <f>+C47-15018.5</f>
        <v>41256.726320000002</v>
      </c>
    </row>
    <row r="48" spans="1:17" x14ac:dyDescent="0.2">
      <c r="A48" s="47" t="s">
        <v>57</v>
      </c>
      <c r="B48" s="40" t="s">
        <v>33</v>
      </c>
      <c r="C48" s="18">
        <v>56579.3557</v>
      </c>
      <c r="D48" s="48">
        <v>1.8E-3</v>
      </c>
      <c r="E48">
        <f>+(C48-C$7)/C$8</f>
        <v>19666.744357568532</v>
      </c>
      <c r="F48">
        <f>ROUND(2*E48,0)/2</f>
        <v>19666.5</v>
      </c>
      <c r="G48" s="13">
        <f>+C48-(C$7+F48*C$8)</f>
        <v>0.22761149999860208</v>
      </c>
      <c r="J48">
        <f>+G48</f>
        <v>0.22761149999860208</v>
      </c>
      <c r="O48">
        <f ca="1">+C$11+C$12*$F48</f>
        <v>0.23045056208309361</v>
      </c>
      <c r="Q48" s="2">
        <f>+C48-15018.5</f>
        <v>41560.8557</v>
      </c>
    </row>
    <row r="49" spans="1:17" x14ac:dyDescent="0.2">
      <c r="A49" s="46" t="s">
        <v>60</v>
      </c>
      <c r="B49" s="44" t="s">
        <v>33</v>
      </c>
      <c r="C49" s="46">
        <v>56897.465300000003</v>
      </c>
      <c r="D49" s="46">
        <v>2.0999999999999999E-3</v>
      </c>
      <c r="E49">
        <f>+(C49-C$7)/C$8</f>
        <v>20008.258245846086</v>
      </c>
      <c r="F49" s="53">
        <f>ROUND(2*E49,0)/2-0.5</f>
        <v>20008</v>
      </c>
      <c r="G49" s="13">
        <f>+C49-(C$7+F49*C$8)</f>
        <v>0.24054800000885734</v>
      </c>
      <c r="J49">
        <f>+G49</f>
        <v>0.24054800000885734</v>
      </c>
      <c r="O49">
        <f ca="1">+C$11+C$12*$F49</f>
        <v>0.23706538804915223</v>
      </c>
      <c r="Q49" s="2">
        <f>+C49-15018.5</f>
        <v>41878.965300000003</v>
      </c>
    </row>
    <row r="50" spans="1:17" x14ac:dyDescent="0.2">
      <c r="A50" s="73" t="s">
        <v>209</v>
      </c>
      <c r="B50" s="74" t="s">
        <v>44</v>
      </c>
      <c r="C50" s="75">
        <v>56918.423699999999</v>
      </c>
      <c r="D50" s="73">
        <v>3.5000000000000001E-3</v>
      </c>
      <c r="E50">
        <f>+(C50-C$7)/C$8</f>
        <v>20030.758618912711</v>
      </c>
      <c r="F50" s="53">
        <f>ROUND(2*E50,0)/2-0.5</f>
        <v>20030.5</v>
      </c>
      <c r="G50" s="13">
        <f>+C50-(C$7+F50*C$8)</f>
        <v>0.24089549999916926</v>
      </c>
      <c r="K50">
        <f>+G50</f>
        <v>0.24089549999916926</v>
      </c>
      <c r="O50">
        <f ca="1">+C$11+C$12*$F50</f>
        <v>0.2375012111362278</v>
      </c>
      <c r="Q50" s="2">
        <f>+C50-15018.5</f>
        <v>41899.923699999999</v>
      </c>
    </row>
    <row r="51" spans="1:17" x14ac:dyDescent="0.2">
      <c r="A51" s="46" t="s">
        <v>61</v>
      </c>
      <c r="B51" s="50"/>
      <c r="C51" s="46">
        <v>56918.425499999998</v>
      </c>
      <c r="D51" s="46">
        <v>6.9999999999999999E-4</v>
      </c>
      <c r="E51">
        <f>+(C51-C$7)/C$8</f>
        <v>20030.760551344167</v>
      </c>
      <c r="F51" s="53">
        <f>ROUND(2*E51,0)/2-0.5</f>
        <v>20030.5</v>
      </c>
      <c r="G51" s="13">
        <f>+C51-(C$7+F51*C$8)</f>
        <v>0.24269549999735318</v>
      </c>
      <c r="J51">
        <f>+G51</f>
        <v>0.24269549999735318</v>
      </c>
      <c r="O51">
        <f ca="1">+C$11+C$12*$F51</f>
        <v>0.2375012111362278</v>
      </c>
      <c r="Q51" s="2">
        <f>+C51-15018.5</f>
        <v>41899.925499999998</v>
      </c>
    </row>
    <row r="52" spans="1:17" x14ac:dyDescent="0.2">
      <c r="A52" s="70" t="s">
        <v>0</v>
      </c>
      <c r="B52" s="71" t="s">
        <v>33</v>
      </c>
      <c r="C52" s="72">
        <v>57935.605799999998</v>
      </c>
      <c r="D52" s="72">
        <v>8.0000000000000004E-4</v>
      </c>
      <c r="E52">
        <f>+(C52-C$7)/C$8</f>
        <v>21122.777891695805</v>
      </c>
      <c r="F52" s="53">
        <f>ROUND(2*E52,0)/2-0.5</f>
        <v>21122.5</v>
      </c>
      <c r="G52" s="13">
        <f>+C52-(C$7+F52*C$8)</f>
        <v>0.25884750000113854</v>
      </c>
      <c r="K52">
        <f>+G52</f>
        <v>0.25884750000113854</v>
      </c>
      <c r="O52">
        <f ca="1">+C$11+C$12*$F52</f>
        <v>0.2586531582956304</v>
      </c>
      <c r="Q52" s="2">
        <f>+C52-15018.5</f>
        <v>42917.105799999998</v>
      </c>
    </row>
    <row r="53" spans="1:17" x14ac:dyDescent="0.2">
      <c r="A53" s="70" t="s">
        <v>0</v>
      </c>
      <c r="B53" s="71" t="s">
        <v>33</v>
      </c>
      <c r="C53" s="72">
        <v>57949.579700000002</v>
      </c>
      <c r="D53" s="72">
        <v>8.0000000000000004E-4</v>
      </c>
      <c r="E53">
        <f>+(C53-C$7)/C$8</f>
        <v>21137.779893909519</v>
      </c>
      <c r="F53" s="53">
        <f>ROUND(2*E53,0)/2-0.5</f>
        <v>21137.5</v>
      </c>
      <c r="G53" s="13">
        <f>+C53-(C$7+F53*C$8)</f>
        <v>0.26071250000677537</v>
      </c>
      <c r="K53">
        <f>+G53</f>
        <v>0.26071250000677537</v>
      </c>
      <c r="O53">
        <f ca="1">+C$11+C$12*$F53</f>
        <v>0.25894370702034747</v>
      </c>
      <c r="Q53" s="2">
        <f>+C53-15018.5</f>
        <v>42931.079700000002</v>
      </c>
    </row>
    <row r="54" spans="1:17" x14ac:dyDescent="0.2">
      <c r="A54" s="70" t="s">
        <v>0</v>
      </c>
      <c r="B54" s="71" t="s">
        <v>33</v>
      </c>
      <c r="C54" s="72">
        <v>57950.503100000002</v>
      </c>
      <c r="D54" s="72">
        <v>8.9999999999999998E-4</v>
      </c>
      <c r="E54">
        <f>+(C54-C$7)/C$8</f>
        <v>21138.771231248709</v>
      </c>
      <c r="F54" s="53">
        <f>ROUND(2*E54,0)/2-0.5</f>
        <v>21138.5</v>
      </c>
      <c r="G54" s="13">
        <f>+C54-(C$7+F54*C$8)</f>
        <v>0.25264350000361446</v>
      </c>
      <c r="K54">
        <f>+G54</f>
        <v>0.25264350000361446</v>
      </c>
      <c r="O54">
        <f ca="1">+C$11+C$12*$F54</f>
        <v>0.25896307693532861</v>
      </c>
      <c r="Q54" s="2">
        <f>+C54-15018.5</f>
        <v>42932.003100000002</v>
      </c>
    </row>
    <row r="55" spans="1:17" x14ac:dyDescent="0.2">
      <c r="A55" s="70" t="s">
        <v>0</v>
      </c>
      <c r="B55" s="71" t="s">
        <v>33</v>
      </c>
      <c r="C55" s="72">
        <v>57978.453699999998</v>
      </c>
      <c r="D55" s="72">
        <v>8.0000000000000004E-4</v>
      </c>
      <c r="E55">
        <f>+(C55-C$7)/C$8</f>
        <v>21168.778241680615</v>
      </c>
      <c r="F55" s="53">
        <f>ROUND(2*E55,0)/2-0.5</f>
        <v>21168.5</v>
      </c>
      <c r="G55" s="13">
        <f>+C55-(C$7+F55*C$8)</f>
        <v>0.25917350000236183</v>
      </c>
      <c r="K55">
        <f>+G55</f>
        <v>0.25917350000236183</v>
      </c>
      <c r="O55">
        <f ca="1">+C$11+C$12*$F55</f>
        <v>0.25954417438476274</v>
      </c>
      <c r="Q55" s="2">
        <f>+C55-15018.5</f>
        <v>42959.953699999998</v>
      </c>
    </row>
    <row r="56" spans="1:17" x14ac:dyDescent="0.2">
      <c r="A56" s="73" t="s">
        <v>209</v>
      </c>
      <c r="B56" s="74" t="s">
        <v>33</v>
      </c>
      <c r="C56" s="75">
        <v>59071.553800000002</v>
      </c>
      <c r="D56" s="73">
        <v>3.5000000000000001E-3</v>
      </c>
      <c r="E56">
        <f>+(C56-C$7)/C$8</f>
        <v>22342.301032025764</v>
      </c>
      <c r="F56" s="53">
        <f>ROUND(2*E56,0)/2-0.5</f>
        <v>22342</v>
      </c>
      <c r="G56" s="13">
        <f>+C56-(C$7+F56*C$8)</f>
        <v>0.28040200000395998</v>
      </c>
      <c r="K56">
        <f>+G56</f>
        <v>0.28040200000395998</v>
      </c>
      <c r="O56">
        <f ca="1">+C$11+C$12*$F56</f>
        <v>0.2822747696151281</v>
      </c>
      <c r="Q56" s="2">
        <f>+C56-15018.5</f>
        <v>44053.053800000002</v>
      </c>
    </row>
    <row r="57" spans="1:17" x14ac:dyDescent="0.2">
      <c r="A57" s="73" t="s">
        <v>209</v>
      </c>
      <c r="B57" s="74" t="s">
        <v>44</v>
      </c>
      <c r="C57" s="75">
        <v>59461.380899999996</v>
      </c>
      <c r="D57" s="73">
        <v>3.5000000000000001E-3</v>
      </c>
      <c r="E57">
        <f>+(C57-C$7)/C$8</f>
        <v>22760.808894337868</v>
      </c>
      <c r="F57" s="53">
        <f>ROUND(2*E57,0)/2-0.5</f>
        <v>22760.5</v>
      </c>
      <c r="G57" s="13">
        <f>+C57-(C$7+F57*C$8)</f>
        <v>0.28772549999848707</v>
      </c>
      <c r="K57">
        <f>+G57</f>
        <v>0.28772549999848707</v>
      </c>
      <c r="O57">
        <f ca="1">+C$11+C$12*$F57</f>
        <v>0.29038107903473431</v>
      </c>
      <c r="Q57" s="2">
        <f>+C57-15018.5</f>
        <v>44442.880899999996</v>
      </c>
    </row>
    <row r="58" spans="1:17" x14ac:dyDescent="0.2">
      <c r="C58" s="13"/>
      <c r="D58" s="13"/>
    </row>
    <row r="59" spans="1:17" x14ac:dyDescent="0.2">
      <c r="C59" s="13"/>
      <c r="D59" s="13"/>
    </row>
    <row r="60" spans="1:17" x14ac:dyDescent="0.2">
      <c r="C60" s="13"/>
      <c r="D60" s="13"/>
    </row>
    <row r="61" spans="1:17" x14ac:dyDescent="0.2">
      <c r="C61" s="13"/>
      <c r="D61" s="13"/>
    </row>
    <row r="62" spans="1:17" x14ac:dyDescent="0.2">
      <c r="C62" s="13"/>
      <c r="D62" s="13"/>
    </row>
    <row r="63" spans="1:17" x14ac:dyDescent="0.2">
      <c r="C63" s="13"/>
      <c r="D63" s="13"/>
    </row>
    <row r="64" spans="1:17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</sheetData>
  <sortState xmlns:xlrd2="http://schemas.microsoft.com/office/spreadsheetml/2017/richdata2" ref="A21:R57">
    <sortCondition ref="C21:C57"/>
  </sortState>
  <phoneticPr fontId="7" type="noConversion"/>
  <hyperlinks>
    <hyperlink ref="H63785" r:id="rId1" display="http://vsolj.cetus-net.org/bulletin.html"/>
    <hyperlink ref="H63778" r:id="rId2" display="https://www.aavso.org/ejaavso"/>
    <hyperlink ref="I63785" r:id="rId3" display="http://vsolj.cetus-net.org/bulletin.html"/>
    <hyperlink ref="AQ57436" r:id="rId4" display="http://cdsbib.u-strasbg.fr/cgi-bin/cdsbib?1990RMxAA..21..381G"/>
    <hyperlink ref="H63782" r:id="rId5" display="https://www.aavso.org/ejaavso"/>
    <hyperlink ref="AP4800" r:id="rId6" display="http://cdsbib.u-strasbg.fr/cgi-bin/cdsbib?1990RMxAA..21..381G"/>
    <hyperlink ref="AP4803" r:id="rId7" display="http://cdsbib.u-strasbg.fr/cgi-bin/cdsbib?1990RMxAA..21..381G"/>
    <hyperlink ref="AP4801" r:id="rId8" display="http://cdsbib.u-strasbg.fr/cgi-bin/cdsbib?1990RMxAA..21..381G"/>
    <hyperlink ref="AP4785" r:id="rId9" display="http://cdsbib.u-strasbg.fr/cgi-bin/cdsbib?1990RMxAA..21..381G"/>
    <hyperlink ref="AQ5014" r:id="rId10" display="http://cdsbib.u-strasbg.fr/cgi-bin/cdsbib?1990RMxAA..21..381G"/>
    <hyperlink ref="AQ5018" r:id="rId11" display="http://cdsbib.u-strasbg.fr/cgi-bin/cdsbib?1990RMxAA..21..381G"/>
    <hyperlink ref="AQ64698" r:id="rId12" display="http://cdsbib.u-strasbg.fr/cgi-bin/cdsbib?1990RMxAA..21..381G"/>
    <hyperlink ref="I1906" r:id="rId13" display="http://vsolj.cetus-net.org/bulletin.html"/>
    <hyperlink ref="H1906" r:id="rId14" display="http://vsolj.cetus-net.org/bulletin.html"/>
    <hyperlink ref="AQ65359" r:id="rId15" display="http://cdsbib.u-strasbg.fr/cgi-bin/cdsbib?1990RMxAA..21..381G"/>
    <hyperlink ref="AQ65358" r:id="rId16" display="http://cdsbib.u-strasbg.fr/cgi-bin/cdsbib?1990RMxAA..21..381G"/>
    <hyperlink ref="AP3076" r:id="rId17" display="http://cdsbib.u-strasbg.fr/cgi-bin/cdsbib?1990RMxAA..21..381G"/>
    <hyperlink ref="AP3094" r:id="rId18" display="http://cdsbib.u-strasbg.fr/cgi-bin/cdsbib?1990RMxAA..21..381G"/>
    <hyperlink ref="AP3095" r:id="rId19" display="http://cdsbib.u-strasbg.fr/cgi-bin/cdsbib?1990RMxAA..21..381G"/>
    <hyperlink ref="AP3091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2"/>
  <sheetViews>
    <sheetView workbookViewId="0">
      <selection activeCell="A34" sqref="A34:C38"/>
    </sheetView>
  </sheetViews>
  <sheetFormatPr defaultRowHeight="12.75" x14ac:dyDescent="0.2"/>
  <cols>
    <col min="1" max="1" width="19.7109375" style="13" customWidth="1"/>
    <col min="2" max="2" width="4.42578125" style="20" customWidth="1"/>
    <col min="3" max="3" width="12.7109375" style="13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3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 x14ac:dyDescent="0.25">
      <c r="A1" s="54" t="s">
        <v>62</v>
      </c>
      <c r="I1" s="55" t="s">
        <v>63</v>
      </c>
      <c r="J1" s="56" t="s">
        <v>64</v>
      </c>
    </row>
    <row r="2" spans="1:16" x14ac:dyDescent="0.2">
      <c r="I2" s="57" t="s">
        <v>65</v>
      </c>
      <c r="J2" s="58" t="s">
        <v>66</v>
      </c>
    </row>
    <row r="3" spans="1:16" x14ac:dyDescent="0.2">
      <c r="A3" s="59" t="s">
        <v>67</v>
      </c>
      <c r="I3" s="57" t="s">
        <v>68</v>
      </c>
      <c r="J3" s="58" t="s">
        <v>69</v>
      </c>
    </row>
    <row r="4" spans="1:16" x14ac:dyDescent="0.2">
      <c r="I4" s="57" t="s">
        <v>70</v>
      </c>
      <c r="J4" s="58" t="s">
        <v>69</v>
      </c>
    </row>
    <row r="5" spans="1:16" ht="13.5" thickBot="1" x14ac:dyDescent="0.25">
      <c r="I5" s="60" t="s">
        <v>71</v>
      </c>
      <c r="J5" s="61" t="s">
        <v>72</v>
      </c>
    </row>
    <row r="10" spans="1:16" ht="13.5" thickBot="1" x14ac:dyDescent="0.25"/>
    <row r="11" spans="1:16" ht="12.75" customHeight="1" thickBot="1" x14ac:dyDescent="0.25">
      <c r="A11" s="13" t="str">
        <f t="shared" ref="A11:A38" si="0">P11</f>
        <v>IBVS 5745 </v>
      </c>
      <c r="B11" s="22" t="str">
        <f t="shared" ref="B11:B38" si="1">IF(H11=INT(H11),"I","II")</f>
        <v>I</v>
      </c>
      <c r="C11" s="13">
        <f t="shared" ref="C11:C38" si="2">1*G11</f>
        <v>50666.739099999999</v>
      </c>
      <c r="D11" s="20" t="str">
        <f t="shared" ref="D11:D38" si="3">VLOOKUP(F11,I$1:J$5,2,FALSE)</f>
        <v>vis</v>
      </c>
      <c r="E11" s="62">
        <f>VLOOKUP(C11,Active!C$21:E$971,3,FALSE)</f>
        <v>13319.118618010909</v>
      </c>
      <c r="F11" s="22" t="s">
        <v>71</v>
      </c>
      <c r="G11" s="20" t="str">
        <f t="shared" ref="G11:G38" si="4">MID(I11,3,LEN(I11)-3)</f>
        <v>50666.7391</v>
      </c>
      <c r="H11" s="13">
        <f t="shared" ref="H11:H38" si="5">1*K11</f>
        <v>13319</v>
      </c>
      <c r="I11" s="63" t="s">
        <v>73</v>
      </c>
      <c r="J11" s="64" t="s">
        <v>74</v>
      </c>
      <c r="K11" s="63">
        <v>13319</v>
      </c>
      <c r="L11" s="63" t="s">
        <v>75</v>
      </c>
      <c r="M11" s="64" t="s">
        <v>76</v>
      </c>
      <c r="N11" s="64" t="s">
        <v>77</v>
      </c>
      <c r="O11" s="65" t="s">
        <v>78</v>
      </c>
      <c r="P11" s="66" t="s">
        <v>79</v>
      </c>
    </row>
    <row r="12" spans="1:16" ht="12.75" customHeight="1" thickBot="1" x14ac:dyDescent="0.25">
      <c r="A12" s="13" t="str">
        <f t="shared" si="0"/>
        <v>IBVS 5745 </v>
      </c>
      <c r="B12" s="22" t="str">
        <f t="shared" si="1"/>
        <v>II</v>
      </c>
      <c r="C12" s="13">
        <f t="shared" si="2"/>
        <v>50672.793299999998</v>
      </c>
      <c r="D12" s="20" t="str">
        <f t="shared" si="3"/>
        <v>vis</v>
      </c>
      <c r="E12" s="62">
        <f>VLOOKUP(C12,Active!C$21:E$971,3,FALSE)</f>
        <v>13325.618243870704</v>
      </c>
      <c r="F12" s="22" t="s">
        <v>71</v>
      </c>
      <c r="G12" s="20" t="str">
        <f t="shared" si="4"/>
        <v>50672.7933</v>
      </c>
      <c r="H12" s="13">
        <f t="shared" si="5"/>
        <v>13325.5</v>
      </c>
      <c r="I12" s="63" t="s">
        <v>80</v>
      </c>
      <c r="J12" s="64" t="s">
        <v>81</v>
      </c>
      <c r="K12" s="63">
        <v>13325.5</v>
      </c>
      <c r="L12" s="63" t="s">
        <v>82</v>
      </c>
      <c r="M12" s="64" t="s">
        <v>76</v>
      </c>
      <c r="N12" s="64" t="s">
        <v>77</v>
      </c>
      <c r="O12" s="65" t="s">
        <v>78</v>
      </c>
      <c r="P12" s="66" t="s">
        <v>79</v>
      </c>
    </row>
    <row r="13" spans="1:16" ht="12.75" customHeight="1" thickBot="1" x14ac:dyDescent="0.25">
      <c r="A13" s="13" t="str">
        <f t="shared" si="0"/>
        <v>IBVS 5287 </v>
      </c>
      <c r="B13" s="22" t="str">
        <f t="shared" si="1"/>
        <v>I</v>
      </c>
      <c r="C13" s="13">
        <f t="shared" si="2"/>
        <v>51675.535199999998</v>
      </c>
      <c r="D13" s="20" t="str">
        <f t="shared" si="3"/>
        <v>vis</v>
      </c>
      <c r="E13" s="62">
        <f>VLOOKUP(C13,Active!C$21:E$971,3,FALSE)</f>
        <v>14402.134907334546</v>
      </c>
      <c r="F13" s="22" t="s">
        <v>71</v>
      </c>
      <c r="G13" s="20" t="str">
        <f t="shared" si="4"/>
        <v>51675.5352</v>
      </c>
      <c r="H13" s="13">
        <f t="shared" si="5"/>
        <v>14402</v>
      </c>
      <c r="I13" s="63" t="s">
        <v>83</v>
      </c>
      <c r="J13" s="64" t="s">
        <v>84</v>
      </c>
      <c r="K13" s="63">
        <v>14402</v>
      </c>
      <c r="L13" s="63" t="s">
        <v>85</v>
      </c>
      <c r="M13" s="64" t="s">
        <v>76</v>
      </c>
      <c r="N13" s="64" t="s">
        <v>86</v>
      </c>
      <c r="O13" s="65" t="s">
        <v>87</v>
      </c>
      <c r="P13" s="66" t="s">
        <v>88</v>
      </c>
    </row>
    <row r="14" spans="1:16" ht="12.75" customHeight="1" thickBot="1" x14ac:dyDescent="0.25">
      <c r="A14" s="13" t="str">
        <f t="shared" si="0"/>
        <v>IBVS 5583 </v>
      </c>
      <c r="B14" s="22" t="str">
        <f t="shared" si="1"/>
        <v>I</v>
      </c>
      <c r="C14" s="13">
        <f t="shared" si="2"/>
        <v>52138.489300000001</v>
      </c>
      <c r="D14" s="20" t="str">
        <f t="shared" si="3"/>
        <v>vis</v>
      </c>
      <c r="E14" s="62">
        <f>VLOOKUP(C14,Active!C$21:E$971,3,FALSE)</f>
        <v>14899.14994487203</v>
      </c>
      <c r="F14" s="22" t="s">
        <v>71</v>
      </c>
      <c r="G14" s="20" t="str">
        <f t="shared" si="4"/>
        <v>52138.4893</v>
      </c>
      <c r="H14" s="13">
        <f t="shared" si="5"/>
        <v>14899</v>
      </c>
      <c r="I14" s="63" t="s">
        <v>98</v>
      </c>
      <c r="J14" s="64" t="s">
        <v>99</v>
      </c>
      <c r="K14" s="63">
        <v>14899</v>
      </c>
      <c r="L14" s="63" t="s">
        <v>100</v>
      </c>
      <c r="M14" s="64" t="s">
        <v>76</v>
      </c>
      <c r="N14" s="64" t="s">
        <v>77</v>
      </c>
      <c r="O14" s="65" t="s">
        <v>87</v>
      </c>
      <c r="P14" s="66" t="s">
        <v>101</v>
      </c>
    </row>
    <row r="15" spans="1:16" ht="12.75" customHeight="1" thickBot="1" x14ac:dyDescent="0.25">
      <c r="A15" s="13" t="str">
        <f t="shared" si="0"/>
        <v>IBVS 5713 </v>
      </c>
      <c r="B15" s="22" t="str">
        <f t="shared" si="1"/>
        <v>I</v>
      </c>
      <c r="C15" s="13">
        <f t="shared" si="2"/>
        <v>53566.453600000001</v>
      </c>
      <c r="D15" s="20" t="str">
        <f t="shared" si="3"/>
        <v>vis</v>
      </c>
      <c r="E15" s="62">
        <f>VLOOKUP(C15,Active!C$21:E$971,3,FALSE)</f>
        <v>16432.173910242858</v>
      </c>
      <c r="F15" s="22" t="s">
        <v>71</v>
      </c>
      <c r="G15" s="20" t="str">
        <f t="shared" si="4"/>
        <v>53566.4536</v>
      </c>
      <c r="H15" s="13">
        <f t="shared" si="5"/>
        <v>16432</v>
      </c>
      <c r="I15" s="63" t="s">
        <v>102</v>
      </c>
      <c r="J15" s="64" t="s">
        <v>103</v>
      </c>
      <c r="K15" s="63">
        <v>16432</v>
      </c>
      <c r="L15" s="63" t="s">
        <v>104</v>
      </c>
      <c r="M15" s="64" t="s">
        <v>76</v>
      </c>
      <c r="N15" s="64" t="s">
        <v>77</v>
      </c>
      <c r="O15" s="65" t="s">
        <v>105</v>
      </c>
      <c r="P15" s="66" t="s">
        <v>106</v>
      </c>
    </row>
    <row r="16" spans="1:16" ht="12.75" customHeight="1" thickBot="1" x14ac:dyDescent="0.25">
      <c r="A16" s="13" t="str">
        <f t="shared" si="0"/>
        <v>BAVM 186 </v>
      </c>
      <c r="B16" s="22" t="str">
        <f t="shared" si="1"/>
        <v>I</v>
      </c>
      <c r="C16" s="13">
        <f t="shared" si="2"/>
        <v>54245.5069</v>
      </c>
      <c r="D16" s="20" t="str">
        <f t="shared" si="3"/>
        <v>vis</v>
      </c>
      <c r="E16" s="62">
        <f>VLOOKUP(C16,Active!C$21:E$971,3,FALSE)</f>
        <v>17161.187221474902</v>
      </c>
      <c r="F16" s="22" t="s">
        <v>71</v>
      </c>
      <c r="G16" s="20" t="str">
        <f t="shared" si="4"/>
        <v>54245.5069</v>
      </c>
      <c r="H16" s="13">
        <f t="shared" si="5"/>
        <v>17161</v>
      </c>
      <c r="I16" s="63" t="s">
        <v>113</v>
      </c>
      <c r="J16" s="64" t="s">
        <v>114</v>
      </c>
      <c r="K16" s="63">
        <v>17161</v>
      </c>
      <c r="L16" s="63" t="s">
        <v>115</v>
      </c>
      <c r="M16" s="64" t="s">
        <v>110</v>
      </c>
      <c r="N16" s="64" t="s">
        <v>116</v>
      </c>
      <c r="O16" s="65" t="s">
        <v>117</v>
      </c>
      <c r="P16" s="66" t="s">
        <v>118</v>
      </c>
    </row>
    <row r="17" spans="1:16" ht="12.75" customHeight="1" thickBot="1" x14ac:dyDescent="0.25">
      <c r="A17" s="13" t="str">
        <f t="shared" si="0"/>
        <v>IBVS 5945 </v>
      </c>
      <c r="B17" s="22" t="str">
        <f t="shared" si="1"/>
        <v>I</v>
      </c>
      <c r="C17" s="13">
        <f t="shared" si="2"/>
        <v>55342.807800000002</v>
      </c>
      <c r="D17" s="20" t="str">
        <f t="shared" si="3"/>
        <v>vis</v>
      </c>
      <c r="E17" s="62">
        <f>VLOOKUP(C17,Active!C$21:E$971,3,FALSE)</f>
        <v>18339.219877419437</v>
      </c>
      <c r="F17" s="22" t="s">
        <v>71</v>
      </c>
      <c r="G17" s="20" t="str">
        <f t="shared" si="4"/>
        <v>55342.8078</v>
      </c>
      <c r="H17" s="13">
        <f t="shared" si="5"/>
        <v>18339</v>
      </c>
      <c r="I17" s="63" t="s">
        <v>125</v>
      </c>
      <c r="J17" s="64" t="s">
        <v>126</v>
      </c>
      <c r="K17" s="63" t="s">
        <v>127</v>
      </c>
      <c r="L17" s="63" t="s">
        <v>128</v>
      </c>
      <c r="M17" s="64" t="s">
        <v>110</v>
      </c>
      <c r="N17" s="64" t="s">
        <v>71</v>
      </c>
      <c r="O17" s="65" t="s">
        <v>92</v>
      </c>
      <c r="P17" s="66" t="s">
        <v>129</v>
      </c>
    </row>
    <row r="18" spans="1:16" ht="12.75" customHeight="1" thickBot="1" x14ac:dyDescent="0.25">
      <c r="A18" s="13" t="str">
        <f t="shared" si="0"/>
        <v>BAVM 234 </v>
      </c>
      <c r="B18" s="22" t="str">
        <f t="shared" si="1"/>
        <v>II</v>
      </c>
      <c r="C18" s="13">
        <f t="shared" si="2"/>
        <v>55380.530599999998</v>
      </c>
      <c r="D18" s="20" t="str">
        <f t="shared" si="3"/>
        <v>vis</v>
      </c>
      <c r="E18" s="62">
        <f>VLOOKUP(C18,Active!C$21:E$971,3,FALSE)</f>
        <v>18379.718058249928</v>
      </c>
      <c r="F18" s="22" t="s">
        <v>71</v>
      </c>
      <c r="G18" s="20" t="str">
        <f t="shared" si="4"/>
        <v>55380.5306</v>
      </c>
      <c r="H18" s="13">
        <f t="shared" si="5"/>
        <v>18379.5</v>
      </c>
      <c r="I18" s="63" t="s">
        <v>135</v>
      </c>
      <c r="J18" s="64" t="s">
        <v>136</v>
      </c>
      <c r="K18" s="63" t="s">
        <v>137</v>
      </c>
      <c r="L18" s="63" t="s">
        <v>138</v>
      </c>
      <c r="M18" s="64" t="s">
        <v>110</v>
      </c>
      <c r="N18" s="64" t="s">
        <v>116</v>
      </c>
      <c r="O18" s="65" t="s">
        <v>123</v>
      </c>
      <c r="P18" s="66" t="s">
        <v>139</v>
      </c>
    </row>
    <row r="19" spans="1:16" ht="12.75" customHeight="1" thickBot="1" x14ac:dyDescent="0.25">
      <c r="A19" s="13" t="str">
        <f t="shared" si="0"/>
        <v>BAVM 234 </v>
      </c>
      <c r="B19" s="22" t="str">
        <f t="shared" si="1"/>
        <v>I</v>
      </c>
      <c r="C19" s="13">
        <f t="shared" si="2"/>
        <v>55387.519999999997</v>
      </c>
      <c r="D19" s="20" t="str">
        <f t="shared" si="3"/>
        <v>vis</v>
      </c>
      <c r="E19" s="62">
        <f>VLOOKUP(C19,Active!C$21:E$971,3,FALSE)</f>
        <v>18387.221689610713</v>
      </c>
      <c r="F19" s="22" t="s">
        <v>71</v>
      </c>
      <c r="G19" s="20" t="str">
        <f t="shared" si="4"/>
        <v>55387.52</v>
      </c>
      <c r="H19" s="13">
        <f t="shared" si="5"/>
        <v>18387</v>
      </c>
      <c r="I19" s="63" t="s">
        <v>140</v>
      </c>
      <c r="J19" s="64" t="s">
        <v>141</v>
      </c>
      <c r="K19" s="63" t="s">
        <v>142</v>
      </c>
      <c r="L19" s="63" t="s">
        <v>143</v>
      </c>
      <c r="M19" s="64" t="s">
        <v>110</v>
      </c>
      <c r="N19" s="64" t="s">
        <v>116</v>
      </c>
      <c r="O19" s="65" t="s">
        <v>123</v>
      </c>
      <c r="P19" s="66" t="s">
        <v>139</v>
      </c>
    </row>
    <row r="20" spans="1:16" ht="12.75" customHeight="1" thickBot="1" x14ac:dyDescent="0.25">
      <c r="A20" s="13" t="str">
        <f t="shared" si="0"/>
        <v>BAVM 215 </v>
      </c>
      <c r="B20" s="22" t="str">
        <f t="shared" si="1"/>
        <v>I</v>
      </c>
      <c r="C20" s="13">
        <f t="shared" si="2"/>
        <v>55387.5213</v>
      </c>
      <c r="D20" s="20" t="str">
        <f t="shared" si="3"/>
        <v>vis</v>
      </c>
      <c r="E20" s="62">
        <f>VLOOKUP(C20,Active!C$21:E$971,3,FALSE)</f>
        <v>18387.22308525566</v>
      </c>
      <c r="F20" s="22" t="s">
        <v>71</v>
      </c>
      <c r="G20" s="20" t="str">
        <f t="shared" si="4"/>
        <v>55387.5213</v>
      </c>
      <c r="H20" s="13">
        <f t="shared" si="5"/>
        <v>18387</v>
      </c>
      <c r="I20" s="63" t="s">
        <v>144</v>
      </c>
      <c r="J20" s="64" t="s">
        <v>145</v>
      </c>
      <c r="K20" s="63" t="s">
        <v>142</v>
      </c>
      <c r="L20" s="63" t="s">
        <v>146</v>
      </c>
      <c r="M20" s="64" t="s">
        <v>110</v>
      </c>
      <c r="N20" s="64" t="s">
        <v>116</v>
      </c>
      <c r="O20" s="65" t="s">
        <v>117</v>
      </c>
      <c r="P20" s="66" t="s">
        <v>147</v>
      </c>
    </row>
    <row r="21" spans="1:16" ht="12.75" customHeight="1" thickBot="1" x14ac:dyDescent="0.25">
      <c r="A21" s="13" t="str">
        <f t="shared" si="0"/>
        <v>BAVM 234 </v>
      </c>
      <c r="B21" s="22" t="str">
        <f t="shared" si="1"/>
        <v>II</v>
      </c>
      <c r="C21" s="13">
        <f t="shared" si="2"/>
        <v>55409.412100000001</v>
      </c>
      <c r="D21" s="20" t="str">
        <f t="shared" si="3"/>
        <v>vis</v>
      </c>
      <c r="E21" s="62">
        <f>VLOOKUP(C21,Active!C$21:E$971,3,FALSE)</f>
        <v>18410.724457818786</v>
      </c>
      <c r="F21" s="22" t="s">
        <v>71</v>
      </c>
      <c r="G21" s="20" t="str">
        <f t="shared" si="4"/>
        <v>55409.4121</v>
      </c>
      <c r="H21" s="13">
        <f t="shared" si="5"/>
        <v>18410.5</v>
      </c>
      <c r="I21" s="63" t="s">
        <v>148</v>
      </c>
      <c r="J21" s="64" t="s">
        <v>149</v>
      </c>
      <c r="K21" s="63" t="s">
        <v>150</v>
      </c>
      <c r="L21" s="63" t="s">
        <v>151</v>
      </c>
      <c r="M21" s="64" t="s">
        <v>110</v>
      </c>
      <c r="N21" s="64" t="s">
        <v>116</v>
      </c>
      <c r="O21" s="65" t="s">
        <v>123</v>
      </c>
      <c r="P21" s="66" t="s">
        <v>139</v>
      </c>
    </row>
    <row r="22" spans="1:16" ht="12.75" customHeight="1" thickBot="1" x14ac:dyDescent="0.25">
      <c r="A22" s="13" t="str">
        <f t="shared" si="0"/>
        <v>BAVM 215 </v>
      </c>
      <c r="B22" s="22" t="str">
        <f t="shared" si="1"/>
        <v>I</v>
      </c>
      <c r="C22" s="13">
        <f t="shared" si="2"/>
        <v>55429.438499999997</v>
      </c>
      <c r="D22" s="20" t="str">
        <f t="shared" si="3"/>
        <v>vis</v>
      </c>
      <c r="E22" s="62">
        <f>VLOOKUP(C22,Active!C$21:E$971,3,FALSE)</f>
        <v>18432.224260818126</v>
      </c>
      <c r="F22" s="22" t="s">
        <v>71</v>
      </c>
      <c r="G22" s="20" t="str">
        <f t="shared" si="4"/>
        <v>55429.4385</v>
      </c>
      <c r="H22" s="13">
        <f t="shared" si="5"/>
        <v>18432</v>
      </c>
      <c r="I22" s="63" t="s">
        <v>152</v>
      </c>
      <c r="J22" s="64" t="s">
        <v>153</v>
      </c>
      <c r="K22" s="63" t="s">
        <v>154</v>
      </c>
      <c r="L22" s="63" t="s">
        <v>155</v>
      </c>
      <c r="M22" s="64" t="s">
        <v>110</v>
      </c>
      <c r="N22" s="64" t="s">
        <v>156</v>
      </c>
      <c r="O22" s="65" t="s">
        <v>123</v>
      </c>
      <c r="P22" s="66" t="s">
        <v>147</v>
      </c>
    </row>
    <row r="23" spans="1:16" ht="12.75" customHeight="1" thickBot="1" x14ac:dyDescent="0.25">
      <c r="A23" s="13" t="str">
        <f t="shared" si="0"/>
        <v>BAVM 215 </v>
      </c>
      <c r="B23" s="22" t="str">
        <f t="shared" si="1"/>
        <v>I</v>
      </c>
      <c r="C23" s="13">
        <f t="shared" si="2"/>
        <v>55430.369599999998</v>
      </c>
      <c r="D23" s="20" t="str">
        <f t="shared" si="3"/>
        <v>vis</v>
      </c>
      <c r="E23" s="62">
        <f>VLOOKUP(C23,Active!C$21:E$971,3,FALSE)</f>
        <v>18433.223864669679</v>
      </c>
      <c r="F23" s="22" t="s">
        <v>71</v>
      </c>
      <c r="G23" s="20" t="str">
        <f t="shared" si="4"/>
        <v>55430.3696</v>
      </c>
      <c r="H23" s="13">
        <f t="shared" si="5"/>
        <v>18433</v>
      </c>
      <c r="I23" s="63" t="s">
        <v>157</v>
      </c>
      <c r="J23" s="64" t="s">
        <v>158</v>
      </c>
      <c r="K23" s="63" t="s">
        <v>159</v>
      </c>
      <c r="L23" s="63" t="s">
        <v>160</v>
      </c>
      <c r="M23" s="64" t="s">
        <v>110</v>
      </c>
      <c r="N23" s="64" t="s">
        <v>116</v>
      </c>
      <c r="O23" s="65" t="s">
        <v>117</v>
      </c>
      <c r="P23" s="66" t="s">
        <v>147</v>
      </c>
    </row>
    <row r="24" spans="1:16" ht="12.75" customHeight="1" thickBot="1" x14ac:dyDescent="0.25">
      <c r="A24" s="13" t="str">
        <f t="shared" si="0"/>
        <v>IBVS 6007 </v>
      </c>
      <c r="B24" s="22" t="str">
        <f t="shared" si="1"/>
        <v>I</v>
      </c>
      <c r="C24" s="13">
        <f t="shared" si="2"/>
        <v>55616.66689</v>
      </c>
      <c r="D24" s="20" t="str">
        <f t="shared" si="3"/>
        <v>vis</v>
      </c>
      <c r="E24" s="62">
        <f>VLOOKUP(C24,Active!C$21:E$971,3,FALSE)</f>
        <v>18633.227611439568</v>
      </c>
      <c r="F24" s="22" t="s">
        <v>71</v>
      </c>
      <c r="G24" s="20" t="str">
        <f t="shared" si="4"/>
        <v>55616.66689</v>
      </c>
      <c r="H24" s="13">
        <f t="shared" si="5"/>
        <v>18633</v>
      </c>
      <c r="I24" s="63" t="s">
        <v>161</v>
      </c>
      <c r="J24" s="64" t="s">
        <v>162</v>
      </c>
      <c r="K24" s="63" t="s">
        <v>163</v>
      </c>
      <c r="L24" s="63" t="s">
        <v>164</v>
      </c>
      <c r="M24" s="64" t="s">
        <v>110</v>
      </c>
      <c r="N24" s="64" t="s">
        <v>86</v>
      </c>
      <c r="O24" s="65" t="s">
        <v>165</v>
      </c>
      <c r="P24" s="66" t="s">
        <v>166</v>
      </c>
    </row>
    <row r="25" spans="1:16" ht="12.75" customHeight="1" thickBot="1" x14ac:dyDescent="0.25">
      <c r="A25" s="13" t="str">
        <f t="shared" si="0"/>
        <v>BAVM 220 </v>
      </c>
      <c r="B25" s="22" t="str">
        <f t="shared" si="1"/>
        <v>I</v>
      </c>
      <c r="C25" s="13">
        <f t="shared" si="2"/>
        <v>55700.501300000004</v>
      </c>
      <c r="D25" s="20" t="str">
        <f t="shared" si="3"/>
        <v>vis</v>
      </c>
      <c r="E25" s="62">
        <f>VLOOKUP(C25,Active!C$21:E$971,3,FALSE)</f>
        <v>18723.229973300247</v>
      </c>
      <c r="F25" s="22" t="s">
        <v>71</v>
      </c>
      <c r="G25" s="20" t="str">
        <f t="shared" si="4"/>
        <v>55700.5013</v>
      </c>
      <c r="H25" s="13">
        <f t="shared" si="5"/>
        <v>18723</v>
      </c>
      <c r="I25" s="63" t="s">
        <v>167</v>
      </c>
      <c r="J25" s="64" t="s">
        <v>168</v>
      </c>
      <c r="K25" s="63" t="s">
        <v>169</v>
      </c>
      <c r="L25" s="63" t="s">
        <v>170</v>
      </c>
      <c r="M25" s="64" t="s">
        <v>110</v>
      </c>
      <c r="N25" s="64" t="s">
        <v>116</v>
      </c>
      <c r="O25" s="65" t="s">
        <v>117</v>
      </c>
      <c r="P25" s="66" t="s">
        <v>171</v>
      </c>
    </row>
    <row r="26" spans="1:16" ht="12.75" customHeight="1" thickBot="1" x14ac:dyDescent="0.25">
      <c r="A26" s="13" t="str">
        <f t="shared" si="0"/>
        <v>BAVM 220 </v>
      </c>
      <c r="B26" s="22" t="str">
        <f t="shared" si="1"/>
        <v>II</v>
      </c>
      <c r="C26" s="13">
        <f t="shared" si="2"/>
        <v>55707.487000000001</v>
      </c>
      <c r="D26" s="20" t="str">
        <f t="shared" si="3"/>
        <v>vis</v>
      </c>
      <c r="E26" s="62">
        <f>VLOOKUP(C26,Active!C$21:E$971,3,FALSE)</f>
        <v>18730.729632440805</v>
      </c>
      <c r="F26" s="22" t="s">
        <v>71</v>
      </c>
      <c r="G26" s="20" t="str">
        <f t="shared" si="4"/>
        <v>55707.4870</v>
      </c>
      <c r="H26" s="13">
        <f t="shared" si="5"/>
        <v>18730.5</v>
      </c>
      <c r="I26" s="63" t="s">
        <v>172</v>
      </c>
      <c r="J26" s="64" t="s">
        <v>173</v>
      </c>
      <c r="K26" s="63" t="s">
        <v>174</v>
      </c>
      <c r="L26" s="63" t="s">
        <v>175</v>
      </c>
      <c r="M26" s="64" t="s">
        <v>110</v>
      </c>
      <c r="N26" s="64" t="s">
        <v>116</v>
      </c>
      <c r="O26" s="65" t="s">
        <v>117</v>
      </c>
      <c r="P26" s="66" t="s">
        <v>171</v>
      </c>
    </row>
    <row r="27" spans="1:16" ht="12.75" customHeight="1" thickBot="1" x14ac:dyDescent="0.25">
      <c r="A27" s="13" t="str">
        <f t="shared" si="0"/>
        <v>IBVS 5992 </v>
      </c>
      <c r="B27" s="22" t="str">
        <f t="shared" si="1"/>
        <v>I</v>
      </c>
      <c r="C27" s="13">
        <f t="shared" si="2"/>
        <v>55710.750699999997</v>
      </c>
      <c r="D27" s="20" t="str">
        <f t="shared" si="3"/>
        <v>vis</v>
      </c>
      <c r="E27" s="62">
        <f>VLOOKUP(C27,Active!C$21:E$971,3,FALSE)</f>
        <v>18734.233452750443</v>
      </c>
      <c r="F27" s="22" t="s">
        <v>71</v>
      </c>
      <c r="G27" s="20" t="str">
        <f t="shared" si="4"/>
        <v>55710.7507</v>
      </c>
      <c r="H27" s="13">
        <f t="shared" si="5"/>
        <v>18734</v>
      </c>
      <c r="I27" s="63" t="s">
        <v>176</v>
      </c>
      <c r="J27" s="64" t="s">
        <v>177</v>
      </c>
      <c r="K27" s="63" t="s">
        <v>178</v>
      </c>
      <c r="L27" s="63" t="s">
        <v>179</v>
      </c>
      <c r="M27" s="64" t="s">
        <v>110</v>
      </c>
      <c r="N27" s="64" t="s">
        <v>71</v>
      </c>
      <c r="O27" s="65" t="s">
        <v>92</v>
      </c>
      <c r="P27" s="66" t="s">
        <v>180</v>
      </c>
    </row>
    <row r="28" spans="1:16" ht="12.75" customHeight="1" thickBot="1" x14ac:dyDescent="0.25">
      <c r="A28" s="13" t="str">
        <f t="shared" si="0"/>
        <v>OEJV 0160 </v>
      </c>
      <c r="B28" s="22" t="str">
        <f t="shared" si="1"/>
        <v>II</v>
      </c>
      <c r="C28" s="13">
        <f t="shared" si="2"/>
        <v>56102.437129999998</v>
      </c>
      <c r="D28" s="20" t="str">
        <f t="shared" si="3"/>
        <v>vis</v>
      </c>
      <c r="E28" s="62">
        <f>VLOOKUP(C28,Active!C$21:E$971,3,FALSE)</f>
        <v>19154.737441611051</v>
      </c>
      <c r="F28" s="22" t="s">
        <v>71</v>
      </c>
      <c r="G28" s="20" t="str">
        <f t="shared" si="4"/>
        <v>56102.43713</v>
      </c>
      <c r="H28" s="13">
        <f t="shared" si="5"/>
        <v>19154.5</v>
      </c>
      <c r="I28" s="63" t="s">
        <v>181</v>
      </c>
      <c r="J28" s="64" t="s">
        <v>182</v>
      </c>
      <c r="K28" s="63" t="s">
        <v>183</v>
      </c>
      <c r="L28" s="63" t="s">
        <v>184</v>
      </c>
      <c r="M28" s="64" t="s">
        <v>110</v>
      </c>
      <c r="N28" s="64" t="s">
        <v>63</v>
      </c>
      <c r="O28" s="65" t="s">
        <v>185</v>
      </c>
      <c r="P28" s="66" t="s">
        <v>186</v>
      </c>
    </row>
    <row r="29" spans="1:16" ht="12.75" customHeight="1" thickBot="1" x14ac:dyDescent="0.25">
      <c r="A29" s="13" t="str">
        <f t="shared" si="0"/>
        <v>BAVM 234 </v>
      </c>
      <c r="B29" s="22" t="str">
        <f t="shared" si="1"/>
        <v>I</v>
      </c>
      <c r="C29" s="13">
        <f t="shared" si="2"/>
        <v>56136.435299999997</v>
      </c>
      <c r="D29" s="20" t="str">
        <f t="shared" si="3"/>
        <v>vis</v>
      </c>
      <c r="E29" s="62">
        <f>VLOOKUP(C29,Active!C$21:E$971,3,FALSE)</f>
        <v>19191.236960113543</v>
      </c>
      <c r="F29" s="22" t="s">
        <v>71</v>
      </c>
      <c r="G29" s="20" t="str">
        <f t="shared" si="4"/>
        <v>56136.4353</v>
      </c>
      <c r="H29" s="13">
        <f t="shared" si="5"/>
        <v>19191</v>
      </c>
      <c r="I29" s="63" t="s">
        <v>187</v>
      </c>
      <c r="J29" s="64" t="s">
        <v>188</v>
      </c>
      <c r="K29" s="63" t="s">
        <v>189</v>
      </c>
      <c r="L29" s="63" t="s">
        <v>190</v>
      </c>
      <c r="M29" s="64" t="s">
        <v>110</v>
      </c>
      <c r="N29" s="64" t="s">
        <v>116</v>
      </c>
      <c r="O29" s="65" t="s">
        <v>123</v>
      </c>
      <c r="P29" s="66" t="s">
        <v>139</v>
      </c>
    </row>
    <row r="30" spans="1:16" ht="12.75" customHeight="1" thickBot="1" x14ac:dyDescent="0.25">
      <c r="A30" s="13" t="str">
        <f t="shared" si="0"/>
        <v>OEJV 0160 </v>
      </c>
      <c r="B30" s="22" t="str">
        <f t="shared" si="1"/>
        <v>I</v>
      </c>
      <c r="C30" s="13">
        <f t="shared" si="2"/>
        <v>56275.226320000002</v>
      </c>
      <c r="D30" s="20" t="str">
        <f t="shared" si="3"/>
        <v>vis</v>
      </c>
      <c r="E30" s="62">
        <f>VLOOKUP(C30,Active!C$21:E$971,3,FALSE)</f>
        <v>19340.239256486264</v>
      </c>
      <c r="F30" s="22" t="s">
        <v>71</v>
      </c>
      <c r="G30" s="20" t="str">
        <f t="shared" si="4"/>
        <v>56275.22632</v>
      </c>
      <c r="H30" s="13">
        <f t="shared" si="5"/>
        <v>19340</v>
      </c>
      <c r="I30" s="63" t="s">
        <v>191</v>
      </c>
      <c r="J30" s="64" t="s">
        <v>192</v>
      </c>
      <c r="K30" s="63" t="s">
        <v>193</v>
      </c>
      <c r="L30" s="63" t="s">
        <v>194</v>
      </c>
      <c r="M30" s="64" t="s">
        <v>110</v>
      </c>
      <c r="N30" s="64" t="s">
        <v>86</v>
      </c>
      <c r="O30" s="65" t="s">
        <v>185</v>
      </c>
      <c r="P30" s="66" t="s">
        <v>186</v>
      </c>
    </row>
    <row r="31" spans="1:16" ht="12.75" customHeight="1" thickBot="1" x14ac:dyDescent="0.25">
      <c r="A31" s="13" t="str">
        <f t="shared" si="0"/>
        <v>BAVM 234 </v>
      </c>
      <c r="B31" s="22" t="str">
        <f t="shared" si="1"/>
        <v>II</v>
      </c>
      <c r="C31" s="13">
        <f t="shared" si="2"/>
        <v>56579.3557</v>
      </c>
      <c r="D31" s="20" t="str">
        <f t="shared" si="3"/>
        <v>vis</v>
      </c>
      <c r="E31" s="62">
        <f>VLOOKUP(C31,Active!C$21:E$971,3,FALSE)</f>
        <v>19666.744357568532</v>
      </c>
      <c r="F31" s="22" t="s">
        <v>71</v>
      </c>
      <c r="G31" s="20" t="str">
        <f t="shared" si="4"/>
        <v>56579.3557</v>
      </c>
      <c r="H31" s="13">
        <f t="shared" si="5"/>
        <v>19666.5</v>
      </c>
      <c r="I31" s="63" t="s">
        <v>195</v>
      </c>
      <c r="J31" s="64" t="s">
        <v>196</v>
      </c>
      <c r="K31" s="63" t="s">
        <v>197</v>
      </c>
      <c r="L31" s="63" t="s">
        <v>198</v>
      </c>
      <c r="M31" s="64" t="s">
        <v>110</v>
      </c>
      <c r="N31" s="64" t="s">
        <v>116</v>
      </c>
      <c r="O31" s="65" t="s">
        <v>123</v>
      </c>
      <c r="P31" s="66" t="s">
        <v>139</v>
      </c>
    </row>
    <row r="32" spans="1:16" ht="12.75" customHeight="1" thickBot="1" x14ac:dyDescent="0.25">
      <c r="A32" s="13" t="str">
        <f t="shared" si="0"/>
        <v>BAVM 238 </v>
      </c>
      <c r="B32" s="22" t="str">
        <f t="shared" si="1"/>
        <v>I</v>
      </c>
      <c r="C32" s="13">
        <f t="shared" si="2"/>
        <v>56897.465300000003</v>
      </c>
      <c r="D32" s="20" t="str">
        <f t="shared" si="3"/>
        <v>vis</v>
      </c>
      <c r="E32" s="62">
        <f>VLOOKUP(C32,Active!C$21:E$971,3,FALSE)</f>
        <v>20008.258245846086</v>
      </c>
      <c r="F32" s="22" t="s">
        <v>71</v>
      </c>
      <c r="G32" s="20" t="str">
        <f t="shared" si="4"/>
        <v>56897.4653</v>
      </c>
      <c r="H32" s="13">
        <f t="shared" si="5"/>
        <v>20008</v>
      </c>
      <c r="I32" s="63" t="s">
        <v>199</v>
      </c>
      <c r="J32" s="64" t="s">
        <v>200</v>
      </c>
      <c r="K32" s="63" t="s">
        <v>201</v>
      </c>
      <c r="L32" s="63" t="s">
        <v>202</v>
      </c>
      <c r="M32" s="64" t="s">
        <v>110</v>
      </c>
      <c r="N32" s="64" t="s">
        <v>116</v>
      </c>
      <c r="O32" s="65" t="s">
        <v>117</v>
      </c>
      <c r="P32" s="66" t="s">
        <v>203</v>
      </c>
    </row>
    <row r="33" spans="1:16" ht="12.75" customHeight="1" thickBot="1" x14ac:dyDescent="0.25">
      <c r="A33" s="13" t="str">
        <f t="shared" si="0"/>
        <v>BAVM 239 </v>
      </c>
      <c r="B33" s="22" t="str">
        <f t="shared" si="1"/>
        <v>II</v>
      </c>
      <c r="C33" s="13">
        <f t="shared" si="2"/>
        <v>56918.425499999998</v>
      </c>
      <c r="D33" s="20" t="str">
        <f t="shared" si="3"/>
        <v>vis</v>
      </c>
      <c r="E33" s="62">
        <f>VLOOKUP(C33,Active!C$21:E$971,3,FALSE)</f>
        <v>20030.760551344167</v>
      </c>
      <c r="F33" s="22" t="s">
        <v>71</v>
      </c>
      <c r="G33" s="20" t="str">
        <f t="shared" si="4"/>
        <v>56918.4255</v>
      </c>
      <c r="H33" s="13">
        <f t="shared" si="5"/>
        <v>20030.5</v>
      </c>
      <c r="I33" s="63" t="s">
        <v>204</v>
      </c>
      <c r="J33" s="64" t="s">
        <v>205</v>
      </c>
      <c r="K33" s="63" t="s">
        <v>206</v>
      </c>
      <c r="L33" s="63" t="s">
        <v>207</v>
      </c>
      <c r="M33" s="64" t="s">
        <v>110</v>
      </c>
      <c r="N33" s="64" t="s">
        <v>116</v>
      </c>
      <c r="O33" s="65" t="s">
        <v>123</v>
      </c>
      <c r="P33" s="66" t="s">
        <v>208</v>
      </c>
    </row>
    <row r="34" spans="1:16" ht="12.75" customHeight="1" thickBot="1" x14ac:dyDescent="0.25">
      <c r="A34" s="13" t="str">
        <f t="shared" si="0"/>
        <v> BBS 123 </v>
      </c>
      <c r="B34" s="22" t="str">
        <f t="shared" si="1"/>
        <v>I</v>
      </c>
      <c r="C34" s="13">
        <f t="shared" si="2"/>
        <v>51757.504999999997</v>
      </c>
      <c r="D34" s="20" t="str">
        <f t="shared" si="3"/>
        <v>vis</v>
      </c>
      <c r="E34" s="62">
        <f>VLOOKUP(C34,Active!C$21:E$971,3,FALSE)</f>
        <v>14490.135474181106</v>
      </c>
      <c r="F34" s="22" t="s">
        <v>71</v>
      </c>
      <c r="G34" s="20" t="str">
        <f t="shared" si="4"/>
        <v>51757.505</v>
      </c>
      <c r="H34" s="13">
        <f t="shared" si="5"/>
        <v>14490</v>
      </c>
      <c r="I34" s="63" t="s">
        <v>89</v>
      </c>
      <c r="J34" s="64" t="s">
        <v>90</v>
      </c>
      <c r="K34" s="63">
        <v>14490</v>
      </c>
      <c r="L34" s="63" t="s">
        <v>91</v>
      </c>
      <c r="M34" s="64" t="s">
        <v>76</v>
      </c>
      <c r="N34" s="64" t="s">
        <v>77</v>
      </c>
      <c r="O34" s="65" t="s">
        <v>92</v>
      </c>
      <c r="P34" s="65" t="s">
        <v>93</v>
      </c>
    </row>
    <row r="35" spans="1:16" ht="12.75" customHeight="1" thickBot="1" x14ac:dyDescent="0.25">
      <c r="A35" s="13" t="str">
        <f t="shared" si="0"/>
        <v> BBS 125 </v>
      </c>
      <c r="B35" s="22" t="str">
        <f t="shared" si="1"/>
        <v>I</v>
      </c>
      <c r="C35" s="13">
        <f t="shared" si="2"/>
        <v>52084.462399999997</v>
      </c>
      <c r="D35" s="20" t="str">
        <f t="shared" si="3"/>
        <v>vis</v>
      </c>
      <c r="E35" s="62">
        <f>VLOOKUP(C35,Active!C$21:E$971,3,FALSE)</f>
        <v>14841.148121945014</v>
      </c>
      <c r="F35" s="22" t="s">
        <v>71</v>
      </c>
      <c r="G35" s="20" t="str">
        <f t="shared" si="4"/>
        <v>52084.4624</v>
      </c>
      <c r="H35" s="13">
        <f t="shared" si="5"/>
        <v>14841</v>
      </c>
      <c r="I35" s="63" t="s">
        <v>94</v>
      </c>
      <c r="J35" s="64" t="s">
        <v>95</v>
      </c>
      <c r="K35" s="63">
        <v>14841</v>
      </c>
      <c r="L35" s="63" t="s">
        <v>96</v>
      </c>
      <c r="M35" s="64" t="s">
        <v>76</v>
      </c>
      <c r="N35" s="64" t="s">
        <v>77</v>
      </c>
      <c r="O35" s="65" t="s">
        <v>92</v>
      </c>
      <c r="P35" s="65" t="s">
        <v>97</v>
      </c>
    </row>
    <row r="36" spans="1:16" ht="12.75" customHeight="1" thickBot="1" x14ac:dyDescent="0.25">
      <c r="A36" s="13" t="str">
        <f t="shared" si="0"/>
        <v>OEJV 0107 </v>
      </c>
      <c r="B36" s="22" t="str">
        <f t="shared" si="1"/>
        <v>I</v>
      </c>
      <c r="C36" s="13">
        <f t="shared" si="2"/>
        <v>54217.563300000002</v>
      </c>
      <c r="D36" s="20" t="str">
        <f t="shared" si="3"/>
        <v>vis</v>
      </c>
      <c r="E36" s="62" t="e">
        <f>VLOOKUP(C36,Active!C$21:E$971,3,FALSE)</f>
        <v>#N/A</v>
      </c>
      <c r="F36" s="22" t="s">
        <v>71</v>
      </c>
      <c r="G36" s="20" t="str">
        <f t="shared" si="4"/>
        <v>54217.5633</v>
      </c>
      <c r="H36" s="13">
        <f t="shared" si="5"/>
        <v>17131</v>
      </c>
      <c r="I36" s="63" t="s">
        <v>107</v>
      </c>
      <c r="J36" s="64" t="s">
        <v>108</v>
      </c>
      <c r="K36" s="63">
        <v>17131</v>
      </c>
      <c r="L36" s="63" t="s">
        <v>109</v>
      </c>
      <c r="M36" s="64" t="s">
        <v>110</v>
      </c>
      <c r="N36" s="64" t="s">
        <v>86</v>
      </c>
      <c r="O36" s="65" t="s">
        <v>111</v>
      </c>
      <c r="P36" s="66" t="s">
        <v>112</v>
      </c>
    </row>
    <row r="37" spans="1:16" ht="12.75" customHeight="1" thickBot="1" x14ac:dyDescent="0.25">
      <c r="A37" s="13" t="str">
        <f t="shared" si="0"/>
        <v>BAVM 212 </v>
      </c>
      <c r="B37" s="22" t="str">
        <f t="shared" si="1"/>
        <v>I</v>
      </c>
      <c r="C37" s="13">
        <f t="shared" si="2"/>
        <v>55074.538099999998</v>
      </c>
      <c r="D37" s="20" t="str">
        <f t="shared" si="3"/>
        <v>vis</v>
      </c>
      <c r="E37" s="62">
        <f>VLOOKUP(C37,Active!C$21:E$971,3,FALSE)</f>
        <v>18051.212761777366</v>
      </c>
      <c r="F37" s="22" t="s">
        <v>71</v>
      </c>
      <c r="G37" s="20" t="str">
        <f t="shared" si="4"/>
        <v>55074.5381</v>
      </c>
      <c r="H37" s="13">
        <f t="shared" si="5"/>
        <v>18051</v>
      </c>
      <c r="I37" s="63" t="s">
        <v>119</v>
      </c>
      <c r="J37" s="64" t="s">
        <v>120</v>
      </c>
      <c r="K37" s="63" t="s">
        <v>121</v>
      </c>
      <c r="L37" s="63" t="s">
        <v>122</v>
      </c>
      <c r="M37" s="64" t="s">
        <v>110</v>
      </c>
      <c r="N37" s="64" t="s">
        <v>116</v>
      </c>
      <c r="O37" s="65" t="s">
        <v>123</v>
      </c>
      <c r="P37" s="66" t="s">
        <v>124</v>
      </c>
    </row>
    <row r="38" spans="1:16" ht="12.75" customHeight="1" thickBot="1" x14ac:dyDescent="0.25">
      <c r="A38" s="13" t="str">
        <f t="shared" si="0"/>
        <v>OEJV 0137 </v>
      </c>
      <c r="B38" s="22" t="str">
        <f t="shared" si="1"/>
        <v>I</v>
      </c>
      <c r="C38" s="13">
        <f t="shared" si="2"/>
        <v>55375.4107</v>
      </c>
      <c r="D38" s="20" t="str">
        <f t="shared" si="3"/>
        <v>vis</v>
      </c>
      <c r="E38" s="62" t="e">
        <f>VLOOKUP(C38,Active!C$21:E$971,3,FALSE)</f>
        <v>#N/A</v>
      </c>
      <c r="F38" s="22" t="s">
        <v>71</v>
      </c>
      <c r="G38" s="20" t="str">
        <f t="shared" si="4"/>
        <v>55375.4107</v>
      </c>
      <c r="H38" s="13">
        <f t="shared" si="5"/>
        <v>18374</v>
      </c>
      <c r="I38" s="63" t="s">
        <v>130</v>
      </c>
      <c r="J38" s="64" t="s">
        <v>131</v>
      </c>
      <c r="K38" s="63" t="s">
        <v>132</v>
      </c>
      <c r="L38" s="63" t="s">
        <v>133</v>
      </c>
      <c r="M38" s="64" t="s">
        <v>110</v>
      </c>
      <c r="N38" s="64" t="s">
        <v>86</v>
      </c>
      <c r="O38" s="65" t="s">
        <v>111</v>
      </c>
      <c r="P38" s="66" t="s">
        <v>134</v>
      </c>
    </row>
    <row r="39" spans="1:16" x14ac:dyDescent="0.2">
      <c r="B39" s="22"/>
      <c r="E39" s="62"/>
      <c r="F39" s="22"/>
    </row>
    <row r="40" spans="1:16" x14ac:dyDescent="0.2">
      <c r="B40" s="22"/>
      <c r="E40" s="62"/>
      <c r="F40" s="22"/>
    </row>
    <row r="41" spans="1:16" x14ac:dyDescent="0.2">
      <c r="B41" s="22"/>
      <c r="E41" s="62"/>
      <c r="F41" s="22"/>
    </row>
    <row r="42" spans="1:16" x14ac:dyDescent="0.2">
      <c r="B42" s="22"/>
      <c r="E42" s="62"/>
      <c r="F42" s="22"/>
    </row>
    <row r="43" spans="1:16" x14ac:dyDescent="0.2">
      <c r="B43" s="22"/>
      <c r="E43" s="62"/>
      <c r="F43" s="22"/>
    </row>
    <row r="44" spans="1:16" x14ac:dyDescent="0.2">
      <c r="B44" s="22"/>
      <c r="E44" s="62"/>
      <c r="F44" s="22"/>
    </row>
    <row r="45" spans="1:16" x14ac:dyDescent="0.2">
      <c r="B45" s="22"/>
      <c r="E45" s="62"/>
      <c r="F45" s="22"/>
    </row>
    <row r="46" spans="1:16" x14ac:dyDescent="0.2">
      <c r="B46" s="22"/>
      <c r="E46" s="62"/>
      <c r="F46" s="22"/>
    </row>
    <row r="47" spans="1:16" x14ac:dyDescent="0.2">
      <c r="B47" s="22"/>
      <c r="E47" s="62"/>
      <c r="F47" s="22"/>
    </row>
    <row r="48" spans="1:16" x14ac:dyDescent="0.2">
      <c r="B48" s="22"/>
      <c r="E48" s="62"/>
      <c r="F48" s="22"/>
    </row>
    <row r="49" spans="2:6" x14ac:dyDescent="0.2">
      <c r="B49" s="22"/>
      <c r="E49" s="62"/>
      <c r="F49" s="22"/>
    </row>
    <row r="50" spans="2:6" x14ac:dyDescent="0.2">
      <c r="B50" s="22"/>
      <c r="E50" s="62"/>
      <c r="F50" s="22"/>
    </row>
    <row r="51" spans="2:6" x14ac:dyDescent="0.2">
      <c r="B51" s="22"/>
      <c r="E51" s="62"/>
      <c r="F51" s="22"/>
    </row>
    <row r="52" spans="2:6" x14ac:dyDescent="0.2">
      <c r="B52" s="22"/>
      <c r="E52" s="62"/>
      <c r="F52" s="22"/>
    </row>
    <row r="53" spans="2:6" x14ac:dyDescent="0.2">
      <c r="B53" s="22"/>
      <c r="E53" s="62"/>
      <c r="F53" s="22"/>
    </row>
    <row r="54" spans="2:6" x14ac:dyDescent="0.2">
      <c r="B54" s="22"/>
      <c r="E54" s="62"/>
      <c r="F54" s="22"/>
    </row>
    <row r="55" spans="2:6" x14ac:dyDescent="0.2">
      <c r="B55" s="22"/>
      <c r="F55" s="22"/>
    </row>
    <row r="56" spans="2:6" x14ac:dyDescent="0.2">
      <c r="B56" s="22"/>
      <c r="F56" s="22"/>
    </row>
    <row r="57" spans="2:6" x14ac:dyDescent="0.2">
      <c r="B57" s="22"/>
      <c r="F57" s="22"/>
    </row>
    <row r="58" spans="2:6" x14ac:dyDescent="0.2">
      <c r="B58" s="22"/>
      <c r="F58" s="22"/>
    </row>
    <row r="59" spans="2:6" x14ac:dyDescent="0.2">
      <c r="B59" s="22"/>
      <c r="F59" s="22"/>
    </row>
    <row r="60" spans="2:6" x14ac:dyDescent="0.2">
      <c r="B60" s="22"/>
      <c r="F60" s="22"/>
    </row>
    <row r="61" spans="2:6" x14ac:dyDescent="0.2">
      <c r="B61" s="22"/>
      <c r="F61" s="22"/>
    </row>
    <row r="62" spans="2:6" x14ac:dyDescent="0.2">
      <c r="B62" s="22"/>
      <c r="F62" s="22"/>
    </row>
    <row r="63" spans="2:6" x14ac:dyDescent="0.2">
      <c r="B63" s="22"/>
      <c r="F63" s="22"/>
    </row>
    <row r="64" spans="2:6" x14ac:dyDescent="0.2">
      <c r="B64" s="22"/>
      <c r="F64" s="22"/>
    </row>
    <row r="65" spans="2:6" x14ac:dyDescent="0.2">
      <c r="B65" s="22"/>
      <c r="F65" s="22"/>
    </row>
    <row r="66" spans="2:6" x14ac:dyDescent="0.2">
      <c r="B66" s="22"/>
      <c r="F66" s="22"/>
    </row>
    <row r="67" spans="2:6" x14ac:dyDescent="0.2">
      <c r="B67" s="22"/>
      <c r="F67" s="22"/>
    </row>
    <row r="68" spans="2:6" x14ac:dyDescent="0.2">
      <c r="B68" s="22"/>
      <c r="F68" s="22"/>
    </row>
    <row r="69" spans="2:6" x14ac:dyDescent="0.2">
      <c r="B69" s="22"/>
      <c r="F69" s="22"/>
    </row>
    <row r="70" spans="2:6" x14ac:dyDescent="0.2">
      <c r="B70" s="22"/>
      <c r="F70" s="22"/>
    </row>
    <row r="71" spans="2:6" x14ac:dyDescent="0.2">
      <c r="B71" s="22"/>
      <c r="F71" s="22"/>
    </row>
    <row r="72" spans="2:6" x14ac:dyDescent="0.2">
      <c r="B72" s="22"/>
      <c r="F72" s="22"/>
    </row>
    <row r="73" spans="2:6" x14ac:dyDescent="0.2">
      <c r="B73" s="22"/>
      <c r="F73" s="22"/>
    </row>
    <row r="74" spans="2:6" x14ac:dyDescent="0.2">
      <c r="B74" s="22"/>
      <c r="F74" s="22"/>
    </row>
    <row r="75" spans="2:6" x14ac:dyDescent="0.2">
      <c r="B75" s="22"/>
      <c r="F75" s="22"/>
    </row>
    <row r="76" spans="2:6" x14ac:dyDescent="0.2">
      <c r="B76" s="22"/>
      <c r="F76" s="22"/>
    </row>
    <row r="77" spans="2:6" x14ac:dyDescent="0.2">
      <c r="B77" s="22"/>
      <c r="F77" s="22"/>
    </row>
    <row r="78" spans="2:6" x14ac:dyDescent="0.2">
      <c r="B78" s="22"/>
      <c r="F78" s="22"/>
    </row>
    <row r="79" spans="2:6" x14ac:dyDescent="0.2">
      <c r="B79" s="22"/>
      <c r="F79" s="22"/>
    </row>
    <row r="80" spans="2:6" x14ac:dyDescent="0.2">
      <c r="B80" s="22"/>
      <c r="F80" s="22"/>
    </row>
    <row r="81" spans="2:6" x14ac:dyDescent="0.2">
      <c r="B81" s="22"/>
      <c r="F81" s="22"/>
    </row>
    <row r="82" spans="2:6" x14ac:dyDescent="0.2">
      <c r="B82" s="22"/>
      <c r="F82" s="22"/>
    </row>
    <row r="83" spans="2:6" x14ac:dyDescent="0.2">
      <c r="B83" s="22"/>
      <c r="F83" s="22"/>
    </row>
    <row r="84" spans="2:6" x14ac:dyDescent="0.2">
      <c r="B84" s="22"/>
      <c r="F84" s="22"/>
    </row>
    <row r="85" spans="2:6" x14ac:dyDescent="0.2">
      <c r="B85" s="22"/>
      <c r="F85" s="22"/>
    </row>
    <row r="86" spans="2:6" x14ac:dyDescent="0.2">
      <c r="B86" s="22"/>
      <c r="F86" s="22"/>
    </row>
    <row r="87" spans="2:6" x14ac:dyDescent="0.2">
      <c r="B87" s="22"/>
      <c r="F87" s="22"/>
    </row>
    <row r="88" spans="2:6" x14ac:dyDescent="0.2">
      <c r="B88" s="22"/>
      <c r="F88" s="22"/>
    </row>
    <row r="89" spans="2:6" x14ac:dyDescent="0.2">
      <c r="B89" s="22"/>
      <c r="F89" s="22"/>
    </row>
    <row r="90" spans="2:6" x14ac:dyDescent="0.2">
      <c r="B90" s="22"/>
      <c r="F90" s="22"/>
    </row>
    <row r="91" spans="2:6" x14ac:dyDescent="0.2">
      <c r="B91" s="22"/>
      <c r="F91" s="22"/>
    </row>
    <row r="92" spans="2:6" x14ac:dyDescent="0.2">
      <c r="B92" s="22"/>
      <c r="F92" s="22"/>
    </row>
    <row r="93" spans="2:6" x14ac:dyDescent="0.2">
      <c r="B93" s="22"/>
      <c r="F93" s="22"/>
    </row>
    <row r="94" spans="2:6" x14ac:dyDescent="0.2">
      <c r="B94" s="22"/>
      <c r="F94" s="22"/>
    </row>
    <row r="95" spans="2:6" x14ac:dyDescent="0.2">
      <c r="B95" s="22"/>
      <c r="F95" s="22"/>
    </row>
    <row r="96" spans="2:6" x14ac:dyDescent="0.2">
      <c r="B96" s="22"/>
      <c r="F96" s="22"/>
    </row>
    <row r="97" spans="2:6" x14ac:dyDescent="0.2">
      <c r="B97" s="22"/>
      <c r="F97" s="22"/>
    </row>
    <row r="98" spans="2:6" x14ac:dyDescent="0.2">
      <c r="B98" s="22"/>
      <c r="F98" s="22"/>
    </row>
    <row r="99" spans="2:6" x14ac:dyDescent="0.2">
      <c r="B99" s="22"/>
      <c r="F99" s="22"/>
    </row>
    <row r="100" spans="2:6" x14ac:dyDescent="0.2">
      <c r="B100" s="22"/>
      <c r="F100" s="22"/>
    </row>
    <row r="101" spans="2:6" x14ac:dyDescent="0.2">
      <c r="B101" s="22"/>
      <c r="F101" s="22"/>
    </row>
    <row r="102" spans="2:6" x14ac:dyDescent="0.2">
      <c r="B102" s="22"/>
      <c r="F102" s="22"/>
    </row>
    <row r="103" spans="2:6" x14ac:dyDescent="0.2">
      <c r="B103" s="22"/>
      <c r="F103" s="22"/>
    </row>
    <row r="104" spans="2:6" x14ac:dyDescent="0.2">
      <c r="B104" s="22"/>
      <c r="F104" s="22"/>
    </row>
    <row r="105" spans="2:6" x14ac:dyDescent="0.2">
      <c r="B105" s="22"/>
      <c r="F105" s="22"/>
    </row>
    <row r="106" spans="2:6" x14ac:dyDescent="0.2">
      <c r="B106" s="22"/>
      <c r="F106" s="22"/>
    </row>
    <row r="107" spans="2:6" x14ac:dyDescent="0.2">
      <c r="B107" s="22"/>
      <c r="F107" s="22"/>
    </row>
    <row r="108" spans="2:6" x14ac:dyDescent="0.2">
      <c r="B108" s="22"/>
      <c r="F108" s="22"/>
    </row>
    <row r="109" spans="2:6" x14ac:dyDescent="0.2">
      <c r="B109" s="22"/>
      <c r="F109" s="22"/>
    </row>
    <row r="110" spans="2:6" x14ac:dyDescent="0.2">
      <c r="B110" s="22"/>
      <c r="F110" s="22"/>
    </row>
    <row r="111" spans="2:6" x14ac:dyDescent="0.2">
      <c r="B111" s="22"/>
      <c r="F111" s="22"/>
    </row>
    <row r="112" spans="2:6" x14ac:dyDescent="0.2">
      <c r="B112" s="22"/>
      <c r="F112" s="22"/>
    </row>
    <row r="113" spans="2:6" x14ac:dyDescent="0.2">
      <c r="B113" s="22"/>
      <c r="F113" s="22"/>
    </row>
    <row r="114" spans="2:6" x14ac:dyDescent="0.2">
      <c r="B114" s="22"/>
      <c r="F114" s="22"/>
    </row>
    <row r="115" spans="2:6" x14ac:dyDescent="0.2">
      <c r="B115" s="22"/>
      <c r="F115" s="22"/>
    </row>
    <row r="116" spans="2:6" x14ac:dyDescent="0.2">
      <c r="B116" s="22"/>
      <c r="F116" s="22"/>
    </row>
    <row r="117" spans="2:6" x14ac:dyDescent="0.2">
      <c r="B117" s="22"/>
      <c r="F117" s="22"/>
    </row>
    <row r="118" spans="2:6" x14ac:dyDescent="0.2">
      <c r="B118" s="22"/>
      <c r="F118" s="22"/>
    </row>
    <row r="119" spans="2:6" x14ac:dyDescent="0.2">
      <c r="B119" s="22"/>
      <c r="F119" s="22"/>
    </row>
    <row r="120" spans="2:6" x14ac:dyDescent="0.2">
      <c r="B120" s="22"/>
      <c r="F120" s="22"/>
    </row>
    <row r="121" spans="2:6" x14ac:dyDescent="0.2">
      <c r="B121" s="22"/>
      <c r="F121" s="22"/>
    </row>
    <row r="122" spans="2:6" x14ac:dyDescent="0.2">
      <c r="B122" s="22"/>
      <c r="F122" s="22"/>
    </row>
    <row r="123" spans="2:6" x14ac:dyDescent="0.2">
      <c r="B123" s="22"/>
      <c r="F123" s="22"/>
    </row>
    <row r="124" spans="2:6" x14ac:dyDescent="0.2">
      <c r="B124" s="22"/>
      <c r="F124" s="22"/>
    </row>
    <row r="125" spans="2:6" x14ac:dyDescent="0.2">
      <c r="B125" s="22"/>
      <c r="F125" s="22"/>
    </row>
    <row r="126" spans="2:6" x14ac:dyDescent="0.2">
      <c r="B126" s="22"/>
      <c r="F126" s="22"/>
    </row>
    <row r="127" spans="2:6" x14ac:dyDescent="0.2">
      <c r="B127" s="22"/>
      <c r="F127" s="22"/>
    </row>
    <row r="128" spans="2:6" x14ac:dyDescent="0.2">
      <c r="B128" s="22"/>
      <c r="F128" s="22"/>
    </row>
    <row r="129" spans="2:6" x14ac:dyDescent="0.2">
      <c r="B129" s="22"/>
      <c r="F129" s="22"/>
    </row>
    <row r="130" spans="2:6" x14ac:dyDescent="0.2">
      <c r="B130" s="22"/>
      <c r="F130" s="22"/>
    </row>
    <row r="131" spans="2:6" x14ac:dyDescent="0.2">
      <c r="B131" s="22"/>
      <c r="F131" s="22"/>
    </row>
    <row r="132" spans="2:6" x14ac:dyDescent="0.2">
      <c r="B132" s="22"/>
      <c r="F132" s="22"/>
    </row>
    <row r="133" spans="2:6" x14ac:dyDescent="0.2">
      <c r="B133" s="22"/>
      <c r="F133" s="22"/>
    </row>
    <row r="134" spans="2:6" x14ac:dyDescent="0.2">
      <c r="B134" s="22"/>
      <c r="F134" s="22"/>
    </row>
    <row r="135" spans="2:6" x14ac:dyDescent="0.2">
      <c r="B135" s="22"/>
      <c r="F135" s="22"/>
    </row>
    <row r="136" spans="2:6" x14ac:dyDescent="0.2">
      <c r="B136" s="22"/>
      <c r="F136" s="22"/>
    </row>
    <row r="137" spans="2:6" x14ac:dyDescent="0.2">
      <c r="B137" s="22"/>
      <c r="F137" s="22"/>
    </row>
    <row r="138" spans="2:6" x14ac:dyDescent="0.2">
      <c r="B138" s="22"/>
      <c r="F138" s="22"/>
    </row>
    <row r="139" spans="2:6" x14ac:dyDescent="0.2">
      <c r="B139" s="22"/>
      <c r="F139" s="22"/>
    </row>
    <row r="140" spans="2:6" x14ac:dyDescent="0.2">
      <c r="B140" s="22"/>
      <c r="F140" s="22"/>
    </row>
    <row r="141" spans="2:6" x14ac:dyDescent="0.2">
      <c r="B141" s="22"/>
      <c r="F141" s="22"/>
    </row>
    <row r="142" spans="2:6" x14ac:dyDescent="0.2">
      <c r="B142" s="22"/>
      <c r="F142" s="22"/>
    </row>
    <row r="143" spans="2:6" x14ac:dyDescent="0.2">
      <c r="B143" s="22"/>
      <c r="F143" s="22"/>
    </row>
    <row r="144" spans="2:6" x14ac:dyDescent="0.2">
      <c r="B144" s="22"/>
      <c r="F144" s="22"/>
    </row>
    <row r="145" spans="2:6" x14ac:dyDescent="0.2">
      <c r="B145" s="22"/>
      <c r="F145" s="22"/>
    </row>
    <row r="146" spans="2:6" x14ac:dyDescent="0.2">
      <c r="B146" s="22"/>
      <c r="F146" s="22"/>
    </row>
    <row r="147" spans="2:6" x14ac:dyDescent="0.2">
      <c r="B147" s="22"/>
      <c r="F147" s="22"/>
    </row>
    <row r="148" spans="2:6" x14ac:dyDescent="0.2">
      <c r="B148" s="22"/>
      <c r="F148" s="22"/>
    </row>
    <row r="149" spans="2:6" x14ac:dyDescent="0.2">
      <c r="B149" s="22"/>
      <c r="F149" s="22"/>
    </row>
    <row r="150" spans="2:6" x14ac:dyDescent="0.2">
      <c r="B150" s="22"/>
      <c r="F150" s="22"/>
    </row>
    <row r="151" spans="2:6" x14ac:dyDescent="0.2">
      <c r="B151" s="22"/>
      <c r="F151" s="22"/>
    </row>
    <row r="152" spans="2:6" x14ac:dyDescent="0.2">
      <c r="B152" s="22"/>
      <c r="F152" s="22"/>
    </row>
    <row r="153" spans="2:6" x14ac:dyDescent="0.2">
      <c r="B153" s="22"/>
      <c r="F153" s="22"/>
    </row>
    <row r="154" spans="2:6" x14ac:dyDescent="0.2">
      <c r="B154" s="22"/>
      <c r="F154" s="22"/>
    </row>
    <row r="155" spans="2:6" x14ac:dyDescent="0.2">
      <c r="B155" s="22"/>
      <c r="F155" s="22"/>
    </row>
    <row r="156" spans="2:6" x14ac:dyDescent="0.2">
      <c r="B156" s="22"/>
      <c r="F156" s="22"/>
    </row>
    <row r="157" spans="2:6" x14ac:dyDescent="0.2">
      <c r="B157" s="22"/>
      <c r="F157" s="22"/>
    </row>
    <row r="158" spans="2:6" x14ac:dyDescent="0.2">
      <c r="B158" s="22"/>
      <c r="F158" s="22"/>
    </row>
    <row r="159" spans="2:6" x14ac:dyDescent="0.2">
      <c r="B159" s="22"/>
      <c r="F159" s="22"/>
    </row>
    <row r="160" spans="2:6" x14ac:dyDescent="0.2">
      <c r="B160" s="22"/>
      <c r="F160" s="22"/>
    </row>
    <row r="161" spans="2:6" x14ac:dyDescent="0.2">
      <c r="B161" s="22"/>
      <c r="F161" s="22"/>
    </row>
    <row r="162" spans="2:6" x14ac:dyDescent="0.2">
      <c r="B162" s="22"/>
      <c r="F162" s="22"/>
    </row>
    <row r="163" spans="2:6" x14ac:dyDescent="0.2">
      <c r="B163" s="22"/>
      <c r="F163" s="22"/>
    </row>
    <row r="164" spans="2:6" x14ac:dyDescent="0.2">
      <c r="B164" s="22"/>
      <c r="F164" s="22"/>
    </row>
    <row r="165" spans="2:6" x14ac:dyDescent="0.2">
      <c r="B165" s="22"/>
      <c r="F165" s="22"/>
    </row>
    <row r="166" spans="2:6" x14ac:dyDescent="0.2">
      <c r="B166" s="22"/>
      <c r="F166" s="22"/>
    </row>
    <row r="167" spans="2:6" x14ac:dyDescent="0.2">
      <c r="B167" s="22"/>
      <c r="F167" s="22"/>
    </row>
    <row r="168" spans="2:6" x14ac:dyDescent="0.2">
      <c r="B168" s="22"/>
      <c r="F168" s="22"/>
    </row>
    <row r="169" spans="2:6" x14ac:dyDescent="0.2">
      <c r="B169" s="22"/>
      <c r="F169" s="22"/>
    </row>
    <row r="170" spans="2:6" x14ac:dyDescent="0.2">
      <c r="B170" s="22"/>
      <c r="F170" s="22"/>
    </row>
    <row r="171" spans="2:6" x14ac:dyDescent="0.2">
      <c r="B171" s="22"/>
      <c r="F171" s="22"/>
    </row>
    <row r="172" spans="2:6" x14ac:dyDescent="0.2">
      <c r="B172" s="22"/>
      <c r="F172" s="22"/>
    </row>
    <row r="173" spans="2:6" x14ac:dyDescent="0.2">
      <c r="B173" s="22"/>
      <c r="F173" s="22"/>
    </row>
    <row r="174" spans="2:6" x14ac:dyDescent="0.2">
      <c r="B174" s="22"/>
      <c r="F174" s="22"/>
    </row>
    <row r="175" spans="2:6" x14ac:dyDescent="0.2">
      <c r="B175" s="22"/>
      <c r="F175" s="22"/>
    </row>
    <row r="176" spans="2:6" x14ac:dyDescent="0.2">
      <c r="B176" s="22"/>
      <c r="F176" s="22"/>
    </row>
    <row r="177" spans="2:6" x14ac:dyDescent="0.2">
      <c r="B177" s="22"/>
      <c r="F177" s="22"/>
    </row>
    <row r="178" spans="2:6" x14ac:dyDescent="0.2">
      <c r="B178" s="22"/>
      <c r="F178" s="22"/>
    </row>
    <row r="179" spans="2:6" x14ac:dyDescent="0.2">
      <c r="B179" s="22"/>
      <c r="F179" s="22"/>
    </row>
    <row r="180" spans="2:6" x14ac:dyDescent="0.2">
      <c r="B180" s="22"/>
      <c r="F180" s="22"/>
    </row>
    <row r="181" spans="2:6" x14ac:dyDescent="0.2">
      <c r="B181" s="22"/>
      <c r="F181" s="22"/>
    </row>
    <row r="182" spans="2:6" x14ac:dyDescent="0.2">
      <c r="B182" s="22"/>
      <c r="F182" s="22"/>
    </row>
    <row r="183" spans="2:6" x14ac:dyDescent="0.2">
      <c r="B183" s="22"/>
      <c r="F183" s="22"/>
    </row>
    <row r="184" spans="2:6" x14ac:dyDescent="0.2">
      <c r="B184" s="22"/>
      <c r="F184" s="22"/>
    </row>
    <row r="185" spans="2:6" x14ac:dyDescent="0.2">
      <c r="B185" s="22"/>
      <c r="F185" s="22"/>
    </row>
    <row r="186" spans="2:6" x14ac:dyDescent="0.2">
      <c r="B186" s="22"/>
      <c r="F186" s="22"/>
    </row>
    <row r="187" spans="2:6" x14ac:dyDescent="0.2">
      <c r="B187" s="22"/>
      <c r="F187" s="22"/>
    </row>
    <row r="188" spans="2:6" x14ac:dyDescent="0.2">
      <c r="B188" s="22"/>
      <c r="F188" s="22"/>
    </row>
    <row r="189" spans="2:6" x14ac:dyDescent="0.2">
      <c r="B189" s="22"/>
      <c r="F189" s="22"/>
    </row>
    <row r="190" spans="2:6" x14ac:dyDescent="0.2">
      <c r="B190" s="22"/>
      <c r="F190" s="22"/>
    </row>
    <row r="191" spans="2:6" x14ac:dyDescent="0.2">
      <c r="B191" s="22"/>
      <c r="F191" s="22"/>
    </row>
    <row r="192" spans="2:6" x14ac:dyDescent="0.2">
      <c r="B192" s="22"/>
      <c r="F192" s="22"/>
    </row>
    <row r="193" spans="2:6" x14ac:dyDescent="0.2">
      <c r="B193" s="22"/>
      <c r="F193" s="22"/>
    </row>
    <row r="194" spans="2:6" x14ac:dyDescent="0.2">
      <c r="B194" s="22"/>
      <c r="F194" s="22"/>
    </row>
    <row r="195" spans="2:6" x14ac:dyDescent="0.2">
      <c r="B195" s="22"/>
      <c r="F195" s="22"/>
    </row>
    <row r="196" spans="2:6" x14ac:dyDescent="0.2">
      <c r="B196" s="22"/>
      <c r="F196" s="22"/>
    </row>
    <row r="197" spans="2:6" x14ac:dyDescent="0.2">
      <c r="B197" s="22"/>
      <c r="F197" s="22"/>
    </row>
    <row r="198" spans="2:6" x14ac:dyDescent="0.2">
      <c r="B198" s="22"/>
      <c r="F198" s="22"/>
    </row>
    <row r="199" spans="2:6" x14ac:dyDescent="0.2">
      <c r="B199" s="22"/>
      <c r="F199" s="22"/>
    </row>
    <row r="200" spans="2:6" x14ac:dyDescent="0.2">
      <c r="B200" s="22"/>
      <c r="F200" s="22"/>
    </row>
    <row r="201" spans="2:6" x14ac:dyDescent="0.2">
      <c r="B201" s="22"/>
      <c r="F201" s="22"/>
    </row>
    <row r="202" spans="2:6" x14ac:dyDescent="0.2">
      <c r="B202" s="22"/>
      <c r="F202" s="22"/>
    </row>
    <row r="203" spans="2:6" x14ac:dyDescent="0.2">
      <c r="B203" s="22"/>
      <c r="F203" s="22"/>
    </row>
    <row r="204" spans="2:6" x14ac:dyDescent="0.2">
      <c r="B204" s="22"/>
      <c r="F204" s="22"/>
    </row>
    <row r="205" spans="2:6" x14ac:dyDescent="0.2">
      <c r="B205" s="22"/>
      <c r="F205" s="22"/>
    </row>
    <row r="206" spans="2:6" x14ac:dyDescent="0.2">
      <c r="B206" s="22"/>
      <c r="F206" s="22"/>
    </row>
    <row r="207" spans="2:6" x14ac:dyDescent="0.2">
      <c r="B207" s="22"/>
      <c r="F207" s="22"/>
    </row>
    <row r="208" spans="2:6" x14ac:dyDescent="0.2">
      <c r="B208" s="22"/>
      <c r="F208" s="22"/>
    </row>
    <row r="209" spans="2:6" x14ac:dyDescent="0.2">
      <c r="B209" s="22"/>
      <c r="F209" s="22"/>
    </row>
    <row r="210" spans="2:6" x14ac:dyDescent="0.2">
      <c r="B210" s="22"/>
      <c r="F210" s="22"/>
    </row>
    <row r="211" spans="2:6" x14ac:dyDescent="0.2">
      <c r="B211" s="22"/>
      <c r="F211" s="22"/>
    </row>
    <row r="212" spans="2:6" x14ac:dyDescent="0.2">
      <c r="B212" s="22"/>
      <c r="F212" s="22"/>
    </row>
    <row r="213" spans="2:6" x14ac:dyDescent="0.2">
      <c r="B213" s="22"/>
      <c r="F213" s="22"/>
    </row>
    <row r="214" spans="2:6" x14ac:dyDescent="0.2">
      <c r="B214" s="22"/>
      <c r="F214" s="22"/>
    </row>
    <row r="215" spans="2:6" x14ac:dyDescent="0.2">
      <c r="B215" s="22"/>
      <c r="F215" s="22"/>
    </row>
    <row r="216" spans="2:6" x14ac:dyDescent="0.2">
      <c r="B216" s="22"/>
      <c r="F216" s="22"/>
    </row>
    <row r="217" spans="2:6" x14ac:dyDescent="0.2">
      <c r="B217" s="22"/>
      <c r="F217" s="22"/>
    </row>
    <row r="218" spans="2:6" x14ac:dyDescent="0.2">
      <c r="B218" s="22"/>
      <c r="F218" s="22"/>
    </row>
    <row r="219" spans="2:6" x14ac:dyDescent="0.2">
      <c r="B219" s="22"/>
      <c r="F219" s="22"/>
    </row>
    <row r="220" spans="2:6" x14ac:dyDescent="0.2">
      <c r="B220" s="22"/>
      <c r="F220" s="22"/>
    </row>
    <row r="221" spans="2:6" x14ac:dyDescent="0.2">
      <c r="B221" s="22"/>
      <c r="F221" s="22"/>
    </row>
    <row r="222" spans="2:6" x14ac:dyDescent="0.2">
      <c r="B222" s="22"/>
      <c r="F222" s="22"/>
    </row>
    <row r="223" spans="2:6" x14ac:dyDescent="0.2">
      <c r="B223" s="22"/>
      <c r="F223" s="22"/>
    </row>
    <row r="224" spans="2:6" x14ac:dyDescent="0.2">
      <c r="B224" s="22"/>
      <c r="F224" s="22"/>
    </row>
    <row r="225" spans="2:6" x14ac:dyDescent="0.2">
      <c r="B225" s="22"/>
      <c r="F225" s="22"/>
    </row>
    <row r="226" spans="2:6" x14ac:dyDescent="0.2">
      <c r="B226" s="22"/>
      <c r="F226" s="22"/>
    </row>
    <row r="227" spans="2:6" x14ac:dyDescent="0.2">
      <c r="B227" s="22"/>
      <c r="F227" s="22"/>
    </row>
    <row r="228" spans="2:6" x14ac:dyDescent="0.2">
      <c r="B228" s="22"/>
      <c r="F228" s="22"/>
    </row>
    <row r="229" spans="2:6" x14ac:dyDescent="0.2">
      <c r="B229" s="22"/>
      <c r="F229" s="22"/>
    </row>
    <row r="230" spans="2:6" x14ac:dyDescent="0.2">
      <c r="B230" s="22"/>
      <c r="F230" s="22"/>
    </row>
    <row r="231" spans="2:6" x14ac:dyDescent="0.2">
      <c r="B231" s="22"/>
      <c r="F231" s="22"/>
    </row>
    <row r="232" spans="2:6" x14ac:dyDescent="0.2">
      <c r="B232" s="22"/>
      <c r="F232" s="22"/>
    </row>
    <row r="233" spans="2:6" x14ac:dyDescent="0.2">
      <c r="B233" s="22"/>
      <c r="F233" s="22"/>
    </row>
    <row r="234" spans="2:6" x14ac:dyDescent="0.2">
      <c r="B234" s="22"/>
      <c r="F234" s="22"/>
    </row>
    <row r="235" spans="2:6" x14ac:dyDescent="0.2">
      <c r="B235" s="22"/>
      <c r="F235" s="22"/>
    </row>
    <row r="236" spans="2:6" x14ac:dyDescent="0.2">
      <c r="B236" s="22"/>
      <c r="F236" s="22"/>
    </row>
    <row r="237" spans="2:6" x14ac:dyDescent="0.2">
      <c r="B237" s="22"/>
      <c r="F237" s="22"/>
    </row>
    <row r="238" spans="2:6" x14ac:dyDescent="0.2">
      <c r="B238" s="22"/>
      <c r="F238" s="22"/>
    </row>
    <row r="239" spans="2:6" x14ac:dyDescent="0.2">
      <c r="B239" s="22"/>
      <c r="F239" s="22"/>
    </row>
    <row r="240" spans="2:6" x14ac:dyDescent="0.2">
      <c r="B240" s="22"/>
      <c r="F240" s="22"/>
    </row>
    <row r="241" spans="2:6" x14ac:dyDescent="0.2">
      <c r="B241" s="22"/>
      <c r="F241" s="22"/>
    </row>
    <row r="242" spans="2:6" x14ac:dyDescent="0.2">
      <c r="B242" s="22"/>
      <c r="F242" s="22"/>
    </row>
    <row r="243" spans="2:6" x14ac:dyDescent="0.2">
      <c r="B243" s="22"/>
      <c r="F243" s="22"/>
    </row>
    <row r="244" spans="2:6" x14ac:dyDescent="0.2">
      <c r="B244" s="22"/>
      <c r="F244" s="22"/>
    </row>
    <row r="245" spans="2:6" x14ac:dyDescent="0.2">
      <c r="B245" s="22"/>
      <c r="F245" s="22"/>
    </row>
    <row r="246" spans="2:6" x14ac:dyDescent="0.2">
      <c r="B246" s="22"/>
      <c r="F246" s="22"/>
    </row>
    <row r="247" spans="2:6" x14ac:dyDescent="0.2">
      <c r="B247" s="22"/>
      <c r="F247" s="22"/>
    </row>
    <row r="248" spans="2:6" x14ac:dyDescent="0.2">
      <c r="B248" s="22"/>
      <c r="F248" s="22"/>
    </row>
    <row r="249" spans="2:6" x14ac:dyDescent="0.2">
      <c r="B249" s="22"/>
      <c r="F249" s="22"/>
    </row>
    <row r="250" spans="2:6" x14ac:dyDescent="0.2">
      <c r="B250" s="22"/>
      <c r="F250" s="22"/>
    </row>
    <row r="251" spans="2:6" x14ac:dyDescent="0.2">
      <c r="B251" s="22"/>
      <c r="F251" s="22"/>
    </row>
    <row r="252" spans="2:6" x14ac:dyDescent="0.2">
      <c r="B252" s="22"/>
      <c r="F252" s="22"/>
    </row>
    <row r="253" spans="2:6" x14ac:dyDescent="0.2">
      <c r="B253" s="22"/>
      <c r="F253" s="22"/>
    </row>
    <row r="254" spans="2:6" x14ac:dyDescent="0.2">
      <c r="B254" s="22"/>
      <c r="F254" s="22"/>
    </row>
    <row r="255" spans="2:6" x14ac:dyDescent="0.2">
      <c r="B255" s="22"/>
      <c r="F255" s="22"/>
    </row>
    <row r="256" spans="2:6" x14ac:dyDescent="0.2">
      <c r="B256" s="22"/>
      <c r="F256" s="22"/>
    </row>
    <row r="257" spans="2:6" x14ac:dyDescent="0.2">
      <c r="B257" s="22"/>
      <c r="F257" s="22"/>
    </row>
    <row r="258" spans="2:6" x14ac:dyDescent="0.2">
      <c r="B258" s="22"/>
      <c r="F258" s="22"/>
    </row>
    <row r="259" spans="2:6" x14ac:dyDescent="0.2">
      <c r="B259" s="22"/>
      <c r="F259" s="22"/>
    </row>
    <row r="260" spans="2:6" x14ac:dyDescent="0.2">
      <c r="B260" s="22"/>
      <c r="F260" s="22"/>
    </row>
    <row r="261" spans="2:6" x14ac:dyDescent="0.2">
      <c r="B261" s="22"/>
      <c r="F261" s="22"/>
    </row>
    <row r="262" spans="2:6" x14ac:dyDescent="0.2">
      <c r="B262" s="22"/>
      <c r="F262" s="22"/>
    </row>
    <row r="263" spans="2:6" x14ac:dyDescent="0.2">
      <c r="B263" s="22"/>
      <c r="F263" s="22"/>
    </row>
    <row r="264" spans="2:6" x14ac:dyDescent="0.2">
      <c r="B264" s="22"/>
      <c r="F264" s="22"/>
    </row>
    <row r="265" spans="2:6" x14ac:dyDescent="0.2">
      <c r="B265" s="22"/>
      <c r="F265" s="22"/>
    </row>
    <row r="266" spans="2:6" x14ac:dyDescent="0.2">
      <c r="B266" s="22"/>
      <c r="F266" s="22"/>
    </row>
    <row r="267" spans="2:6" x14ac:dyDescent="0.2">
      <c r="B267" s="22"/>
      <c r="F267" s="22"/>
    </row>
    <row r="268" spans="2:6" x14ac:dyDescent="0.2">
      <c r="B268" s="22"/>
      <c r="F268" s="22"/>
    </row>
    <row r="269" spans="2:6" x14ac:dyDescent="0.2">
      <c r="B269" s="22"/>
      <c r="F269" s="22"/>
    </row>
    <row r="270" spans="2:6" x14ac:dyDescent="0.2">
      <c r="B270" s="22"/>
      <c r="F270" s="22"/>
    </row>
    <row r="271" spans="2:6" x14ac:dyDescent="0.2">
      <c r="B271" s="22"/>
      <c r="F271" s="22"/>
    </row>
    <row r="272" spans="2:6" x14ac:dyDescent="0.2">
      <c r="B272" s="22"/>
      <c r="F272" s="22"/>
    </row>
    <row r="273" spans="2:6" x14ac:dyDescent="0.2">
      <c r="B273" s="22"/>
      <c r="F273" s="22"/>
    </row>
    <row r="274" spans="2:6" x14ac:dyDescent="0.2">
      <c r="B274" s="22"/>
      <c r="F274" s="22"/>
    </row>
    <row r="275" spans="2:6" x14ac:dyDescent="0.2">
      <c r="B275" s="22"/>
      <c r="F275" s="22"/>
    </row>
    <row r="276" spans="2:6" x14ac:dyDescent="0.2">
      <c r="B276" s="22"/>
      <c r="F276" s="22"/>
    </row>
    <row r="277" spans="2:6" x14ac:dyDescent="0.2">
      <c r="B277" s="22"/>
      <c r="F277" s="22"/>
    </row>
    <row r="278" spans="2:6" x14ac:dyDescent="0.2">
      <c r="B278" s="22"/>
      <c r="F278" s="22"/>
    </row>
    <row r="279" spans="2:6" x14ac:dyDescent="0.2">
      <c r="B279" s="22"/>
      <c r="F279" s="22"/>
    </row>
    <row r="280" spans="2:6" x14ac:dyDescent="0.2">
      <c r="B280" s="22"/>
      <c r="F280" s="22"/>
    </row>
    <row r="281" spans="2:6" x14ac:dyDescent="0.2">
      <c r="B281" s="22"/>
      <c r="F281" s="22"/>
    </row>
    <row r="282" spans="2:6" x14ac:dyDescent="0.2">
      <c r="B282" s="22"/>
      <c r="F282" s="22"/>
    </row>
    <row r="283" spans="2:6" x14ac:dyDescent="0.2">
      <c r="B283" s="22"/>
      <c r="F283" s="22"/>
    </row>
    <row r="284" spans="2:6" x14ac:dyDescent="0.2">
      <c r="B284" s="22"/>
      <c r="F284" s="22"/>
    </row>
    <row r="285" spans="2:6" x14ac:dyDescent="0.2">
      <c r="B285" s="22"/>
      <c r="F285" s="22"/>
    </row>
    <row r="286" spans="2:6" x14ac:dyDescent="0.2">
      <c r="B286" s="22"/>
      <c r="F286" s="22"/>
    </row>
    <row r="287" spans="2:6" x14ac:dyDescent="0.2">
      <c r="B287" s="22"/>
      <c r="F287" s="22"/>
    </row>
    <row r="288" spans="2:6" x14ac:dyDescent="0.2">
      <c r="B288" s="22"/>
      <c r="F288" s="22"/>
    </row>
    <row r="289" spans="2:6" x14ac:dyDescent="0.2">
      <c r="B289" s="22"/>
      <c r="F289" s="22"/>
    </row>
    <row r="290" spans="2:6" x14ac:dyDescent="0.2">
      <c r="B290" s="22"/>
      <c r="F290" s="22"/>
    </row>
    <row r="291" spans="2:6" x14ac:dyDescent="0.2">
      <c r="B291" s="22"/>
      <c r="F291" s="22"/>
    </row>
    <row r="292" spans="2:6" x14ac:dyDescent="0.2">
      <c r="B292" s="22"/>
      <c r="F292" s="22"/>
    </row>
    <row r="293" spans="2:6" x14ac:dyDescent="0.2">
      <c r="B293" s="22"/>
      <c r="F293" s="22"/>
    </row>
    <row r="294" spans="2:6" x14ac:dyDescent="0.2">
      <c r="B294" s="22"/>
      <c r="F294" s="22"/>
    </row>
    <row r="295" spans="2:6" x14ac:dyDescent="0.2">
      <c r="B295" s="22"/>
      <c r="F295" s="22"/>
    </row>
    <row r="296" spans="2:6" x14ac:dyDescent="0.2">
      <c r="B296" s="22"/>
      <c r="F296" s="22"/>
    </row>
    <row r="297" spans="2:6" x14ac:dyDescent="0.2">
      <c r="B297" s="22"/>
      <c r="F297" s="22"/>
    </row>
    <row r="298" spans="2:6" x14ac:dyDescent="0.2">
      <c r="B298" s="22"/>
      <c r="F298" s="22"/>
    </row>
    <row r="299" spans="2:6" x14ac:dyDescent="0.2">
      <c r="B299" s="22"/>
      <c r="F299" s="22"/>
    </row>
    <row r="300" spans="2:6" x14ac:dyDescent="0.2">
      <c r="B300" s="22"/>
      <c r="F300" s="22"/>
    </row>
    <row r="301" spans="2:6" x14ac:dyDescent="0.2">
      <c r="B301" s="22"/>
      <c r="F301" s="22"/>
    </row>
    <row r="302" spans="2:6" x14ac:dyDescent="0.2">
      <c r="B302" s="22"/>
      <c r="F302" s="22"/>
    </row>
    <row r="303" spans="2:6" x14ac:dyDescent="0.2">
      <c r="B303" s="22"/>
      <c r="F303" s="22"/>
    </row>
    <row r="304" spans="2:6" x14ac:dyDescent="0.2">
      <c r="B304" s="22"/>
      <c r="F304" s="22"/>
    </row>
    <row r="305" spans="2:6" x14ac:dyDescent="0.2">
      <c r="B305" s="22"/>
      <c r="F305" s="22"/>
    </row>
    <row r="306" spans="2:6" x14ac:dyDescent="0.2">
      <c r="B306" s="22"/>
      <c r="F306" s="22"/>
    </row>
    <row r="307" spans="2:6" x14ac:dyDescent="0.2">
      <c r="B307" s="22"/>
      <c r="F307" s="22"/>
    </row>
    <row r="308" spans="2:6" x14ac:dyDescent="0.2">
      <c r="B308" s="22"/>
      <c r="F308" s="22"/>
    </row>
    <row r="309" spans="2:6" x14ac:dyDescent="0.2">
      <c r="B309" s="22"/>
      <c r="F309" s="22"/>
    </row>
    <row r="310" spans="2:6" x14ac:dyDescent="0.2">
      <c r="B310" s="22"/>
      <c r="F310" s="22"/>
    </row>
    <row r="311" spans="2:6" x14ac:dyDescent="0.2">
      <c r="B311" s="22"/>
      <c r="F311" s="22"/>
    </row>
    <row r="312" spans="2:6" x14ac:dyDescent="0.2">
      <c r="B312" s="22"/>
      <c r="F312" s="22"/>
    </row>
    <row r="313" spans="2:6" x14ac:dyDescent="0.2">
      <c r="B313" s="22"/>
      <c r="F313" s="22"/>
    </row>
    <row r="314" spans="2:6" x14ac:dyDescent="0.2">
      <c r="B314" s="22"/>
      <c r="F314" s="22"/>
    </row>
    <row r="315" spans="2:6" x14ac:dyDescent="0.2">
      <c r="B315" s="22"/>
      <c r="F315" s="22"/>
    </row>
    <row r="316" spans="2:6" x14ac:dyDescent="0.2">
      <c r="B316" s="22"/>
      <c r="F316" s="22"/>
    </row>
    <row r="317" spans="2:6" x14ac:dyDescent="0.2">
      <c r="B317" s="22"/>
      <c r="F317" s="22"/>
    </row>
    <row r="318" spans="2:6" x14ac:dyDescent="0.2">
      <c r="B318" s="22"/>
      <c r="F318" s="22"/>
    </row>
    <row r="319" spans="2:6" x14ac:dyDescent="0.2">
      <c r="B319" s="22"/>
      <c r="F319" s="22"/>
    </row>
    <row r="320" spans="2:6" x14ac:dyDescent="0.2">
      <c r="B320" s="22"/>
      <c r="F320" s="22"/>
    </row>
    <row r="321" spans="2:6" x14ac:dyDescent="0.2">
      <c r="B321" s="22"/>
      <c r="F321" s="22"/>
    </row>
    <row r="322" spans="2:6" x14ac:dyDescent="0.2">
      <c r="B322" s="22"/>
      <c r="F322" s="22"/>
    </row>
    <row r="323" spans="2:6" x14ac:dyDescent="0.2">
      <c r="B323" s="22"/>
      <c r="F323" s="22"/>
    </row>
    <row r="324" spans="2:6" x14ac:dyDescent="0.2">
      <c r="B324" s="22"/>
      <c r="F324" s="22"/>
    </row>
    <row r="325" spans="2:6" x14ac:dyDescent="0.2">
      <c r="B325" s="22"/>
      <c r="F325" s="22"/>
    </row>
    <row r="326" spans="2:6" x14ac:dyDescent="0.2">
      <c r="B326" s="22"/>
      <c r="F326" s="22"/>
    </row>
    <row r="327" spans="2:6" x14ac:dyDescent="0.2">
      <c r="B327" s="22"/>
      <c r="F327" s="22"/>
    </row>
    <row r="328" spans="2:6" x14ac:dyDescent="0.2">
      <c r="B328" s="22"/>
      <c r="F328" s="22"/>
    </row>
    <row r="329" spans="2:6" x14ac:dyDescent="0.2">
      <c r="B329" s="22"/>
      <c r="F329" s="22"/>
    </row>
    <row r="330" spans="2:6" x14ac:dyDescent="0.2">
      <c r="B330" s="22"/>
      <c r="F330" s="22"/>
    </row>
    <row r="331" spans="2:6" x14ac:dyDescent="0.2">
      <c r="B331" s="22"/>
      <c r="F331" s="22"/>
    </row>
    <row r="332" spans="2:6" x14ac:dyDescent="0.2">
      <c r="B332" s="22"/>
      <c r="F332" s="22"/>
    </row>
    <row r="333" spans="2:6" x14ac:dyDescent="0.2">
      <c r="B333" s="22"/>
      <c r="F333" s="22"/>
    </row>
    <row r="334" spans="2:6" x14ac:dyDescent="0.2">
      <c r="B334" s="22"/>
      <c r="F334" s="22"/>
    </row>
    <row r="335" spans="2:6" x14ac:dyDescent="0.2">
      <c r="B335" s="22"/>
      <c r="F335" s="22"/>
    </row>
    <row r="336" spans="2:6" x14ac:dyDescent="0.2">
      <c r="B336" s="22"/>
      <c r="F336" s="22"/>
    </row>
    <row r="337" spans="2:6" x14ac:dyDescent="0.2">
      <c r="B337" s="22"/>
      <c r="F337" s="22"/>
    </row>
    <row r="338" spans="2:6" x14ac:dyDescent="0.2">
      <c r="B338" s="22"/>
      <c r="F338" s="22"/>
    </row>
    <row r="339" spans="2:6" x14ac:dyDescent="0.2">
      <c r="B339" s="22"/>
      <c r="F339" s="22"/>
    </row>
    <row r="340" spans="2:6" x14ac:dyDescent="0.2">
      <c r="B340" s="22"/>
      <c r="F340" s="22"/>
    </row>
    <row r="341" spans="2:6" x14ac:dyDescent="0.2">
      <c r="B341" s="22"/>
      <c r="F341" s="22"/>
    </row>
    <row r="342" spans="2:6" x14ac:dyDescent="0.2">
      <c r="B342" s="22"/>
      <c r="F342" s="22"/>
    </row>
    <row r="343" spans="2:6" x14ac:dyDescent="0.2">
      <c r="B343" s="22"/>
      <c r="F343" s="22"/>
    </row>
    <row r="344" spans="2:6" x14ac:dyDescent="0.2">
      <c r="B344" s="22"/>
      <c r="F344" s="22"/>
    </row>
    <row r="345" spans="2:6" x14ac:dyDescent="0.2">
      <c r="B345" s="22"/>
      <c r="F345" s="22"/>
    </row>
    <row r="346" spans="2:6" x14ac:dyDescent="0.2">
      <c r="B346" s="22"/>
      <c r="F346" s="22"/>
    </row>
    <row r="347" spans="2:6" x14ac:dyDescent="0.2">
      <c r="B347" s="22"/>
      <c r="F347" s="22"/>
    </row>
    <row r="348" spans="2:6" x14ac:dyDescent="0.2">
      <c r="B348" s="22"/>
      <c r="F348" s="22"/>
    </row>
    <row r="349" spans="2:6" x14ac:dyDescent="0.2">
      <c r="B349" s="22"/>
      <c r="F349" s="22"/>
    </row>
    <row r="350" spans="2:6" x14ac:dyDescent="0.2">
      <c r="B350" s="22"/>
      <c r="F350" s="22"/>
    </row>
    <row r="351" spans="2:6" x14ac:dyDescent="0.2">
      <c r="B351" s="22"/>
      <c r="F351" s="22"/>
    </row>
    <row r="352" spans="2:6" x14ac:dyDescent="0.2">
      <c r="B352" s="22"/>
      <c r="F352" s="22"/>
    </row>
    <row r="353" spans="2:6" x14ac:dyDescent="0.2">
      <c r="B353" s="22"/>
      <c r="F353" s="22"/>
    </row>
    <row r="354" spans="2:6" x14ac:dyDescent="0.2">
      <c r="B354" s="22"/>
      <c r="F354" s="22"/>
    </row>
    <row r="355" spans="2:6" x14ac:dyDescent="0.2">
      <c r="B355" s="22"/>
      <c r="F355" s="22"/>
    </row>
    <row r="356" spans="2:6" x14ac:dyDescent="0.2">
      <c r="B356" s="22"/>
      <c r="F356" s="22"/>
    </row>
    <row r="357" spans="2:6" x14ac:dyDescent="0.2">
      <c r="B357" s="22"/>
      <c r="F357" s="22"/>
    </row>
    <row r="358" spans="2:6" x14ac:dyDescent="0.2">
      <c r="B358" s="22"/>
      <c r="F358" s="22"/>
    </row>
    <row r="359" spans="2:6" x14ac:dyDescent="0.2">
      <c r="B359" s="22"/>
      <c r="F359" s="22"/>
    </row>
    <row r="360" spans="2:6" x14ac:dyDescent="0.2">
      <c r="B360" s="22"/>
      <c r="F360" s="22"/>
    </row>
    <row r="361" spans="2:6" x14ac:dyDescent="0.2">
      <c r="B361" s="22"/>
      <c r="F361" s="22"/>
    </row>
    <row r="362" spans="2:6" x14ac:dyDescent="0.2">
      <c r="B362" s="22"/>
      <c r="F362" s="22"/>
    </row>
    <row r="363" spans="2:6" x14ac:dyDescent="0.2">
      <c r="B363" s="22"/>
      <c r="F363" s="22"/>
    </row>
    <row r="364" spans="2:6" x14ac:dyDescent="0.2">
      <c r="B364" s="22"/>
      <c r="F364" s="22"/>
    </row>
    <row r="365" spans="2:6" x14ac:dyDescent="0.2">
      <c r="B365" s="22"/>
      <c r="F365" s="22"/>
    </row>
    <row r="366" spans="2:6" x14ac:dyDescent="0.2">
      <c r="B366" s="22"/>
      <c r="F366" s="22"/>
    </row>
    <row r="367" spans="2:6" x14ac:dyDescent="0.2">
      <c r="B367" s="22"/>
      <c r="F367" s="22"/>
    </row>
    <row r="368" spans="2:6" x14ac:dyDescent="0.2">
      <c r="B368" s="22"/>
      <c r="F368" s="22"/>
    </row>
    <row r="369" spans="2:6" x14ac:dyDescent="0.2">
      <c r="B369" s="22"/>
      <c r="F369" s="22"/>
    </row>
    <row r="370" spans="2:6" x14ac:dyDescent="0.2">
      <c r="B370" s="22"/>
      <c r="F370" s="22"/>
    </row>
    <row r="371" spans="2:6" x14ac:dyDescent="0.2">
      <c r="B371" s="22"/>
      <c r="F371" s="22"/>
    </row>
    <row r="372" spans="2:6" x14ac:dyDescent="0.2">
      <c r="B372" s="22"/>
      <c r="F372" s="22"/>
    </row>
    <row r="373" spans="2:6" x14ac:dyDescent="0.2">
      <c r="B373" s="22"/>
      <c r="F373" s="22"/>
    </row>
    <row r="374" spans="2:6" x14ac:dyDescent="0.2">
      <c r="B374" s="22"/>
      <c r="F374" s="22"/>
    </row>
    <row r="375" spans="2:6" x14ac:dyDescent="0.2">
      <c r="B375" s="22"/>
      <c r="F375" s="22"/>
    </row>
    <row r="376" spans="2:6" x14ac:dyDescent="0.2">
      <c r="B376" s="22"/>
      <c r="F376" s="22"/>
    </row>
    <row r="377" spans="2:6" x14ac:dyDescent="0.2">
      <c r="B377" s="22"/>
      <c r="F377" s="22"/>
    </row>
    <row r="378" spans="2:6" x14ac:dyDescent="0.2">
      <c r="B378" s="22"/>
      <c r="F378" s="22"/>
    </row>
    <row r="379" spans="2:6" x14ac:dyDescent="0.2">
      <c r="B379" s="22"/>
      <c r="F379" s="22"/>
    </row>
    <row r="380" spans="2:6" x14ac:dyDescent="0.2">
      <c r="B380" s="22"/>
      <c r="F380" s="22"/>
    </row>
    <row r="381" spans="2:6" x14ac:dyDescent="0.2">
      <c r="B381" s="22"/>
      <c r="F381" s="22"/>
    </row>
    <row r="382" spans="2:6" x14ac:dyDescent="0.2">
      <c r="B382" s="22"/>
      <c r="F382" s="22"/>
    </row>
    <row r="383" spans="2:6" x14ac:dyDescent="0.2">
      <c r="B383" s="22"/>
      <c r="F383" s="22"/>
    </row>
    <row r="384" spans="2:6" x14ac:dyDescent="0.2">
      <c r="B384" s="22"/>
      <c r="F384" s="22"/>
    </row>
    <row r="385" spans="2:6" x14ac:dyDescent="0.2">
      <c r="B385" s="22"/>
      <c r="F385" s="22"/>
    </row>
    <row r="386" spans="2:6" x14ac:dyDescent="0.2">
      <c r="B386" s="22"/>
      <c r="F386" s="22"/>
    </row>
    <row r="387" spans="2:6" x14ac:dyDescent="0.2">
      <c r="B387" s="22"/>
      <c r="F387" s="22"/>
    </row>
    <row r="388" spans="2:6" x14ac:dyDescent="0.2">
      <c r="B388" s="22"/>
      <c r="F388" s="22"/>
    </row>
    <row r="389" spans="2:6" x14ac:dyDescent="0.2">
      <c r="B389" s="22"/>
      <c r="F389" s="22"/>
    </row>
    <row r="390" spans="2:6" x14ac:dyDescent="0.2">
      <c r="B390" s="22"/>
      <c r="F390" s="22"/>
    </row>
    <row r="391" spans="2:6" x14ac:dyDescent="0.2">
      <c r="B391" s="22"/>
      <c r="F391" s="22"/>
    </row>
    <row r="392" spans="2:6" x14ac:dyDescent="0.2">
      <c r="B392" s="22"/>
      <c r="F392" s="22"/>
    </row>
    <row r="393" spans="2:6" x14ac:dyDescent="0.2">
      <c r="B393" s="22"/>
      <c r="F393" s="22"/>
    </row>
    <row r="394" spans="2:6" x14ac:dyDescent="0.2">
      <c r="B394" s="22"/>
      <c r="F394" s="22"/>
    </row>
    <row r="395" spans="2:6" x14ac:dyDescent="0.2">
      <c r="B395" s="22"/>
      <c r="F395" s="22"/>
    </row>
    <row r="396" spans="2:6" x14ac:dyDescent="0.2">
      <c r="B396" s="22"/>
      <c r="F396" s="22"/>
    </row>
    <row r="397" spans="2:6" x14ac:dyDescent="0.2">
      <c r="B397" s="22"/>
      <c r="F397" s="22"/>
    </row>
    <row r="398" spans="2:6" x14ac:dyDescent="0.2">
      <c r="B398" s="22"/>
      <c r="F398" s="22"/>
    </row>
    <row r="399" spans="2:6" x14ac:dyDescent="0.2">
      <c r="B399" s="22"/>
      <c r="F399" s="22"/>
    </row>
    <row r="400" spans="2:6" x14ac:dyDescent="0.2">
      <c r="B400" s="22"/>
      <c r="F400" s="22"/>
    </row>
    <row r="401" spans="2:6" x14ac:dyDescent="0.2">
      <c r="B401" s="22"/>
      <c r="F401" s="22"/>
    </row>
    <row r="402" spans="2:6" x14ac:dyDescent="0.2">
      <c r="B402" s="22"/>
      <c r="F402" s="22"/>
    </row>
    <row r="403" spans="2:6" x14ac:dyDescent="0.2">
      <c r="B403" s="22"/>
      <c r="F403" s="22"/>
    </row>
    <row r="404" spans="2:6" x14ac:dyDescent="0.2">
      <c r="B404" s="22"/>
      <c r="F404" s="22"/>
    </row>
    <row r="405" spans="2:6" x14ac:dyDescent="0.2">
      <c r="B405" s="22"/>
      <c r="F405" s="22"/>
    </row>
    <row r="406" spans="2:6" x14ac:dyDescent="0.2">
      <c r="B406" s="22"/>
      <c r="F406" s="22"/>
    </row>
    <row r="407" spans="2:6" x14ac:dyDescent="0.2">
      <c r="B407" s="22"/>
      <c r="F407" s="22"/>
    </row>
    <row r="408" spans="2:6" x14ac:dyDescent="0.2">
      <c r="B408" s="22"/>
      <c r="F408" s="22"/>
    </row>
    <row r="409" spans="2:6" x14ac:dyDescent="0.2">
      <c r="B409" s="22"/>
      <c r="F409" s="22"/>
    </row>
    <row r="410" spans="2:6" x14ac:dyDescent="0.2">
      <c r="B410" s="22"/>
      <c r="F410" s="22"/>
    </row>
    <row r="411" spans="2:6" x14ac:dyDescent="0.2">
      <c r="B411" s="22"/>
      <c r="F411" s="22"/>
    </row>
    <row r="412" spans="2:6" x14ac:dyDescent="0.2">
      <c r="B412" s="22"/>
      <c r="F412" s="22"/>
    </row>
    <row r="413" spans="2:6" x14ac:dyDescent="0.2">
      <c r="B413" s="22"/>
      <c r="F413" s="22"/>
    </row>
    <row r="414" spans="2:6" x14ac:dyDescent="0.2">
      <c r="B414" s="22"/>
      <c r="F414" s="22"/>
    </row>
    <row r="415" spans="2:6" x14ac:dyDescent="0.2">
      <c r="B415" s="22"/>
      <c r="F415" s="22"/>
    </row>
    <row r="416" spans="2:6" x14ac:dyDescent="0.2">
      <c r="B416" s="22"/>
      <c r="F416" s="22"/>
    </row>
    <row r="417" spans="2:6" x14ac:dyDescent="0.2">
      <c r="B417" s="22"/>
      <c r="F417" s="22"/>
    </row>
    <row r="418" spans="2:6" x14ac:dyDescent="0.2">
      <c r="B418" s="22"/>
      <c r="F418" s="22"/>
    </row>
    <row r="419" spans="2:6" x14ac:dyDescent="0.2">
      <c r="B419" s="22"/>
      <c r="F419" s="22"/>
    </row>
    <row r="420" spans="2:6" x14ac:dyDescent="0.2">
      <c r="B420" s="22"/>
      <c r="F420" s="22"/>
    </row>
    <row r="421" spans="2:6" x14ac:dyDescent="0.2">
      <c r="B421" s="22"/>
      <c r="F421" s="22"/>
    </row>
    <row r="422" spans="2:6" x14ac:dyDescent="0.2">
      <c r="B422" s="22"/>
      <c r="F422" s="22"/>
    </row>
    <row r="423" spans="2:6" x14ac:dyDescent="0.2">
      <c r="B423" s="22"/>
      <c r="F423" s="22"/>
    </row>
    <row r="424" spans="2:6" x14ac:dyDescent="0.2">
      <c r="B424" s="22"/>
      <c r="F424" s="22"/>
    </row>
    <row r="425" spans="2:6" x14ac:dyDescent="0.2">
      <c r="B425" s="22"/>
      <c r="F425" s="22"/>
    </row>
    <row r="426" spans="2:6" x14ac:dyDescent="0.2">
      <c r="B426" s="22"/>
      <c r="F426" s="22"/>
    </row>
    <row r="427" spans="2:6" x14ac:dyDescent="0.2">
      <c r="B427" s="22"/>
      <c r="F427" s="22"/>
    </row>
    <row r="428" spans="2:6" x14ac:dyDescent="0.2">
      <c r="B428" s="22"/>
      <c r="F428" s="22"/>
    </row>
    <row r="429" spans="2:6" x14ac:dyDescent="0.2">
      <c r="B429" s="22"/>
      <c r="F429" s="22"/>
    </row>
    <row r="430" spans="2:6" x14ac:dyDescent="0.2">
      <c r="B430" s="22"/>
      <c r="F430" s="22"/>
    </row>
    <row r="431" spans="2:6" x14ac:dyDescent="0.2">
      <c r="B431" s="22"/>
      <c r="F431" s="22"/>
    </row>
    <row r="432" spans="2:6" x14ac:dyDescent="0.2">
      <c r="B432" s="22"/>
      <c r="F432" s="22"/>
    </row>
    <row r="433" spans="2:6" x14ac:dyDescent="0.2">
      <c r="B433" s="22"/>
      <c r="F433" s="22"/>
    </row>
    <row r="434" spans="2:6" x14ac:dyDescent="0.2">
      <c r="B434" s="22"/>
      <c r="F434" s="22"/>
    </row>
    <row r="435" spans="2:6" x14ac:dyDescent="0.2">
      <c r="B435" s="22"/>
      <c r="F435" s="22"/>
    </row>
    <row r="436" spans="2:6" x14ac:dyDescent="0.2">
      <c r="B436" s="22"/>
      <c r="F436" s="22"/>
    </row>
    <row r="437" spans="2:6" x14ac:dyDescent="0.2">
      <c r="B437" s="22"/>
      <c r="F437" s="22"/>
    </row>
    <row r="438" spans="2:6" x14ac:dyDescent="0.2">
      <c r="B438" s="22"/>
      <c r="F438" s="22"/>
    </row>
    <row r="439" spans="2:6" x14ac:dyDescent="0.2">
      <c r="B439" s="22"/>
      <c r="F439" s="22"/>
    </row>
    <row r="440" spans="2:6" x14ac:dyDescent="0.2">
      <c r="B440" s="22"/>
      <c r="F440" s="22"/>
    </row>
    <row r="441" spans="2:6" x14ac:dyDescent="0.2">
      <c r="B441" s="22"/>
      <c r="F441" s="22"/>
    </row>
    <row r="442" spans="2:6" x14ac:dyDescent="0.2">
      <c r="B442" s="22"/>
      <c r="F442" s="22"/>
    </row>
    <row r="443" spans="2:6" x14ac:dyDescent="0.2">
      <c r="B443" s="22"/>
      <c r="F443" s="22"/>
    </row>
    <row r="444" spans="2:6" x14ac:dyDescent="0.2">
      <c r="B444" s="22"/>
      <c r="F444" s="22"/>
    </row>
    <row r="445" spans="2:6" x14ac:dyDescent="0.2">
      <c r="B445" s="22"/>
      <c r="F445" s="22"/>
    </row>
    <row r="446" spans="2:6" x14ac:dyDescent="0.2">
      <c r="B446" s="22"/>
      <c r="F446" s="22"/>
    </row>
    <row r="447" spans="2:6" x14ac:dyDescent="0.2">
      <c r="B447" s="22"/>
      <c r="F447" s="22"/>
    </row>
    <row r="448" spans="2:6" x14ac:dyDescent="0.2">
      <c r="B448" s="22"/>
      <c r="F448" s="22"/>
    </row>
    <row r="449" spans="2:6" x14ac:dyDescent="0.2">
      <c r="B449" s="22"/>
      <c r="F449" s="22"/>
    </row>
    <row r="450" spans="2:6" x14ac:dyDescent="0.2">
      <c r="B450" s="22"/>
      <c r="F450" s="22"/>
    </row>
    <row r="451" spans="2:6" x14ac:dyDescent="0.2">
      <c r="B451" s="22"/>
      <c r="F451" s="22"/>
    </row>
    <row r="452" spans="2:6" x14ac:dyDescent="0.2">
      <c r="B452" s="22"/>
      <c r="F452" s="22"/>
    </row>
    <row r="453" spans="2:6" x14ac:dyDescent="0.2">
      <c r="B453" s="22"/>
      <c r="F453" s="22"/>
    </row>
    <row r="454" spans="2:6" x14ac:dyDescent="0.2">
      <c r="B454" s="22"/>
      <c r="F454" s="22"/>
    </row>
    <row r="455" spans="2:6" x14ac:dyDescent="0.2">
      <c r="B455" s="22"/>
      <c r="F455" s="22"/>
    </row>
    <row r="456" spans="2:6" x14ac:dyDescent="0.2">
      <c r="B456" s="22"/>
      <c r="F456" s="22"/>
    </row>
    <row r="457" spans="2:6" x14ac:dyDescent="0.2">
      <c r="B457" s="22"/>
      <c r="F457" s="22"/>
    </row>
    <row r="458" spans="2:6" x14ac:dyDescent="0.2">
      <c r="B458" s="22"/>
      <c r="F458" s="22"/>
    </row>
    <row r="459" spans="2:6" x14ac:dyDescent="0.2">
      <c r="B459" s="22"/>
      <c r="F459" s="22"/>
    </row>
    <row r="460" spans="2:6" x14ac:dyDescent="0.2">
      <c r="B460" s="22"/>
      <c r="F460" s="22"/>
    </row>
    <row r="461" spans="2:6" x14ac:dyDescent="0.2">
      <c r="B461" s="22"/>
      <c r="F461" s="22"/>
    </row>
    <row r="462" spans="2:6" x14ac:dyDescent="0.2">
      <c r="B462" s="22"/>
      <c r="F462" s="22"/>
    </row>
    <row r="463" spans="2:6" x14ac:dyDescent="0.2">
      <c r="B463" s="22"/>
      <c r="F463" s="22"/>
    </row>
    <row r="464" spans="2:6" x14ac:dyDescent="0.2">
      <c r="B464" s="22"/>
      <c r="F464" s="22"/>
    </row>
    <row r="465" spans="2:6" x14ac:dyDescent="0.2">
      <c r="B465" s="22"/>
      <c r="F465" s="22"/>
    </row>
    <row r="466" spans="2:6" x14ac:dyDescent="0.2">
      <c r="B466" s="22"/>
      <c r="F466" s="22"/>
    </row>
    <row r="467" spans="2:6" x14ac:dyDescent="0.2">
      <c r="B467" s="22"/>
      <c r="F467" s="22"/>
    </row>
    <row r="468" spans="2:6" x14ac:dyDescent="0.2">
      <c r="B468" s="22"/>
      <c r="F468" s="22"/>
    </row>
    <row r="469" spans="2:6" x14ac:dyDescent="0.2">
      <c r="B469" s="22"/>
      <c r="F469" s="22"/>
    </row>
    <row r="470" spans="2:6" x14ac:dyDescent="0.2">
      <c r="B470" s="22"/>
      <c r="F470" s="22"/>
    </row>
    <row r="471" spans="2:6" x14ac:dyDescent="0.2">
      <c r="B471" s="22"/>
      <c r="F471" s="22"/>
    </row>
    <row r="472" spans="2:6" x14ac:dyDescent="0.2">
      <c r="B472" s="22"/>
      <c r="F472" s="22"/>
    </row>
    <row r="473" spans="2:6" x14ac:dyDescent="0.2">
      <c r="B473" s="22"/>
      <c r="F473" s="22"/>
    </row>
    <row r="474" spans="2:6" x14ac:dyDescent="0.2">
      <c r="B474" s="22"/>
      <c r="F474" s="22"/>
    </row>
    <row r="475" spans="2:6" x14ac:dyDescent="0.2">
      <c r="B475" s="22"/>
      <c r="F475" s="22"/>
    </row>
    <row r="476" spans="2:6" x14ac:dyDescent="0.2">
      <c r="B476" s="22"/>
      <c r="F476" s="22"/>
    </row>
    <row r="477" spans="2:6" x14ac:dyDescent="0.2">
      <c r="B477" s="22"/>
      <c r="F477" s="22"/>
    </row>
    <row r="478" spans="2:6" x14ac:dyDescent="0.2">
      <c r="B478" s="22"/>
      <c r="F478" s="22"/>
    </row>
    <row r="479" spans="2:6" x14ac:dyDescent="0.2">
      <c r="B479" s="22"/>
      <c r="F479" s="22"/>
    </row>
    <row r="480" spans="2:6" x14ac:dyDescent="0.2">
      <c r="B480" s="22"/>
      <c r="F480" s="22"/>
    </row>
    <row r="481" spans="2:6" x14ac:dyDescent="0.2">
      <c r="B481" s="22"/>
      <c r="F481" s="22"/>
    </row>
    <row r="482" spans="2:6" x14ac:dyDescent="0.2">
      <c r="B482" s="22"/>
      <c r="F482" s="22"/>
    </row>
    <row r="483" spans="2:6" x14ac:dyDescent="0.2">
      <c r="B483" s="22"/>
      <c r="F483" s="22"/>
    </row>
    <row r="484" spans="2:6" x14ac:dyDescent="0.2">
      <c r="B484" s="22"/>
      <c r="F484" s="22"/>
    </row>
    <row r="485" spans="2:6" x14ac:dyDescent="0.2">
      <c r="B485" s="22"/>
      <c r="F485" s="22"/>
    </row>
    <row r="486" spans="2:6" x14ac:dyDescent="0.2">
      <c r="B486" s="22"/>
      <c r="F486" s="22"/>
    </row>
    <row r="487" spans="2:6" x14ac:dyDescent="0.2">
      <c r="B487" s="22"/>
      <c r="F487" s="22"/>
    </row>
    <row r="488" spans="2:6" x14ac:dyDescent="0.2">
      <c r="B488" s="22"/>
      <c r="F488" s="22"/>
    </row>
    <row r="489" spans="2:6" x14ac:dyDescent="0.2">
      <c r="B489" s="22"/>
      <c r="F489" s="22"/>
    </row>
    <row r="490" spans="2:6" x14ac:dyDescent="0.2">
      <c r="B490" s="22"/>
      <c r="F490" s="22"/>
    </row>
    <row r="491" spans="2:6" x14ac:dyDescent="0.2">
      <c r="B491" s="22"/>
      <c r="F491" s="22"/>
    </row>
    <row r="492" spans="2:6" x14ac:dyDescent="0.2">
      <c r="B492" s="22"/>
      <c r="F492" s="22"/>
    </row>
    <row r="493" spans="2:6" x14ac:dyDescent="0.2">
      <c r="B493" s="22"/>
      <c r="F493" s="22"/>
    </row>
    <row r="494" spans="2:6" x14ac:dyDescent="0.2">
      <c r="B494" s="22"/>
      <c r="F494" s="22"/>
    </row>
    <row r="495" spans="2:6" x14ac:dyDescent="0.2">
      <c r="B495" s="22"/>
      <c r="F495" s="22"/>
    </row>
    <row r="496" spans="2:6" x14ac:dyDescent="0.2">
      <c r="B496" s="22"/>
      <c r="F496" s="22"/>
    </row>
    <row r="497" spans="2:6" x14ac:dyDescent="0.2">
      <c r="B497" s="22"/>
      <c r="F497" s="22"/>
    </row>
    <row r="498" spans="2:6" x14ac:dyDescent="0.2">
      <c r="B498" s="22"/>
      <c r="F498" s="22"/>
    </row>
    <row r="499" spans="2:6" x14ac:dyDescent="0.2">
      <c r="B499" s="22"/>
      <c r="F499" s="22"/>
    </row>
    <row r="500" spans="2:6" x14ac:dyDescent="0.2">
      <c r="B500" s="22"/>
      <c r="F500" s="22"/>
    </row>
    <row r="501" spans="2:6" x14ac:dyDescent="0.2">
      <c r="B501" s="22"/>
      <c r="F501" s="22"/>
    </row>
    <row r="502" spans="2:6" x14ac:dyDescent="0.2">
      <c r="B502" s="22"/>
      <c r="F502" s="22"/>
    </row>
    <row r="503" spans="2:6" x14ac:dyDescent="0.2">
      <c r="B503" s="22"/>
      <c r="F503" s="22"/>
    </row>
    <row r="504" spans="2:6" x14ac:dyDescent="0.2">
      <c r="B504" s="22"/>
      <c r="F504" s="22"/>
    </row>
    <row r="505" spans="2:6" x14ac:dyDescent="0.2">
      <c r="B505" s="22"/>
      <c r="F505" s="22"/>
    </row>
    <row r="506" spans="2:6" x14ac:dyDescent="0.2">
      <c r="B506" s="22"/>
      <c r="F506" s="22"/>
    </row>
    <row r="507" spans="2:6" x14ac:dyDescent="0.2">
      <c r="B507" s="22"/>
      <c r="F507" s="22"/>
    </row>
    <row r="508" spans="2:6" x14ac:dyDescent="0.2">
      <c r="B508" s="22"/>
      <c r="F508" s="22"/>
    </row>
    <row r="509" spans="2:6" x14ac:dyDescent="0.2">
      <c r="B509" s="22"/>
      <c r="F509" s="22"/>
    </row>
    <row r="510" spans="2:6" x14ac:dyDescent="0.2">
      <c r="B510" s="22"/>
      <c r="F510" s="22"/>
    </row>
    <row r="511" spans="2:6" x14ac:dyDescent="0.2">
      <c r="B511" s="22"/>
      <c r="F511" s="22"/>
    </row>
    <row r="512" spans="2:6" x14ac:dyDescent="0.2">
      <c r="B512" s="22"/>
      <c r="F512" s="22"/>
    </row>
    <row r="513" spans="2:6" x14ac:dyDescent="0.2">
      <c r="B513" s="22"/>
      <c r="F513" s="22"/>
    </row>
    <row r="514" spans="2:6" x14ac:dyDescent="0.2">
      <c r="B514" s="22"/>
      <c r="F514" s="22"/>
    </row>
    <row r="515" spans="2:6" x14ac:dyDescent="0.2">
      <c r="B515" s="22"/>
      <c r="F515" s="22"/>
    </row>
    <row r="516" spans="2:6" x14ac:dyDescent="0.2">
      <c r="B516" s="22"/>
      <c r="F516" s="22"/>
    </row>
    <row r="517" spans="2:6" x14ac:dyDescent="0.2">
      <c r="B517" s="22"/>
      <c r="F517" s="22"/>
    </row>
    <row r="518" spans="2:6" x14ac:dyDescent="0.2">
      <c r="B518" s="22"/>
      <c r="F518" s="22"/>
    </row>
    <row r="519" spans="2:6" x14ac:dyDescent="0.2">
      <c r="B519" s="22"/>
      <c r="F519" s="22"/>
    </row>
    <row r="520" spans="2:6" x14ac:dyDescent="0.2">
      <c r="B520" s="22"/>
      <c r="F520" s="22"/>
    </row>
    <row r="521" spans="2:6" x14ac:dyDescent="0.2">
      <c r="B521" s="22"/>
      <c r="F521" s="22"/>
    </row>
    <row r="522" spans="2:6" x14ac:dyDescent="0.2">
      <c r="B522" s="22"/>
      <c r="F522" s="22"/>
    </row>
    <row r="523" spans="2:6" x14ac:dyDescent="0.2">
      <c r="B523" s="22"/>
      <c r="F523" s="22"/>
    </row>
    <row r="524" spans="2:6" x14ac:dyDescent="0.2">
      <c r="B524" s="22"/>
      <c r="F524" s="22"/>
    </row>
    <row r="525" spans="2:6" x14ac:dyDescent="0.2">
      <c r="B525" s="22"/>
      <c r="F525" s="22"/>
    </row>
    <row r="526" spans="2:6" x14ac:dyDescent="0.2">
      <c r="B526" s="22"/>
      <c r="F526" s="22"/>
    </row>
    <row r="527" spans="2:6" x14ac:dyDescent="0.2">
      <c r="B527" s="22"/>
      <c r="F527" s="22"/>
    </row>
    <row r="528" spans="2:6" x14ac:dyDescent="0.2">
      <c r="B528" s="22"/>
      <c r="F528" s="22"/>
    </row>
    <row r="529" spans="2:6" x14ac:dyDescent="0.2">
      <c r="B529" s="22"/>
      <c r="F529" s="22"/>
    </row>
    <row r="530" spans="2:6" x14ac:dyDescent="0.2">
      <c r="B530" s="22"/>
      <c r="F530" s="22"/>
    </row>
    <row r="531" spans="2:6" x14ac:dyDescent="0.2">
      <c r="B531" s="22"/>
      <c r="F531" s="22"/>
    </row>
    <row r="532" spans="2:6" x14ac:dyDescent="0.2">
      <c r="B532" s="22"/>
      <c r="F532" s="22"/>
    </row>
    <row r="533" spans="2:6" x14ac:dyDescent="0.2">
      <c r="B533" s="22"/>
      <c r="F533" s="22"/>
    </row>
    <row r="534" spans="2:6" x14ac:dyDescent="0.2">
      <c r="B534" s="22"/>
      <c r="F534" s="22"/>
    </row>
    <row r="535" spans="2:6" x14ac:dyDescent="0.2">
      <c r="B535" s="22"/>
      <c r="F535" s="22"/>
    </row>
    <row r="536" spans="2:6" x14ac:dyDescent="0.2">
      <c r="B536" s="22"/>
      <c r="F536" s="22"/>
    </row>
    <row r="537" spans="2:6" x14ac:dyDescent="0.2">
      <c r="B537" s="22"/>
      <c r="F537" s="22"/>
    </row>
    <row r="538" spans="2:6" x14ac:dyDescent="0.2">
      <c r="B538" s="22"/>
      <c r="F538" s="22"/>
    </row>
    <row r="539" spans="2:6" x14ac:dyDescent="0.2">
      <c r="B539" s="22"/>
      <c r="F539" s="22"/>
    </row>
    <row r="540" spans="2:6" x14ac:dyDescent="0.2">
      <c r="B540" s="22"/>
      <c r="F540" s="22"/>
    </row>
    <row r="541" spans="2:6" x14ac:dyDescent="0.2">
      <c r="B541" s="22"/>
      <c r="F541" s="22"/>
    </row>
    <row r="542" spans="2:6" x14ac:dyDescent="0.2">
      <c r="B542" s="22"/>
      <c r="F542" s="22"/>
    </row>
    <row r="543" spans="2:6" x14ac:dyDescent="0.2">
      <c r="B543" s="22"/>
      <c r="F543" s="22"/>
    </row>
    <row r="544" spans="2:6" x14ac:dyDescent="0.2">
      <c r="B544" s="22"/>
      <c r="F544" s="22"/>
    </row>
    <row r="545" spans="2:6" x14ac:dyDescent="0.2">
      <c r="B545" s="22"/>
      <c r="F545" s="22"/>
    </row>
    <row r="546" spans="2:6" x14ac:dyDescent="0.2">
      <c r="B546" s="22"/>
      <c r="F546" s="22"/>
    </row>
    <row r="547" spans="2:6" x14ac:dyDescent="0.2">
      <c r="B547" s="22"/>
      <c r="F547" s="22"/>
    </row>
    <row r="548" spans="2:6" x14ac:dyDescent="0.2">
      <c r="B548" s="22"/>
      <c r="F548" s="22"/>
    </row>
    <row r="549" spans="2:6" x14ac:dyDescent="0.2">
      <c r="B549" s="22"/>
      <c r="F549" s="22"/>
    </row>
    <row r="550" spans="2:6" x14ac:dyDescent="0.2">
      <c r="B550" s="22"/>
      <c r="F550" s="22"/>
    </row>
    <row r="551" spans="2:6" x14ac:dyDescent="0.2">
      <c r="B551" s="22"/>
      <c r="F551" s="22"/>
    </row>
    <row r="552" spans="2:6" x14ac:dyDescent="0.2">
      <c r="B552" s="22"/>
      <c r="F552" s="22"/>
    </row>
    <row r="553" spans="2:6" x14ac:dyDescent="0.2">
      <c r="B553" s="22"/>
      <c r="F553" s="22"/>
    </row>
    <row r="554" spans="2:6" x14ac:dyDescent="0.2">
      <c r="B554" s="22"/>
      <c r="F554" s="22"/>
    </row>
    <row r="555" spans="2:6" x14ac:dyDescent="0.2">
      <c r="B555" s="22"/>
      <c r="F555" s="22"/>
    </row>
    <row r="556" spans="2:6" x14ac:dyDescent="0.2">
      <c r="B556" s="22"/>
      <c r="F556" s="22"/>
    </row>
    <row r="557" spans="2:6" x14ac:dyDescent="0.2">
      <c r="B557" s="22"/>
      <c r="F557" s="22"/>
    </row>
    <row r="558" spans="2:6" x14ac:dyDescent="0.2">
      <c r="B558" s="22"/>
      <c r="F558" s="22"/>
    </row>
    <row r="559" spans="2:6" x14ac:dyDescent="0.2">
      <c r="B559" s="22"/>
      <c r="F559" s="22"/>
    </row>
    <row r="560" spans="2:6" x14ac:dyDescent="0.2">
      <c r="B560" s="22"/>
      <c r="F560" s="22"/>
    </row>
    <row r="561" spans="2:6" x14ac:dyDescent="0.2">
      <c r="B561" s="22"/>
      <c r="F561" s="22"/>
    </row>
    <row r="562" spans="2:6" x14ac:dyDescent="0.2">
      <c r="B562" s="22"/>
      <c r="F562" s="22"/>
    </row>
    <row r="563" spans="2:6" x14ac:dyDescent="0.2">
      <c r="B563" s="22"/>
      <c r="F563" s="22"/>
    </row>
    <row r="564" spans="2:6" x14ac:dyDescent="0.2">
      <c r="B564" s="22"/>
      <c r="F564" s="22"/>
    </row>
    <row r="565" spans="2:6" x14ac:dyDescent="0.2">
      <c r="B565" s="22"/>
      <c r="F565" s="22"/>
    </row>
    <row r="566" spans="2:6" x14ac:dyDescent="0.2">
      <c r="B566" s="22"/>
      <c r="F566" s="22"/>
    </row>
    <row r="567" spans="2:6" x14ac:dyDescent="0.2">
      <c r="B567" s="22"/>
      <c r="F567" s="22"/>
    </row>
    <row r="568" spans="2:6" x14ac:dyDescent="0.2">
      <c r="B568" s="22"/>
      <c r="F568" s="22"/>
    </row>
    <row r="569" spans="2:6" x14ac:dyDescent="0.2">
      <c r="B569" s="22"/>
      <c r="F569" s="22"/>
    </row>
    <row r="570" spans="2:6" x14ac:dyDescent="0.2">
      <c r="B570" s="22"/>
      <c r="F570" s="22"/>
    </row>
    <row r="571" spans="2:6" x14ac:dyDescent="0.2">
      <c r="B571" s="22"/>
      <c r="F571" s="22"/>
    </row>
    <row r="572" spans="2:6" x14ac:dyDescent="0.2">
      <c r="B572" s="22"/>
      <c r="F572" s="22"/>
    </row>
    <row r="573" spans="2:6" x14ac:dyDescent="0.2">
      <c r="B573" s="22"/>
      <c r="F573" s="22"/>
    </row>
    <row r="574" spans="2:6" x14ac:dyDescent="0.2">
      <c r="B574" s="22"/>
      <c r="F574" s="22"/>
    </row>
    <row r="575" spans="2:6" x14ac:dyDescent="0.2">
      <c r="B575" s="22"/>
      <c r="F575" s="22"/>
    </row>
    <row r="576" spans="2:6" x14ac:dyDescent="0.2">
      <c r="B576" s="22"/>
      <c r="F576" s="22"/>
    </row>
    <row r="577" spans="2:6" x14ac:dyDescent="0.2">
      <c r="B577" s="22"/>
      <c r="F577" s="22"/>
    </row>
    <row r="578" spans="2:6" x14ac:dyDescent="0.2">
      <c r="B578" s="22"/>
      <c r="F578" s="22"/>
    </row>
    <row r="579" spans="2:6" x14ac:dyDescent="0.2">
      <c r="B579" s="22"/>
      <c r="F579" s="22"/>
    </row>
    <row r="580" spans="2:6" x14ac:dyDescent="0.2">
      <c r="B580" s="22"/>
      <c r="F580" s="22"/>
    </row>
    <row r="581" spans="2:6" x14ac:dyDescent="0.2">
      <c r="B581" s="22"/>
      <c r="F581" s="22"/>
    </row>
    <row r="582" spans="2:6" x14ac:dyDescent="0.2">
      <c r="B582" s="22"/>
      <c r="F582" s="22"/>
    </row>
    <row r="583" spans="2:6" x14ac:dyDescent="0.2">
      <c r="B583" s="22"/>
      <c r="F583" s="22"/>
    </row>
    <row r="584" spans="2:6" x14ac:dyDescent="0.2">
      <c r="B584" s="22"/>
      <c r="F584" s="22"/>
    </row>
    <row r="585" spans="2:6" x14ac:dyDescent="0.2">
      <c r="B585" s="22"/>
      <c r="F585" s="22"/>
    </row>
    <row r="586" spans="2:6" x14ac:dyDescent="0.2">
      <c r="B586" s="22"/>
      <c r="F586" s="22"/>
    </row>
    <row r="587" spans="2:6" x14ac:dyDescent="0.2">
      <c r="B587" s="22"/>
      <c r="F587" s="22"/>
    </row>
    <row r="588" spans="2:6" x14ac:dyDescent="0.2">
      <c r="B588" s="22"/>
      <c r="F588" s="22"/>
    </row>
    <row r="589" spans="2:6" x14ac:dyDescent="0.2">
      <c r="B589" s="22"/>
      <c r="F589" s="22"/>
    </row>
    <row r="590" spans="2:6" x14ac:dyDescent="0.2">
      <c r="B590" s="22"/>
      <c r="F590" s="22"/>
    </row>
    <row r="591" spans="2:6" x14ac:dyDescent="0.2">
      <c r="B591" s="22"/>
      <c r="F591" s="22"/>
    </row>
    <row r="592" spans="2:6" x14ac:dyDescent="0.2">
      <c r="B592" s="22"/>
      <c r="F592" s="22"/>
    </row>
    <row r="593" spans="2:6" x14ac:dyDescent="0.2">
      <c r="B593" s="22"/>
      <c r="F593" s="22"/>
    </row>
    <row r="594" spans="2:6" x14ac:dyDescent="0.2">
      <c r="B594" s="22"/>
      <c r="F594" s="22"/>
    </row>
    <row r="595" spans="2:6" x14ac:dyDescent="0.2">
      <c r="B595" s="22"/>
      <c r="F595" s="22"/>
    </row>
    <row r="596" spans="2:6" x14ac:dyDescent="0.2">
      <c r="B596" s="22"/>
      <c r="F596" s="22"/>
    </row>
    <row r="597" spans="2:6" x14ac:dyDescent="0.2">
      <c r="B597" s="22"/>
      <c r="F597" s="22"/>
    </row>
    <row r="598" spans="2:6" x14ac:dyDescent="0.2">
      <c r="B598" s="22"/>
      <c r="F598" s="22"/>
    </row>
    <row r="599" spans="2:6" x14ac:dyDescent="0.2">
      <c r="B599" s="22"/>
      <c r="F599" s="22"/>
    </row>
    <row r="600" spans="2:6" x14ac:dyDescent="0.2">
      <c r="B600" s="22"/>
      <c r="F600" s="22"/>
    </row>
    <row r="601" spans="2:6" x14ac:dyDescent="0.2">
      <c r="B601" s="22"/>
      <c r="F601" s="22"/>
    </row>
    <row r="602" spans="2:6" x14ac:dyDescent="0.2">
      <c r="B602" s="22"/>
      <c r="F602" s="22"/>
    </row>
    <row r="603" spans="2:6" x14ac:dyDescent="0.2">
      <c r="B603" s="22"/>
      <c r="F603" s="22"/>
    </row>
    <row r="604" spans="2:6" x14ac:dyDescent="0.2">
      <c r="B604" s="22"/>
      <c r="F604" s="22"/>
    </row>
    <row r="605" spans="2:6" x14ac:dyDescent="0.2">
      <c r="B605" s="22"/>
      <c r="F605" s="22"/>
    </row>
    <row r="606" spans="2:6" x14ac:dyDescent="0.2">
      <c r="B606" s="22"/>
      <c r="F606" s="22"/>
    </row>
    <row r="607" spans="2:6" x14ac:dyDescent="0.2">
      <c r="B607" s="22"/>
      <c r="F607" s="22"/>
    </row>
    <row r="608" spans="2:6" x14ac:dyDescent="0.2">
      <c r="B608" s="22"/>
      <c r="F608" s="22"/>
    </row>
    <row r="609" spans="2:6" x14ac:dyDescent="0.2">
      <c r="B609" s="22"/>
      <c r="F609" s="22"/>
    </row>
    <row r="610" spans="2:6" x14ac:dyDescent="0.2">
      <c r="B610" s="22"/>
      <c r="F610" s="22"/>
    </row>
    <row r="611" spans="2:6" x14ac:dyDescent="0.2">
      <c r="B611" s="22"/>
      <c r="F611" s="22"/>
    </row>
    <row r="612" spans="2:6" x14ac:dyDescent="0.2">
      <c r="B612" s="22"/>
      <c r="F612" s="22"/>
    </row>
    <row r="613" spans="2:6" x14ac:dyDescent="0.2">
      <c r="B613" s="22"/>
      <c r="F613" s="22"/>
    </row>
    <row r="614" spans="2:6" x14ac:dyDescent="0.2">
      <c r="B614" s="22"/>
      <c r="F614" s="22"/>
    </row>
    <row r="615" spans="2:6" x14ac:dyDescent="0.2">
      <c r="B615" s="22"/>
      <c r="F615" s="22"/>
    </row>
    <row r="616" spans="2:6" x14ac:dyDescent="0.2">
      <c r="B616" s="22"/>
      <c r="F616" s="22"/>
    </row>
    <row r="617" spans="2:6" x14ac:dyDescent="0.2">
      <c r="B617" s="22"/>
      <c r="F617" s="22"/>
    </row>
    <row r="618" spans="2:6" x14ac:dyDescent="0.2">
      <c r="B618" s="22"/>
      <c r="F618" s="22"/>
    </row>
    <row r="619" spans="2:6" x14ac:dyDescent="0.2">
      <c r="B619" s="22"/>
      <c r="F619" s="22"/>
    </row>
    <row r="620" spans="2:6" x14ac:dyDescent="0.2">
      <c r="B620" s="22"/>
      <c r="F620" s="22"/>
    </row>
    <row r="621" spans="2:6" x14ac:dyDescent="0.2">
      <c r="B621" s="22"/>
      <c r="F621" s="22"/>
    </row>
    <row r="622" spans="2:6" x14ac:dyDescent="0.2">
      <c r="B622" s="22"/>
      <c r="F622" s="22"/>
    </row>
    <row r="623" spans="2:6" x14ac:dyDescent="0.2">
      <c r="B623" s="22"/>
      <c r="F623" s="22"/>
    </row>
    <row r="624" spans="2:6" x14ac:dyDescent="0.2">
      <c r="B624" s="22"/>
      <c r="F624" s="22"/>
    </row>
    <row r="625" spans="2:6" x14ac:dyDescent="0.2">
      <c r="B625" s="22"/>
      <c r="F625" s="22"/>
    </row>
    <row r="626" spans="2:6" x14ac:dyDescent="0.2">
      <c r="B626" s="22"/>
      <c r="F626" s="22"/>
    </row>
    <row r="627" spans="2:6" x14ac:dyDescent="0.2">
      <c r="B627" s="22"/>
      <c r="F627" s="22"/>
    </row>
    <row r="628" spans="2:6" x14ac:dyDescent="0.2">
      <c r="B628" s="22"/>
      <c r="F628" s="22"/>
    </row>
    <row r="629" spans="2:6" x14ac:dyDescent="0.2">
      <c r="B629" s="22"/>
      <c r="F629" s="22"/>
    </row>
    <row r="630" spans="2:6" x14ac:dyDescent="0.2">
      <c r="B630" s="22"/>
      <c r="F630" s="22"/>
    </row>
    <row r="631" spans="2:6" x14ac:dyDescent="0.2">
      <c r="B631" s="22"/>
      <c r="F631" s="22"/>
    </row>
    <row r="632" spans="2:6" x14ac:dyDescent="0.2">
      <c r="B632" s="22"/>
      <c r="F632" s="22"/>
    </row>
    <row r="633" spans="2:6" x14ac:dyDescent="0.2">
      <c r="B633" s="22"/>
      <c r="F633" s="22"/>
    </row>
    <row r="634" spans="2:6" x14ac:dyDescent="0.2">
      <c r="B634" s="22"/>
      <c r="F634" s="22"/>
    </row>
    <row r="635" spans="2:6" x14ac:dyDescent="0.2">
      <c r="B635" s="22"/>
      <c r="F635" s="22"/>
    </row>
    <row r="636" spans="2:6" x14ac:dyDescent="0.2">
      <c r="B636" s="22"/>
      <c r="F636" s="22"/>
    </row>
    <row r="637" spans="2:6" x14ac:dyDescent="0.2">
      <c r="B637" s="22"/>
      <c r="F637" s="22"/>
    </row>
    <row r="638" spans="2:6" x14ac:dyDescent="0.2">
      <c r="B638" s="22"/>
      <c r="F638" s="22"/>
    </row>
    <row r="639" spans="2:6" x14ac:dyDescent="0.2">
      <c r="B639" s="22"/>
      <c r="F639" s="22"/>
    </row>
    <row r="640" spans="2:6" x14ac:dyDescent="0.2">
      <c r="B640" s="22"/>
      <c r="F640" s="22"/>
    </row>
    <row r="641" spans="2:6" x14ac:dyDescent="0.2">
      <c r="B641" s="22"/>
      <c r="F641" s="22"/>
    </row>
    <row r="642" spans="2:6" x14ac:dyDescent="0.2">
      <c r="B642" s="22"/>
      <c r="F642" s="22"/>
    </row>
    <row r="643" spans="2:6" x14ac:dyDescent="0.2">
      <c r="B643" s="22"/>
      <c r="F643" s="22"/>
    </row>
    <row r="644" spans="2:6" x14ac:dyDescent="0.2">
      <c r="B644" s="22"/>
      <c r="F644" s="22"/>
    </row>
    <row r="645" spans="2:6" x14ac:dyDescent="0.2">
      <c r="B645" s="22"/>
      <c r="F645" s="22"/>
    </row>
    <row r="646" spans="2:6" x14ac:dyDescent="0.2">
      <c r="B646" s="22"/>
      <c r="F646" s="22"/>
    </row>
    <row r="647" spans="2:6" x14ac:dyDescent="0.2">
      <c r="B647" s="22"/>
      <c r="F647" s="22"/>
    </row>
    <row r="648" spans="2:6" x14ac:dyDescent="0.2">
      <c r="B648" s="22"/>
      <c r="F648" s="22"/>
    </row>
    <row r="649" spans="2:6" x14ac:dyDescent="0.2">
      <c r="B649" s="22"/>
      <c r="F649" s="22"/>
    </row>
    <row r="650" spans="2:6" x14ac:dyDescent="0.2">
      <c r="B650" s="22"/>
      <c r="F650" s="22"/>
    </row>
    <row r="651" spans="2:6" x14ac:dyDescent="0.2">
      <c r="B651" s="22"/>
      <c r="F651" s="22"/>
    </row>
    <row r="652" spans="2:6" x14ac:dyDescent="0.2">
      <c r="B652" s="22"/>
      <c r="F652" s="22"/>
    </row>
    <row r="653" spans="2:6" x14ac:dyDescent="0.2">
      <c r="B653" s="22"/>
      <c r="F653" s="22"/>
    </row>
    <row r="654" spans="2:6" x14ac:dyDescent="0.2">
      <c r="B654" s="22"/>
      <c r="F654" s="22"/>
    </row>
    <row r="655" spans="2:6" x14ac:dyDescent="0.2">
      <c r="B655" s="22"/>
      <c r="F655" s="22"/>
    </row>
    <row r="656" spans="2:6" x14ac:dyDescent="0.2">
      <c r="B656" s="22"/>
      <c r="F656" s="22"/>
    </row>
    <row r="657" spans="2:6" x14ac:dyDescent="0.2">
      <c r="B657" s="22"/>
      <c r="F657" s="22"/>
    </row>
    <row r="658" spans="2:6" x14ac:dyDescent="0.2">
      <c r="B658" s="22"/>
      <c r="F658" s="22"/>
    </row>
    <row r="659" spans="2:6" x14ac:dyDescent="0.2">
      <c r="B659" s="22"/>
      <c r="F659" s="22"/>
    </row>
    <row r="660" spans="2:6" x14ac:dyDescent="0.2">
      <c r="B660" s="22"/>
      <c r="F660" s="22"/>
    </row>
    <row r="661" spans="2:6" x14ac:dyDescent="0.2">
      <c r="B661" s="22"/>
      <c r="F661" s="22"/>
    </row>
    <row r="662" spans="2:6" x14ac:dyDescent="0.2">
      <c r="B662" s="22"/>
      <c r="F662" s="22"/>
    </row>
    <row r="663" spans="2:6" x14ac:dyDescent="0.2">
      <c r="B663" s="22"/>
      <c r="F663" s="22"/>
    </row>
    <row r="664" spans="2:6" x14ac:dyDescent="0.2">
      <c r="B664" s="22"/>
      <c r="F664" s="22"/>
    </row>
    <row r="665" spans="2:6" x14ac:dyDescent="0.2">
      <c r="B665" s="22"/>
      <c r="F665" s="22"/>
    </row>
    <row r="666" spans="2:6" x14ac:dyDescent="0.2">
      <c r="B666" s="22"/>
      <c r="F666" s="22"/>
    </row>
    <row r="667" spans="2:6" x14ac:dyDescent="0.2">
      <c r="B667" s="22"/>
      <c r="F667" s="22"/>
    </row>
    <row r="668" spans="2:6" x14ac:dyDescent="0.2">
      <c r="B668" s="22"/>
      <c r="F668" s="22"/>
    </row>
    <row r="669" spans="2:6" x14ac:dyDescent="0.2">
      <c r="B669" s="22"/>
      <c r="F669" s="22"/>
    </row>
    <row r="670" spans="2:6" x14ac:dyDescent="0.2">
      <c r="B670" s="22"/>
      <c r="F670" s="22"/>
    </row>
    <row r="671" spans="2:6" x14ac:dyDescent="0.2">
      <c r="B671" s="22"/>
      <c r="F671" s="22"/>
    </row>
    <row r="672" spans="2:6" x14ac:dyDescent="0.2">
      <c r="B672" s="22"/>
      <c r="F672" s="22"/>
    </row>
    <row r="673" spans="2:6" x14ac:dyDescent="0.2">
      <c r="B673" s="22"/>
      <c r="F673" s="22"/>
    </row>
    <row r="674" spans="2:6" x14ac:dyDescent="0.2">
      <c r="B674" s="22"/>
      <c r="F674" s="22"/>
    </row>
    <row r="675" spans="2:6" x14ac:dyDescent="0.2">
      <c r="B675" s="22"/>
      <c r="F675" s="22"/>
    </row>
    <row r="676" spans="2:6" x14ac:dyDescent="0.2">
      <c r="B676" s="22"/>
      <c r="F676" s="22"/>
    </row>
    <row r="677" spans="2:6" x14ac:dyDescent="0.2">
      <c r="B677" s="22"/>
      <c r="F677" s="22"/>
    </row>
    <row r="678" spans="2:6" x14ac:dyDescent="0.2">
      <c r="B678" s="22"/>
      <c r="F678" s="22"/>
    </row>
    <row r="679" spans="2:6" x14ac:dyDescent="0.2">
      <c r="B679" s="22"/>
      <c r="F679" s="22"/>
    </row>
    <row r="680" spans="2:6" x14ac:dyDescent="0.2">
      <c r="B680" s="22"/>
      <c r="F680" s="22"/>
    </row>
    <row r="681" spans="2:6" x14ac:dyDescent="0.2">
      <c r="B681" s="22"/>
      <c r="F681" s="22"/>
    </row>
    <row r="682" spans="2:6" x14ac:dyDescent="0.2">
      <c r="B682" s="22"/>
      <c r="F682" s="22"/>
    </row>
    <row r="683" spans="2:6" x14ac:dyDescent="0.2">
      <c r="B683" s="22"/>
      <c r="F683" s="22"/>
    </row>
    <row r="684" spans="2:6" x14ac:dyDescent="0.2">
      <c r="B684" s="22"/>
      <c r="F684" s="22"/>
    </row>
    <row r="685" spans="2:6" x14ac:dyDescent="0.2">
      <c r="B685" s="22"/>
      <c r="F685" s="22"/>
    </row>
    <row r="686" spans="2:6" x14ac:dyDescent="0.2">
      <c r="B686" s="22"/>
      <c r="F686" s="22"/>
    </row>
    <row r="687" spans="2:6" x14ac:dyDescent="0.2">
      <c r="B687" s="22"/>
      <c r="F687" s="22"/>
    </row>
    <row r="688" spans="2:6" x14ac:dyDescent="0.2">
      <c r="B688" s="22"/>
      <c r="F688" s="22"/>
    </row>
    <row r="689" spans="2:6" x14ac:dyDescent="0.2">
      <c r="B689" s="22"/>
      <c r="F689" s="22"/>
    </row>
    <row r="690" spans="2:6" x14ac:dyDescent="0.2">
      <c r="B690" s="22"/>
      <c r="F690" s="22"/>
    </row>
    <row r="691" spans="2:6" x14ac:dyDescent="0.2">
      <c r="B691" s="22"/>
      <c r="F691" s="22"/>
    </row>
    <row r="692" spans="2:6" x14ac:dyDescent="0.2">
      <c r="B692" s="22"/>
      <c r="F692" s="22"/>
    </row>
    <row r="693" spans="2:6" x14ac:dyDescent="0.2">
      <c r="B693" s="22"/>
      <c r="F693" s="22"/>
    </row>
    <row r="694" spans="2:6" x14ac:dyDescent="0.2">
      <c r="B694" s="22"/>
      <c r="F694" s="22"/>
    </row>
    <row r="695" spans="2:6" x14ac:dyDescent="0.2">
      <c r="B695" s="22"/>
      <c r="F695" s="22"/>
    </row>
    <row r="696" spans="2:6" x14ac:dyDescent="0.2">
      <c r="B696" s="22"/>
      <c r="F696" s="22"/>
    </row>
    <row r="697" spans="2:6" x14ac:dyDescent="0.2">
      <c r="B697" s="22"/>
      <c r="F697" s="22"/>
    </row>
    <row r="698" spans="2:6" x14ac:dyDescent="0.2">
      <c r="B698" s="22"/>
      <c r="F698" s="22"/>
    </row>
    <row r="699" spans="2:6" x14ac:dyDescent="0.2">
      <c r="B699" s="22"/>
      <c r="F699" s="22"/>
    </row>
    <row r="700" spans="2:6" x14ac:dyDescent="0.2">
      <c r="B700" s="22"/>
      <c r="F700" s="22"/>
    </row>
    <row r="701" spans="2:6" x14ac:dyDescent="0.2">
      <c r="B701" s="22"/>
      <c r="F701" s="22"/>
    </row>
    <row r="702" spans="2:6" x14ac:dyDescent="0.2">
      <c r="B702" s="22"/>
      <c r="F702" s="22"/>
    </row>
    <row r="703" spans="2:6" x14ac:dyDescent="0.2">
      <c r="B703" s="22"/>
      <c r="F703" s="22"/>
    </row>
    <row r="704" spans="2:6" x14ac:dyDescent="0.2">
      <c r="B704" s="22"/>
      <c r="F704" s="22"/>
    </row>
    <row r="705" spans="2:6" x14ac:dyDescent="0.2">
      <c r="B705" s="22"/>
      <c r="F705" s="22"/>
    </row>
    <row r="706" spans="2:6" x14ac:dyDescent="0.2">
      <c r="B706" s="22"/>
      <c r="F706" s="22"/>
    </row>
    <row r="707" spans="2:6" x14ac:dyDescent="0.2">
      <c r="B707" s="22"/>
      <c r="F707" s="22"/>
    </row>
    <row r="708" spans="2:6" x14ac:dyDescent="0.2">
      <c r="B708" s="22"/>
      <c r="F708" s="22"/>
    </row>
    <row r="709" spans="2:6" x14ac:dyDescent="0.2">
      <c r="B709" s="22"/>
      <c r="F709" s="22"/>
    </row>
    <row r="710" spans="2:6" x14ac:dyDescent="0.2">
      <c r="B710" s="22"/>
      <c r="F710" s="22"/>
    </row>
    <row r="711" spans="2:6" x14ac:dyDescent="0.2">
      <c r="B711" s="22"/>
      <c r="F711" s="22"/>
    </row>
    <row r="712" spans="2:6" x14ac:dyDescent="0.2">
      <c r="B712" s="22"/>
      <c r="F712" s="22"/>
    </row>
    <row r="713" spans="2:6" x14ac:dyDescent="0.2">
      <c r="B713" s="22"/>
      <c r="F713" s="22"/>
    </row>
    <row r="714" spans="2:6" x14ac:dyDescent="0.2">
      <c r="B714" s="22"/>
      <c r="F714" s="22"/>
    </row>
    <row r="715" spans="2:6" x14ac:dyDescent="0.2">
      <c r="B715" s="22"/>
      <c r="F715" s="22"/>
    </row>
    <row r="716" spans="2:6" x14ac:dyDescent="0.2">
      <c r="B716" s="22"/>
      <c r="F716" s="22"/>
    </row>
    <row r="717" spans="2:6" x14ac:dyDescent="0.2">
      <c r="B717" s="22"/>
      <c r="F717" s="22"/>
    </row>
    <row r="718" spans="2:6" x14ac:dyDescent="0.2">
      <c r="B718" s="22"/>
      <c r="F718" s="22"/>
    </row>
    <row r="719" spans="2:6" x14ac:dyDescent="0.2">
      <c r="B719" s="22"/>
      <c r="F719" s="22"/>
    </row>
    <row r="720" spans="2:6" x14ac:dyDescent="0.2">
      <c r="B720" s="22"/>
      <c r="F720" s="22"/>
    </row>
    <row r="721" spans="2:6" x14ac:dyDescent="0.2">
      <c r="B721" s="22"/>
      <c r="F721" s="22"/>
    </row>
    <row r="722" spans="2:6" x14ac:dyDescent="0.2">
      <c r="B722" s="22"/>
      <c r="F722" s="22"/>
    </row>
    <row r="723" spans="2:6" x14ac:dyDescent="0.2">
      <c r="B723" s="22"/>
      <c r="F723" s="22"/>
    </row>
    <row r="724" spans="2:6" x14ac:dyDescent="0.2">
      <c r="B724" s="22"/>
      <c r="F724" s="22"/>
    </row>
    <row r="725" spans="2:6" x14ac:dyDescent="0.2">
      <c r="B725" s="22"/>
      <c r="F725" s="22"/>
    </row>
    <row r="726" spans="2:6" x14ac:dyDescent="0.2">
      <c r="B726" s="22"/>
      <c r="F726" s="22"/>
    </row>
    <row r="727" spans="2:6" x14ac:dyDescent="0.2">
      <c r="B727" s="22"/>
      <c r="F727" s="22"/>
    </row>
    <row r="728" spans="2:6" x14ac:dyDescent="0.2">
      <c r="B728" s="22"/>
      <c r="F728" s="22"/>
    </row>
    <row r="729" spans="2:6" x14ac:dyDescent="0.2">
      <c r="B729" s="22"/>
      <c r="F729" s="22"/>
    </row>
    <row r="730" spans="2:6" x14ac:dyDescent="0.2">
      <c r="B730" s="22"/>
      <c r="F730" s="22"/>
    </row>
    <row r="731" spans="2:6" x14ac:dyDescent="0.2">
      <c r="B731" s="22"/>
      <c r="F731" s="22"/>
    </row>
    <row r="732" spans="2:6" x14ac:dyDescent="0.2">
      <c r="B732" s="22"/>
      <c r="F732" s="22"/>
    </row>
    <row r="733" spans="2:6" x14ac:dyDescent="0.2">
      <c r="B733" s="22"/>
      <c r="F733" s="22"/>
    </row>
    <row r="734" spans="2:6" x14ac:dyDescent="0.2">
      <c r="B734" s="22"/>
      <c r="F734" s="22"/>
    </row>
    <row r="735" spans="2:6" x14ac:dyDescent="0.2">
      <c r="B735" s="22"/>
      <c r="F735" s="22"/>
    </row>
    <row r="736" spans="2:6" x14ac:dyDescent="0.2">
      <c r="B736" s="22"/>
      <c r="F736" s="22"/>
    </row>
    <row r="737" spans="2:6" x14ac:dyDescent="0.2">
      <c r="B737" s="22"/>
      <c r="F737" s="22"/>
    </row>
    <row r="738" spans="2:6" x14ac:dyDescent="0.2">
      <c r="B738" s="22"/>
      <c r="F738" s="22"/>
    </row>
    <row r="739" spans="2:6" x14ac:dyDescent="0.2">
      <c r="B739" s="22"/>
      <c r="F739" s="22"/>
    </row>
    <row r="740" spans="2:6" x14ac:dyDescent="0.2">
      <c r="B740" s="22"/>
      <c r="F740" s="22"/>
    </row>
    <row r="741" spans="2:6" x14ac:dyDescent="0.2">
      <c r="B741" s="22"/>
      <c r="F741" s="22"/>
    </row>
    <row r="742" spans="2:6" x14ac:dyDescent="0.2">
      <c r="B742" s="22"/>
      <c r="F742" s="22"/>
    </row>
    <row r="743" spans="2:6" x14ac:dyDescent="0.2">
      <c r="B743" s="22"/>
      <c r="F743" s="22"/>
    </row>
    <row r="744" spans="2:6" x14ac:dyDescent="0.2">
      <c r="B744" s="22"/>
      <c r="F744" s="22"/>
    </row>
    <row r="745" spans="2:6" x14ac:dyDescent="0.2">
      <c r="B745" s="22"/>
      <c r="F745" s="22"/>
    </row>
    <row r="746" spans="2:6" x14ac:dyDescent="0.2">
      <c r="B746" s="22"/>
      <c r="F746" s="22"/>
    </row>
    <row r="747" spans="2:6" x14ac:dyDescent="0.2">
      <c r="B747" s="22"/>
      <c r="F747" s="22"/>
    </row>
    <row r="748" spans="2:6" x14ac:dyDescent="0.2">
      <c r="B748" s="22"/>
      <c r="F748" s="22"/>
    </row>
    <row r="749" spans="2:6" x14ac:dyDescent="0.2">
      <c r="B749" s="22"/>
      <c r="F749" s="22"/>
    </row>
    <row r="750" spans="2:6" x14ac:dyDescent="0.2">
      <c r="B750" s="22"/>
      <c r="F750" s="22"/>
    </row>
    <row r="751" spans="2:6" x14ac:dyDescent="0.2">
      <c r="B751" s="22"/>
      <c r="F751" s="22"/>
    </row>
    <row r="752" spans="2:6" x14ac:dyDescent="0.2">
      <c r="B752" s="22"/>
      <c r="F752" s="22"/>
    </row>
    <row r="753" spans="2:6" x14ac:dyDescent="0.2">
      <c r="B753" s="22"/>
      <c r="F753" s="22"/>
    </row>
    <row r="754" spans="2:6" x14ac:dyDescent="0.2">
      <c r="B754" s="22"/>
      <c r="F754" s="22"/>
    </row>
    <row r="755" spans="2:6" x14ac:dyDescent="0.2">
      <c r="B755" s="22"/>
      <c r="F755" s="22"/>
    </row>
    <row r="756" spans="2:6" x14ac:dyDescent="0.2">
      <c r="B756" s="22"/>
      <c r="F756" s="22"/>
    </row>
    <row r="757" spans="2:6" x14ac:dyDescent="0.2">
      <c r="B757" s="22"/>
      <c r="F757" s="22"/>
    </row>
    <row r="758" spans="2:6" x14ac:dyDescent="0.2">
      <c r="B758" s="22"/>
      <c r="F758" s="22"/>
    </row>
    <row r="759" spans="2:6" x14ac:dyDescent="0.2">
      <c r="B759" s="22"/>
      <c r="F759" s="22"/>
    </row>
    <row r="760" spans="2:6" x14ac:dyDescent="0.2">
      <c r="B760" s="22"/>
      <c r="F760" s="22"/>
    </row>
    <row r="761" spans="2:6" x14ac:dyDescent="0.2">
      <c r="B761" s="22"/>
      <c r="F761" s="22"/>
    </row>
    <row r="762" spans="2:6" x14ac:dyDescent="0.2">
      <c r="B762" s="22"/>
      <c r="F762" s="22"/>
    </row>
    <row r="763" spans="2:6" x14ac:dyDescent="0.2">
      <c r="B763" s="22"/>
      <c r="F763" s="22"/>
    </row>
    <row r="764" spans="2:6" x14ac:dyDescent="0.2">
      <c r="B764" s="22"/>
      <c r="F764" s="22"/>
    </row>
    <row r="765" spans="2:6" x14ac:dyDescent="0.2">
      <c r="B765" s="22"/>
      <c r="F765" s="22"/>
    </row>
    <row r="766" spans="2:6" x14ac:dyDescent="0.2">
      <c r="B766" s="22"/>
      <c r="F766" s="22"/>
    </row>
    <row r="767" spans="2:6" x14ac:dyDescent="0.2">
      <c r="B767" s="22"/>
      <c r="F767" s="22"/>
    </row>
    <row r="768" spans="2:6" x14ac:dyDescent="0.2">
      <c r="B768" s="22"/>
      <c r="F768" s="22"/>
    </row>
    <row r="769" spans="2:6" x14ac:dyDescent="0.2">
      <c r="B769" s="22"/>
      <c r="F769" s="22"/>
    </row>
    <row r="770" spans="2:6" x14ac:dyDescent="0.2">
      <c r="B770" s="22"/>
      <c r="F770" s="22"/>
    </row>
    <row r="771" spans="2:6" x14ac:dyDescent="0.2">
      <c r="B771" s="22"/>
      <c r="F771" s="22"/>
    </row>
    <row r="772" spans="2:6" x14ac:dyDescent="0.2">
      <c r="B772" s="22"/>
      <c r="F772" s="22"/>
    </row>
    <row r="773" spans="2:6" x14ac:dyDescent="0.2">
      <c r="B773" s="22"/>
      <c r="F773" s="22"/>
    </row>
    <row r="774" spans="2:6" x14ac:dyDescent="0.2">
      <c r="B774" s="22"/>
      <c r="F774" s="22"/>
    </row>
    <row r="775" spans="2:6" x14ac:dyDescent="0.2">
      <c r="B775" s="22"/>
      <c r="F775" s="22"/>
    </row>
    <row r="776" spans="2:6" x14ac:dyDescent="0.2">
      <c r="B776" s="22"/>
      <c r="F776" s="22"/>
    </row>
    <row r="777" spans="2:6" x14ac:dyDescent="0.2">
      <c r="B777" s="22"/>
      <c r="F777" s="22"/>
    </row>
    <row r="778" spans="2:6" x14ac:dyDescent="0.2">
      <c r="B778" s="22"/>
      <c r="F778" s="22"/>
    </row>
    <row r="779" spans="2:6" x14ac:dyDescent="0.2">
      <c r="B779" s="22"/>
      <c r="F779" s="22"/>
    </row>
    <row r="780" spans="2:6" x14ac:dyDescent="0.2">
      <c r="B780" s="22"/>
      <c r="F780" s="22"/>
    </row>
    <row r="781" spans="2:6" x14ac:dyDescent="0.2">
      <c r="B781" s="22"/>
      <c r="F781" s="22"/>
    </row>
    <row r="782" spans="2:6" x14ac:dyDescent="0.2">
      <c r="B782" s="22"/>
      <c r="F782" s="22"/>
    </row>
    <row r="783" spans="2:6" x14ac:dyDescent="0.2">
      <c r="B783" s="22"/>
      <c r="F783" s="22"/>
    </row>
    <row r="784" spans="2:6" x14ac:dyDescent="0.2">
      <c r="B784" s="22"/>
      <c r="F784" s="22"/>
    </row>
    <row r="785" spans="2:6" x14ac:dyDescent="0.2">
      <c r="B785" s="22"/>
      <c r="F785" s="22"/>
    </row>
    <row r="786" spans="2:6" x14ac:dyDescent="0.2">
      <c r="B786" s="22"/>
      <c r="F786" s="22"/>
    </row>
    <row r="787" spans="2:6" x14ac:dyDescent="0.2">
      <c r="B787" s="22"/>
      <c r="F787" s="22"/>
    </row>
    <row r="788" spans="2:6" x14ac:dyDescent="0.2">
      <c r="B788" s="22"/>
      <c r="F788" s="22"/>
    </row>
    <row r="789" spans="2:6" x14ac:dyDescent="0.2">
      <c r="B789" s="22"/>
      <c r="F789" s="22"/>
    </row>
    <row r="790" spans="2:6" x14ac:dyDescent="0.2">
      <c r="B790" s="22"/>
      <c r="F790" s="22"/>
    </row>
    <row r="791" spans="2:6" x14ac:dyDescent="0.2">
      <c r="B791" s="22"/>
      <c r="F791" s="22"/>
    </row>
    <row r="792" spans="2:6" x14ac:dyDescent="0.2">
      <c r="B792" s="22"/>
      <c r="F792" s="22"/>
    </row>
    <row r="793" spans="2:6" x14ac:dyDescent="0.2">
      <c r="B793" s="22"/>
      <c r="F793" s="22"/>
    </row>
    <row r="794" spans="2:6" x14ac:dyDescent="0.2">
      <c r="B794" s="22"/>
      <c r="F794" s="22"/>
    </row>
    <row r="795" spans="2:6" x14ac:dyDescent="0.2">
      <c r="B795" s="22"/>
      <c r="F795" s="22"/>
    </row>
    <row r="796" spans="2:6" x14ac:dyDescent="0.2">
      <c r="B796" s="22"/>
      <c r="F796" s="22"/>
    </row>
    <row r="797" spans="2:6" x14ac:dyDescent="0.2">
      <c r="B797" s="22"/>
      <c r="F797" s="22"/>
    </row>
    <row r="798" spans="2:6" x14ac:dyDescent="0.2">
      <c r="B798" s="22"/>
      <c r="F798" s="22"/>
    </row>
    <row r="799" spans="2:6" x14ac:dyDescent="0.2">
      <c r="B799" s="22"/>
      <c r="F799" s="22"/>
    </row>
    <row r="800" spans="2:6" x14ac:dyDescent="0.2">
      <c r="B800" s="22"/>
      <c r="F800" s="22"/>
    </row>
    <row r="801" spans="2:6" x14ac:dyDescent="0.2">
      <c r="B801" s="22"/>
      <c r="F801" s="22"/>
    </row>
    <row r="802" spans="2:6" x14ac:dyDescent="0.2">
      <c r="B802" s="22"/>
      <c r="F802" s="22"/>
    </row>
    <row r="803" spans="2:6" x14ac:dyDescent="0.2">
      <c r="B803" s="22"/>
      <c r="F803" s="22"/>
    </row>
    <row r="804" spans="2:6" x14ac:dyDescent="0.2">
      <c r="B804" s="22"/>
      <c r="F804" s="22"/>
    </row>
    <row r="805" spans="2:6" x14ac:dyDescent="0.2">
      <c r="B805" s="22"/>
      <c r="F805" s="22"/>
    </row>
    <row r="806" spans="2:6" x14ac:dyDescent="0.2">
      <c r="B806" s="22"/>
      <c r="F806" s="22"/>
    </row>
    <row r="807" spans="2:6" x14ac:dyDescent="0.2">
      <c r="B807" s="22"/>
      <c r="F807" s="22"/>
    </row>
    <row r="808" spans="2:6" x14ac:dyDescent="0.2">
      <c r="B808" s="22"/>
      <c r="F808" s="22"/>
    </row>
    <row r="809" spans="2:6" x14ac:dyDescent="0.2">
      <c r="B809" s="22"/>
      <c r="F809" s="22"/>
    </row>
    <row r="810" spans="2:6" x14ac:dyDescent="0.2">
      <c r="B810" s="22"/>
      <c r="F810" s="22"/>
    </row>
    <row r="811" spans="2:6" x14ac:dyDescent="0.2">
      <c r="B811" s="22"/>
      <c r="F811" s="22"/>
    </row>
    <row r="812" spans="2:6" x14ac:dyDescent="0.2">
      <c r="B812" s="22"/>
      <c r="F812" s="22"/>
    </row>
    <row r="813" spans="2:6" x14ac:dyDescent="0.2">
      <c r="B813" s="22"/>
      <c r="F813" s="22"/>
    </row>
    <row r="814" spans="2:6" x14ac:dyDescent="0.2">
      <c r="B814" s="22"/>
      <c r="F814" s="22"/>
    </row>
    <row r="815" spans="2:6" x14ac:dyDescent="0.2">
      <c r="B815" s="22"/>
      <c r="F815" s="22"/>
    </row>
    <row r="816" spans="2:6" x14ac:dyDescent="0.2">
      <c r="B816" s="22"/>
      <c r="F816" s="22"/>
    </row>
    <row r="817" spans="2:6" x14ac:dyDescent="0.2">
      <c r="B817" s="22"/>
      <c r="F817" s="22"/>
    </row>
    <row r="818" spans="2:6" x14ac:dyDescent="0.2">
      <c r="B818" s="22"/>
      <c r="F818" s="22"/>
    </row>
    <row r="819" spans="2:6" x14ac:dyDescent="0.2">
      <c r="B819" s="22"/>
      <c r="F819" s="22"/>
    </row>
    <row r="820" spans="2:6" x14ac:dyDescent="0.2">
      <c r="B820" s="22"/>
      <c r="F820" s="22"/>
    </row>
    <row r="821" spans="2:6" x14ac:dyDescent="0.2">
      <c r="B821" s="22"/>
      <c r="F821" s="22"/>
    </row>
    <row r="822" spans="2:6" x14ac:dyDescent="0.2">
      <c r="B822" s="22"/>
      <c r="F822" s="22"/>
    </row>
    <row r="823" spans="2:6" x14ac:dyDescent="0.2">
      <c r="B823" s="22"/>
      <c r="F823" s="22"/>
    </row>
    <row r="824" spans="2:6" x14ac:dyDescent="0.2">
      <c r="B824" s="22"/>
      <c r="F824" s="22"/>
    </row>
    <row r="825" spans="2:6" x14ac:dyDescent="0.2">
      <c r="B825" s="22"/>
      <c r="F825" s="22"/>
    </row>
    <row r="826" spans="2:6" x14ac:dyDescent="0.2">
      <c r="B826" s="22"/>
      <c r="F826" s="22"/>
    </row>
    <row r="827" spans="2:6" x14ac:dyDescent="0.2">
      <c r="B827" s="22"/>
      <c r="F827" s="22"/>
    </row>
    <row r="828" spans="2:6" x14ac:dyDescent="0.2">
      <c r="B828" s="22"/>
      <c r="F828" s="22"/>
    </row>
    <row r="829" spans="2:6" x14ac:dyDescent="0.2">
      <c r="B829" s="22"/>
      <c r="F829" s="22"/>
    </row>
    <row r="830" spans="2:6" x14ac:dyDescent="0.2">
      <c r="B830" s="22"/>
      <c r="F830" s="22"/>
    </row>
    <row r="831" spans="2:6" x14ac:dyDescent="0.2">
      <c r="B831" s="22"/>
      <c r="F831" s="22"/>
    </row>
    <row r="832" spans="2:6" x14ac:dyDescent="0.2">
      <c r="B832" s="22"/>
      <c r="F832" s="22"/>
    </row>
    <row r="833" spans="2:6" x14ac:dyDescent="0.2">
      <c r="B833" s="22"/>
      <c r="F833" s="22"/>
    </row>
    <row r="834" spans="2:6" x14ac:dyDescent="0.2">
      <c r="B834" s="22"/>
      <c r="F834" s="22"/>
    </row>
    <row r="835" spans="2:6" x14ac:dyDescent="0.2">
      <c r="B835" s="22"/>
      <c r="F835" s="22"/>
    </row>
    <row r="836" spans="2:6" x14ac:dyDescent="0.2">
      <c r="B836" s="22"/>
      <c r="F836" s="22"/>
    </row>
    <row r="837" spans="2:6" x14ac:dyDescent="0.2">
      <c r="B837" s="22"/>
      <c r="F837" s="22"/>
    </row>
    <row r="838" spans="2:6" x14ac:dyDescent="0.2">
      <c r="B838" s="22"/>
      <c r="F838" s="22"/>
    </row>
    <row r="839" spans="2:6" x14ac:dyDescent="0.2">
      <c r="B839" s="22"/>
      <c r="F839" s="22"/>
    </row>
    <row r="840" spans="2:6" x14ac:dyDescent="0.2">
      <c r="B840" s="22"/>
      <c r="F840" s="22"/>
    </row>
    <row r="841" spans="2:6" x14ac:dyDescent="0.2">
      <c r="B841" s="22"/>
      <c r="F841" s="22"/>
    </row>
    <row r="842" spans="2:6" x14ac:dyDescent="0.2">
      <c r="B842" s="22"/>
      <c r="F842" s="22"/>
    </row>
  </sheetData>
  <phoneticPr fontId="7" type="noConversion"/>
  <hyperlinks>
    <hyperlink ref="P11" r:id="rId1" display="http://www.konkoly.hu/cgi-bin/IBVS?5745"/>
    <hyperlink ref="P12" r:id="rId2" display="http://www.konkoly.hu/cgi-bin/IBVS?5745"/>
    <hyperlink ref="P13" r:id="rId3" display="http://www.konkoly.hu/cgi-bin/IBVS?5287"/>
    <hyperlink ref="P14" r:id="rId4" display="http://www.konkoly.hu/cgi-bin/IBVS?5583"/>
    <hyperlink ref="P15" r:id="rId5" display="http://www.konkoly.hu/cgi-bin/IBVS?5713"/>
    <hyperlink ref="P36" r:id="rId6" display="http://var.astro.cz/oejv/issues/oejv0107.pdf"/>
    <hyperlink ref="P16" r:id="rId7" display="http://www.bav-astro.de/sfs/BAVM_link.php?BAVMnr=186"/>
    <hyperlink ref="P37" r:id="rId8" display="http://www.bav-astro.de/sfs/BAVM_link.php?BAVMnr=212"/>
    <hyperlink ref="P17" r:id="rId9" display="http://www.konkoly.hu/cgi-bin/IBVS?5945"/>
    <hyperlink ref="P38" r:id="rId10" display="http://var.astro.cz/oejv/issues/oejv0137.pdf"/>
    <hyperlink ref="P18" r:id="rId11" display="http://www.bav-astro.de/sfs/BAVM_link.php?BAVMnr=234"/>
    <hyperlink ref="P19" r:id="rId12" display="http://www.bav-astro.de/sfs/BAVM_link.php?BAVMnr=234"/>
    <hyperlink ref="P20" r:id="rId13" display="http://www.bav-astro.de/sfs/BAVM_link.php?BAVMnr=215"/>
    <hyperlink ref="P21" r:id="rId14" display="http://www.bav-astro.de/sfs/BAVM_link.php?BAVMnr=234"/>
    <hyperlink ref="P22" r:id="rId15" display="http://www.bav-astro.de/sfs/BAVM_link.php?BAVMnr=215"/>
    <hyperlink ref="P23" r:id="rId16" display="http://www.bav-astro.de/sfs/BAVM_link.php?BAVMnr=215"/>
    <hyperlink ref="P24" r:id="rId17" display="http://www.konkoly.hu/cgi-bin/IBVS?6007"/>
    <hyperlink ref="P25" r:id="rId18" display="http://www.bav-astro.de/sfs/BAVM_link.php?BAVMnr=220"/>
    <hyperlink ref="P26" r:id="rId19" display="http://www.bav-astro.de/sfs/BAVM_link.php?BAVMnr=220"/>
    <hyperlink ref="P27" r:id="rId20" display="http://www.konkoly.hu/cgi-bin/IBVS?5992"/>
    <hyperlink ref="P28" r:id="rId21" display="http://var.astro.cz/oejv/issues/oejv0160.pdf"/>
    <hyperlink ref="P29" r:id="rId22" display="http://www.bav-astro.de/sfs/BAVM_link.php?BAVMnr=234"/>
    <hyperlink ref="P30" r:id="rId23" display="http://var.astro.cz/oejv/issues/oejv0160.pdf"/>
    <hyperlink ref="P31" r:id="rId24" display="http://www.bav-astro.de/sfs/BAVM_link.php?BAVMnr=234"/>
    <hyperlink ref="P32" r:id="rId25" display="http://www.bav-astro.de/sfs/BAVM_link.php?BAVMnr=238"/>
    <hyperlink ref="P33" r:id="rId26" display="http://www.bav-astro.de/sfs/BAVM_link.php?BAVMnr=239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0"/>
  <sheetViews>
    <sheetView topLeftCell="A10" workbookViewId="0">
      <selection activeCell="A20" sqref="A20:R5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5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58</v>
      </c>
    </row>
    <row r="2" spans="1:7" x14ac:dyDescent="0.2">
      <c r="A2" t="s">
        <v>25</v>
      </c>
      <c r="B2" t="s">
        <v>31</v>
      </c>
    </row>
    <row r="3" spans="1:7" ht="13.5" thickBot="1" x14ac:dyDescent="0.25"/>
    <row r="4" spans="1:7" ht="14.25" thickTop="1" thickBot="1" x14ac:dyDescent="0.25">
      <c r="A4" s="6" t="s">
        <v>1</v>
      </c>
      <c r="C4" s="3">
        <v>38260.392999999996</v>
      </c>
      <c r="D4" s="4">
        <v>0.93146899999999999</v>
      </c>
    </row>
    <row r="5" spans="1:7" ht="13.5" thickTop="1" x14ac:dyDescent="0.2"/>
    <row r="6" spans="1:7" x14ac:dyDescent="0.2">
      <c r="A6" s="6" t="s">
        <v>2</v>
      </c>
    </row>
    <row r="7" spans="1:7" x14ac:dyDescent="0.2">
      <c r="A7" t="s">
        <v>3</v>
      </c>
      <c r="C7">
        <f>+C4</f>
        <v>38260.392999999996</v>
      </c>
    </row>
    <row r="8" spans="1:7" x14ac:dyDescent="0.2">
      <c r="A8" t="s">
        <v>4</v>
      </c>
      <c r="C8">
        <v>0.931488303976582</v>
      </c>
    </row>
    <row r="9" spans="1:7" x14ac:dyDescent="0.2">
      <c r="A9" s="19" t="s">
        <v>37</v>
      </c>
      <c r="B9" s="20"/>
      <c r="C9" s="21">
        <v>8</v>
      </c>
      <c r="D9" s="20" t="s">
        <v>38</v>
      </c>
      <c r="E9" s="20"/>
    </row>
    <row r="10" spans="1:7" ht="13.5" thickBot="1" x14ac:dyDescent="0.25">
      <c r="A10" s="20"/>
      <c r="B10" s="20"/>
      <c r="C10" s="5" t="s">
        <v>21</v>
      </c>
      <c r="D10" s="5" t="s">
        <v>22</v>
      </c>
      <c r="E10" s="20"/>
    </row>
    <row r="11" spans="1:7" x14ac:dyDescent="0.2">
      <c r="A11" s="20" t="s">
        <v>17</v>
      </c>
      <c r="B11" s="20"/>
      <c r="C11" s="36">
        <f ca="1">INTERCEPT(INDIRECT($G$11):G992,INDIRECT($F$11):F992)</f>
        <v>-0.14927520827616361</v>
      </c>
      <c r="D11" s="22"/>
      <c r="E11" s="20"/>
      <c r="F11" s="37" t="str">
        <f>"F"&amp;E19</f>
        <v>F21</v>
      </c>
      <c r="G11" s="11" t="str">
        <f>"G"&amp;E19</f>
        <v>G21</v>
      </c>
    </row>
    <row r="12" spans="1:7" x14ac:dyDescent="0.2">
      <c r="A12" s="20" t="s">
        <v>18</v>
      </c>
      <c r="B12" s="20"/>
      <c r="C12" s="36">
        <f ca="1">SLOPE(INDIRECT($G$11):G992,INDIRECT($F$11):F992)</f>
        <v>-4.0136772823686172E-9</v>
      </c>
      <c r="D12" s="22"/>
      <c r="E12" s="20"/>
    </row>
    <row r="13" spans="1:7" x14ac:dyDescent="0.2">
      <c r="A13" s="20" t="s">
        <v>20</v>
      </c>
      <c r="B13" s="20"/>
      <c r="C13" s="22" t="s">
        <v>15</v>
      </c>
      <c r="D13" s="25" t="s">
        <v>50</v>
      </c>
      <c r="E13" s="21">
        <v>1</v>
      </c>
    </row>
    <row r="14" spans="1:7" x14ac:dyDescent="0.2">
      <c r="A14" s="20"/>
      <c r="B14" s="20"/>
      <c r="C14" s="20"/>
      <c r="D14" s="25" t="s">
        <v>39</v>
      </c>
      <c r="E14" s="26">
        <f ca="1">NOW()+15018.5+$C$9/24</f>
        <v>59964.445534953709</v>
      </c>
    </row>
    <row r="15" spans="1:7" x14ac:dyDescent="0.2">
      <c r="A15" s="23" t="s">
        <v>19</v>
      </c>
      <c r="B15" s="20"/>
      <c r="C15" s="24">
        <f ca="1">(C7+C11)+(C8+C12)*INT(MAX(F21:F3533))</f>
        <v>59460.917431947426</v>
      </c>
      <c r="D15" s="25" t="s">
        <v>51</v>
      </c>
      <c r="E15" s="26">
        <f ca="1">ROUND(2*(E14-$C$7)/$C$8,0)/2+E13</f>
        <v>23301.5</v>
      </c>
    </row>
    <row r="16" spans="1:7" x14ac:dyDescent="0.2">
      <c r="A16" s="27" t="s">
        <v>5</v>
      </c>
      <c r="B16" s="20"/>
      <c r="C16" s="28">
        <f ca="1">+C8+C12</f>
        <v>0.93148829996290472</v>
      </c>
      <c r="D16" s="25" t="s">
        <v>40</v>
      </c>
      <c r="E16" s="11">
        <f ca="1">ROUND(2*(E14-$C$15)/$C$16,0)/2+E13</f>
        <v>541.5</v>
      </c>
    </row>
    <row r="17" spans="1:17" ht="13.5" thickBot="1" x14ac:dyDescent="0.25">
      <c r="A17" s="25" t="s">
        <v>35</v>
      </c>
      <c r="B17" s="20"/>
      <c r="C17" s="20">
        <f>COUNT(C21:C2191)</f>
        <v>31</v>
      </c>
      <c r="D17" s="25" t="s">
        <v>41</v>
      </c>
      <c r="E17" s="29">
        <f ca="1">+$C$15+$C$16*E16-15018.5-$C$9/24</f>
        <v>44946.485013044003</v>
      </c>
    </row>
    <row r="18" spans="1:17" ht="14.25" thickTop="1" thickBot="1" x14ac:dyDescent="0.25">
      <c r="A18" s="27" t="s">
        <v>6</v>
      </c>
      <c r="B18" s="20"/>
      <c r="C18" s="30">
        <f ca="1">+C15</f>
        <v>59460.917431947426</v>
      </c>
      <c r="D18" s="31">
        <f ca="1">+C16</f>
        <v>0.93148829996290472</v>
      </c>
      <c r="E18" s="32" t="s">
        <v>42</v>
      </c>
    </row>
    <row r="19" spans="1:17" ht="13.5" thickTop="1" x14ac:dyDescent="0.2">
      <c r="A19" s="38" t="s">
        <v>46</v>
      </c>
      <c r="E19" s="39">
        <v>21</v>
      </c>
    </row>
    <row r="20" spans="1:17" ht="13.5" thickBot="1" x14ac:dyDescent="0.25">
      <c r="A20" s="5" t="s">
        <v>7</v>
      </c>
      <c r="B20" s="5" t="s">
        <v>8</v>
      </c>
      <c r="C20" s="5" t="s">
        <v>9</v>
      </c>
      <c r="D20" s="5" t="s">
        <v>14</v>
      </c>
      <c r="E20" s="5" t="s">
        <v>10</v>
      </c>
      <c r="F20" s="5" t="s">
        <v>11</v>
      </c>
      <c r="G20" s="5" t="s">
        <v>12</v>
      </c>
      <c r="H20" s="8" t="s">
        <v>13</v>
      </c>
      <c r="I20" s="8" t="s">
        <v>30</v>
      </c>
      <c r="J20" s="8" t="s">
        <v>48</v>
      </c>
      <c r="K20" s="8" t="s">
        <v>26</v>
      </c>
      <c r="L20" s="8" t="s">
        <v>27</v>
      </c>
      <c r="M20" s="8" t="s">
        <v>28</v>
      </c>
      <c r="N20" s="8" t="s">
        <v>29</v>
      </c>
      <c r="O20" s="8" t="s">
        <v>24</v>
      </c>
      <c r="P20" s="7" t="s">
        <v>23</v>
      </c>
      <c r="Q20" s="5" t="s">
        <v>16</v>
      </c>
    </row>
    <row r="21" spans="1:17" x14ac:dyDescent="0.2">
      <c r="A21" t="s">
        <v>13</v>
      </c>
      <c r="C21" s="13">
        <f>+C4</f>
        <v>38260.392999999996</v>
      </c>
      <c r="D21" s="13" t="s">
        <v>15</v>
      </c>
      <c r="E21">
        <f>+(C21-C$7)/C$8</f>
        <v>0</v>
      </c>
      <c r="F21">
        <f>ROUND(2*E21,0)/2</f>
        <v>0</v>
      </c>
      <c r="H21" s="11">
        <v>0</v>
      </c>
      <c r="O21">
        <f ca="1">+C$11+C$12*$F21</f>
        <v>-0.14927520827616361</v>
      </c>
      <c r="Q21" s="2">
        <f>+C21-15018.5</f>
        <v>23241.892999999996</v>
      </c>
    </row>
    <row r="22" spans="1:17" x14ac:dyDescent="0.2">
      <c r="A22" s="34" t="s">
        <v>43</v>
      </c>
      <c r="B22" s="22" t="s">
        <v>33</v>
      </c>
      <c r="C22" s="35">
        <v>50666.739099999999</v>
      </c>
      <c r="D22" s="13">
        <v>1E-4</v>
      </c>
      <c r="E22">
        <f>+(C22-C$7)/C$8</f>
        <v>13318.842595270959</v>
      </c>
      <c r="F22">
        <f>ROUND(2*E22,0)/2</f>
        <v>13319</v>
      </c>
      <c r="G22">
        <f>+C22-(C$7+F22*C$8)</f>
        <v>-0.14662066409073304</v>
      </c>
      <c r="I22">
        <f>+G22</f>
        <v>-0.14662066409073304</v>
      </c>
      <c r="O22">
        <f ca="1">+C$11+C$12*$F22</f>
        <v>-0.14932866644388748</v>
      </c>
      <c r="Q22" s="2">
        <f>+C22-15018.5</f>
        <v>35648.239099999999</v>
      </c>
    </row>
    <row r="23" spans="1:17" x14ac:dyDescent="0.2">
      <c r="A23" s="34" t="s">
        <v>43</v>
      </c>
      <c r="B23" s="22" t="s">
        <v>44</v>
      </c>
      <c r="C23" s="35">
        <v>50672.793299999998</v>
      </c>
      <c r="D23" s="13">
        <v>1E-3</v>
      </c>
      <c r="E23">
        <f>+(C23-C$7)/C$8</f>
        <v>13325.342086433813</v>
      </c>
      <c r="F23">
        <f>ROUND(2*E23,0)/2</f>
        <v>13325.5</v>
      </c>
      <c r="G23">
        <f>+C23-(C$7+F23*C$8)</f>
        <v>-0.1470946399422246</v>
      </c>
      <c r="I23">
        <f>+G23</f>
        <v>-0.1470946399422246</v>
      </c>
      <c r="O23">
        <f ca="1">+C$11+C$12*$F23</f>
        <v>-0.14932869253278983</v>
      </c>
      <c r="Q23" s="2">
        <f>+C23-15018.5</f>
        <v>35654.293299999998</v>
      </c>
    </row>
    <row r="24" spans="1:17" x14ac:dyDescent="0.2">
      <c r="A24" s="9" t="s">
        <v>32</v>
      </c>
      <c r="B24" s="10" t="s">
        <v>33</v>
      </c>
      <c r="C24" s="14">
        <v>51675.535199999998</v>
      </c>
      <c r="D24" s="14">
        <v>1.9E-3</v>
      </c>
      <c r="E24">
        <f>+(C24-C$7)/C$8</f>
        <v>14401.836440382471</v>
      </c>
      <c r="F24">
        <f>ROUND(2*E24,0)/2</f>
        <v>14402</v>
      </c>
      <c r="G24">
        <f>+C24-(C$7+F24*C$8)</f>
        <v>-0.15235387073335005</v>
      </c>
      <c r="I24">
        <f>+G24</f>
        <v>-0.15235387073335005</v>
      </c>
      <c r="O24">
        <f ca="1">+C$11+C$12*$F24</f>
        <v>-0.14933301325638429</v>
      </c>
      <c r="Q24" s="2">
        <f>+C24-15018.5</f>
        <v>36657.035199999998</v>
      </c>
    </row>
    <row r="25" spans="1:17" x14ac:dyDescent="0.2">
      <c r="A25" s="12" t="s">
        <v>34</v>
      </c>
      <c r="B25" s="10" t="s">
        <v>33</v>
      </c>
      <c r="C25" s="14">
        <v>52138.489300000001</v>
      </c>
      <c r="D25" s="15">
        <v>4.5999999999999999E-3</v>
      </c>
      <c r="E25">
        <f>+(C25-C$7)/C$8</f>
        <v>14898.841177880109</v>
      </c>
      <c r="F25">
        <f>ROUND(2*E25,0)/2</f>
        <v>14899</v>
      </c>
      <c r="G25">
        <f>+C25-(C$7+F25*C$8)</f>
        <v>-0.14794094709213823</v>
      </c>
      <c r="I25">
        <f>+G25</f>
        <v>-0.14794094709213823</v>
      </c>
      <c r="O25">
        <f ca="1">+C$11+C$12*$F25</f>
        <v>-0.14933500805399363</v>
      </c>
      <c r="Q25" s="2">
        <f>+C25-15018.5</f>
        <v>37119.989300000001</v>
      </c>
    </row>
    <row r="26" spans="1:17" x14ac:dyDescent="0.2">
      <c r="A26" s="33" t="s">
        <v>34</v>
      </c>
      <c r="B26" s="10" t="s">
        <v>33</v>
      </c>
      <c r="C26" s="14">
        <v>52138.489300000001</v>
      </c>
      <c r="D26" s="15">
        <v>4.5999999999999999E-3</v>
      </c>
      <c r="E26">
        <f>+(C26-C$7)/C$8</f>
        <v>14898.841177880109</v>
      </c>
      <c r="F26">
        <f>ROUND(2*E26,0)/2</f>
        <v>14899</v>
      </c>
      <c r="G26">
        <f>+C26-(C$7+F26*C$8)</f>
        <v>-0.14794094709213823</v>
      </c>
      <c r="I26">
        <f>+G26</f>
        <v>-0.14794094709213823</v>
      </c>
      <c r="O26">
        <f ca="1">+C$11+C$12*$F26</f>
        <v>-0.14933500805399363</v>
      </c>
      <c r="Q26" s="2">
        <f>+C26-15018.5</f>
        <v>37119.989300000001</v>
      </c>
    </row>
    <row r="27" spans="1:17" x14ac:dyDescent="0.2">
      <c r="A27" s="16" t="s">
        <v>36</v>
      </c>
      <c r="B27" s="17" t="s">
        <v>33</v>
      </c>
      <c r="C27" s="18">
        <v>53566.453600000001</v>
      </c>
      <c r="D27" s="18">
        <v>1.6000000000000001E-3</v>
      </c>
      <c r="E27">
        <f>+(C27-C$7)/C$8</f>
        <v>16431.833373170088</v>
      </c>
      <c r="F27">
        <f>ROUND(2*E27,0)/2</f>
        <v>16432</v>
      </c>
      <c r="G27">
        <f>+C27-(C$7+F27*C$8)</f>
        <v>-0.15521094318683026</v>
      </c>
      <c r="I27">
        <f>+G27</f>
        <v>-0.15521094318683026</v>
      </c>
      <c r="O27">
        <f ca="1">+C$11+C$12*$F27</f>
        <v>-0.14934116102126749</v>
      </c>
      <c r="Q27" s="2">
        <f>+C27-15018.5</f>
        <v>38547.953600000001</v>
      </c>
    </row>
    <row r="28" spans="1:17" x14ac:dyDescent="0.2">
      <c r="A28" s="16" t="s">
        <v>47</v>
      </c>
      <c r="B28" s="17" t="s">
        <v>33</v>
      </c>
      <c r="C28" s="18">
        <v>54217.563390000003</v>
      </c>
      <c r="D28" s="18">
        <v>2.0000000000000001E-4</v>
      </c>
      <c r="E28">
        <f>+(C28-C$7)/C$8</f>
        <v>17130.832799379063</v>
      </c>
      <c r="F28">
        <f>ROUND(2*E28,0)/2</f>
        <v>17131</v>
      </c>
      <c r="G28">
        <f>+C28-(C$7+F28*C$8)</f>
        <v>-0.1557454228241113</v>
      </c>
      <c r="J28">
        <f>+G28</f>
        <v>-0.1557454228241113</v>
      </c>
      <c r="O28">
        <f ca="1">+C$11+C$12*$F28</f>
        <v>-0.14934396658168786</v>
      </c>
      <c r="Q28" s="2">
        <f>+C28-15018.5</f>
        <v>39199.063390000003</v>
      </c>
    </row>
    <row r="29" spans="1:17" x14ac:dyDescent="0.2">
      <c r="A29" s="18" t="s">
        <v>45</v>
      </c>
      <c r="B29" s="40"/>
      <c r="C29" s="18">
        <v>54245.5069</v>
      </c>
      <c r="D29" s="18">
        <v>6.9999999999999999E-4</v>
      </c>
      <c r="E29">
        <f>+(C29-C$7)/C$8</f>
        <v>17160.831576476645</v>
      </c>
      <c r="F29">
        <f>ROUND(2*E29,0)/2</f>
        <v>17161</v>
      </c>
      <c r="G29">
        <f>+C29-(C$7+F29*C$8)</f>
        <v>-0.15688454212067882</v>
      </c>
      <c r="I29">
        <f>+G29</f>
        <v>-0.15688454212067882</v>
      </c>
      <c r="O29">
        <f ca="1">+C$11+C$12*$F29</f>
        <v>-0.14934408699200635</v>
      </c>
      <c r="Q29" s="2">
        <f>+C29-15018.5</f>
        <v>39227.0069</v>
      </c>
    </row>
    <row r="30" spans="1:17" x14ac:dyDescent="0.2">
      <c r="A30" s="41" t="s">
        <v>49</v>
      </c>
      <c r="B30" s="42" t="s">
        <v>33</v>
      </c>
      <c r="C30" s="41">
        <v>55342.807800000002</v>
      </c>
      <c r="D30" s="41">
        <v>2.9999999999999997E-4</v>
      </c>
      <c r="E30">
        <f>+(C30-C$7)/C$8</f>
        <v>18338.839819108951</v>
      </c>
      <c r="F30">
        <f>ROUND(2*E30,0)/2</f>
        <v>18339</v>
      </c>
      <c r="G30">
        <f>+C30-(C$7+F30*C$8)</f>
        <v>-0.14920662652730243</v>
      </c>
      <c r="I30">
        <f>+G30</f>
        <v>-0.14920662652730243</v>
      </c>
      <c r="O30">
        <f ca="1">+C$11+C$12*$F30</f>
        <v>-0.14934881510384498</v>
      </c>
      <c r="Q30" s="2">
        <f>+C30-15018.5</f>
        <v>40324.307800000002</v>
      </c>
    </row>
    <row r="31" spans="1:17" x14ac:dyDescent="0.2">
      <c r="A31" s="16" t="s">
        <v>52</v>
      </c>
      <c r="B31" s="17" t="s">
        <v>33</v>
      </c>
      <c r="C31" s="18">
        <v>55375.41072</v>
      </c>
      <c r="D31" s="18">
        <v>2.9999999999999997E-4</v>
      </c>
      <c r="E31">
        <f>+(C31-C$7)/C$8</f>
        <v>18373.840709469911</v>
      </c>
      <c r="F31">
        <f>ROUND(2*E31,0)/2</f>
        <v>18374</v>
      </c>
      <c r="G31">
        <f>+C31-(C$7+F31*C$8)</f>
        <v>-0.14837726571568055</v>
      </c>
      <c r="J31">
        <f>+G31</f>
        <v>-0.14837726571568055</v>
      </c>
      <c r="O31">
        <f ca="1">+C$11+C$12*$F31</f>
        <v>-0.14934895558254985</v>
      </c>
      <c r="Q31" s="2">
        <f>+C31-15018.5</f>
        <v>40356.91072</v>
      </c>
    </row>
    <row r="32" spans="1:17" x14ac:dyDescent="0.2">
      <c r="A32" s="43" t="s">
        <v>57</v>
      </c>
      <c r="B32" s="44" t="s">
        <v>33</v>
      </c>
      <c r="C32" s="45">
        <v>55380.530599999998</v>
      </c>
      <c r="D32" s="46">
        <v>2.3999999999999998E-3</v>
      </c>
      <c r="E32">
        <f>+(C32-C$7)/C$8</f>
        <v>18379.337160663275</v>
      </c>
      <c r="F32">
        <f>ROUND(2*E32,0)/2</f>
        <v>18379.5</v>
      </c>
      <c r="G32">
        <f>+C32-(C$7+F32*C$8)</f>
        <v>-0.15168293759052176</v>
      </c>
      <c r="I32">
        <f>+G32</f>
        <v>-0.15168293759052176</v>
      </c>
      <c r="O32">
        <f ca="1">+C$11+C$12*$F32</f>
        <v>-0.14934897765777491</v>
      </c>
      <c r="Q32" s="2">
        <f>+C32-15018.5</f>
        <v>40362.030599999998</v>
      </c>
    </row>
    <row r="33" spans="1:17" x14ac:dyDescent="0.2">
      <c r="A33" s="43" t="s">
        <v>57</v>
      </c>
      <c r="B33" s="44" t="s">
        <v>33</v>
      </c>
      <c r="C33" s="45">
        <v>55387.519999999997</v>
      </c>
      <c r="D33" s="46">
        <v>8.9999999999999998E-4</v>
      </c>
      <c r="E33">
        <f>+(C33-C$7)/C$8</f>
        <v>18386.840636520308</v>
      </c>
      <c r="F33">
        <f>ROUND(2*E33,0)/2</f>
        <v>18387</v>
      </c>
      <c r="G33">
        <f>+C33-(C$7+F33*C$8)</f>
        <v>-0.14844521741179051</v>
      </c>
      <c r="I33">
        <f>+G33</f>
        <v>-0.14844521741179051</v>
      </c>
      <c r="O33">
        <f ca="1">+C$11+C$12*$F33</f>
        <v>-0.14934900776035454</v>
      </c>
      <c r="Q33" s="2">
        <f>+C33-15018.5</f>
        <v>40369.019999999997</v>
      </c>
    </row>
    <row r="34" spans="1:17" x14ac:dyDescent="0.2">
      <c r="A34" s="43" t="s">
        <v>57</v>
      </c>
      <c r="B34" s="44" t="s">
        <v>33</v>
      </c>
      <c r="C34" s="45">
        <v>55409.412100000001</v>
      </c>
      <c r="D34" s="46">
        <v>1.1999999999999999E-3</v>
      </c>
      <c r="E34">
        <f>+(C34-C$7)/C$8</f>
        <v>18410.342917661732</v>
      </c>
      <c r="F34">
        <f>ROUND(2*E34,0)/2</f>
        <v>18410.5</v>
      </c>
      <c r="G34">
        <f>+C34-(C$7+F34*C$8)</f>
        <v>-0.14632036085822619</v>
      </c>
      <c r="I34">
        <f>+G34</f>
        <v>-0.14632036085822619</v>
      </c>
      <c r="O34">
        <f ca="1">+C$11+C$12*$F34</f>
        <v>-0.14934910208177066</v>
      </c>
      <c r="Q34" s="2">
        <f>+C34-15018.5</f>
        <v>40390.912100000001</v>
      </c>
    </row>
    <row r="35" spans="1:17" x14ac:dyDescent="0.2">
      <c r="A35" s="41" t="s">
        <v>54</v>
      </c>
      <c r="B35" s="42" t="s">
        <v>33</v>
      </c>
      <c r="C35" s="41">
        <v>55616.66689</v>
      </c>
      <c r="D35" s="41">
        <v>1.2E-4</v>
      </c>
      <c r="E35">
        <f>+(C35-C$7)/C$8</f>
        <v>18632.841460171836</v>
      </c>
      <c r="F35">
        <f>ROUND(2*E35,0)/2</f>
        <v>18633</v>
      </c>
      <c r="G35">
        <f>+C35-(C$7+F35*C$8)</f>
        <v>-0.14767799565015594</v>
      </c>
      <c r="I35">
        <f>+G35</f>
        <v>-0.14767799565015594</v>
      </c>
      <c r="O35">
        <f ca="1">+C$11+C$12*$F35</f>
        <v>-0.149349995124966</v>
      </c>
      <c r="Q35" s="2">
        <f>+C35-15018.5</f>
        <v>40598.16689</v>
      </c>
    </row>
    <row r="36" spans="1:17" x14ac:dyDescent="0.2">
      <c r="A36" s="41" t="s">
        <v>55</v>
      </c>
      <c r="B36" s="42" t="s">
        <v>33</v>
      </c>
      <c r="C36" s="41">
        <v>55700.501300000004</v>
      </c>
      <c r="D36" s="41">
        <v>3.0000000000000001E-3</v>
      </c>
      <c r="E36">
        <f>+(C36-C$7)/C$8</f>
        <v>18722.841956841639</v>
      </c>
      <c r="F36">
        <f>ROUND(2*E36,0)/2</f>
        <v>18723</v>
      </c>
      <c r="G36">
        <f>+C36-(C$7+F36*C$8)</f>
        <v>-0.14721535353601212</v>
      </c>
      <c r="I36">
        <f>+G36</f>
        <v>-0.14721535353601212</v>
      </c>
      <c r="O36">
        <f ca="1">+C$11+C$12*$F36</f>
        <v>-0.14935035635592139</v>
      </c>
      <c r="Q36" s="2">
        <f>+C36-15018.5</f>
        <v>40682.001300000004</v>
      </c>
    </row>
    <row r="37" spans="1:17" x14ac:dyDescent="0.2">
      <c r="A37" s="41" t="s">
        <v>55</v>
      </c>
      <c r="B37" s="42" t="s">
        <v>44</v>
      </c>
      <c r="C37" s="41">
        <v>55707.487000000001</v>
      </c>
      <c r="D37" s="41">
        <v>4.7999999999999996E-3</v>
      </c>
      <c r="E37">
        <f>+(C37-C$7)/C$8</f>
        <v>18730.341460560769</v>
      </c>
      <c r="F37">
        <f>ROUND(2*E37,0)/2</f>
        <v>18730.5</v>
      </c>
      <c r="G37">
        <f>+C37-(C$7+F37*C$8)</f>
        <v>-0.14767763336567441</v>
      </c>
      <c r="I37">
        <f>+G37</f>
        <v>-0.14767763336567441</v>
      </c>
      <c r="O37">
        <f ca="1">+C$11+C$12*$F37</f>
        <v>-0.14935038645850102</v>
      </c>
      <c r="Q37" s="2">
        <f>+C37-15018.5</f>
        <v>40688.987000000001</v>
      </c>
    </row>
    <row r="38" spans="1:17" x14ac:dyDescent="0.2">
      <c r="A38" s="41" t="s">
        <v>53</v>
      </c>
      <c r="B38" s="42" t="s">
        <v>33</v>
      </c>
      <c r="C38" s="41">
        <v>55710.750699999997</v>
      </c>
      <c r="D38" s="41">
        <v>8.9999999999999998E-4</v>
      </c>
      <c r="E38">
        <f>+(C38-C$7)/C$8</f>
        <v>18733.845208257935</v>
      </c>
      <c r="F38">
        <f>ROUND(2*E38,0)/2</f>
        <v>18734</v>
      </c>
      <c r="G38">
        <f>+C38-(C$7+F38*C$8)</f>
        <v>-0.14418669728183886</v>
      </c>
      <c r="I38">
        <f>+G38</f>
        <v>-0.14418669728183886</v>
      </c>
      <c r="O38">
        <f ca="1">+C$11+C$12*$F38</f>
        <v>-0.14935040050637149</v>
      </c>
      <c r="Q38" s="2">
        <f>+C38-15018.5</f>
        <v>40692.250699999997</v>
      </c>
    </row>
    <row r="39" spans="1:17" x14ac:dyDescent="0.2">
      <c r="A39" s="16" t="s">
        <v>56</v>
      </c>
      <c r="B39" s="17" t="s">
        <v>44</v>
      </c>
      <c r="C39" s="18">
        <v>56102.437129999998</v>
      </c>
      <c r="D39" s="18">
        <v>4.0000000000000002E-4</v>
      </c>
      <c r="E39">
        <f>+(C39-C$7)/C$8</f>
        <v>19154.340482678308</v>
      </c>
      <c r="F39">
        <f>ROUND(2*E39,0)/2</f>
        <v>19154.5</v>
      </c>
      <c r="G39">
        <f>+C39-(C$7+F39*C$8)</f>
        <v>-0.14858851943426998</v>
      </c>
      <c r="J39">
        <f>+G39</f>
        <v>-0.14858851943426998</v>
      </c>
      <c r="O39">
        <f ca="1">+C$11+C$12*$F39</f>
        <v>-0.14935208825766874</v>
      </c>
      <c r="Q39" s="2">
        <f>+C39-15018.5</f>
        <v>41083.937129999998</v>
      </c>
    </row>
    <row r="40" spans="1:17" x14ac:dyDescent="0.2">
      <c r="A40" s="43" t="s">
        <v>57</v>
      </c>
      <c r="B40" s="44" t="s">
        <v>33</v>
      </c>
      <c r="C40" s="45">
        <v>56136.435299999997</v>
      </c>
      <c r="D40" s="46">
        <v>1.8E-3</v>
      </c>
      <c r="E40">
        <f>+(C40-C$7)/C$8</f>
        <v>19190.839244772109</v>
      </c>
      <c r="F40">
        <f>ROUND(2*E40,0)/2</f>
        <v>19191</v>
      </c>
      <c r="G40">
        <f>+C40-(C$7+F40*C$8)</f>
        <v>-0.14974161458667368</v>
      </c>
      <c r="I40">
        <f>+G40</f>
        <v>-0.14974161458667368</v>
      </c>
      <c r="O40">
        <f ca="1">+C$11+C$12*$F40</f>
        <v>-0.14935223475688955</v>
      </c>
      <c r="Q40" s="2">
        <f>+C40-15018.5</f>
        <v>41117.935299999997</v>
      </c>
    </row>
    <row r="41" spans="1:17" x14ac:dyDescent="0.2">
      <c r="A41" s="16" t="s">
        <v>56</v>
      </c>
      <c r="B41" s="17" t="s">
        <v>33</v>
      </c>
      <c r="C41" s="18">
        <v>56275.226320000002</v>
      </c>
      <c r="D41" s="18">
        <v>2.9999999999999997E-4</v>
      </c>
      <c r="E41">
        <f>+(C41-C$7)/C$8</f>
        <v>19339.838453251159</v>
      </c>
      <c r="F41">
        <f>ROUND(2*E41,0)/2</f>
        <v>19340</v>
      </c>
      <c r="G41">
        <f>+C41-(C$7+F41*C$8)</f>
        <v>-0.15047890708956402</v>
      </c>
      <c r="J41">
        <f>+G41</f>
        <v>-0.15047890708956402</v>
      </c>
      <c r="O41">
        <f ca="1">+C$11+C$12*$F41</f>
        <v>-0.14935283279480463</v>
      </c>
      <c r="Q41" s="2">
        <f>+C41-15018.5</f>
        <v>41256.726320000002</v>
      </c>
    </row>
    <row r="42" spans="1:17" x14ac:dyDescent="0.2">
      <c r="A42" s="43" t="s">
        <v>57</v>
      </c>
      <c r="B42" s="44" t="s">
        <v>33</v>
      </c>
      <c r="C42" s="45">
        <v>56579.3557</v>
      </c>
      <c r="D42" s="46">
        <v>1.8E-3</v>
      </c>
      <c r="E42">
        <f>+(C42-C$7)/C$8</f>
        <v>19666.336787907268</v>
      </c>
      <c r="F42">
        <f>ROUND(2*E42,0)/2</f>
        <v>19666.5</v>
      </c>
      <c r="G42">
        <f>+C42-(C$7+F42*C$8)</f>
        <v>-0.15203015544102527</v>
      </c>
      <c r="I42">
        <f>+G42</f>
        <v>-0.15203015544102527</v>
      </c>
      <c r="O42">
        <f ca="1">+C$11+C$12*$F42</f>
        <v>-0.14935414326043731</v>
      </c>
      <c r="Q42" s="2">
        <f>+C42-15018.5</f>
        <v>41560.8557</v>
      </c>
    </row>
    <row r="43" spans="1:17" x14ac:dyDescent="0.2">
      <c r="A43" s="46" t="s">
        <v>60</v>
      </c>
      <c r="B43" s="44" t="e">
        <v>#REF!</v>
      </c>
      <c r="C43" s="46">
        <v>56897.465300000003</v>
      </c>
      <c r="D43" s="46">
        <v>2.0999999999999999E-3</v>
      </c>
      <c r="E43">
        <f>+(C43-C$7)/C$8</f>
        <v>20007.843598719573</v>
      </c>
      <c r="F43">
        <f>ROUND(2*E43,0)/2</f>
        <v>20008</v>
      </c>
      <c r="G43">
        <f>+C43-(C$7+F43*C$8)</f>
        <v>-0.14568596344179241</v>
      </c>
      <c r="I43">
        <f>+G43</f>
        <v>-0.14568596344179241</v>
      </c>
      <c r="O43">
        <f ca="1">+C$11+C$12*$F43</f>
        <v>-0.14935551393122926</v>
      </c>
      <c r="Q43" s="2">
        <f>+C43-15018.5</f>
        <v>41878.965300000003</v>
      </c>
    </row>
    <row r="44" spans="1:17" x14ac:dyDescent="0.2">
      <c r="A44" s="73" t="s">
        <v>209</v>
      </c>
      <c r="B44" s="74" t="s">
        <v>44</v>
      </c>
      <c r="C44" s="75">
        <v>56918.423699999999</v>
      </c>
      <c r="D44" s="73">
        <v>3.5000000000000001E-3</v>
      </c>
      <c r="E44">
        <f>+(C44-C$7)/C$8</f>
        <v>20030.343505492983</v>
      </c>
      <c r="F44">
        <f>ROUND(2*E44,0)/2</f>
        <v>20030.5</v>
      </c>
      <c r="G44">
        <f>+C44-(C$7+F44*C$8)</f>
        <v>-0.14577280291996431</v>
      </c>
      <c r="I44">
        <f>+G44</f>
        <v>-0.14577280291996431</v>
      </c>
      <c r="O44">
        <f ca="1">+C$11+C$12*$F44</f>
        <v>-0.1493556042389681</v>
      </c>
      <c r="Q44" s="2">
        <f>+C44-15018.5</f>
        <v>41899.923699999999</v>
      </c>
    </row>
    <row r="45" spans="1:17" x14ac:dyDescent="0.2">
      <c r="A45" s="46" t="s">
        <v>61</v>
      </c>
      <c r="B45" s="50"/>
      <c r="C45" s="46">
        <v>56918.425499999998</v>
      </c>
      <c r="D45" s="46">
        <v>6.9999999999999999E-4</v>
      </c>
      <c r="E45">
        <f>+(C45-C$7)/C$8</f>
        <v>20030.345437884393</v>
      </c>
      <c r="F45">
        <f>ROUND(2*E45,0)/2</f>
        <v>20030.5</v>
      </c>
      <c r="G45">
        <f>+C45-(C$7+F45*C$8)</f>
        <v>-0.14397280292178039</v>
      </c>
      <c r="I45">
        <f>+G45</f>
        <v>-0.14397280292178039</v>
      </c>
      <c r="O45">
        <f ca="1">+C$11+C$12*$F45</f>
        <v>-0.1493556042389681</v>
      </c>
      <c r="Q45" s="2">
        <f>+C45-15018.5</f>
        <v>41899.925499999998</v>
      </c>
    </row>
    <row r="46" spans="1:17" x14ac:dyDescent="0.2">
      <c r="A46" s="70" t="s">
        <v>0</v>
      </c>
      <c r="B46" s="71" t="s">
        <v>33</v>
      </c>
      <c r="C46" s="72">
        <v>57935.605799999998</v>
      </c>
      <c r="D46" s="72">
        <v>8.0000000000000004E-4</v>
      </c>
      <c r="E46">
        <f>+(C46-C$7)/C$8</f>
        <v>21122.340147487932</v>
      </c>
      <c r="F46">
        <f>ROUND(2*E46,0)/2</f>
        <v>21122.5</v>
      </c>
      <c r="G46">
        <f>+C46-(C$7+F46*C$8)</f>
        <v>-0.14890074535651365</v>
      </c>
      <c r="I46">
        <f>+G46</f>
        <v>-0.14890074535651365</v>
      </c>
      <c r="O46">
        <f ca="1">+C$11+C$12*$F46</f>
        <v>-0.14935998717456045</v>
      </c>
      <c r="Q46" s="2">
        <f>+C46-15018.5</f>
        <v>42917.105799999998</v>
      </c>
    </row>
    <row r="47" spans="1:17" x14ac:dyDescent="0.2">
      <c r="A47" s="70" t="s">
        <v>0</v>
      </c>
      <c r="B47" s="71" t="s">
        <v>33</v>
      </c>
      <c r="C47" s="72">
        <v>57949.579700000002</v>
      </c>
      <c r="D47" s="72">
        <v>8.0000000000000004E-4</v>
      </c>
      <c r="E47">
        <f>+(C47-C$7)/C$8</f>
        <v>21137.341838803164</v>
      </c>
      <c r="F47">
        <f>ROUND(2*E47,0)/2</f>
        <v>21137.5</v>
      </c>
      <c r="G47">
        <f>+C47-(C$7+F47*C$8)</f>
        <v>-0.14732530499168206</v>
      </c>
      <c r="I47">
        <f>+G47</f>
        <v>-0.14732530499168206</v>
      </c>
      <c r="O47">
        <f ca="1">+C$11+C$12*$F47</f>
        <v>-0.14936004737971967</v>
      </c>
      <c r="Q47" s="2">
        <f>+C47-15018.5</f>
        <v>42931.079700000002</v>
      </c>
    </row>
    <row r="48" spans="1:17" x14ac:dyDescent="0.2">
      <c r="A48" s="70" t="s">
        <v>0</v>
      </c>
      <c r="B48" s="71" t="s">
        <v>33</v>
      </c>
      <c r="C48" s="72">
        <v>57950.503100000002</v>
      </c>
      <c r="D48" s="72">
        <v>8.9999999999999998E-4</v>
      </c>
      <c r="E48">
        <f>+(C48-C$7)/C$8</f>
        <v>21138.33315559808</v>
      </c>
      <c r="F48">
        <f>ROUND(2*E48,0)/2</f>
        <v>21138.5</v>
      </c>
      <c r="G48">
        <f>+C48-(C$7+F48*C$8)</f>
        <v>-0.1554136089689564</v>
      </c>
      <c r="I48">
        <f>+G48</f>
        <v>-0.1554136089689564</v>
      </c>
      <c r="O48">
        <f ca="1">+C$11+C$12*$F48</f>
        <v>-0.14936005139339695</v>
      </c>
      <c r="Q48" s="2">
        <f>+C48-15018.5</f>
        <v>42932.003100000002</v>
      </c>
    </row>
    <row r="49" spans="1:17" x14ac:dyDescent="0.2">
      <c r="A49" s="70" t="s">
        <v>0</v>
      </c>
      <c r="B49" s="71" t="s">
        <v>33</v>
      </c>
      <c r="C49" s="72">
        <v>57978.453699999998</v>
      </c>
      <c r="D49" s="72">
        <v>8.0000000000000004E-4</v>
      </c>
      <c r="E49">
        <f>+(C49-C$7)/C$8</f>
        <v>21168.339544170725</v>
      </c>
      <c r="F49">
        <f>ROUND(2*E49,0)/2</f>
        <v>21168.5</v>
      </c>
      <c r="G49">
        <f>+C49-(C$7+F49*C$8)</f>
        <v>-0.14946272827364737</v>
      </c>
      <c r="I49">
        <f>+G49</f>
        <v>-0.14946272827364737</v>
      </c>
      <c r="O49">
        <f ca="1">+C$11+C$12*$F49</f>
        <v>-0.14936017180371544</v>
      </c>
      <c r="Q49" s="2">
        <f>+C49-15018.5</f>
        <v>42959.953699999998</v>
      </c>
    </row>
    <row r="50" spans="1:17" x14ac:dyDescent="0.2">
      <c r="A50" s="73" t="s">
        <v>209</v>
      </c>
      <c r="B50" s="74" t="s">
        <v>33</v>
      </c>
      <c r="C50" s="75">
        <v>59071.553800000002</v>
      </c>
      <c r="D50" s="73">
        <v>3.5000000000000001E-3</v>
      </c>
      <c r="E50">
        <f>+(C50-C$7)/C$8</f>
        <v>22341.838014665191</v>
      </c>
      <c r="F50">
        <f>ROUND(2*E50,0)/2</f>
        <v>22342</v>
      </c>
      <c r="G50">
        <f>+C50-(C$7+F50*C$8)</f>
        <v>-0.15088744478998706</v>
      </c>
      <c r="I50">
        <f>+G50</f>
        <v>-0.15088744478998706</v>
      </c>
      <c r="O50">
        <f ca="1">+C$11+C$12*$F50</f>
        <v>-0.14936488185400629</v>
      </c>
      <c r="Q50" s="2">
        <f>+C50-15018.5</f>
        <v>44053.053800000002</v>
      </c>
    </row>
    <row r="51" spans="1:17" x14ac:dyDescent="0.2">
      <c r="A51" s="73" t="s">
        <v>209</v>
      </c>
      <c r="B51" s="74" t="s">
        <v>44</v>
      </c>
      <c r="C51" s="75">
        <v>59461.380899999996</v>
      </c>
      <c r="D51" s="73">
        <v>3.5000000000000001E-3</v>
      </c>
      <c r="E51">
        <f>+(C51-C$7)/C$8</f>
        <v>22760.33720390439</v>
      </c>
      <c r="F51">
        <f>ROUND(2*E51,0)/2</f>
        <v>22760.5</v>
      </c>
      <c r="G51">
        <f>+C51-(C$7+F51*C$8)</f>
        <v>-0.1516426589951152</v>
      </c>
      <c r="I51">
        <f>+G51</f>
        <v>-0.1516426589951152</v>
      </c>
      <c r="O51">
        <f ca="1">+C$11+C$12*$F51</f>
        <v>-0.14936656157794898</v>
      </c>
      <c r="Q51" s="2">
        <f>+C51-15018.5</f>
        <v>44442.880899999996</v>
      </c>
    </row>
    <row r="52" spans="1:17" x14ac:dyDescent="0.2">
      <c r="C52" s="13"/>
      <c r="D52" s="13"/>
    </row>
    <row r="53" spans="1:17" x14ac:dyDescent="0.2">
      <c r="C53" s="13"/>
      <c r="D53" s="13"/>
    </row>
    <row r="54" spans="1:17" x14ac:dyDescent="0.2">
      <c r="C54" s="13"/>
      <c r="D54" s="13"/>
    </row>
    <row r="55" spans="1:17" x14ac:dyDescent="0.2">
      <c r="C55" s="13"/>
      <c r="D55" s="13"/>
    </row>
    <row r="56" spans="1:17" x14ac:dyDescent="0.2">
      <c r="C56" s="13"/>
      <c r="D56" s="13"/>
    </row>
    <row r="57" spans="1:17" x14ac:dyDescent="0.2">
      <c r="C57" s="13"/>
      <c r="D57" s="13"/>
    </row>
    <row r="58" spans="1:17" x14ac:dyDescent="0.2">
      <c r="C58" s="13"/>
      <c r="D58" s="13"/>
    </row>
    <row r="59" spans="1:17" x14ac:dyDescent="0.2">
      <c r="C59" s="13"/>
      <c r="D59" s="13"/>
    </row>
    <row r="60" spans="1:17" x14ac:dyDescent="0.2">
      <c r="C60" s="13"/>
      <c r="D60" s="13"/>
    </row>
    <row r="61" spans="1:17" x14ac:dyDescent="0.2">
      <c r="C61" s="13"/>
      <c r="D61" s="13"/>
    </row>
    <row r="62" spans="1:17" x14ac:dyDescent="0.2">
      <c r="C62" s="13"/>
      <c r="D62" s="13"/>
    </row>
    <row r="63" spans="1:17" x14ac:dyDescent="0.2">
      <c r="C63" s="13"/>
      <c r="D63" s="13"/>
    </row>
    <row r="64" spans="1:17" x14ac:dyDescent="0.2">
      <c r="C64" s="13"/>
      <c r="D64" s="13"/>
    </row>
    <row r="65" spans="3:4" x14ac:dyDescent="0.2">
      <c r="C65" s="13"/>
      <c r="D65" s="13"/>
    </row>
    <row r="66" spans="3:4" x14ac:dyDescent="0.2">
      <c r="C66" s="13"/>
      <c r="D66" s="13"/>
    </row>
    <row r="67" spans="3:4" x14ac:dyDescent="0.2">
      <c r="C67" s="13"/>
      <c r="D67" s="13"/>
    </row>
    <row r="68" spans="3:4" x14ac:dyDescent="0.2">
      <c r="C68" s="13"/>
      <c r="D68" s="13"/>
    </row>
    <row r="69" spans="3:4" x14ac:dyDescent="0.2">
      <c r="C69" s="13"/>
      <c r="D69" s="13"/>
    </row>
    <row r="70" spans="3:4" x14ac:dyDescent="0.2">
      <c r="C70" s="13"/>
      <c r="D70" s="13"/>
    </row>
    <row r="71" spans="3:4" x14ac:dyDescent="0.2">
      <c r="C71" s="13"/>
      <c r="D71" s="13"/>
    </row>
    <row r="72" spans="3:4" x14ac:dyDescent="0.2">
      <c r="C72" s="13"/>
      <c r="D72" s="13"/>
    </row>
    <row r="73" spans="3:4" x14ac:dyDescent="0.2">
      <c r="C73" s="13"/>
      <c r="D73" s="13"/>
    </row>
    <row r="74" spans="3:4" x14ac:dyDescent="0.2">
      <c r="C74" s="13"/>
      <c r="D74" s="13"/>
    </row>
    <row r="75" spans="3:4" x14ac:dyDescent="0.2">
      <c r="C75" s="13"/>
      <c r="D75" s="13"/>
    </row>
    <row r="76" spans="3:4" x14ac:dyDescent="0.2">
      <c r="C76" s="13"/>
      <c r="D76" s="13"/>
    </row>
    <row r="77" spans="3:4" x14ac:dyDescent="0.2">
      <c r="C77" s="13"/>
      <c r="D77" s="13"/>
    </row>
    <row r="78" spans="3:4" x14ac:dyDescent="0.2">
      <c r="C78" s="13"/>
      <c r="D78" s="13"/>
    </row>
    <row r="79" spans="3:4" x14ac:dyDescent="0.2">
      <c r="C79" s="13"/>
      <c r="D79" s="13"/>
    </row>
    <row r="80" spans="3:4" x14ac:dyDescent="0.2">
      <c r="C80" s="13"/>
      <c r="D80" s="13"/>
    </row>
    <row r="81" spans="3:4" x14ac:dyDescent="0.2">
      <c r="C81" s="13"/>
      <c r="D81" s="13"/>
    </row>
    <row r="82" spans="3:4" x14ac:dyDescent="0.2">
      <c r="C82" s="13"/>
      <c r="D82" s="13"/>
    </row>
    <row r="83" spans="3:4" x14ac:dyDescent="0.2">
      <c r="C83" s="13"/>
      <c r="D83" s="13"/>
    </row>
    <row r="84" spans="3:4" x14ac:dyDescent="0.2">
      <c r="C84" s="13"/>
      <c r="D84" s="13"/>
    </row>
    <row r="85" spans="3:4" x14ac:dyDescent="0.2">
      <c r="C85" s="13"/>
      <c r="D85" s="13"/>
    </row>
    <row r="86" spans="3:4" x14ac:dyDescent="0.2">
      <c r="C86" s="13"/>
      <c r="D86" s="13"/>
    </row>
    <row r="87" spans="3:4" x14ac:dyDescent="0.2">
      <c r="C87" s="13"/>
      <c r="D87" s="13"/>
    </row>
    <row r="88" spans="3:4" x14ac:dyDescent="0.2">
      <c r="C88" s="13"/>
      <c r="D88" s="13"/>
    </row>
    <row r="89" spans="3:4" x14ac:dyDescent="0.2">
      <c r="C89" s="13"/>
      <c r="D89" s="13"/>
    </row>
    <row r="90" spans="3:4" x14ac:dyDescent="0.2">
      <c r="C90" s="13"/>
      <c r="D90" s="13"/>
    </row>
    <row r="91" spans="3:4" x14ac:dyDescent="0.2">
      <c r="C91" s="13"/>
      <c r="D91" s="13"/>
    </row>
    <row r="92" spans="3:4" x14ac:dyDescent="0.2">
      <c r="C92" s="13"/>
      <c r="D92" s="13"/>
    </row>
    <row r="93" spans="3:4" x14ac:dyDescent="0.2">
      <c r="C93" s="13"/>
      <c r="D93" s="13"/>
    </row>
    <row r="94" spans="3:4" x14ac:dyDescent="0.2">
      <c r="C94" s="13"/>
      <c r="D94" s="13"/>
    </row>
    <row r="95" spans="3:4" x14ac:dyDescent="0.2">
      <c r="C95" s="13"/>
      <c r="D95" s="13"/>
    </row>
    <row r="96" spans="3:4" x14ac:dyDescent="0.2">
      <c r="C96" s="13"/>
      <c r="D96" s="13"/>
    </row>
    <row r="97" spans="3:4" x14ac:dyDescent="0.2">
      <c r="C97" s="13"/>
      <c r="D97" s="13"/>
    </row>
    <row r="98" spans="3:4" x14ac:dyDescent="0.2">
      <c r="C98" s="13"/>
      <c r="D98" s="13"/>
    </row>
    <row r="99" spans="3:4" x14ac:dyDescent="0.2">
      <c r="C99" s="13"/>
      <c r="D99" s="13"/>
    </row>
    <row r="100" spans="3:4" x14ac:dyDescent="0.2">
      <c r="C100" s="13"/>
      <c r="D100" s="13"/>
    </row>
    <row r="101" spans="3:4" x14ac:dyDescent="0.2">
      <c r="C101" s="13"/>
      <c r="D101" s="13"/>
    </row>
    <row r="102" spans="3:4" x14ac:dyDescent="0.2">
      <c r="C102" s="13"/>
      <c r="D102" s="13"/>
    </row>
    <row r="103" spans="3:4" x14ac:dyDescent="0.2">
      <c r="C103" s="13"/>
      <c r="D103" s="13"/>
    </row>
    <row r="104" spans="3:4" x14ac:dyDescent="0.2">
      <c r="C104" s="13"/>
      <c r="D104" s="13"/>
    </row>
    <row r="105" spans="3:4" x14ac:dyDescent="0.2">
      <c r="C105" s="13"/>
      <c r="D105" s="13"/>
    </row>
    <row r="106" spans="3:4" x14ac:dyDescent="0.2">
      <c r="C106" s="13"/>
      <c r="D106" s="13"/>
    </row>
    <row r="107" spans="3:4" x14ac:dyDescent="0.2">
      <c r="C107" s="13"/>
      <c r="D107" s="13"/>
    </row>
    <row r="108" spans="3:4" x14ac:dyDescent="0.2">
      <c r="C108" s="13"/>
      <c r="D108" s="13"/>
    </row>
    <row r="109" spans="3:4" x14ac:dyDescent="0.2">
      <c r="C109" s="13"/>
      <c r="D109" s="13"/>
    </row>
    <row r="110" spans="3:4" x14ac:dyDescent="0.2">
      <c r="C110" s="13"/>
      <c r="D110" s="13"/>
    </row>
    <row r="111" spans="3:4" x14ac:dyDescent="0.2">
      <c r="C111" s="13"/>
      <c r="D111" s="13"/>
    </row>
    <row r="112" spans="3:4" x14ac:dyDescent="0.2">
      <c r="C112" s="13"/>
      <c r="D112" s="13"/>
    </row>
    <row r="113" spans="3:4" x14ac:dyDescent="0.2">
      <c r="C113" s="13"/>
      <c r="D113" s="13"/>
    </row>
    <row r="114" spans="3:4" x14ac:dyDescent="0.2">
      <c r="C114" s="13"/>
      <c r="D114" s="13"/>
    </row>
    <row r="115" spans="3:4" x14ac:dyDescent="0.2">
      <c r="C115" s="13"/>
      <c r="D115" s="13"/>
    </row>
    <row r="116" spans="3:4" x14ac:dyDescent="0.2">
      <c r="C116" s="13"/>
      <c r="D116" s="13"/>
    </row>
    <row r="117" spans="3:4" x14ac:dyDescent="0.2">
      <c r="C117" s="13"/>
      <c r="D117" s="13"/>
    </row>
    <row r="118" spans="3:4" x14ac:dyDescent="0.2">
      <c r="C118" s="13"/>
      <c r="D118" s="13"/>
    </row>
    <row r="119" spans="3:4" x14ac:dyDescent="0.2">
      <c r="C119" s="13"/>
      <c r="D119" s="13"/>
    </row>
    <row r="120" spans="3:4" x14ac:dyDescent="0.2">
      <c r="C120" s="13"/>
      <c r="D120" s="13"/>
    </row>
    <row r="121" spans="3:4" x14ac:dyDescent="0.2">
      <c r="C121" s="13"/>
      <c r="D121" s="13"/>
    </row>
    <row r="122" spans="3:4" x14ac:dyDescent="0.2">
      <c r="C122" s="13"/>
      <c r="D122" s="13"/>
    </row>
    <row r="123" spans="3:4" x14ac:dyDescent="0.2">
      <c r="C123" s="13"/>
      <c r="D123" s="13"/>
    </row>
    <row r="124" spans="3:4" x14ac:dyDescent="0.2">
      <c r="C124" s="13"/>
      <c r="D124" s="13"/>
    </row>
    <row r="125" spans="3:4" x14ac:dyDescent="0.2">
      <c r="C125" s="13"/>
      <c r="D125" s="13"/>
    </row>
    <row r="126" spans="3:4" x14ac:dyDescent="0.2">
      <c r="C126" s="13"/>
      <c r="D126" s="13"/>
    </row>
    <row r="127" spans="3:4" x14ac:dyDescent="0.2">
      <c r="C127" s="13"/>
      <c r="D127" s="13"/>
    </row>
    <row r="128" spans="3:4" x14ac:dyDescent="0.2">
      <c r="C128" s="13"/>
      <c r="D128" s="13"/>
    </row>
    <row r="129" spans="3:4" x14ac:dyDescent="0.2">
      <c r="C129" s="13"/>
      <c r="D129" s="13"/>
    </row>
    <row r="130" spans="3:4" x14ac:dyDescent="0.2">
      <c r="C130" s="13"/>
      <c r="D130" s="13"/>
    </row>
    <row r="131" spans="3:4" x14ac:dyDescent="0.2">
      <c r="C131" s="13"/>
      <c r="D131" s="13"/>
    </row>
    <row r="132" spans="3:4" x14ac:dyDescent="0.2">
      <c r="C132" s="13"/>
      <c r="D132" s="13"/>
    </row>
    <row r="133" spans="3:4" x14ac:dyDescent="0.2">
      <c r="C133" s="13"/>
      <c r="D133" s="13"/>
    </row>
    <row r="134" spans="3:4" x14ac:dyDescent="0.2">
      <c r="C134" s="13"/>
      <c r="D134" s="13"/>
    </row>
    <row r="135" spans="3:4" x14ac:dyDescent="0.2">
      <c r="C135" s="13"/>
      <c r="D135" s="13"/>
    </row>
    <row r="136" spans="3:4" x14ac:dyDescent="0.2">
      <c r="C136" s="13"/>
      <c r="D136" s="13"/>
    </row>
    <row r="137" spans="3:4" x14ac:dyDescent="0.2">
      <c r="C137" s="13"/>
      <c r="D137" s="13"/>
    </row>
    <row r="138" spans="3:4" x14ac:dyDescent="0.2">
      <c r="C138" s="13"/>
      <c r="D138" s="13"/>
    </row>
    <row r="139" spans="3:4" x14ac:dyDescent="0.2">
      <c r="C139" s="13"/>
      <c r="D139" s="13"/>
    </row>
    <row r="140" spans="3:4" x14ac:dyDescent="0.2">
      <c r="C140" s="13"/>
      <c r="D140" s="13"/>
    </row>
    <row r="141" spans="3:4" x14ac:dyDescent="0.2">
      <c r="C141" s="13"/>
      <c r="D141" s="13"/>
    </row>
    <row r="142" spans="3:4" x14ac:dyDescent="0.2">
      <c r="C142" s="13"/>
      <c r="D142" s="13"/>
    </row>
    <row r="143" spans="3:4" x14ac:dyDescent="0.2">
      <c r="C143" s="13"/>
      <c r="D143" s="13"/>
    </row>
    <row r="144" spans="3:4" x14ac:dyDescent="0.2">
      <c r="C144" s="13"/>
      <c r="D144" s="13"/>
    </row>
    <row r="145" spans="3:4" x14ac:dyDescent="0.2">
      <c r="C145" s="13"/>
      <c r="D145" s="13"/>
    </row>
    <row r="146" spans="3:4" x14ac:dyDescent="0.2">
      <c r="C146" s="13"/>
      <c r="D146" s="13"/>
    </row>
    <row r="147" spans="3:4" x14ac:dyDescent="0.2">
      <c r="C147" s="13"/>
      <c r="D147" s="13"/>
    </row>
    <row r="148" spans="3:4" x14ac:dyDescent="0.2">
      <c r="C148" s="13"/>
      <c r="D148" s="13"/>
    </row>
    <row r="149" spans="3:4" x14ac:dyDescent="0.2">
      <c r="C149" s="13"/>
      <c r="D149" s="13"/>
    </row>
    <row r="150" spans="3:4" x14ac:dyDescent="0.2">
      <c r="C150" s="13"/>
      <c r="D150" s="13"/>
    </row>
    <row r="151" spans="3:4" x14ac:dyDescent="0.2">
      <c r="C151" s="13"/>
      <c r="D151" s="13"/>
    </row>
    <row r="152" spans="3:4" x14ac:dyDescent="0.2">
      <c r="C152" s="13"/>
      <c r="D152" s="13"/>
    </row>
    <row r="153" spans="3:4" x14ac:dyDescent="0.2">
      <c r="C153" s="13"/>
      <c r="D153" s="13"/>
    </row>
    <row r="154" spans="3:4" x14ac:dyDescent="0.2">
      <c r="C154" s="13"/>
      <c r="D154" s="13"/>
    </row>
    <row r="155" spans="3:4" x14ac:dyDescent="0.2">
      <c r="C155" s="13"/>
      <c r="D155" s="13"/>
    </row>
    <row r="156" spans="3:4" x14ac:dyDescent="0.2">
      <c r="C156" s="13"/>
      <c r="D156" s="13"/>
    </row>
    <row r="157" spans="3:4" x14ac:dyDescent="0.2">
      <c r="C157" s="13"/>
      <c r="D157" s="13"/>
    </row>
    <row r="158" spans="3:4" x14ac:dyDescent="0.2">
      <c r="C158" s="13"/>
      <c r="D158" s="13"/>
    </row>
    <row r="159" spans="3:4" x14ac:dyDescent="0.2">
      <c r="C159" s="13"/>
      <c r="D159" s="13"/>
    </row>
    <row r="160" spans="3:4" x14ac:dyDescent="0.2">
      <c r="C160" s="13"/>
      <c r="D160" s="13"/>
    </row>
    <row r="161" spans="3:4" x14ac:dyDescent="0.2">
      <c r="C161" s="13"/>
      <c r="D161" s="13"/>
    </row>
    <row r="162" spans="3:4" x14ac:dyDescent="0.2">
      <c r="C162" s="13"/>
      <c r="D162" s="13"/>
    </row>
    <row r="163" spans="3:4" x14ac:dyDescent="0.2">
      <c r="C163" s="13"/>
      <c r="D163" s="13"/>
    </row>
    <row r="164" spans="3:4" x14ac:dyDescent="0.2">
      <c r="C164" s="13"/>
      <c r="D164" s="13"/>
    </row>
    <row r="165" spans="3:4" x14ac:dyDescent="0.2">
      <c r="C165" s="13"/>
      <c r="D165" s="13"/>
    </row>
    <row r="166" spans="3:4" x14ac:dyDescent="0.2">
      <c r="C166" s="13"/>
      <c r="D166" s="13"/>
    </row>
    <row r="167" spans="3:4" x14ac:dyDescent="0.2">
      <c r="C167" s="13"/>
      <c r="D167" s="13"/>
    </row>
    <row r="168" spans="3:4" x14ac:dyDescent="0.2">
      <c r="C168" s="13"/>
      <c r="D168" s="13"/>
    </row>
    <row r="169" spans="3:4" x14ac:dyDescent="0.2">
      <c r="C169" s="13"/>
      <c r="D169" s="13"/>
    </row>
    <row r="170" spans="3:4" x14ac:dyDescent="0.2">
      <c r="C170" s="13"/>
      <c r="D170" s="13"/>
    </row>
    <row r="171" spans="3:4" x14ac:dyDescent="0.2">
      <c r="C171" s="13"/>
      <c r="D171" s="13"/>
    </row>
    <row r="172" spans="3:4" x14ac:dyDescent="0.2">
      <c r="C172" s="13"/>
      <c r="D172" s="13"/>
    </row>
    <row r="173" spans="3:4" x14ac:dyDescent="0.2">
      <c r="C173" s="13"/>
      <c r="D173" s="13"/>
    </row>
    <row r="174" spans="3:4" x14ac:dyDescent="0.2">
      <c r="C174" s="13"/>
      <c r="D174" s="13"/>
    </row>
    <row r="175" spans="3:4" x14ac:dyDescent="0.2">
      <c r="C175" s="13"/>
      <c r="D175" s="13"/>
    </row>
    <row r="176" spans="3:4" x14ac:dyDescent="0.2">
      <c r="C176" s="13"/>
      <c r="D176" s="13"/>
    </row>
    <row r="177" spans="3:4" x14ac:dyDescent="0.2">
      <c r="C177" s="13"/>
      <c r="D177" s="13"/>
    </row>
    <row r="178" spans="3:4" x14ac:dyDescent="0.2">
      <c r="C178" s="13"/>
      <c r="D178" s="13"/>
    </row>
    <row r="179" spans="3:4" x14ac:dyDescent="0.2">
      <c r="C179" s="13"/>
      <c r="D179" s="13"/>
    </row>
    <row r="180" spans="3:4" x14ac:dyDescent="0.2">
      <c r="C180" s="13"/>
      <c r="D180" s="13"/>
    </row>
    <row r="181" spans="3:4" x14ac:dyDescent="0.2">
      <c r="C181" s="13"/>
      <c r="D181" s="13"/>
    </row>
    <row r="182" spans="3:4" x14ac:dyDescent="0.2">
      <c r="C182" s="13"/>
      <c r="D182" s="13"/>
    </row>
    <row r="183" spans="3:4" x14ac:dyDescent="0.2">
      <c r="C183" s="13"/>
      <c r="D183" s="13"/>
    </row>
    <row r="184" spans="3:4" x14ac:dyDescent="0.2">
      <c r="C184" s="13"/>
      <c r="D184" s="13"/>
    </row>
    <row r="185" spans="3:4" x14ac:dyDescent="0.2">
      <c r="C185" s="13"/>
      <c r="D185" s="13"/>
    </row>
    <row r="186" spans="3:4" x14ac:dyDescent="0.2">
      <c r="C186" s="13"/>
      <c r="D186" s="13"/>
    </row>
    <row r="187" spans="3:4" x14ac:dyDescent="0.2">
      <c r="C187" s="13"/>
      <c r="D187" s="13"/>
    </row>
    <row r="188" spans="3:4" x14ac:dyDescent="0.2">
      <c r="C188" s="13"/>
      <c r="D188" s="13"/>
    </row>
    <row r="189" spans="3:4" x14ac:dyDescent="0.2">
      <c r="C189" s="13"/>
      <c r="D189" s="13"/>
    </row>
    <row r="190" spans="3:4" x14ac:dyDescent="0.2">
      <c r="C190" s="13"/>
      <c r="D190" s="13"/>
    </row>
    <row r="191" spans="3:4" x14ac:dyDescent="0.2">
      <c r="C191" s="13"/>
      <c r="D191" s="13"/>
    </row>
    <row r="192" spans="3:4" x14ac:dyDescent="0.2">
      <c r="C192" s="13"/>
      <c r="D192" s="13"/>
    </row>
    <row r="193" spans="3:4" x14ac:dyDescent="0.2">
      <c r="C193" s="13"/>
      <c r="D193" s="13"/>
    </row>
    <row r="194" spans="3:4" x14ac:dyDescent="0.2">
      <c r="C194" s="13"/>
      <c r="D194" s="13"/>
    </row>
    <row r="195" spans="3:4" x14ac:dyDescent="0.2">
      <c r="C195" s="13"/>
      <c r="D195" s="13"/>
    </row>
    <row r="196" spans="3:4" x14ac:dyDescent="0.2">
      <c r="C196" s="13"/>
      <c r="D196" s="13"/>
    </row>
    <row r="197" spans="3:4" x14ac:dyDescent="0.2">
      <c r="C197" s="13"/>
      <c r="D197" s="13"/>
    </row>
    <row r="198" spans="3:4" x14ac:dyDescent="0.2">
      <c r="C198" s="13"/>
      <c r="D198" s="13"/>
    </row>
    <row r="199" spans="3:4" x14ac:dyDescent="0.2">
      <c r="C199" s="13"/>
      <c r="D199" s="13"/>
    </row>
    <row r="200" spans="3:4" x14ac:dyDescent="0.2">
      <c r="C200" s="13"/>
      <c r="D200" s="13"/>
    </row>
    <row r="201" spans="3:4" x14ac:dyDescent="0.2">
      <c r="C201" s="13"/>
      <c r="D201" s="13"/>
    </row>
    <row r="202" spans="3:4" x14ac:dyDescent="0.2">
      <c r="C202" s="13"/>
      <c r="D202" s="13"/>
    </row>
    <row r="203" spans="3:4" x14ac:dyDescent="0.2">
      <c r="C203" s="13"/>
      <c r="D203" s="13"/>
    </row>
    <row r="204" spans="3:4" x14ac:dyDescent="0.2">
      <c r="C204" s="13"/>
      <c r="D204" s="13"/>
    </row>
    <row r="205" spans="3:4" x14ac:dyDescent="0.2">
      <c r="C205" s="13"/>
      <c r="D205" s="13"/>
    </row>
    <row r="206" spans="3:4" x14ac:dyDescent="0.2">
      <c r="C206" s="13"/>
      <c r="D206" s="13"/>
    </row>
    <row r="207" spans="3:4" x14ac:dyDescent="0.2">
      <c r="C207" s="13"/>
      <c r="D207" s="13"/>
    </row>
    <row r="208" spans="3:4" x14ac:dyDescent="0.2">
      <c r="C208" s="13"/>
      <c r="D208" s="13"/>
    </row>
    <row r="209" spans="3:4" x14ac:dyDescent="0.2">
      <c r="C209" s="13"/>
      <c r="D209" s="13"/>
    </row>
    <row r="210" spans="3:4" x14ac:dyDescent="0.2">
      <c r="C210" s="13"/>
      <c r="D210" s="13"/>
    </row>
    <row r="211" spans="3:4" x14ac:dyDescent="0.2">
      <c r="C211" s="13"/>
      <c r="D211" s="13"/>
    </row>
    <row r="212" spans="3:4" x14ac:dyDescent="0.2">
      <c r="C212" s="13"/>
      <c r="D212" s="13"/>
    </row>
    <row r="213" spans="3:4" x14ac:dyDescent="0.2">
      <c r="C213" s="13"/>
      <c r="D213" s="13"/>
    </row>
    <row r="214" spans="3:4" x14ac:dyDescent="0.2">
      <c r="C214" s="13"/>
      <c r="D214" s="13"/>
    </row>
    <row r="215" spans="3:4" x14ac:dyDescent="0.2">
      <c r="C215" s="13"/>
      <c r="D215" s="13"/>
    </row>
    <row r="216" spans="3:4" x14ac:dyDescent="0.2">
      <c r="C216" s="13"/>
      <c r="D216" s="13"/>
    </row>
    <row r="217" spans="3:4" x14ac:dyDescent="0.2">
      <c r="C217" s="13"/>
      <c r="D217" s="13"/>
    </row>
    <row r="218" spans="3:4" x14ac:dyDescent="0.2">
      <c r="C218" s="13"/>
      <c r="D218" s="13"/>
    </row>
    <row r="219" spans="3:4" x14ac:dyDescent="0.2">
      <c r="C219" s="13"/>
      <c r="D219" s="13"/>
    </row>
    <row r="220" spans="3:4" x14ac:dyDescent="0.2">
      <c r="C220" s="13"/>
      <c r="D220" s="13"/>
    </row>
    <row r="221" spans="3:4" x14ac:dyDescent="0.2">
      <c r="C221" s="13"/>
      <c r="D221" s="13"/>
    </row>
    <row r="222" spans="3:4" x14ac:dyDescent="0.2">
      <c r="C222" s="13"/>
      <c r="D222" s="13"/>
    </row>
    <row r="223" spans="3:4" x14ac:dyDescent="0.2">
      <c r="C223" s="13"/>
      <c r="D223" s="13"/>
    </row>
    <row r="224" spans="3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3"/>
      <c r="D236" s="13"/>
    </row>
    <row r="237" spans="3:4" x14ac:dyDescent="0.2">
      <c r="C237" s="13"/>
      <c r="D237" s="13"/>
    </row>
    <row r="238" spans="3:4" x14ac:dyDescent="0.2">
      <c r="C238" s="13"/>
      <c r="D238" s="13"/>
    </row>
    <row r="239" spans="3:4" x14ac:dyDescent="0.2">
      <c r="C239" s="13"/>
      <c r="D239" s="13"/>
    </row>
    <row r="240" spans="3:4" x14ac:dyDescent="0.2">
      <c r="C240" s="13"/>
      <c r="D240" s="13"/>
    </row>
    <row r="241" spans="3:4" x14ac:dyDescent="0.2">
      <c r="C241" s="13"/>
      <c r="D241" s="13"/>
    </row>
    <row r="242" spans="3:4" x14ac:dyDescent="0.2">
      <c r="C242" s="13"/>
      <c r="D242" s="13"/>
    </row>
    <row r="243" spans="3:4" x14ac:dyDescent="0.2">
      <c r="C243" s="13"/>
      <c r="D243" s="13"/>
    </row>
    <row r="244" spans="3:4" x14ac:dyDescent="0.2">
      <c r="C244" s="13"/>
      <c r="D244" s="13"/>
    </row>
    <row r="245" spans="3:4" x14ac:dyDescent="0.2">
      <c r="C245" s="13"/>
      <c r="D245" s="13"/>
    </row>
    <row r="246" spans="3:4" x14ac:dyDescent="0.2">
      <c r="C246" s="13"/>
      <c r="D246" s="13"/>
    </row>
    <row r="247" spans="3:4" x14ac:dyDescent="0.2">
      <c r="C247" s="13"/>
      <c r="D247" s="13"/>
    </row>
    <row r="248" spans="3:4" x14ac:dyDescent="0.2">
      <c r="C248" s="13"/>
      <c r="D248" s="13"/>
    </row>
    <row r="249" spans="3:4" x14ac:dyDescent="0.2">
      <c r="C249" s="13"/>
      <c r="D249" s="13"/>
    </row>
    <row r="250" spans="3:4" x14ac:dyDescent="0.2">
      <c r="C250" s="13"/>
      <c r="D250" s="13"/>
    </row>
    <row r="251" spans="3:4" x14ac:dyDescent="0.2">
      <c r="C251" s="13"/>
      <c r="D251" s="13"/>
    </row>
    <row r="252" spans="3:4" x14ac:dyDescent="0.2">
      <c r="C252" s="13"/>
      <c r="D252" s="13"/>
    </row>
    <row r="253" spans="3:4" x14ac:dyDescent="0.2">
      <c r="C253" s="13"/>
      <c r="D253" s="13"/>
    </row>
    <row r="254" spans="3:4" x14ac:dyDescent="0.2">
      <c r="C254" s="13"/>
      <c r="D254" s="13"/>
    </row>
    <row r="255" spans="3:4" x14ac:dyDescent="0.2">
      <c r="C255" s="13"/>
      <c r="D255" s="13"/>
    </row>
    <row r="256" spans="3:4" x14ac:dyDescent="0.2">
      <c r="C256" s="13"/>
      <c r="D256" s="13"/>
    </row>
    <row r="257" spans="3:4" x14ac:dyDescent="0.2">
      <c r="C257" s="13"/>
      <c r="D257" s="13"/>
    </row>
    <row r="258" spans="3:4" x14ac:dyDescent="0.2">
      <c r="C258" s="13"/>
      <c r="D258" s="13"/>
    </row>
    <row r="259" spans="3:4" x14ac:dyDescent="0.2">
      <c r="C259" s="13"/>
      <c r="D259" s="13"/>
    </row>
    <row r="260" spans="3:4" x14ac:dyDescent="0.2">
      <c r="C260" s="13"/>
      <c r="D260" s="13"/>
    </row>
    <row r="261" spans="3:4" x14ac:dyDescent="0.2">
      <c r="C261" s="13"/>
      <c r="D261" s="13"/>
    </row>
    <row r="262" spans="3:4" x14ac:dyDescent="0.2">
      <c r="C262" s="13"/>
      <c r="D262" s="13"/>
    </row>
    <row r="263" spans="3:4" x14ac:dyDescent="0.2">
      <c r="C263" s="13"/>
      <c r="D263" s="13"/>
    </row>
    <row r="264" spans="3:4" x14ac:dyDescent="0.2">
      <c r="C264" s="13"/>
      <c r="D264" s="13"/>
    </row>
    <row r="265" spans="3:4" x14ac:dyDescent="0.2">
      <c r="C265" s="13"/>
      <c r="D265" s="13"/>
    </row>
    <row r="266" spans="3:4" x14ac:dyDescent="0.2">
      <c r="C266" s="13"/>
      <c r="D266" s="13"/>
    </row>
    <row r="267" spans="3:4" x14ac:dyDescent="0.2">
      <c r="C267" s="13"/>
      <c r="D267" s="13"/>
    </row>
    <row r="268" spans="3:4" x14ac:dyDescent="0.2">
      <c r="C268" s="13"/>
      <c r="D268" s="13"/>
    </row>
    <row r="269" spans="3:4" x14ac:dyDescent="0.2">
      <c r="C269" s="13"/>
      <c r="D269" s="13"/>
    </row>
    <row r="270" spans="3:4" x14ac:dyDescent="0.2">
      <c r="C270" s="13"/>
      <c r="D270" s="13"/>
    </row>
    <row r="271" spans="3:4" x14ac:dyDescent="0.2">
      <c r="C271" s="13"/>
      <c r="D271" s="13"/>
    </row>
    <row r="272" spans="3:4" x14ac:dyDescent="0.2">
      <c r="C272" s="13"/>
      <c r="D272" s="13"/>
    </row>
    <row r="273" spans="3:4" x14ac:dyDescent="0.2">
      <c r="C273" s="13"/>
      <c r="D273" s="13"/>
    </row>
    <row r="274" spans="3:4" x14ac:dyDescent="0.2">
      <c r="C274" s="13"/>
      <c r="D274" s="13"/>
    </row>
    <row r="275" spans="3:4" x14ac:dyDescent="0.2">
      <c r="C275" s="13"/>
      <c r="D275" s="13"/>
    </row>
    <row r="276" spans="3:4" x14ac:dyDescent="0.2">
      <c r="C276" s="13"/>
      <c r="D276" s="13"/>
    </row>
    <row r="277" spans="3:4" x14ac:dyDescent="0.2">
      <c r="C277" s="13"/>
      <c r="D277" s="13"/>
    </row>
    <row r="278" spans="3:4" x14ac:dyDescent="0.2">
      <c r="C278" s="13"/>
      <c r="D278" s="13"/>
    </row>
    <row r="279" spans="3:4" x14ac:dyDescent="0.2">
      <c r="C279" s="13"/>
      <c r="D279" s="13"/>
    </row>
    <row r="280" spans="3:4" x14ac:dyDescent="0.2">
      <c r="C280" s="13"/>
      <c r="D280" s="13"/>
    </row>
    <row r="281" spans="3:4" x14ac:dyDescent="0.2">
      <c r="C281" s="13"/>
      <c r="D281" s="13"/>
    </row>
    <row r="282" spans="3:4" x14ac:dyDescent="0.2">
      <c r="C282" s="13"/>
      <c r="D282" s="13"/>
    </row>
    <row r="283" spans="3:4" x14ac:dyDescent="0.2">
      <c r="C283" s="13"/>
      <c r="D283" s="13"/>
    </row>
    <row r="284" spans="3:4" x14ac:dyDescent="0.2">
      <c r="C284" s="13"/>
      <c r="D284" s="13"/>
    </row>
    <row r="285" spans="3:4" x14ac:dyDescent="0.2">
      <c r="C285" s="13"/>
      <c r="D285" s="13"/>
    </row>
    <row r="286" spans="3:4" x14ac:dyDescent="0.2">
      <c r="C286" s="13"/>
      <c r="D286" s="13"/>
    </row>
    <row r="287" spans="3:4" x14ac:dyDescent="0.2">
      <c r="C287" s="13"/>
      <c r="D287" s="13"/>
    </row>
    <row r="288" spans="3:4" x14ac:dyDescent="0.2">
      <c r="C288" s="13"/>
      <c r="D288" s="13"/>
    </row>
    <row r="289" spans="3:4" x14ac:dyDescent="0.2">
      <c r="C289" s="13"/>
      <c r="D289" s="13"/>
    </row>
    <row r="290" spans="3:4" x14ac:dyDescent="0.2">
      <c r="C290" s="13"/>
      <c r="D290" s="13"/>
    </row>
    <row r="291" spans="3:4" x14ac:dyDescent="0.2">
      <c r="C291" s="13"/>
      <c r="D291" s="13"/>
    </row>
    <row r="292" spans="3:4" x14ac:dyDescent="0.2">
      <c r="C292" s="13"/>
      <c r="D292" s="13"/>
    </row>
    <row r="293" spans="3:4" x14ac:dyDescent="0.2">
      <c r="C293" s="13"/>
      <c r="D293" s="13"/>
    </row>
    <row r="294" spans="3:4" x14ac:dyDescent="0.2">
      <c r="C294" s="13"/>
      <c r="D294" s="13"/>
    </row>
    <row r="295" spans="3:4" x14ac:dyDescent="0.2">
      <c r="C295" s="13"/>
      <c r="D295" s="13"/>
    </row>
    <row r="296" spans="3:4" x14ac:dyDescent="0.2">
      <c r="C296" s="13"/>
      <c r="D296" s="13"/>
    </row>
    <row r="297" spans="3:4" x14ac:dyDescent="0.2">
      <c r="C297" s="13"/>
      <c r="D297" s="13"/>
    </row>
    <row r="298" spans="3:4" x14ac:dyDescent="0.2">
      <c r="C298" s="13"/>
      <c r="D298" s="13"/>
    </row>
    <row r="299" spans="3:4" x14ac:dyDescent="0.2">
      <c r="C299" s="13"/>
      <c r="D299" s="13"/>
    </row>
    <row r="300" spans="3:4" x14ac:dyDescent="0.2">
      <c r="C300" s="13"/>
      <c r="D300" s="13"/>
    </row>
    <row r="301" spans="3:4" x14ac:dyDescent="0.2">
      <c r="C301" s="13"/>
      <c r="D301" s="13"/>
    </row>
    <row r="302" spans="3:4" x14ac:dyDescent="0.2">
      <c r="C302" s="13"/>
      <c r="D302" s="13"/>
    </row>
    <row r="303" spans="3:4" x14ac:dyDescent="0.2">
      <c r="C303" s="13"/>
      <c r="D303" s="13"/>
    </row>
    <row r="304" spans="3:4" x14ac:dyDescent="0.2">
      <c r="C304" s="13"/>
      <c r="D304" s="13"/>
    </row>
    <row r="305" spans="3:4" x14ac:dyDescent="0.2">
      <c r="C305" s="13"/>
      <c r="D305" s="13"/>
    </row>
    <row r="306" spans="3:4" x14ac:dyDescent="0.2">
      <c r="C306" s="13"/>
      <c r="D306" s="13"/>
    </row>
    <row r="307" spans="3:4" x14ac:dyDescent="0.2">
      <c r="C307" s="13"/>
      <c r="D307" s="13"/>
    </row>
    <row r="308" spans="3:4" x14ac:dyDescent="0.2">
      <c r="C308" s="13"/>
      <c r="D308" s="13"/>
    </row>
    <row r="309" spans="3:4" x14ac:dyDescent="0.2">
      <c r="C309" s="13"/>
      <c r="D309" s="13"/>
    </row>
    <row r="310" spans="3:4" x14ac:dyDescent="0.2">
      <c r="C310" s="13"/>
      <c r="D310" s="13"/>
    </row>
    <row r="311" spans="3:4" x14ac:dyDescent="0.2">
      <c r="C311" s="13"/>
      <c r="D311" s="13"/>
    </row>
    <row r="312" spans="3:4" x14ac:dyDescent="0.2">
      <c r="C312" s="13"/>
      <c r="D312" s="13"/>
    </row>
    <row r="313" spans="3:4" x14ac:dyDescent="0.2">
      <c r="C313" s="13"/>
      <c r="D313" s="13"/>
    </row>
    <row r="314" spans="3:4" x14ac:dyDescent="0.2">
      <c r="C314" s="13"/>
      <c r="D314" s="13"/>
    </row>
    <row r="315" spans="3:4" x14ac:dyDescent="0.2">
      <c r="C315" s="13"/>
      <c r="D315" s="13"/>
    </row>
    <row r="316" spans="3:4" x14ac:dyDescent="0.2">
      <c r="C316" s="13"/>
      <c r="D316" s="13"/>
    </row>
    <row r="317" spans="3:4" x14ac:dyDescent="0.2">
      <c r="C317" s="13"/>
      <c r="D317" s="13"/>
    </row>
    <row r="318" spans="3:4" x14ac:dyDescent="0.2">
      <c r="C318" s="13"/>
      <c r="D318" s="13"/>
    </row>
    <row r="319" spans="3:4" x14ac:dyDescent="0.2">
      <c r="C319" s="13"/>
      <c r="D319" s="13"/>
    </row>
    <row r="320" spans="3:4" x14ac:dyDescent="0.2">
      <c r="C320" s="13"/>
      <c r="D320" s="13"/>
    </row>
    <row r="321" spans="3:4" x14ac:dyDescent="0.2">
      <c r="C321" s="13"/>
      <c r="D321" s="13"/>
    </row>
    <row r="322" spans="3:4" x14ac:dyDescent="0.2">
      <c r="C322" s="13"/>
      <c r="D322" s="13"/>
    </row>
    <row r="323" spans="3:4" x14ac:dyDescent="0.2">
      <c r="C323" s="13"/>
      <c r="D323" s="13"/>
    </row>
    <row r="324" spans="3:4" x14ac:dyDescent="0.2">
      <c r="C324" s="13"/>
      <c r="D324" s="13"/>
    </row>
    <row r="325" spans="3:4" x14ac:dyDescent="0.2">
      <c r="C325" s="13"/>
      <c r="D325" s="13"/>
    </row>
    <row r="326" spans="3:4" x14ac:dyDescent="0.2">
      <c r="C326" s="13"/>
      <c r="D326" s="13"/>
    </row>
    <row r="327" spans="3:4" x14ac:dyDescent="0.2">
      <c r="C327" s="13"/>
      <c r="D327" s="13"/>
    </row>
    <row r="328" spans="3:4" x14ac:dyDescent="0.2">
      <c r="C328" s="13"/>
      <c r="D328" s="13"/>
    </row>
    <row r="329" spans="3:4" x14ac:dyDescent="0.2">
      <c r="C329" s="13"/>
      <c r="D329" s="13"/>
    </row>
    <row r="330" spans="3:4" x14ac:dyDescent="0.2">
      <c r="C330" s="13"/>
      <c r="D330" s="13"/>
    </row>
    <row r="331" spans="3:4" x14ac:dyDescent="0.2">
      <c r="C331" s="13"/>
      <c r="D331" s="13"/>
    </row>
    <row r="332" spans="3:4" x14ac:dyDescent="0.2">
      <c r="C332" s="13"/>
      <c r="D332" s="13"/>
    </row>
    <row r="333" spans="3:4" x14ac:dyDescent="0.2">
      <c r="C333" s="13"/>
      <c r="D333" s="13"/>
    </row>
    <row r="334" spans="3:4" x14ac:dyDescent="0.2">
      <c r="C334" s="13"/>
      <c r="D334" s="13"/>
    </row>
    <row r="335" spans="3:4" x14ac:dyDescent="0.2">
      <c r="C335" s="13"/>
      <c r="D335" s="13"/>
    </row>
    <row r="336" spans="3:4" x14ac:dyDescent="0.2">
      <c r="C336" s="13"/>
      <c r="D336" s="13"/>
    </row>
    <row r="337" spans="3:4" x14ac:dyDescent="0.2">
      <c r="C337" s="13"/>
      <c r="D337" s="13"/>
    </row>
    <row r="338" spans="3:4" x14ac:dyDescent="0.2">
      <c r="C338" s="13"/>
      <c r="D338" s="13"/>
    </row>
    <row r="339" spans="3:4" x14ac:dyDescent="0.2">
      <c r="C339" s="13"/>
      <c r="D339" s="13"/>
    </row>
    <row r="340" spans="3:4" x14ac:dyDescent="0.2">
      <c r="C340" s="13"/>
      <c r="D340" s="13"/>
    </row>
    <row r="341" spans="3:4" x14ac:dyDescent="0.2">
      <c r="C341" s="13"/>
      <c r="D341" s="13"/>
    </row>
    <row r="342" spans="3:4" x14ac:dyDescent="0.2">
      <c r="C342" s="13"/>
      <c r="D342" s="13"/>
    </row>
    <row r="343" spans="3:4" x14ac:dyDescent="0.2">
      <c r="C343" s="13"/>
      <c r="D343" s="13"/>
    </row>
    <row r="344" spans="3:4" x14ac:dyDescent="0.2">
      <c r="C344" s="13"/>
      <c r="D344" s="13"/>
    </row>
    <row r="345" spans="3:4" x14ac:dyDescent="0.2">
      <c r="C345" s="13"/>
      <c r="D345" s="13"/>
    </row>
    <row r="346" spans="3:4" x14ac:dyDescent="0.2">
      <c r="C346" s="13"/>
      <c r="D346" s="13"/>
    </row>
    <row r="347" spans="3:4" x14ac:dyDescent="0.2">
      <c r="C347" s="13"/>
      <c r="D347" s="13"/>
    </row>
    <row r="348" spans="3:4" x14ac:dyDescent="0.2">
      <c r="C348" s="13"/>
      <c r="D348" s="13"/>
    </row>
    <row r="349" spans="3:4" x14ac:dyDescent="0.2">
      <c r="C349" s="13"/>
      <c r="D349" s="13"/>
    </row>
    <row r="350" spans="3:4" x14ac:dyDescent="0.2">
      <c r="C350" s="13"/>
      <c r="D350" s="13"/>
    </row>
    <row r="351" spans="3:4" x14ac:dyDescent="0.2">
      <c r="C351" s="13"/>
      <c r="D351" s="13"/>
    </row>
    <row r="352" spans="3:4" x14ac:dyDescent="0.2">
      <c r="C352" s="13"/>
      <c r="D352" s="13"/>
    </row>
    <row r="353" spans="3:4" x14ac:dyDescent="0.2">
      <c r="C353" s="13"/>
      <c r="D353" s="13"/>
    </row>
    <row r="354" spans="3:4" x14ac:dyDescent="0.2">
      <c r="C354" s="13"/>
      <c r="D354" s="13"/>
    </row>
    <row r="355" spans="3:4" x14ac:dyDescent="0.2">
      <c r="C355" s="13"/>
      <c r="D355" s="13"/>
    </row>
    <row r="356" spans="3:4" x14ac:dyDescent="0.2">
      <c r="C356" s="13"/>
      <c r="D356" s="13"/>
    </row>
    <row r="357" spans="3:4" x14ac:dyDescent="0.2">
      <c r="C357" s="13"/>
      <c r="D357" s="13"/>
    </row>
    <row r="358" spans="3:4" x14ac:dyDescent="0.2">
      <c r="C358" s="13"/>
      <c r="D358" s="13"/>
    </row>
    <row r="359" spans="3:4" x14ac:dyDescent="0.2">
      <c r="C359" s="13"/>
      <c r="D359" s="13"/>
    </row>
    <row r="360" spans="3:4" x14ac:dyDescent="0.2">
      <c r="C360" s="13"/>
      <c r="D360" s="13"/>
    </row>
    <row r="361" spans="3:4" x14ac:dyDescent="0.2">
      <c r="C361" s="13"/>
      <c r="D361" s="13"/>
    </row>
    <row r="362" spans="3:4" x14ac:dyDescent="0.2">
      <c r="C362" s="13"/>
      <c r="D362" s="13"/>
    </row>
    <row r="363" spans="3:4" x14ac:dyDescent="0.2">
      <c r="C363" s="13"/>
      <c r="D363" s="13"/>
    </row>
    <row r="364" spans="3:4" x14ac:dyDescent="0.2">
      <c r="C364" s="13"/>
      <c r="D364" s="13"/>
    </row>
    <row r="365" spans="3:4" x14ac:dyDescent="0.2">
      <c r="C365" s="13"/>
      <c r="D365" s="13"/>
    </row>
    <row r="366" spans="3:4" x14ac:dyDescent="0.2">
      <c r="C366" s="13"/>
      <c r="D366" s="13"/>
    </row>
    <row r="367" spans="3:4" x14ac:dyDescent="0.2">
      <c r="C367" s="13"/>
      <c r="D367" s="13"/>
    </row>
    <row r="368" spans="3:4" x14ac:dyDescent="0.2">
      <c r="C368" s="13"/>
      <c r="D368" s="13"/>
    </row>
    <row r="369" spans="3:4" x14ac:dyDescent="0.2">
      <c r="C369" s="13"/>
      <c r="D369" s="13"/>
    </row>
    <row r="370" spans="3:4" x14ac:dyDescent="0.2">
      <c r="C370" s="13"/>
      <c r="D370" s="13"/>
    </row>
    <row r="371" spans="3:4" x14ac:dyDescent="0.2">
      <c r="C371" s="13"/>
      <c r="D371" s="13"/>
    </row>
    <row r="372" spans="3:4" x14ac:dyDescent="0.2">
      <c r="C372" s="13"/>
      <c r="D372" s="13"/>
    </row>
    <row r="373" spans="3:4" x14ac:dyDescent="0.2">
      <c r="C373" s="13"/>
      <c r="D373" s="13"/>
    </row>
    <row r="374" spans="3:4" x14ac:dyDescent="0.2">
      <c r="C374" s="13"/>
      <c r="D374" s="13"/>
    </row>
    <row r="375" spans="3:4" x14ac:dyDescent="0.2">
      <c r="C375" s="13"/>
      <c r="D375" s="13"/>
    </row>
    <row r="376" spans="3:4" x14ac:dyDescent="0.2">
      <c r="C376" s="13"/>
      <c r="D376" s="13"/>
    </row>
    <row r="377" spans="3:4" x14ac:dyDescent="0.2">
      <c r="C377" s="13"/>
      <c r="D377" s="13"/>
    </row>
    <row r="378" spans="3:4" x14ac:dyDescent="0.2">
      <c r="C378" s="13"/>
      <c r="D378" s="13"/>
    </row>
    <row r="379" spans="3:4" x14ac:dyDescent="0.2">
      <c r="C379" s="13"/>
      <c r="D379" s="13"/>
    </row>
    <row r="380" spans="3:4" x14ac:dyDescent="0.2">
      <c r="C380" s="13"/>
      <c r="D380" s="13"/>
    </row>
    <row r="381" spans="3:4" x14ac:dyDescent="0.2">
      <c r="C381" s="13"/>
      <c r="D381" s="13"/>
    </row>
    <row r="382" spans="3:4" x14ac:dyDescent="0.2">
      <c r="C382" s="13"/>
      <c r="D382" s="13"/>
    </row>
    <row r="383" spans="3:4" x14ac:dyDescent="0.2">
      <c r="C383" s="13"/>
      <c r="D383" s="13"/>
    </row>
    <row r="384" spans="3:4" x14ac:dyDescent="0.2">
      <c r="C384" s="13"/>
      <c r="D384" s="13"/>
    </row>
    <row r="385" spans="3:4" x14ac:dyDescent="0.2">
      <c r="C385" s="13"/>
      <c r="D385" s="13"/>
    </row>
    <row r="386" spans="3:4" x14ac:dyDescent="0.2">
      <c r="C386" s="13"/>
      <c r="D386" s="13"/>
    </row>
    <row r="387" spans="3:4" x14ac:dyDescent="0.2">
      <c r="C387" s="13"/>
      <c r="D387" s="13"/>
    </row>
    <row r="388" spans="3:4" x14ac:dyDescent="0.2">
      <c r="C388" s="13"/>
      <c r="D388" s="13"/>
    </row>
    <row r="389" spans="3:4" x14ac:dyDescent="0.2">
      <c r="C389" s="13"/>
      <c r="D389" s="13"/>
    </row>
    <row r="390" spans="3:4" x14ac:dyDescent="0.2">
      <c r="C390" s="13"/>
      <c r="D390" s="13"/>
    </row>
    <row r="391" spans="3:4" x14ac:dyDescent="0.2">
      <c r="C391" s="13"/>
      <c r="D391" s="13"/>
    </row>
    <row r="392" spans="3:4" x14ac:dyDescent="0.2">
      <c r="C392" s="13"/>
      <c r="D392" s="13"/>
    </row>
    <row r="393" spans="3:4" x14ac:dyDescent="0.2">
      <c r="C393" s="13"/>
      <c r="D393" s="13"/>
    </row>
    <row r="394" spans="3:4" x14ac:dyDescent="0.2">
      <c r="C394" s="13"/>
      <c r="D394" s="13"/>
    </row>
    <row r="395" spans="3:4" x14ac:dyDescent="0.2">
      <c r="C395" s="13"/>
      <c r="D395" s="13"/>
    </row>
    <row r="396" spans="3:4" x14ac:dyDescent="0.2">
      <c r="C396" s="13"/>
      <c r="D396" s="13"/>
    </row>
    <row r="397" spans="3:4" x14ac:dyDescent="0.2">
      <c r="C397" s="13"/>
      <c r="D397" s="13"/>
    </row>
    <row r="398" spans="3:4" x14ac:dyDescent="0.2">
      <c r="C398" s="13"/>
      <c r="D398" s="13"/>
    </row>
    <row r="399" spans="3:4" x14ac:dyDescent="0.2">
      <c r="C399" s="13"/>
      <c r="D399" s="13"/>
    </row>
    <row r="400" spans="3:4" x14ac:dyDescent="0.2">
      <c r="C400" s="13"/>
      <c r="D400" s="13"/>
    </row>
    <row r="401" spans="3:4" x14ac:dyDescent="0.2">
      <c r="C401" s="13"/>
      <c r="D401" s="13"/>
    </row>
    <row r="402" spans="3:4" x14ac:dyDescent="0.2">
      <c r="C402" s="13"/>
      <c r="D402" s="13"/>
    </row>
    <row r="403" spans="3:4" x14ac:dyDescent="0.2">
      <c r="C403" s="13"/>
      <c r="D403" s="13"/>
    </row>
    <row r="404" spans="3:4" x14ac:dyDescent="0.2">
      <c r="C404" s="13"/>
      <c r="D404" s="13"/>
    </row>
    <row r="405" spans="3:4" x14ac:dyDescent="0.2">
      <c r="C405" s="13"/>
      <c r="D405" s="13"/>
    </row>
    <row r="406" spans="3:4" x14ac:dyDescent="0.2">
      <c r="C406" s="13"/>
      <c r="D406" s="13"/>
    </row>
    <row r="407" spans="3:4" x14ac:dyDescent="0.2">
      <c r="C407" s="13"/>
      <c r="D407" s="13"/>
    </row>
    <row r="408" spans="3:4" x14ac:dyDescent="0.2">
      <c r="C408" s="13"/>
      <c r="D408" s="13"/>
    </row>
    <row r="409" spans="3:4" x14ac:dyDescent="0.2">
      <c r="C409" s="13"/>
      <c r="D409" s="13"/>
    </row>
    <row r="410" spans="3:4" x14ac:dyDescent="0.2">
      <c r="C410" s="13"/>
      <c r="D410" s="13"/>
    </row>
    <row r="411" spans="3:4" x14ac:dyDescent="0.2">
      <c r="C411" s="13"/>
      <c r="D411" s="13"/>
    </row>
    <row r="412" spans="3:4" x14ac:dyDescent="0.2">
      <c r="C412" s="13"/>
      <c r="D412" s="13"/>
    </row>
    <row r="413" spans="3:4" x14ac:dyDescent="0.2">
      <c r="C413" s="13"/>
      <c r="D413" s="13"/>
    </row>
    <row r="414" spans="3:4" x14ac:dyDescent="0.2">
      <c r="C414" s="13"/>
      <c r="D414" s="13"/>
    </row>
    <row r="415" spans="3:4" x14ac:dyDescent="0.2">
      <c r="C415" s="13"/>
      <c r="D415" s="13"/>
    </row>
    <row r="416" spans="3:4" x14ac:dyDescent="0.2">
      <c r="C416" s="13"/>
      <c r="D416" s="13"/>
    </row>
    <row r="417" spans="3:4" x14ac:dyDescent="0.2">
      <c r="C417" s="13"/>
      <c r="D417" s="13"/>
    </row>
    <row r="418" spans="3:4" x14ac:dyDescent="0.2">
      <c r="C418" s="13"/>
      <c r="D418" s="13"/>
    </row>
    <row r="419" spans="3:4" x14ac:dyDescent="0.2">
      <c r="C419" s="13"/>
      <c r="D419" s="13"/>
    </row>
    <row r="420" spans="3:4" x14ac:dyDescent="0.2">
      <c r="C420" s="13"/>
      <c r="D420" s="13"/>
    </row>
    <row r="421" spans="3:4" x14ac:dyDescent="0.2">
      <c r="C421" s="13"/>
      <c r="D421" s="13"/>
    </row>
    <row r="422" spans="3:4" x14ac:dyDescent="0.2">
      <c r="C422" s="13"/>
      <c r="D422" s="13"/>
    </row>
    <row r="423" spans="3:4" x14ac:dyDescent="0.2">
      <c r="C423" s="13"/>
      <c r="D423" s="13"/>
    </row>
    <row r="424" spans="3:4" x14ac:dyDescent="0.2">
      <c r="C424" s="13"/>
      <c r="D424" s="13"/>
    </row>
    <row r="425" spans="3:4" x14ac:dyDescent="0.2">
      <c r="C425" s="13"/>
      <c r="D425" s="13"/>
    </row>
    <row r="426" spans="3:4" x14ac:dyDescent="0.2">
      <c r="C426" s="13"/>
      <c r="D426" s="13"/>
    </row>
    <row r="427" spans="3:4" x14ac:dyDescent="0.2">
      <c r="C427" s="13"/>
      <c r="D427" s="13"/>
    </row>
    <row r="428" spans="3:4" x14ac:dyDescent="0.2">
      <c r="C428" s="13"/>
      <c r="D428" s="13"/>
    </row>
    <row r="429" spans="3:4" x14ac:dyDescent="0.2">
      <c r="C429" s="13"/>
      <c r="D429" s="13"/>
    </row>
    <row r="430" spans="3:4" x14ac:dyDescent="0.2">
      <c r="C430" s="13"/>
      <c r="D430" s="13"/>
    </row>
    <row r="431" spans="3:4" x14ac:dyDescent="0.2">
      <c r="C431" s="13"/>
      <c r="D431" s="13"/>
    </row>
    <row r="432" spans="3:4" x14ac:dyDescent="0.2">
      <c r="C432" s="13"/>
      <c r="D432" s="13"/>
    </row>
    <row r="433" spans="3:4" x14ac:dyDescent="0.2">
      <c r="C433" s="13"/>
      <c r="D433" s="13"/>
    </row>
    <row r="434" spans="3:4" x14ac:dyDescent="0.2">
      <c r="C434" s="13"/>
      <c r="D434" s="13"/>
    </row>
    <row r="435" spans="3:4" x14ac:dyDescent="0.2">
      <c r="C435" s="13"/>
      <c r="D435" s="13"/>
    </row>
    <row r="436" spans="3:4" x14ac:dyDescent="0.2">
      <c r="C436" s="13"/>
      <c r="D436" s="13"/>
    </row>
    <row r="437" spans="3:4" x14ac:dyDescent="0.2">
      <c r="C437" s="13"/>
      <c r="D437" s="13"/>
    </row>
    <row r="438" spans="3:4" x14ac:dyDescent="0.2">
      <c r="C438" s="13"/>
      <c r="D438" s="13"/>
    </row>
    <row r="439" spans="3:4" x14ac:dyDescent="0.2">
      <c r="C439" s="13"/>
      <c r="D439" s="13"/>
    </row>
    <row r="440" spans="3:4" x14ac:dyDescent="0.2">
      <c r="C440" s="13"/>
      <c r="D440" s="13"/>
    </row>
    <row r="441" spans="3:4" x14ac:dyDescent="0.2">
      <c r="C441" s="13"/>
      <c r="D441" s="13"/>
    </row>
    <row r="442" spans="3:4" x14ac:dyDescent="0.2">
      <c r="C442" s="13"/>
      <c r="D442" s="13"/>
    </row>
    <row r="443" spans="3:4" x14ac:dyDescent="0.2">
      <c r="C443" s="13"/>
      <c r="D443" s="13"/>
    </row>
    <row r="444" spans="3:4" x14ac:dyDescent="0.2">
      <c r="C444" s="13"/>
      <c r="D444" s="13"/>
    </row>
    <row r="445" spans="3:4" x14ac:dyDescent="0.2">
      <c r="C445" s="13"/>
      <c r="D445" s="13"/>
    </row>
    <row r="446" spans="3:4" x14ac:dyDescent="0.2">
      <c r="C446" s="13"/>
      <c r="D446" s="13"/>
    </row>
    <row r="447" spans="3:4" x14ac:dyDescent="0.2">
      <c r="C447" s="13"/>
      <c r="D447" s="13"/>
    </row>
    <row r="448" spans="3:4" x14ac:dyDescent="0.2">
      <c r="C448" s="13"/>
      <c r="D448" s="13"/>
    </row>
    <row r="449" spans="3:4" x14ac:dyDescent="0.2">
      <c r="C449" s="13"/>
      <c r="D449" s="13"/>
    </row>
    <row r="450" spans="3:4" x14ac:dyDescent="0.2">
      <c r="C450" s="13"/>
      <c r="D450" s="13"/>
    </row>
  </sheetData>
  <sortState xmlns:xlrd2="http://schemas.microsoft.com/office/spreadsheetml/2017/richdata2" ref="A21:R51">
    <sortCondition ref="C21:C5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A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2023-01-19T04:11:34Z</dcterms:modified>
</cp:coreProperties>
</file>