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AE3BF6A8-EBD8-4445-8EBE-35F58D061FB5}" xr6:coauthVersionLast="47" xr6:coauthVersionMax="47" xr10:uidLastSave="{00000000-0000-0000-0000-000000000000}"/>
  <bookViews>
    <workbookView xWindow="14205" yWindow="315" windowWidth="13785" windowHeight="14640" xr2:uid="{00000000-000D-0000-FFFF-FFFF00000000}"/>
  </bookViews>
  <sheets>
    <sheet name="Active" sheetId="2" r:id="rId1"/>
    <sheet name="BAV" sheetId="5" r:id="rId2"/>
    <sheet name="Q.fit" sheetId="4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478" i="2" l="1"/>
  <c r="Q479" i="2"/>
  <c r="Q480" i="2"/>
  <c r="Q481" i="2"/>
  <c r="Q482" i="2"/>
  <c r="Q483" i="2"/>
  <c r="Q473" i="2"/>
  <c r="Q474" i="2"/>
  <c r="Q475" i="2"/>
  <c r="Q476" i="2"/>
  <c r="Q477" i="2"/>
  <c r="D9" i="2"/>
  <c r="C9" i="2"/>
  <c r="D11" i="2"/>
  <c r="D12" i="2"/>
  <c r="Q467" i="2"/>
  <c r="Q468" i="2"/>
  <c r="Q469" i="2"/>
  <c r="Q470" i="2"/>
  <c r="Q471" i="2"/>
  <c r="Q472" i="2"/>
  <c r="D13" i="2"/>
  <c r="Q461" i="2"/>
  <c r="Q462" i="2"/>
  <c r="Q463" i="2"/>
  <c r="Q464" i="2"/>
  <c r="Q465" i="2"/>
  <c r="Q466" i="2"/>
  <c r="Q455" i="2"/>
  <c r="Q456" i="2"/>
  <c r="Q457" i="2"/>
  <c r="Q458" i="2"/>
  <c r="Q459" i="2"/>
  <c r="Q460" i="2"/>
  <c r="C4" i="2"/>
  <c r="C7" i="2" s="1"/>
  <c r="D4" i="2"/>
  <c r="C8" i="2"/>
  <c r="Q436" i="2"/>
  <c r="Q439" i="2"/>
  <c r="Q435" i="2"/>
  <c r="Q437" i="2"/>
  <c r="Q441" i="2"/>
  <c r="Q443" i="2"/>
  <c r="Q445" i="2"/>
  <c r="Q442" i="2"/>
  <c r="Q444" i="2"/>
  <c r="Q440" i="2"/>
  <c r="Q438" i="2"/>
  <c r="Q446" i="2"/>
  <c r="Q449" i="2"/>
  <c r="Q450" i="2"/>
  <c r="Q451" i="2"/>
  <c r="Q452" i="2"/>
  <c r="Q453" i="2"/>
  <c r="Q454" i="2"/>
  <c r="Q447" i="2"/>
  <c r="Q448" i="2"/>
  <c r="F16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21" i="2"/>
  <c r="Q22" i="2"/>
  <c r="G280" i="5"/>
  <c r="C280" i="5"/>
  <c r="G279" i="5"/>
  <c r="C279" i="5"/>
  <c r="G278" i="5"/>
  <c r="C278" i="5"/>
  <c r="G277" i="5"/>
  <c r="C277" i="5"/>
  <c r="G276" i="5"/>
  <c r="C276" i="5"/>
  <c r="G275" i="5"/>
  <c r="C275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74" i="5"/>
  <c r="C274" i="5"/>
  <c r="G273" i="5"/>
  <c r="C273" i="5"/>
  <c r="G272" i="5"/>
  <c r="C272" i="5"/>
  <c r="G271" i="5"/>
  <c r="C271" i="5"/>
  <c r="G270" i="5"/>
  <c r="C270" i="5"/>
  <c r="G269" i="5"/>
  <c r="C269" i="5"/>
  <c r="G268" i="5"/>
  <c r="C268" i="5"/>
  <c r="G267" i="5"/>
  <c r="C267" i="5"/>
  <c r="G266" i="5"/>
  <c r="C266" i="5"/>
  <c r="G265" i="5"/>
  <c r="C265" i="5"/>
  <c r="G264" i="5"/>
  <c r="C264" i="5"/>
  <c r="G263" i="5"/>
  <c r="C263" i="5"/>
  <c r="G262" i="5"/>
  <c r="C262" i="5"/>
  <c r="G261" i="5"/>
  <c r="C261" i="5"/>
  <c r="G260" i="5"/>
  <c r="C260" i="5"/>
  <c r="G259" i="5"/>
  <c r="C259" i="5"/>
  <c r="G258" i="5"/>
  <c r="C258" i="5"/>
  <c r="G257" i="5"/>
  <c r="C257" i="5"/>
  <c r="G256" i="5"/>
  <c r="C256" i="5"/>
  <c r="G255" i="5"/>
  <c r="C255" i="5"/>
  <c r="G254" i="5"/>
  <c r="C254" i="5"/>
  <c r="G253" i="5"/>
  <c r="C253" i="5"/>
  <c r="G252" i="5"/>
  <c r="C252" i="5"/>
  <c r="G251" i="5"/>
  <c r="C251" i="5"/>
  <c r="G250" i="5"/>
  <c r="C250" i="5"/>
  <c r="G249" i="5"/>
  <c r="C249" i="5"/>
  <c r="G248" i="5"/>
  <c r="C248" i="5"/>
  <c r="G247" i="5"/>
  <c r="C247" i="5"/>
  <c r="G246" i="5"/>
  <c r="C246" i="5"/>
  <c r="G245" i="5"/>
  <c r="C245" i="5"/>
  <c r="G244" i="5"/>
  <c r="C244" i="5"/>
  <c r="G243" i="5"/>
  <c r="C243" i="5"/>
  <c r="G242" i="5"/>
  <c r="C242" i="5"/>
  <c r="G241" i="5"/>
  <c r="C241" i="5"/>
  <c r="G240" i="5"/>
  <c r="C240" i="5"/>
  <c r="G239" i="5"/>
  <c r="C239" i="5"/>
  <c r="G238" i="5"/>
  <c r="C238" i="5"/>
  <c r="G237" i="5"/>
  <c r="C237" i="5"/>
  <c r="G236" i="5"/>
  <c r="C236" i="5"/>
  <c r="G235" i="5"/>
  <c r="C235" i="5"/>
  <c r="G234" i="5"/>
  <c r="C234" i="5"/>
  <c r="G233" i="5"/>
  <c r="C233" i="5"/>
  <c r="G232" i="5"/>
  <c r="C232" i="5"/>
  <c r="G231" i="5"/>
  <c r="C231" i="5"/>
  <c r="G230" i="5"/>
  <c r="C230" i="5"/>
  <c r="G229" i="5"/>
  <c r="C229" i="5"/>
  <c r="G228" i="5"/>
  <c r="C228" i="5"/>
  <c r="G227" i="5"/>
  <c r="C227" i="5"/>
  <c r="G226" i="5"/>
  <c r="C226" i="5"/>
  <c r="G225" i="5"/>
  <c r="C225" i="5"/>
  <c r="G224" i="5"/>
  <c r="C224" i="5"/>
  <c r="G223" i="5"/>
  <c r="C223" i="5"/>
  <c r="G222" i="5"/>
  <c r="C222" i="5"/>
  <c r="G221" i="5"/>
  <c r="C221" i="5"/>
  <c r="G220" i="5"/>
  <c r="C220" i="5"/>
  <c r="G219" i="5"/>
  <c r="C219" i="5"/>
  <c r="G218" i="5"/>
  <c r="C218" i="5"/>
  <c r="G217" i="5"/>
  <c r="C217" i="5"/>
  <c r="G216" i="5"/>
  <c r="C216" i="5"/>
  <c r="G215" i="5"/>
  <c r="C215" i="5"/>
  <c r="G214" i="5"/>
  <c r="C214" i="5"/>
  <c r="G213" i="5"/>
  <c r="C213" i="5"/>
  <c r="G212" i="5"/>
  <c r="C212" i="5"/>
  <c r="G211" i="5"/>
  <c r="C211" i="5"/>
  <c r="G210" i="5"/>
  <c r="C210" i="5"/>
  <c r="G209" i="5"/>
  <c r="C209" i="5"/>
  <c r="G208" i="5"/>
  <c r="C208" i="5"/>
  <c r="G207" i="5"/>
  <c r="C207" i="5"/>
  <c r="G206" i="5"/>
  <c r="C206" i="5"/>
  <c r="G205" i="5"/>
  <c r="C205" i="5"/>
  <c r="G204" i="5"/>
  <c r="C204" i="5"/>
  <c r="G203" i="5"/>
  <c r="C203" i="5"/>
  <c r="G202" i="5"/>
  <c r="C202" i="5"/>
  <c r="G201" i="5"/>
  <c r="C201" i="5"/>
  <c r="G200" i="5"/>
  <c r="C200" i="5"/>
  <c r="G199" i="5"/>
  <c r="C199" i="5"/>
  <c r="G198" i="5"/>
  <c r="C198" i="5"/>
  <c r="G197" i="5"/>
  <c r="C197" i="5"/>
  <c r="G196" i="5"/>
  <c r="C196" i="5"/>
  <c r="G195" i="5"/>
  <c r="C195" i="5"/>
  <c r="G194" i="5"/>
  <c r="C194" i="5"/>
  <c r="G193" i="5"/>
  <c r="C193" i="5"/>
  <c r="G192" i="5"/>
  <c r="C192" i="5"/>
  <c r="G191" i="5"/>
  <c r="C191" i="5"/>
  <c r="G190" i="5"/>
  <c r="C190" i="5"/>
  <c r="G189" i="5"/>
  <c r="C189" i="5"/>
  <c r="G188" i="5"/>
  <c r="C188" i="5"/>
  <c r="G187" i="5"/>
  <c r="C187" i="5"/>
  <c r="G186" i="5"/>
  <c r="C186" i="5"/>
  <c r="G185" i="5"/>
  <c r="C185" i="5"/>
  <c r="G184" i="5"/>
  <c r="C184" i="5"/>
  <c r="G183" i="5"/>
  <c r="C183" i="5"/>
  <c r="G182" i="5"/>
  <c r="C182" i="5"/>
  <c r="G181" i="5"/>
  <c r="C181" i="5"/>
  <c r="G180" i="5"/>
  <c r="C180" i="5"/>
  <c r="G179" i="5"/>
  <c r="C179" i="5"/>
  <c r="G178" i="5"/>
  <c r="C178" i="5"/>
  <c r="G177" i="5"/>
  <c r="C177" i="5"/>
  <c r="G176" i="5"/>
  <c r="C176" i="5"/>
  <c r="G175" i="5"/>
  <c r="C175" i="5"/>
  <c r="G174" i="5"/>
  <c r="C174" i="5"/>
  <c r="G173" i="5"/>
  <c r="C173" i="5"/>
  <c r="G172" i="5"/>
  <c r="C172" i="5"/>
  <c r="G171" i="5"/>
  <c r="C171" i="5"/>
  <c r="G170" i="5"/>
  <c r="C170" i="5"/>
  <c r="G169" i="5"/>
  <c r="C169" i="5"/>
  <c r="G168" i="5"/>
  <c r="C168" i="5"/>
  <c r="G167" i="5"/>
  <c r="C167" i="5"/>
  <c r="G166" i="5"/>
  <c r="C166" i="5"/>
  <c r="G165" i="5"/>
  <c r="C165" i="5"/>
  <c r="G164" i="5"/>
  <c r="C164" i="5"/>
  <c r="G163" i="5"/>
  <c r="C163" i="5"/>
  <c r="G162" i="5"/>
  <c r="C162" i="5"/>
  <c r="G161" i="5"/>
  <c r="C161" i="5"/>
  <c r="G160" i="5"/>
  <c r="C160" i="5"/>
  <c r="G159" i="5"/>
  <c r="C159" i="5"/>
  <c r="G158" i="5"/>
  <c r="C158" i="5"/>
  <c r="G157" i="5"/>
  <c r="C157" i="5"/>
  <c r="G156" i="5"/>
  <c r="C156" i="5"/>
  <c r="G155" i="5"/>
  <c r="C155" i="5"/>
  <c r="G154" i="5"/>
  <c r="C154" i="5"/>
  <c r="G153" i="5"/>
  <c r="C153" i="5"/>
  <c r="G152" i="5"/>
  <c r="C152" i="5"/>
  <c r="G151" i="5"/>
  <c r="C151" i="5"/>
  <c r="G150" i="5"/>
  <c r="C150" i="5"/>
  <c r="G149" i="5"/>
  <c r="C149" i="5"/>
  <c r="G148" i="5"/>
  <c r="C148" i="5"/>
  <c r="G147" i="5"/>
  <c r="C147" i="5"/>
  <c r="G146" i="5"/>
  <c r="C146" i="5"/>
  <c r="G145" i="5"/>
  <c r="C145" i="5"/>
  <c r="G144" i="5"/>
  <c r="C144" i="5"/>
  <c r="G143" i="5"/>
  <c r="C143" i="5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G126" i="5"/>
  <c r="C126" i="5"/>
  <c r="G125" i="5"/>
  <c r="C125" i="5"/>
  <c r="G124" i="5"/>
  <c r="C124" i="5"/>
  <c r="G123" i="5"/>
  <c r="C123" i="5"/>
  <c r="G122" i="5"/>
  <c r="C122" i="5"/>
  <c r="G121" i="5"/>
  <c r="C121" i="5"/>
  <c r="G120" i="5"/>
  <c r="C120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G102" i="5"/>
  <c r="C102" i="5"/>
  <c r="G101" i="5"/>
  <c r="C101" i="5"/>
  <c r="G100" i="5"/>
  <c r="C100" i="5"/>
  <c r="G99" i="5"/>
  <c r="C99" i="5"/>
  <c r="G98" i="5"/>
  <c r="C98" i="5"/>
  <c r="G97" i="5"/>
  <c r="C97" i="5"/>
  <c r="G96" i="5"/>
  <c r="C96" i="5"/>
  <c r="G95" i="5"/>
  <c r="C95" i="5"/>
  <c r="G94" i="5"/>
  <c r="C94" i="5"/>
  <c r="G93" i="5"/>
  <c r="C93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83" i="5"/>
  <c r="C83" i="5"/>
  <c r="G82" i="5"/>
  <c r="C82" i="5"/>
  <c r="G81" i="5"/>
  <c r="C81" i="5"/>
  <c r="G80" i="5"/>
  <c r="C80" i="5"/>
  <c r="G79" i="5"/>
  <c r="C79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20" i="5"/>
  <c r="C20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19" i="5"/>
  <c r="C19" i="5"/>
  <c r="G39" i="5"/>
  <c r="C3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G38" i="5"/>
  <c r="C38" i="5"/>
  <c r="G37" i="5"/>
  <c r="C37" i="5"/>
  <c r="A205" i="5"/>
  <c r="H205" i="5"/>
  <c r="B205" i="5"/>
  <c r="D205" i="5"/>
  <c r="A206" i="5"/>
  <c r="H206" i="5"/>
  <c r="B206" i="5"/>
  <c r="D206" i="5"/>
  <c r="A207" i="5"/>
  <c r="H207" i="5"/>
  <c r="B207" i="5"/>
  <c r="D207" i="5"/>
  <c r="A208" i="5"/>
  <c r="H208" i="5"/>
  <c r="B208" i="5"/>
  <c r="D208" i="5"/>
  <c r="A209" i="5"/>
  <c r="H209" i="5"/>
  <c r="B209" i="5"/>
  <c r="D209" i="5"/>
  <c r="A210" i="5"/>
  <c r="H210" i="5"/>
  <c r="B210" i="5"/>
  <c r="D210" i="5"/>
  <c r="A211" i="5"/>
  <c r="H211" i="5"/>
  <c r="B211" i="5"/>
  <c r="D211" i="5"/>
  <c r="A212" i="5"/>
  <c r="H212" i="5"/>
  <c r="B212" i="5"/>
  <c r="D212" i="5"/>
  <c r="A213" i="5"/>
  <c r="H213" i="5"/>
  <c r="B213" i="5"/>
  <c r="D213" i="5"/>
  <c r="A214" i="5"/>
  <c r="H214" i="5"/>
  <c r="B214" i="5"/>
  <c r="D214" i="5"/>
  <c r="A215" i="5"/>
  <c r="H215" i="5"/>
  <c r="B215" i="5"/>
  <c r="D215" i="5"/>
  <c r="A216" i="5"/>
  <c r="H216" i="5"/>
  <c r="B216" i="5"/>
  <c r="D216" i="5"/>
  <c r="A217" i="5"/>
  <c r="H217" i="5"/>
  <c r="B217" i="5"/>
  <c r="D217" i="5"/>
  <c r="A218" i="5"/>
  <c r="H218" i="5"/>
  <c r="B218" i="5"/>
  <c r="D218" i="5"/>
  <c r="A219" i="5"/>
  <c r="H219" i="5"/>
  <c r="B219" i="5"/>
  <c r="D219" i="5"/>
  <c r="A220" i="5"/>
  <c r="H220" i="5"/>
  <c r="B220" i="5"/>
  <c r="D220" i="5"/>
  <c r="A221" i="5"/>
  <c r="H221" i="5"/>
  <c r="B221" i="5"/>
  <c r="D221" i="5"/>
  <c r="A222" i="5"/>
  <c r="H222" i="5"/>
  <c r="B222" i="5"/>
  <c r="D222" i="5"/>
  <c r="A223" i="5"/>
  <c r="H223" i="5"/>
  <c r="B223" i="5"/>
  <c r="D223" i="5"/>
  <c r="A224" i="5"/>
  <c r="H224" i="5"/>
  <c r="B224" i="5"/>
  <c r="D224" i="5"/>
  <c r="A225" i="5"/>
  <c r="H225" i="5"/>
  <c r="B225" i="5"/>
  <c r="D225" i="5"/>
  <c r="A226" i="5"/>
  <c r="H226" i="5"/>
  <c r="B226" i="5"/>
  <c r="D226" i="5"/>
  <c r="A227" i="5"/>
  <c r="H227" i="5"/>
  <c r="B227" i="5"/>
  <c r="D227" i="5"/>
  <c r="A228" i="5"/>
  <c r="H228" i="5"/>
  <c r="B228" i="5"/>
  <c r="D228" i="5"/>
  <c r="A229" i="5"/>
  <c r="H229" i="5"/>
  <c r="B229" i="5"/>
  <c r="D229" i="5"/>
  <c r="A230" i="5"/>
  <c r="H230" i="5"/>
  <c r="B230" i="5"/>
  <c r="D230" i="5"/>
  <c r="A231" i="5"/>
  <c r="H231" i="5"/>
  <c r="B231" i="5"/>
  <c r="D231" i="5"/>
  <c r="A232" i="5"/>
  <c r="H232" i="5"/>
  <c r="B232" i="5"/>
  <c r="D232" i="5"/>
  <c r="A233" i="5"/>
  <c r="H233" i="5"/>
  <c r="B233" i="5"/>
  <c r="D233" i="5"/>
  <c r="A234" i="5"/>
  <c r="H234" i="5"/>
  <c r="B234" i="5"/>
  <c r="D234" i="5"/>
  <c r="A235" i="5"/>
  <c r="H235" i="5"/>
  <c r="B235" i="5"/>
  <c r="D235" i="5"/>
  <c r="A236" i="5"/>
  <c r="H236" i="5"/>
  <c r="B236" i="5"/>
  <c r="D236" i="5"/>
  <c r="A237" i="5"/>
  <c r="H237" i="5"/>
  <c r="B237" i="5"/>
  <c r="D237" i="5"/>
  <c r="A238" i="5"/>
  <c r="H238" i="5"/>
  <c r="B238" i="5"/>
  <c r="D238" i="5"/>
  <c r="A239" i="5"/>
  <c r="H239" i="5"/>
  <c r="B239" i="5"/>
  <c r="D239" i="5"/>
  <c r="A240" i="5"/>
  <c r="H240" i="5"/>
  <c r="B240" i="5"/>
  <c r="D240" i="5"/>
  <c r="A241" i="5"/>
  <c r="H241" i="5"/>
  <c r="B241" i="5"/>
  <c r="D241" i="5"/>
  <c r="A242" i="5"/>
  <c r="H242" i="5"/>
  <c r="B242" i="5"/>
  <c r="D242" i="5"/>
  <c r="A243" i="5"/>
  <c r="H243" i="5"/>
  <c r="B243" i="5"/>
  <c r="D243" i="5"/>
  <c r="A244" i="5"/>
  <c r="H244" i="5"/>
  <c r="B244" i="5"/>
  <c r="D244" i="5"/>
  <c r="A245" i="5"/>
  <c r="H245" i="5"/>
  <c r="B245" i="5"/>
  <c r="D245" i="5"/>
  <c r="A246" i="5"/>
  <c r="H246" i="5"/>
  <c r="B246" i="5"/>
  <c r="D246" i="5"/>
  <c r="A247" i="5"/>
  <c r="H247" i="5"/>
  <c r="B247" i="5"/>
  <c r="D247" i="5"/>
  <c r="A248" i="5"/>
  <c r="H248" i="5"/>
  <c r="B248" i="5"/>
  <c r="D248" i="5"/>
  <c r="A249" i="5"/>
  <c r="H249" i="5"/>
  <c r="B249" i="5"/>
  <c r="D249" i="5"/>
  <c r="A250" i="5"/>
  <c r="H250" i="5"/>
  <c r="B250" i="5"/>
  <c r="D250" i="5"/>
  <c r="A251" i="5"/>
  <c r="H251" i="5"/>
  <c r="B251" i="5"/>
  <c r="D251" i="5"/>
  <c r="A252" i="5"/>
  <c r="H252" i="5"/>
  <c r="B252" i="5"/>
  <c r="D252" i="5"/>
  <c r="A253" i="5"/>
  <c r="H253" i="5"/>
  <c r="B253" i="5"/>
  <c r="D253" i="5"/>
  <c r="A254" i="5"/>
  <c r="H254" i="5"/>
  <c r="B254" i="5"/>
  <c r="D254" i="5"/>
  <c r="A255" i="5"/>
  <c r="H255" i="5"/>
  <c r="B255" i="5"/>
  <c r="D255" i="5"/>
  <c r="A256" i="5"/>
  <c r="H256" i="5"/>
  <c r="B256" i="5"/>
  <c r="D256" i="5"/>
  <c r="A257" i="5"/>
  <c r="H257" i="5"/>
  <c r="B257" i="5"/>
  <c r="D257" i="5"/>
  <c r="A258" i="5"/>
  <c r="H258" i="5"/>
  <c r="B258" i="5"/>
  <c r="D258" i="5"/>
  <c r="A259" i="5"/>
  <c r="H259" i="5"/>
  <c r="B259" i="5"/>
  <c r="D259" i="5"/>
  <c r="A260" i="5"/>
  <c r="H260" i="5"/>
  <c r="B260" i="5"/>
  <c r="D260" i="5"/>
  <c r="A261" i="5"/>
  <c r="H261" i="5"/>
  <c r="B261" i="5"/>
  <c r="D261" i="5"/>
  <c r="A262" i="5"/>
  <c r="H262" i="5"/>
  <c r="B262" i="5"/>
  <c r="D262" i="5"/>
  <c r="A263" i="5"/>
  <c r="H263" i="5"/>
  <c r="B263" i="5"/>
  <c r="D263" i="5"/>
  <c r="A264" i="5"/>
  <c r="H264" i="5"/>
  <c r="B264" i="5"/>
  <c r="D264" i="5"/>
  <c r="A265" i="5"/>
  <c r="H265" i="5"/>
  <c r="B265" i="5"/>
  <c r="D265" i="5"/>
  <c r="A266" i="5"/>
  <c r="H266" i="5"/>
  <c r="B266" i="5"/>
  <c r="D266" i="5"/>
  <c r="A267" i="5"/>
  <c r="H267" i="5"/>
  <c r="B267" i="5"/>
  <c r="D267" i="5"/>
  <c r="A268" i="5"/>
  <c r="H268" i="5"/>
  <c r="B268" i="5"/>
  <c r="D268" i="5"/>
  <c r="A269" i="5"/>
  <c r="H269" i="5"/>
  <c r="B269" i="5"/>
  <c r="D269" i="5"/>
  <c r="A270" i="5"/>
  <c r="H270" i="5"/>
  <c r="B270" i="5"/>
  <c r="D270" i="5"/>
  <c r="A271" i="5"/>
  <c r="H271" i="5"/>
  <c r="B271" i="5"/>
  <c r="D271" i="5"/>
  <c r="A272" i="5"/>
  <c r="H272" i="5"/>
  <c r="B272" i="5"/>
  <c r="D272" i="5"/>
  <c r="A273" i="5"/>
  <c r="H273" i="5"/>
  <c r="B273" i="5"/>
  <c r="D273" i="5"/>
  <c r="A274" i="5"/>
  <c r="H274" i="5"/>
  <c r="B274" i="5"/>
  <c r="D274" i="5"/>
  <c r="A21" i="5"/>
  <c r="H21" i="5"/>
  <c r="B21" i="5"/>
  <c r="D21" i="5"/>
  <c r="A22" i="5"/>
  <c r="H22" i="5"/>
  <c r="B22" i="5"/>
  <c r="D22" i="5"/>
  <c r="A23" i="5"/>
  <c r="H23" i="5"/>
  <c r="B23" i="5"/>
  <c r="D23" i="5"/>
  <c r="A24" i="5"/>
  <c r="H24" i="5"/>
  <c r="B24" i="5"/>
  <c r="D24" i="5"/>
  <c r="A25" i="5"/>
  <c r="H25" i="5"/>
  <c r="B25" i="5"/>
  <c r="D25" i="5"/>
  <c r="A26" i="5"/>
  <c r="H26" i="5"/>
  <c r="B26" i="5"/>
  <c r="D26" i="5"/>
  <c r="A27" i="5"/>
  <c r="H27" i="5"/>
  <c r="B27" i="5"/>
  <c r="D27" i="5"/>
  <c r="A28" i="5"/>
  <c r="H28" i="5"/>
  <c r="B28" i="5"/>
  <c r="D28" i="5"/>
  <c r="A29" i="5"/>
  <c r="H29" i="5"/>
  <c r="B29" i="5"/>
  <c r="D29" i="5"/>
  <c r="A30" i="5"/>
  <c r="H30" i="5"/>
  <c r="B30" i="5"/>
  <c r="D30" i="5"/>
  <c r="A31" i="5"/>
  <c r="H31" i="5"/>
  <c r="B31" i="5"/>
  <c r="D31" i="5"/>
  <c r="A32" i="5"/>
  <c r="H32" i="5"/>
  <c r="B32" i="5"/>
  <c r="D32" i="5"/>
  <c r="A33" i="5"/>
  <c r="H33" i="5"/>
  <c r="B33" i="5"/>
  <c r="D33" i="5"/>
  <c r="A34" i="5"/>
  <c r="H34" i="5"/>
  <c r="B34" i="5"/>
  <c r="D34" i="5"/>
  <c r="A35" i="5"/>
  <c r="H35" i="5"/>
  <c r="B35" i="5"/>
  <c r="D35" i="5"/>
  <c r="A36" i="5"/>
  <c r="H36" i="5"/>
  <c r="B36" i="5"/>
  <c r="D36" i="5"/>
  <c r="A275" i="5"/>
  <c r="H275" i="5"/>
  <c r="B275" i="5"/>
  <c r="D275" i="5"/>
  <c r="A276" i="5"/>
  <c r="H276" i="5"/>
  <c r="B276" i="5"/>
  <c r="D276" i="5"/>
  <c r="A277" i="5"/>
  <c r="H277" i="5"/>
  <c r="B277" i="5"/>
  <c r="D277" i="5"/>
  <c r="A278" i="5"/>
  <c r="H278" i="5"/>
  <c r="B278" i="5"/>
  <c r="D278" i="5"/>
  <c r="A279" i="5"/>
  <c r="H279" i="5"/>
  <c r="B279" i="5"/>
  <c r="D279" i="5"/>
  <c r="A280" i="5"/>
  <c r="H280" i="5"/>
  <c r="B280" i="5"/>
  <c r="D280" i="5"/>
  <c r="H204" i="5"/>
  <c r="D204" i="5"/>
  <c r="B204" i="5"/>
  <c r="A204" i="5"/>
  <c r="H203" i="5"/>
  <c r="D203" i="5"/>
  <c r="B203" i="5"/>
  <c r="A203" i="5"/>
  <c r="H202" i="5"/>
  <c r="D202" i="5"/>
  <c r="B202" i="5"/>
  <c r="A202" i="5"/>
  <c r="H201" i="5"/>
  <c r="D201" i="5"/>
  <c r="B201" i="5"/>
  <c r="A201" i="5"/>
  <c r="H200" i="5"/>
  <c r="D200" i="5"/>
  <c r="B200" i="5"/>
  <c r="A200" i="5"/>
  <c r="H199" i="5"/>
  <c r="D199" i="5"/>
  <c r="B199" i="5"/>
  <c r="A199" i="5"/>
  <c r="H198" i="5"/>
  <c r="D198" i="5"/>
  <c r="B198" i="5"/>
  <c r="A198" i="5"/>
  <c r="H197" i="5"/>
  <c r="D197" i="5"/>
  <c r="B197" i="5"/>
  <c r="A197" i="5"/>
  <c r="H196" i="5"/>
  <c r="D196" i="5"/>
  <c r="B196" i="5"/>
  <c r="A196" i="5"/>
  <c r="H195" i="5"/>
  <c r="D195" i="5"/>
  <c r="B195" i="5"/>
  <c r="A195" i="5"/>
  <c r="H194" i="5"/>
  <c r="D194" i="5"/>
  <c r="B194" i="5"/>
  <c r="A194" i="5"/>
  <c r="H193" i="5"/>
  <c r="D193" i="5"/>
  <c r="B193" i="5"/>
  <c r="A193" i="5"/>
  <c r="H192" i="5"/>
  <c r="D192" i="5"/>
  <c r="B192" i="5"/>
  <c r="A192" i="5"/>
  <c r="H191" i="5"/>
  <c r="D191" i="5"/>
  <c r="B191" i="5"/>
  <c r="A191" i="5"/>
  <c r="H190" i="5"/>
  <c r="D190" i="5"/>
  <c r="B190" i="5"/>
  <c r="A190" i="5"/>
  <c r="H189" i="5"/>
  <c r="D189" i="5"/>
  <c r="B189" i="5"/>
  <c r="A189" i="5"/>
  <c r="H188" i="5"/>
  <c r="D188" i="5"/>
  <c r="B188" i="5"/>
  <c r="A188" i="5"/>
  <c r="H187" i="5"/>
  <c r="D187" i="5"/>
  <c r="B187" i="5"/>
  <c r="A187" i="5"/>
  <c r="H186" i="5"/>
  <c r="D186" i="5"/>
  <c r="B186" i="5"/>
  <c r="A186" i="5"/>
  <c r="H185" i="5"/>
  <c r="D185" i="5"/>
  <c r="B185" i="5"/>
  <c r="A185" i="5"/>
  <c r="H184" i="5"/>
  <c r="D184" i="5"/>
  <c r="B184" i="5"/>
  <c r="A184" i="5"/>
  <c r="H183" i="5"/>
  <c r="D183" i="5"/>
  <c r="B183" i="5"/>
  <c r="A183" i="5"/>
  <c r="H182" i="5"/>
  <c r="D182" i="5"/>
  <c r="B182" i="5"/>
  <c r="A182" i="5"/>
  <c r="H181" i="5"/>
  <c r="D181" i="5"/>
  <c r="B181" i="5"/>
  <c r="A181" i="5"/>
  <c r="H180" i="5"/>
  <c r="D180" i="5"/>
  <c r="B180" i="5"/>
  <c r="A180" i="5"/>
  <c r="H179" i="5"/>
  <c r="D179" i="5"/>
  <c r="B179" i="5"/>
  <c r="A179" i="5"/>
  <c r="H178" i="5"/>
  <c r="D178" i="5"/>
  <c r="B178" i="5"/>
  <c r="A178" i="5"/>
  <c r="H177" i="5"/>
  <c r="D177" i="5"/>
  <c r="B177" i="5"/>
  <c r="A177" i="5"/>
  <c r="H176" i="5"/>
  <c r="D176" i="5"/>
  <c r="B176" i="5"/>
  <c r="A176" i="5"/>
  <c r="H175" i="5"/>
  <c r="D175" i="5"/>
  <c r="B175" i="5"/>
  <c r="A175" i="5"/>
  <c r="H174" i="5"/>
  <c r="D174" i="5"/>
  <c r="B174" i="5"/>
  <c r="A174" i="5"/>
  <c r="H173" i="5"/>
  <c r="D173" i="5"/>
  <c r="B173" i="5"/>
  <c r="A173" i="5"/>
  <c r="H172" i="5"/>
  <c r="D172" i="5"/>
  <c r="B172" i="5"/>
  <c r="A172" i="5"/>
  <c r="H171" i="5"/>
  <c r="D171" i="5"/>
  <c r="B171" i="5"/>
  <c r="A171" i="5"/>
  <c r="H170" i="5"/>
  <c r="D170" i="5"/>
  <c r="B170" i="5"/>
  <c r="A170" i="5"/>
  <c r="H169" i="5"/>
  <c r="D169" i="5"/>
  <c r="B169" i="5"/>
  <c r="A169" i="5"/>
  <c r="H168" i="5"/>
  <c r="D168" i="5"/>
  <c r="B168" i="5"/>
  <c r="A168" i="5"/>
  <c r="H167" i="5"/>
  <c r="D167" i="5"/>
  <c r="B167" i="5"/>
  <c r="A167" i="5"/>
  <c r="H166" i="5"/>
  <c r="D166" i="5"/>
  <c r="B166" i="5"/>
  <c r="A166" i="5"/>
  <c r="H165" i="5"/>
  <c r="D165" i="5"/>
  <c r="B165" i="5"/>
  <c r="A165" i="5"/>
  <c r="H164" i="5"/>
  <c r="D164" i="5"/>
  <c r="B164" i="5"/>
  <c r="A164" i="5"/>
  <c r="H163" i="5"/>
  <c r="D163" i="5"/>
  <c r="B163" i="5"/>
  <c r="A163" i="5"/>
  <c r="H162" i="5"/>
  <c r="D162" i="5"/>
  <c r="B162" i="5"/>
  <c r="A162" i="5"/>
  <c r="H161" i="5"/>
  <c r="D161" i="5"/>
  <c r="B161" i="5"/>
  <c r="A161" i="5"/>
  <c r="H160" i="5"/>
  <c r="D160" i="5"/>
  <c r="B160" i="5"/>
  <c r="A160" i="5"/>
  <c r="H159" i="5"/>
  <c r="D159" i="5"/>
  <c r="B159" i="5"/>
  <c r="A159" i="5"/>
  <c r="H158" i="5"/>
  <c r="D158" i="5"/>
  <c r="B158" i="5"/>
  <c r="A158" i="5"/>
  <c r="H157" i="5"/>
  <c r="D157" i="5"/>
  <c r="B157" i="5"/>
  <c r="A157" i="5"/>
  <c r="H156" i="5"/>
  <c r="D156" i="5"/>
  <c r="B156" i="5"/>
  <c r="A156" i="5"/>
  <c r="H155" i="5"/>
  <c r="D155" i="5"/>
  <c r="B155" i="5"/>
  <c r="A155" i="5"/>
  <c r="H154" i="5"/>
  <c r="D154" i="5"/>
  <c r="B154" i="5"/>
  <c r="A154" i="5"/>
  <c r="H153" i="5"/>
  <c r="D153" i="5"/>
  <c r="B153" i="5"/>
  <c r="A153" i="5"/>
  <c r="H152" i="5"/>
  <c r="D152" i="5"/>
  <c r="B152" i="5"/>
  <c r="A152" i="5"/>
  <c r="H151" i="5"/>
  <c r="D151" i="5"/>
  <c r="B151" i="5"/>
  <c r="A151" i="5"/>
  <c r="H150" i="5"/>
  <c r="D150" i="5"/>
  <c r="B150" i="5"/>
  <c r="A150" i="5"/>
  <c r="H149" i="5"/>
  <c r="D149" i="5"/>
  <c r="B149" i="5"/>
  <c r="A149" i="5"/>
  <c r="H148" i="5"/>
  <c r="D148" i="5"/>
  <c r="B148" i="5"/>
  <c r="A148" i="5"/>
  <c r="H147" i="5"/>
  <c r="D147" i="5"/>
  <c r="B147" i="5"/>
  <c r="A147" i="5"/>
  <c r="H146" i="5"/>
  <c r="D146" i="5"/>
  <c r="B146" i="5"/>
  <c r="A146" i="5"/>
  <c r="H145" i="5"/>
  <c r="D145" i="5"/>
  <c r="B145" i="5"/>
  <c r="A145" i="5"/>
  <c r="H144" i="5"/>
  <c r="D144" i="5"/>
  <c r="B144" i="5"/>
  <c r="A144" i="5"/>
  <c r="H143" i="5"/>
  <c r="D143" i="5"/>
  <c r="B143" i="5"/>
  <c r="A143" i="5"/>
  <c r="H142" i="5"/>
  <c r="D142" i="5"/>
  <c r="B142" i="5"/>
  <c r="A142" i="5"/>
  <c r="H141" i="5"/>
  <c r="D141" i="5"/>
  <c r="B141" i="5"/>
  <c r="A141" i="5"/>
  <c r="H140" i="5"/>
  <c r="D140" i="5"/>
  <c r="B140" i="5"/>
  <c r="A140" i="5"/>
  <c r="H139" i="5"/>
  <c r="D139" i="5"/>
  <c r="B139" i="5"/>
  <c r="A139" i="5"/>
  <c r="H138" i="5"/>
  <c r="D138" i="5"/>
  <c r="B138" i="5"/>
  <c r="A138" i="5"/>
  <c r="H137" i="5"/>
  <c r="D137" i="5"/>
  <c r="B137" i="5"/>
  <c r="A137" i="5"/>
  <c r="H136" i="5"/>
  <c r="D136" i="5"/>
  <c r="B136" i="5"/>
  <c r="A136" i="5"/>
  <c r="H135" i="5"/>
  <c r="D135" i="5"/>
  <c r="B135" i="5"/>
  <c r="A135" i="5"/>
  <c r="H134" i="5"/>
  <c r="D134" i="5"/>
  <c r="B134" i="5"/>
  <c r="A134" i="5"/>
  <c r="H133" i="5"/>
  <c r="D133" i="5"/>
  <c r="B133" i="5"/>
  <c r="A133" i="5"/>
  <c r="H132" i="5"/>
  <c r="D132" i="5"/>
  <c r="B132" i="5"/>
  <c r="A132" i="5"/>
  <c r="H131" i="5"/>
  <c r="D131" i="5"/>
  <c r="B131" i="5"/>
  <c r="A131" i="5"/>
  <c r="H130" i="5"/>
  <c r="D130" i="5"/>
  <c r="B130" i="5"/>
  <c r="A130" i="5"/>
  <c r="H129" i="5"/>
  <c r="D129" i="5"/>
  <c r="B129" i="5"/>
  <c r="A129" i="5"/>
  <c r="H128" i="5"/>
  <c r="D128" i="5"/>
  <c r="B128" i="5"/>
  <c r="A128" i="5"/>
  <c r="H127" i="5"/>
  <c r="D127" i="5"/>
  <c r="B127" i="5"/>
  <c r="A127" i="5"/>
  <c r="H126" i="5"/>
  <c r="D126" i="5"/>
  <c r="B126" i="5"/>
  <c r="A126" i="5"/>
  <c r="H125" i="5"/>
  <c r="D125" i="5"/>
  <c r="B125" i="5"/>
  <c r="A125" i="5"/>
  <c r="H124" i="5"/>
  <c r="D124" i="5"/>
  <c r="B124" i="5"/>
  <c r="A124" i="5"/>
  <c r="H123" i="5"/>
  <c r="D123" i="5"/>
  <c r="B123" i="5"/>
  <c r="A123" i="5"/>
  <c r="H122" i="5"/>
  <c r="D122" i="5"/>
  <c r="B122" i="5"/>
  <c r="A122" i="5"/>
  <c r="H121" i="5"/>
  <c r="D121" i="5"/>
  <c r="B121" i="5"/>
  <c r="A121" i="5"/>
  <c r="H120" i="5"/>
  <c r="D120" i="5"/>
  <c r="B120" i="5"/>
  <c r="A120" i="5"/>
  <c r="H119" i="5"/>
  <c r="D119" i="5"/>
  <c r="B119" i="5"/>
  <c r="A119" i="5"/>
  <c r="H118" i="5"/>
  <c r="D118" i="5"/>
  <c r="B118" i="5"/>
  <c r="A118" i="5"/>
  <c r="H117" i="5"/>
  <c r="D117" i="5"/>
  <c r="B117" i="5"/>
  <c r="A117" i="5"/>
  <c r="H116" i="5"/>
  <c r="D116" i="5"/>
  <c r="B116" i="5"/>
  <c r="A116" i="5"/>
  <c r="H115" i="5"/>
  <c r="D115" i="5"/>
  <c r="B115" i="5"/>
  <c r="A115" i="5"/>
  <c r="H114" i="5"/>
  <c r="D114" i="5"/>
  <c r="B114" i="5"/>
  <c r="A114" i="5"/>
  <c r="H113" i="5"/>
  <c r="D113" i="5"/>
  <c r="B113" i="5"/>
  <c r="A113" i="5"/>
  <c r="H112" i="5"/>
  <c r="D112" i="5"/>
  <c r="B112" i="5"/>
  <c r="A112" i="5"/>
  <c r="H111" i="5"/>
  <c r="D111" i="5"/>
  <c r="B111" i="5"/>
  <c r="A111" i="5"/>
  <c r="H110" i="5"/>
  <c r="D110" i="5"/>
  <c r="B110" i="5"/>
  <c r="A110" i="5"/>
  <c r="H109" i="5"/>
  <c r="D109" i="5"/>
  <c r="B109" i="5"/>
  <c r="A109" i="5"/>
  <c r="H108" i="5"/>
  <c r="D108" i="5"/>
  <c r="B108" i="5"/>
  <c r="A108" i="5"/>
  <c r="H107" i="5"/>
  <c r="D107" i="5"/>
  <c r="B107" i="5"/>
  <c r="A107" i="5"/>
  <c r="H106" i="5"/>
  <c r="D106" i="5"/>
  <c r="B106" i="5"/>
  <c r="A106" i="5"/>
  <c r="H105" i="5"/>
  <c r="D105" i="5"/>
  <c r="B105" i="5"/>
  <c r="A105" i="5"/>
  <c r="H104" i="5"/>
  <c r="D104" i="5"/>
  <c r="B104" i="5"/>
  <c r="A104" i="5"/>
  <c r="H103" i="5"/>
  <c r="D103" i="5"/>
  <c r="B103" i="5"/>
  <c r="A103" i="5"/>
  <c r="H102" i="5"/>
  <c r="D102" i="5"/>
  <c r="B102" i="5"/>
  <c r="A102" i="5"/>
  <c r="H101" i="5"/>
  <c r="D101" i="5"/>
  <c r="B101" i="5"/>
  <c r="A101" i="5"/>
  <c r="H100" i="5"/>
  <c r="D100" i="5"/>
  <c r="B100" i="5"/>
  <c r="A100" i="5"/>
  <c r="H99" i="5"/>
  <c r="D99" i="5"/>
  <c r="B99" i="5"/>
  <c r="A99" i="5"/>
  <c r="H98" i="5"/>
  <c r="B98" i="5"/>
  <c r="F98" i="5"/>
  <c r="D98" i="5"/>
  <c r="A98" i="5"/>
  <c r="H97" i="5"/>
  <c r="B97" i="5"/>
  <c r="F97" i="5"/>
  <c r="D97" i="5"/>
  <c r="A97" i="5"/>
  <c r="H96" i="5"/>
  <c r="F96" i="5"/>
  <c r="D96" i="5"/>
  <c r="B96" i="5"/>
  <c r="A96" i="5"/>
  <c r="H95" i="5"/>
  <c r="F95" i="5"/>
  <c r="D95" i="5"/>
  <c r="B95" i="5"/>
  <c r="A95" i="5"/>
  <c r="H94" i="5"/>
  <c r="F94" i="5"/>
  <c r="D94" i="5"/>
  <c r="B94" i="5"/>
  <c r="A94" i="5"/>
  <c r="H93" i="5"/>
  <c r="D93" i="5"/>
  <c r="B93" i="5"/>
  <c r="A93" i="5"/>
  <c r="H92" i="5"/>
  <c r="B92" i="5"/>
  <c r="D92" i="5"/>
  <c r="A92" i="5"/>
  <c r="H91" i="5"/>
  <c r="D91" i="5"/>
  <c r="B91" i="5"/>
  <c r="A91" i="5"/>
  <c r="H90" i="5"/>
  <c r="B90" i="5"/>
  <c r="D90" i="5"/>
  <c r="A90" i="5"/>
  <c r="H89" i="5"/>
  <c r="D89" i="5"/>
  <c r="B89" i="5"/>
  <c r="A89" i="5"/>
  <c r="H88" i="5"/>
  <c r="B88" i="5"/>
  <c r="D88" i="5"/>
  <c r="A88" i="5"/>
  <c r="H87" i="5"/>
  <c r="D87" i="5"/>
  <c r="B87" i="5"/>
  <c r="A87" i="5"/>
  <c r="H86" i="5"/>
  <c r="B86" i="5"/>
  <c r="D86" i="5"/>
  <c r="A86" i="5"/>
  <c r="H85" i="5"/>
  <c r="D85" i="5"/>
  <c r="B85" i="5"/>
  <c r="A85" i="5"/>
  <c r="H84" i="5"/>
  <c r="B84" i="5"/>
  <c r="D84" i="5"/>
  <c r="A84" i="5"/>
  <c r="H83" i="5"/>
  <c r="D83" i="5"/>
  <c r="B83" i="5"/>
  <c r="A83" i="5"/>
  <c r="H82" i="5"/>
  <c r="B82" i="5"/>
  <c r="D82" i="5"/>
  <c r="A82" i="5"/>
  <c r="H81" i="5"/>
  <c r="D81" i="5"/>
  <c r="B81" i="5"/>
  <c r="A81" i="5"/>
  <c r="H80" i="5"/>
  <c r="B80" i="5"/>
  <c r="D80" i="5"/>
  <c r="A80" i="5"/>
  <c r="H79" i="5"/>
  <c r="D79" i="5"/>
  <c r="B79" i="5"/>
  <c r="A79" i="5"/>
  <c r="H78" i="5"/>
  <c r="B78" i="5"/>
  <c r="D78" i="5"/>
  <c r="A78" i="5"/>
  <c r="H77" i="5"/>
  <c r="D77" i="5"/>
  <c r="B77" i="5"/>
  <c r="A77" i="5"/>
  <c r="H76" i="5"/>
  <c r="B76" i="5"/>
  <c r="D76" i="5"/>
  <c r="A76" i="5"/>
  <c r="H75" i="5"/>
  <c r="D75" i="5"/>
  <c r="B75" i="5"/>
  <c r="A75" i="5"/>
  <c r="H74" i="5"/>
  <c r="B74" i="5"/>
  <c r="D74" i="5"/>
  <c r="A74" i="5"/>
  <c r="H73" i="5"/>
  <c r="D73" i="5"/>
  <c r="B73" i="5"/>
  <c r="A73" i="5"/>
  <c r="H72" i="5"/>
  <c r="B72" i="5"/>
  <c r="D72" i="5"/>
  <c r="A72" i="5"/>
  <c r="H71" i="5"/>
  <c r="D71" i="5"/>
  <c r="B71" i="5"/>
  <c r="A71" i="5"/>
  <c r="H70" i="5"/>
  <c r="B70" i="5"/>
  <c r="D70" i="5"/>
  <c r="A70" i="5"/>
  <c r="H69" i="5"/>
  <c r="D69" i="5"/>
  <c r="B69" i="5"/>
  <c r="A69" i="5"/>
  <c r="H68" i="5"/>
  <c r="B68" i="5"/>
  <c r="D68" i="5"/>
  <c r="A68" i="5"/>
  <c r="H67" i="5"/>
  <c r="D67" i="5"/>
  <c r="B67" i="5"/>
  <c r="A67" i="5"/>
  <c r="H66" i="5"/>
  <c r="B66" i="5"/>
  <c r="D66" i="5"/>
  <c r="A66" i="5"/>
  <c r="H65" i="5"/>
  <c r="D65" i="5"/>
  <c r="B65" i="5"/>
  <c r="A65" i="5"/>
  <c r="H64" i="5"/>
  <c r="B64" i="5"/>
  <c r="D64" i="5"/>
  <c r="A64" i="5"/>
  <c r="H63" i="5"/>
  <c r="D63" i="5"/>
  <c r="B63" i="5"/>
  <c r="A63" i="5"/>
  <c r="H62" i="5"/>
  <c r="B62" i="5"/>
  <c r="D62" i="5"/>
  <c r="A62" i="5"/>
  <c r="H20" i="5"/>
  <c r="D20" i="5"/>
  <c r="B20" i="5"/>
  <c r="A20" i="5"/>
  <c r="H61" i="5"/>
  <c r="B61" i="5"/>
  <c r="D61" i="5"/>
  <c r="A61" i="5"/>
  <c r="H60" i="5"/>
  <c r="D60" i="5"/>
  <c r="B60" i="5"/>
  <c r="A60" i="5"/>
  <c r="H59" i="5"/>
  <c r="B59" i="5"/>
  <c r="D59" i="5"/>
  <c r="A59" i="5"/>
  <c r="H58" i="5"/>
  <c r="D58" i="5"/>
  <c r="B58" i="5"/>
  <c r="A58" i="5"/>
  <c r="H57" i="5"/>
  <c r="B57" i="5"/>
  <c r="D57" i="5"/>
  <c r="A57" i="5"/>
  <c r="H56" i="5"/>
  <c r="D56" i="5"/>
  <c r="B56" i="5"/>
  <c r="A56" i="5"/>
  <c r="H55" i="5"/>
  <c r="B55" i="5"/>
  <c r="D55" i="5"/>
  <c r="A55" i="5"/>
  <c r="H54" i="5"/>
  <c r="D54" i="5"/>
  <c r="B54" i="5"/>
  <c r="A54" i="5"/>
  <c r="H53" i="5"/>
  <c r="B53" i="5"/>
  <c r="D53" i="5"/>
  <c r="A53" i="5"/>
  <c r="H52" i="5"/>
  <c r="D52" i="5"/>
  <c r="B52" i="5"/>
  <c r="A52" i="5"/>
  <c r="H51" i="5"/>
  <c r="B51" i="5"/>
  <c r="D51" i="5"/>
  <c r="A51" i="5"/>
  <c r="H50" i="5"/>
  <c r="D50" i="5"/>
  <c r="B50" i="5"/>
  <c r="A50" i="5"/>
  <c r="H49" i="5"/>
  <c r="B49" i="5"/>
  <c r="D49" i="5"/>
  <c r="A49" i="5"/>
  <c r="H48" i="5"/>
  <c r="D48" i="5"/>
  <c r="B48" i="5"/>
  <c r="A48" i="5"/>
  <c r="H47" i="5"/>
  <c r="B47" i="5"/>
  <c r="D47" i="5"/>
  <c r="A47" i="5"/>
  <c r="H46" i="5"/>
  <c r="D46" i="5"/>
  <c r="B46" i="5"/>
  <c r="A46" i="5"/>
  <c r="H45" i="5"/>
  <c r="B45" i="5"/>
  <c r="D45" i="5"/>
  <c r="A45" i="5"/>
  <c r="H44" i="5"/>
  <c r="D44" i="5"/>
  <c r="B44" i="5"/>
  <c r="A44" i="5"/>
  <c r="H43" i="5"/>
  <c r="B43" i="5"/>
  <c r="D43" i="5"/>
  <c r="A43" i="5"/>
  <c r="H42" i="5"/>
  <c r="D42" i="5"/>
  <c r="B42" i="5"/>
  <c r="A42" i="5"/>
  <c r="H41" i="5"/>
  <c r="B41" i="5"/>
  <c r="D41" i="5"/>
  <c r="A41" i="5"/>
  <c r="H40" i="5"/>
  <c r="D40" i="5"/>
  <c r="B40" i="5"/>
  <c r="A40" i="5"/>
  <c r="H19" i="5"/>
  <c r="B19" i="5"/>
  <c r="D19" i="5"/>
  <c r="A19" i="5"/>
  <c r="H39" i="5"/>
  <c r="D39" i="5"/>
  <c r="B39" i="5"/>
  <c r="A39" i="5"/>
  <c r="H18" i="5"/>
  <c r="B18" i="5"/>
  <c r="D18" i="5"/>
  <c r="A18" i="5"/>
  <c r="H17" i="5"/>
  <c r="D17" i="5"/>
  <c r="B17" i="5"/>
  <c r="A17" i="5"/>
  <c r="H16" i="5"/>
  <c r="B16" i="5"/>
  <c r="D16" i="5"/>
  <c r="A16" i="5"/>
  <c r="H15" i="5"/>
  <c r="D15" i="5"/>
  <c r="B15" i="5"/>
  <c r="A15" i="5"/>
  <c r="H14" i="5"/>
  <c r="B14" i="5"/>
  <c r="D14" i="5"/>
  <c r="A14" i="5"/>
  <c r="H13" i="5"/>
  <c r="D13" i="5"/>
  <c r="B13" i="5"/>
  <c r="A13" i="5"/>
  <c r="H12" i="5"/>
  <c r="B12" i="5"/>
  <c r="D12" i="5"/>
  <c r="A12" i="5"/>
  <c r="H11" i="5"/>
  <c r="D11" i="5"/>
  <c r="B11" i="5"/>
  <c r="A11" i="5"/>
  <c r="H38" i="5"/>
  <c r="B38" i="5"/>
  <c r="D38" i="5"/>
  <c r="A38" i="5"/>
  <c r="H37" i="5"/>
  <c r="D37" i="5"/>
  <c r="B37" i="5"/>
  <c r="A37" i="5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2" i="2"/>
  <c r="Q113" i="2"/>
  <c r="Q114" i="2"/>
  <c r="Q115" i="2"/>
  <c r="Q116" i="2"/>
  <c r="Q117" i="2"/>
  <c r="Q118" i="2"/>
  <c r="Q119" i="2"/>
  <c r="Q120" i="2"/>
  <c r="Q122" i="2"/>
  <c r="Q123" i="2"/>
  <c r="Q125" i="2"/>
  <c r="Q126" i="2"/>
  <c r="Q127" i="2"/>
  <c r="Q128" i="2"/>
  <c r="Q129" i="2"/>
  <c r="Q130" i="2"/>
  <c r="Q131" i="2"/>
  <c r="Q132" i="2"/>
  <c r="Q135" i="2"/>
  <c r="Q136" i="2"/>
  <c r="Q137" i="2"/>
  <c r="Q138" i="2"/>
  <c r="Q139" i="2"/>
  <c r="Q142" i="2"/>
  <c r="Q86" i="2"/>
  <c r="Q87" i="2"/>
  <c r="Q88" i="2"/>
  <c r="Q89" i="2"/>
  <c r="Q90" i="2"/>
  <c r="Q91" i="2"/>
  <c r="Q92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23" i="2"/>
  <c r="Q189" i="2"/>
  <c r="Q187" i="2"/>
  <c r="Q200" i="2"/>
  <c r="Q198" i="2"/>
  <c r="Q197" i="2"/>
  <c r="Q190" i="2"/>
  <c r="Q201" i="2"/>
  <c r="Q199" i="2"/>
  <c r="Q196" i="2"/>
  <c r="Q195" i="2"/>
  <c r="Q194" i="2"/>
  <c r="Q193" i="2"/>
  <c r="Q192" i="2"/>
  <c r="Q191" i="2"/>
  <c r="Q188" i="2"/>
  <c r="W17" i="2"/>
  <c r="E341" i="4"/>
  <c r="E16" i="4"/>
  <c r="E15" i="4"/>
  <c r="E12" i="4"/>
  <c r="E13" i="4"/>
  <c r="E21" i="4"/>
  <c r="E22" i="4"/>
  <c r="E23" i="4"/>
  <c r="E24" i="4"/>
  <c r="I24" i="4" s="1"/>
  <c r="J24" i="4" s="1"/>
  <c r="E25" i="4"/>
  <c r="E26" i="4"/>
  <c r="E27" i="4"/>
  <c r="E28" i="4"/>
  <c r="E29" i="4"/>
  <c r="E30" i="4"/>
  <c r="E31" i="4"/>
  <c r="I31" i="4" s="1"/>
  <c r="J31" i="4" s="1"/>
  <c r="E32" i="4"/>
  <c r="E33" i="4"/>
  <c r="E34" i="4"/>
  <c r="E35" i="4"/>
  <c r="E36" i="4"/>
  <c r="E37" i="4"/>
  <c r="E38" i="4"/>
  <c r="E39" i="4"/>
  <c r="I39" i="4" s="1"/>
  <c r="J39" i="4" s="1"/>
  <c r="E40" i="4"/>
  <c r="E41" i="4"/>
  <c r="E42" i="4"/>
  <c r="E43" i="4"/>
  <c r="E44" i="4"/>
  <c r="E45" i="4"/>
  <c r="E46" i="4"/>
  <c r="E47" i="4"/>
  <c r="I47" i="4" s="1"/>
  <c r="J47" i="4" s="1"/>
  <c r="E48" i="4"/>
  <c r="E49" i="4"/>
  <c r="E50" i="4"/>
  <c r="E51" i="4"/>
  <c r="E52" i="4"/>
  <c r="E53" i="4"/>
  <c r="E54" i="4"/>
  <c r="E55" i="4"/>
  <c r="E56" i="4"/>
  <c r="E57" i="4"/>
  <c r="I57" i="4"/>
  <c r="E58" i="4"/>
  <c r="E59" i="4"/>
  <c r="E60" i="4"/>
  <c r="E61" i="4"/>
  <c r="E62" i="4"/>
  <c r="E63" i="4"/>
  <c r="E64" i="4"/>
  <c r="E65" i="4"/>
  <c r="I65" i="4"/>
  <c r="E66" i="4"/>
  <c r="E67" i="4"/>
  <c r="E68" i="4"/>
  <c r="E69" i="4"/>
  <c r="E70" i="4"/>
  <c r="E71" i="4"/>
  <c r="E72" i="4"/>
  <c r="E73" i="4"/>
  <c r="I73" i="4"/>
  <c r="E74" i="4"/>
  <c r="E75" i="4"/>
  <c r="E76" i="4"/>
  <c r="E77" i="4"/>
  <c r="E78" i="4"/>
  <c r="E79" i="4"/>
  <c r="E80" i="4"/>
  <c r="E81" i="4"/>
  <c r="I81" i="4"/>
  <c r="E82" i="4"/>
  <c r="E83" i="4"/>
  <c r="E84" i="4"/>
  <c r="E85" i="4"/>
  <c r="E86" i="4"/>
  <c r="E87" i="4"/>
  <c r="E88" i="4"/>
  <c r="E89" i="4"/>
  <c r="I89" i="4"/>
  <c r="E90" i="4"/>
  <c r="E91" i="4"/>
  <c r="E92" i="4"/>
  <c r="E93" i="4"/>
  <c r="E94" i="4"/>
  <c r="E95" i="4"/>
  <c r="E96" i="4"/>
  <c r="E97" i="4"/>
  <c r="I97" i="4"/>
  <c r="E98" i="4"/>
  <c r="E99" i="4"/>
  <c r="E100" i="4"/>
  <c r="E101" i="4"/>
  <c r="E102" i="4"/>
  <c r="E103" i="4"/>
  <c r="E104" i="4"/>
  <c r="E105" i="4"/>
  <c r="I105" i="4"/>
  <c r="E106" i="4"/>
  <c r="E107" i="4"/>
  <c r="E108" i="4"/>
  <c r="E109" i="4"/>
  <c r="E110" i="4"/>
  <c r="E111" i="4"/>
  <c r="E112" i="4"/>
  <c r="E113" i="4"/>
  <c r="I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F16" i="4"/>
  <c r="F15" i="4"/>
  <c r="F12" i="4"/>
  <c r="F13" i="4"/>
  <c r="D21" i="4"/>
  <c r="F21" i="4" s="1"/>
  <c r="D22" i="4"/>
  <c r="F22" i="4" s="1"/>
  <c r="H22" i="4" s="1"/>
  <c r="D23" i="4"/>
  <c r="F23" i="4" s="1"/>
  <c r="D24" i="4"/>
  <c r="F24" i="4" s="1"/>
  <c r="D25" i="4"/>
  <c r="F25" i="4" s="1"/>
  <c r="D26" i="4"/>
  <c r="D27" i="4"/>
  <c r="F27" i="4" s="1"/>
  <c r="D28" i="4"/>
  <c r="F28" i="4" s="1"/>
  <c r="H28" i="4" s="1"/>
  <c r="D29" i="4"/>
  <c r="D30" i="4"/>
  <c r="F30" i="4" s="1"/>
  <c r="D31" i="4"/>
  <c r="F31" i="4" s="1"/>
  <c r="D32" i="4"/>
  <c r="D33" i="4"/>
  <c r="I33" i="4" s="1"/>
  <c r="J33" i="4" s="1"/>
  <c r="D34" i="4"/>
  <c r="F34" i="4"/>
  <c r="D35" i="4"/>
  <c r="D36" i="4"/>
  <c r="F36" i="4"/>
  <c r="H36" i="4" s="1"/>
  <c r="D37" i="4"/>
  <c r="F37" i="4" s="1"/>
  <c r="H37" i="4" s="1"/>
  <c r="D38" i="4"/>
  <c r="F38" i="4"/>
  <c r="D39" i="4"/>
  <c r="D40" i="4"/>
  <c r="D41" i="4"/>
  <c r="F41" i="4" s="1"/>
  <c r="D42" i="4"/>
  <c r="F42" i="4"/>
  <c r="H42" i="4" s="1"/>
  <c r="D43" i="4"/>
  <c r="D44" i="4"/>
  <c r="F44" i="4"/>
  <c r="D45" i="4"/>
  <c r="F45" i="4" s="1"/>
  <c r="D46" i="4"/>
  <c r="G46" i="4" s="1"/>
  <c r="F46" i="4"/>
  <c r="H46" i="4" s="1"/>
  <c r="D47" i="4"/>
  <c r="F47" i="4" s="1"/>
  <c r="D48" i="4"/>
  <c r="F48" i="4"/>
  <c r="H48" i="4" s="1"/>
  <c r="D49" i="4"/>
  <c r="F49" i="4" s="1"/>
  <c r="D50" i="4"/>
  <c r="D51" i="4"/>
  <c r="F51" i="4" s="1"/>
  <c r="H51" i="4" s="1"/>
  <c r="D52" i="4"/>
  <c r="F52" i="4"/>
  <c r="D53" i="4"/>
  <c r="F53" i="4"/>
  <c r="D54" i="4"/>
  <c r="F54" i="4"/>
  <c r="H54" i="4"/>
  <c r="D55" i="4"/>
  <c r="F55" i="4"/>
  <c r="D56" i="4"/>
  <c r="F56" i="4"/>
  <c r="H56" i="4"/>
  <c r="D57" i="4"/>
  <c r="F57" i="4"/>
  <c r="D58" i="4"/>
  <c r="F58" i="4"/>
  <c r="D59" i="4"/>
  <c r="F59" i="4"/>
  <c r="D60" i="4"/>
  <c r="F60" i="4"/>
  <c r="D61" i="4"/>
  <c r="F61" i="4"/>
  <c r="D62" i="4"/>
  <c r="F62" i="4"/>
  <c r="H62" i="4"/>
  <c r="D63" i="4"/>
  <c r="F63" i="4"/>
  <c r="D64" i="4"/>
  <c r="F64" i="4"/>
  <c r="H64" i="4"/>
  <c r="D65" i="4"/>
  <c r="F65" i="4"/>
  <c r="D66" i="4"/>
  <c r="F66" i="4"/>
  <c r="D67" i="4"/>
  <c r="F67" i="4"/>
  <c r="D68" i="4"/>
  <c r="F68" i="4"/>
  <c r="H68" i="4"/>
  <c r="D69" i="4"/>
  <c r="F69" i="4"/>
  <c r="D70" i="4"/>
  <c r="F70" i="4"/>
  <c r="H70" i="4"/>
  <c r="D71" i="4"/>
  <c r="F71" i="4"/>
  <c r="D72" i="4"/>
  <c r="F72" i="4"/>
  <c r="H72" i="4"/>
  <c r="D73" i="4"/>
  <c r="F73" i="4"/>
  <c r="D74" i="4"/>
  <c r="F74" i="4"/>
  <c r="G74" i="4"/>
  <c r="D75" i="4"/>
  <c r="F75" i="4"/>
  <c r="D76" i="4"/>
  <c r="F76" i="4"/>
  <c r="G76" i="4"/>
  <c r="D77" i="4"/>
  <c r="F77" i="4"/>
  <c r="H77" i="4"/>
  <c r="D78" i="4"/>
  <c r="F78" i="4"/>
  <c r="H78" i="4"/>
  <c r="D79" i="4"/>
  <c r="F79" i="4"/>
  <c r="D80" i="4"/>
  <c r="F80" i="4"/>
  <c r="H80" i="4"/>
  <c r="D81" i="4"/>
  <c r="F81" i="4"/>
  <c r="D82" i="4"/>
  <c r="F82" i="4"/>
  <c r="H82" i="4"/>
  <c r="D83" i="4"/>
  <c r="F83" i="4"/>
  <c r="D84" i="4"/>
  <c r="F84" i="4"/>
  <c r="D85" i="4"/>
  <c r="F85" i="4"/>
  <c r="D86" i="4"/>
  <c r="F86" i="4"/>
  <c r="H86" i="4"/>
  <c r="D87" i="4"/>
  <c r="F87" i="4"/>
  <c r="D88" i="4"/>
  <c r="F88" i="4"/>
  <c r="H88" i="4"/>
  <c r="D89" i="4"/>
  <c r="F89" i="4"/>
  <c r="D90" i="4"/>
  <c r="F90" i="4"/>
  <c r="G90" i="4"/>
  <c r="D91" i="4"/>
  <c r="F91" i="4"/>
  <c r="D92" i="4"/>
  <c r="F92" i="4"/>
  <c r="D93" i="4"/>
  <c r="F93" i="4"/>
  <c r="D94" i="4"/>
  <c r="F94" i="4"/>
  <c r="H94" i="4"/>
  <c r="D95" i="4"/>
  <c r="F95" i="4"/>
  <c r="D96" i="4"/>
  <c r="F96" i="4"/>
  <c r="H96" i="4"/>
  <c r="D97" i="4"/>
  <c r="F97" i="4"/>
  <c r="D98" i="4"/>
  <c r="F98" i="4"/>
  <c r="H98" i="4"/>
  <c r="D99" i="4"/>
  <c r="F99" i="4"/>
  <c r="D100" i="4"/>
  <c r="F100" i="4"/>
  <c r="D101" i="4"/>
  <c r="F101" i="4"/>
  <c r="D102" i="4"/>
  <c r="F102" i="4"/>
  <c r="H102" i="4"/>
  <c r="D103" i="4"/>
  <c r="F103" i="4"/>
  <c r="D104" i="4"/>
  <c r="F104" i="4"/>
  <c r="H104" i="4"/>
  <c r="D105" i="4"/>
  <c r="F105" i="4"/>
  <c r="H105" i="4"/>
  <c r="D106" i="4"/>
  <c r="F106" i="4"/>
  <c r="D107" i="4"/>
  <c r="F107" i="4"/>
  <c r="D108" i="4"/>
  <c r="F108" i="4"/>
  <c r="D109" i="4"/>
  <c r="F109" i="4"/>
  <c r="D110" i="4"/>
  <c r="F110" i="4"/>
  <c r="H110" i="4"/>
  <c r="D111" i="4"/>
  <c r="F111" i="4"/>
  <c r="H111" i="4"/>
  <c r="D112" i="4"/>
  <c r="F112" i="4"/>
  <c r="H112" i="4"/>
  <c r="D113" i="4"/>
  <c r="F113" i="4"/>
  <c r="D114" i="4"/>
  <c r="F114" i="4"/>
  <c r="H114" i="4"/>
  <c r="D115" i="4"/>
  <c r="F115" i="4"/>
  <c r="D116" i="4"/>
  <c r="F116" i="4"/>
  <c r="H116" i="4"/>
  <c r="D117" i="4"/>
  <c r="F117" i="4"/>
  <c r="D118" i="4"/>
  <c r="F118" i="4"/>
  <c r="H118" i="4"/>
  <c r="D119" i="4"/>
  <c r="F119" i="4"/>
  <c r="D120" i="4"/>
  <c r="F120" i="4"/>
  <c r="H120" i="4"/>
  <c r="D121" i="4"/>
  <c r="F121" i="4"/>
  <c r="D122" i="4"/>
  <c r="F122" i="4"/>
  <c r="G122" i="4"/>
  <c r="D123" i="4"/>
  <c r="F123" i="4"/>
  <c r="D124" i="4"/>
  <c r="F124" i="4"/>
  <c r="D125" i="4"/>
  <c r="F125" i="4"/>
  <c r="D126" i="4"/>
  <c r="F126" i="4"/>
  <c r="H126" i="4"/>
  <c r="D127" i="4"/>
  <c r="F127" i="4"/>
  <c r="D128" i="4"/>
  <c r="F128" i="4"/>
  <c r="H128" i="4"/>
  <c r="D129" i="4"/>
  <c r="F129" i="4"/>
  <c r="D130" i="4"/>
  <c r="F130" i="4"/>
  <c r="D131" i="4"/>
  <c r="F131" i="4"/>
  <c r="G131" i="4"/>
  <c r="D132" i="4"/>
  <c r="F132" i="4"/>
  <c r="H132" i="4"/>
  <c r="D133" i="4"/>
  <c r="F133" i="4"/>
  <c r="D134" i="4"/>
  <c r="F134" i="4"/>
  <c r="H134" i="4"/>
  <c r="D135" i="4"/>
  <c r="F135" i="4"/>
  <c r="D136" i="4"/>
  <c r="F136" i="4"/>
  <c r="H136" i="4"/>
  <c r="D137" i="4"/>
  <c r="F137" i="4"/>
  <c r="D138" i="4"/>
  <c r="F138" i="4"/>
  <c r="G138" i="4"/>
  <c r="D139" i="4"/>
  <c r="F139" i="4"/>
  <c r="D140" i="4"/>
  <c r="F140" i="4"/>
  <c r="D141" i="4"/>
  <c r="F141" i="4"/>
  <c r="H141" i="4"/>
  <c r="D142" i="4"/>
  <c r="F142" i="4"/>
  <c r="H142" i="4"/>
  <c r="D143" i="4"/>
  <c r="F143" i="4"/>
  <c r="D144" i="4"/>
  <c r="F144" i="4"/>
  <c r="H144" i="4"/>
  <c r="D145" i="4"/>
  <c r="F145" i="4"/>
  <c r="D146" i="4"/>
  <c r="F146" i="4"/>
  <c r="H146" i="4"/>
  <c r="D147" i="4"/>
  <c r="F147" i="4"/>
  <c r="D148" i="4"/>
  <c r="F148" i="4"/>
  <c r="D149" i="4"/>
  <c r="F149" i="4"/>
  <c r="D150" i="4"/>
  <c r="F150" i="4"/>
  <c r="H150" i="4"/>
  <c r="D151" i="4"/>
  <c r="F151" i="4"/>
  <c r="D152" i="4"/>
  <c r="F152" i="4"/>
  <c r="H152" i="4"/>
  <c r="D153" i="4"/>
  <c r="F153" i="4"/>
  <c r="D154" i="4"/>
  <c r="F154" i="4"/>
  <c r="G154" i="4"/>
  <c r="D155" i="4"/>
  <c r="F155" i="4"/>
  <c r="D156" i="4"/>
  <c r="F156" i="4"/>
  <c r="D157" i="4"/>
  <c r="F157" i="4"/>
  <c r="D158" i="4"/>
  <c r="F158" i="4"/>
  <c r="H158" i="4"/>
  <c r="D159" i="4"/>
  <c r="F159" i="4"/>
  <c r="D160" i="4"/>
  <c r="F160" i="4"/>
  <c r="H160" i="4"/>
  <c r="D161" i="4"/>
  <c r="F161" i="4"/>
  <c r="D162" i="4"/>
  <c r="F162" i="4"/>
  <c r="H162" i="4"/>
  <c r="D163" i="4"/>
  <c r="F163" i="4"/>
  <c r="D164" i="4"/>
  <c r="F164" i="4"/>
  <c r="D165" i="4"/>
  <c r="F165" i="4"/>
  <c r="D166" i="4"/>
  <c r="F166" i="4"/>
  <c r="H166" i="4"/>
  <c r="D167" i="4"/>
  <c r="F167" i="4"/>
  <c r="D168" i="4"/>
  <c r="F168" i="4"/>
  <c r="H168" i="4"/>
  <c r="D169" i="4"/>
  <c r="F169" i="4"/>
  <c r="H169" i="4"/>
  <c r="D170" i="4"/>
  <c r="F170" i="4"/>
  <c r="H170" i="4"/>
  <c r="D171" i="4"/>
  <c r="F171" i="4"/>
  <c r="D172" i="4"/>
  <c r="F172" i="4"/>
  <c r="D173" i="4"/>
  <c r="F173" i="4"/>
  <c r="D174" i="4"/>
  <c r="F174" i="4"/>
  <c r="H174" i="4"/>
  <c r="D175" i="4"/>
  <c r="F175" i="4"/>
  <c r="H175" i="4"/>
  <c r="D176" i="4"/>
  <c r="F176" i="4"/>
  <c r="H176" i="4"/>
  <c r="D177" i="4"/>
  <c r="F177" i="4"/>
  <c r="D178" i="4"/>
  <c r="F178" i="4"/>
  <c r="H178" i="4"/>
  <c r="D179" i="4"/>
  <c r="F179" i="4"/>
  <c r="D180" i="4"/>
  <c r="F180" i="4"/>
  <c r="D181" i="4"/>
  <c r="F181" i="4"/>
  <c r="D182" i="4"/>
  <c r="F182" i="4"/>
  <c r="H182" i="4"/>
  <c r="D183" i="4"/>
  <c r="F183" i="4"/>
  <c r="D184" i="4"/>
  <c r="F184" i="4"/>
  <c r="H184" i="4"/>
  <c r="D185" i="4"/>
  <c r="F185" i="4"/>
  <c r="D186" i="4"/>
  <c r="F186" i="4"/>
  <c r="G186" i="4"/>
  <c r="D187" i="4"/>
  <c r="F187" i="4"/>
  <c r="D188" i="4"/>
  <c r="F188" i="4"/>
  <c r="D189" i="4"/>
  <c r="F189" i="4"/>
  <c r="D190" i="4"/>
  <c r="F190" i="4"/>
  <c r="H190" i="4"/>
  <c r="D191" i="4"/>
  <c r="F191" i="4"/>
  <c r="D192" i="4"/>
  <c r="F192" i="4"/>
  <c r="H192" i="4"/>
  <c r="D193" i="4"/>
  <c r="F193" i="4"/>
  <c r="D194" i="4"/>
  <c r="F194" i="4"/>
  <c r="H194" i="4"/>
  <c r="D195" i="4"/>
  <c r="F195" i="4"/>
  <c r="D196" i="4"/>
  <c r="F196" i="4"/>
  <c r="D197" i="4"/>
  <c r="F197" i="4"/>
  <c r="D198" i="4"/>
  <c r="F198" i="4"/>
  <c r="H198" i="4"/>
  <c r="D199" i="4"/>
  <c r="F199" i="4"/>
  <c r="D200" i="4"/>
  <c r="F200" i="4"/>
  <c r="H200" i="4"/>
  <c r="D201" i="4"/>
  <c r="F201" i="4"/>
  <c r="D202" i="4"/>
  <c r="F202" i="4"/>
  <c r="G202" i="4"/>
  <c r="D203" i="4"/>
  <c r="F203" i="4"/>
  <c r="D204" i="4"/>
  <c r="F204" i="4"/>
  <c r="D205" i="4"/>
  <c r="F205" i="4"/>
  <c r="H205" i="4"/>
  <c r="D206" i="4"/>
  <c r="F206" i="4"/>
  <c r="H206" i="4"/>
  <c r="D207" i="4"/>
  <c r="F207" i="4"/>
  <c r="D208" i="4"/>
  <c r="F208" i="4"/>
  <c r="H208" i="4"/>
  <c r="D209" i="4"/>
  <c r="F209" i="4"/>
  <c r="D210" i="4"/>
  <c r="F210" i="4"/>
  <c r="H210" i="4"/>
  <c r="D211" i="4"/>
  <c r="F211" i="4"/>
  <c r="D212" i="4"/>
  <c r="F212" i="4"/>
  <c r="H212" i="4"/>
  <c r="D213" i="4"/>
  <c r="F213" i="4"/>
  <c r="D214" i="4"/>
  <c r="F214" i="4"/>
  <c r="H214" i="4"/>
  <c r="D215" i="4"/>
  <c r="F215" i="4"/>
  <c r="D216" i="4"/>
  <c r="F216" i="4"/>
  <c r="H216" i="4"/>
  <c r="D217" i="4"/>
  <c r="F217" i="4"/>
  <c r="D218" i="4"/>
  <c r="F218" i="4"/>
  <c r="G218" i="4"/>
  <c r="D219" i="4"/>
  <c r="F219" i="4"/>
  <c r="D220" i="4"/>
  <c r="F220" i="4"/>
  <c r="G220" i="4"/>
  <c r="D221" i="4"/>
  <c r="F221" i="4"/>
  <c r="D222" i="4"/>
  <c r="F222" i="4"/>
  <c r="H222" i="4"/>
  <c r="D223" i="4"/>
  <c r="F223" i="4"/>
  <c r="D224" i="4"/>
  <c r="F224" i="4"/>
  <c r="H224" i="4"/>
  <c r="D225" i="4"/>
  <c r="F225" i="4"/>
  <c r="D226" i="4"/>
  <c r="F226" i="4"/>
  <c r="H226" i="4"/>
  <c r="D227" i="4"/>
  <c r="F227" i="4"/>
  <c r="D228" i="4"/>
  <c r="F228" i="4"/>
  <c r="D229" i="4"/>
  <c r="F229" i="4"/>
  <c r="D230" i="4"/>
  <c r="F230" i="4"/>
  <c r="H230" i="4"/>
  <c r="D231" i="4"/>
  <c r="F231" i="4"/>
  <c r="D232" i="4"/>
  <c r="F232" i="4"/>
  <c r="D233" i="4"/>
  <c r="F233" i="4"/>
  <c r="H233" i="4"/>
  <c r="D234" i="4"/>
  <c r="F234" i="4"/>
  <c r="H234" i="4"/>
  <c r="D235" i="4"/>
  <c r="F235" i="4"/>
  <c r="D236" i="4"/>
  <c r="F236" i="4"/>
  <c r="D237" i="4"/>
  <c r="F237" i="4"/>
  <c r="H237" i="4"/>
  <c r="D238" i="4"/>
  <c r="F238" i="4"/>
  <c r="H238" i="4"/>
  <c r="D239" i="4"/>
  <c r="F239" i="4"/>
  <c r="G239" i="4"/>
  <c r="D240" i="4"/>
  <c r="F240" i="4"/>
  <c r="H240" i="4"/>
  <c r="D241" i="4"/>
  <c r="F241" i="4"/>
  <c r="D242" i="4"/>
  <c r="F242" i="4"/>
  <c r="H242" i="4"/>
  <c r="D243" i="4"/>
  <c r="F243" i="4"/>
  <c r="D244" i="4"/>
  <c r="F244" i="4"/>
  <c r="H244" i="4"/>
  <c r="D245" i="4"/>
  <c r="F245" i="4"/>
  <c r="D246" i="4"/>
  <c r="F246" i="4"/>
  <c r="H246" i="4"/>
  <c r="D247" i="4"/>
  <c r="F247" i="4"/>
  <c r="D248" i="4"/>
  <c r="F248" i="4"/>
  <c r="H248" i="4"/>
  <c r="D249" i="4"/>
  <c r="F249" i="4"/>
  <c r="D250" i="4"/>
  <c r="F250" i="4"/>
  <c r="G250" i="4"/>
  <c r="D251" i="4"/>
  <c r="F251" i="4"/>
  <c r="D252" i="4"/>
  <c r="F252" i="4"/>
  <c r="D253" i="4"/>
  <c r="F253" i="4"/>
  <c r="H253" i="4"/>
  <c r="D254" i="4"/>
  <c r="F254" i="4"/>
  <c r="H254" i="4"/>
  <c r="D255" i="4"/>
  <c r="F255" i="4"/>
  <c r="D256" i="4"/>
  <c r="F256" i="4"/>
  <c r="H256" i="4"/>
  <c r="D257" i="4"/>
  <c r="F257" i="4"/>
  <c r="D258" i="4"/>
  <c r="F258" i="4"/>
  <c r="H258" i="4"/>
  <c r="D259" i="4"/>
  <c r="F259" i="4"/>
  <c r="D260" i="4"/>
  <c r="F260" i="4"/>
  <c r="H260" i="4"/>
  <c r="D261" i="4"/>
  <c r="F261" i="4"/>
  <c r="D262" i="4"/>
  <c r="F262" i="4"/>
  <c r="H262" i="4"/>
  <c r="D263" i="4"/>
  <c r="F263" i="4"/>
  <c r="D264" i="4"/>
  <c r="F264" i="4"/>
  <c r="D265" i="4"/>
  <c r="F265" i="4"/>
  <c r="H265" i="4"/>
  <c r="D266" i="4"/>
  <c r="F266" i="4"/>
  <c r="G266" i="4"/>
  <c r="D267" i="4"/>
  <c r="F267" i="4"/>
  <c r="D268" i="4"/>
  <c r="F268" i="4"/>
  <c r="D269" i="4"/>
  <c r="F269" i="4"/>
  <c r="H269" i="4"/>
  <c r="D270" i="4"/>
  <c r="F270" i="4"/>
  <c r="H270" i="4"/>
  <c r="D271" i="4"/>
  <c r="F271" i="4"/>
  <c r="D272" i="4"/>
  <c r="F272" i="4"/>
  <c r="H272" i="4"/>
  <c r="D273" i="4"/>
  <c r="F273" i="4"/>
  <c r="D274" i="4"/>
  <c r="F274" i="4"/>
  <c r="H274" i="4"/>
  <c r="D275" i="4"/>
  <c r="F275" i="4"/>
  <c r="D276" i="4"/>
  <c r="F276" i="4"/>
  <c r="H276" i="4"/>
  <c r="D277" i="4"/>
  <c r="F277" i="4"/>
  <c r="D278" i="4"/>
  <c r="F278" i="4"/>
  <c r="H278" i="4"/>
  <c r="D279" i="4"/>
  <c r="F279" i="4"/>
  <c r="D280" i="4"/>
  <c r="F280" i="4"/>
  <c r="H280" i="4"/>
  <c r="D281" i="4"/>
  <c r="F281" i="4"/>
  <c r="H281" i="4"/>
  <c r="D282" i="4"/>
  <c r="F282" i="4"/>
  <c r="G282" i="4"/>
  <c r="D283" i="4"/>
  <c r="F283" i="4"/>
  <c r="D284" i="4"/>
  <c r="F284" i="4"/>
  <c r="D285" i="4"/>
  <c r="F285" i="4"/>
  <c r="D286" i="4"/>
  <c r="F286" i="4"/>
  <c r="H286" i="4"/>
  <c r="D287" i="4"/>
  <c r="F287" i="4"/>
  <c r="D288" i="4"/>
  <c r="F288" i="4"/>
  <c r="H288" i="4"/>
  <c r="D289" i="4"/>
  <c r="F289" i="4"/>
  <c r="D290" i="4"/>
  <c r="F290" i="4"/>
  <c r="H290" i="4"/>
  <c r="D291" i="4"/>
  <c r="F291" i="4"/>
  <c r="D292" i="4"/>
  <c r="F292" i="4"/>
  <c r="D293" i="4"/>
  <c r="F293" i="4"/>
  <c r="D294" i="4"/>
  <c r="F294" i="4"/>
  <c r="H294" i="4"/>
  <c r="D295" i="4"/>
  <c r="F295" i="4"/>
  <c r="D296" i="4"/>
  <c r="F296" i="4"/>
  <c r="D297" i="4"/>
  <c r="F297" i="4"/>
  <c r="H297" i="4"/>
  <c r="D298" i="4"/>
  <c r="F298" i="4"/>
  <c r="H298" i="4"/>
  <c r="D299" i="4"/>
  <c r="F299" i="4"/>
  <c r="D300" i="4"/>
  <c r="F300" i="4"/>
  <c r="G300" i="4"/>
  <c r="D301" i="4"/>
  <c r="F301" i="4"/>
  <c r="H301" i="4"/>
  <c r="D302" i="4"/>
  <c r="F302" i="4"/>
  <c r="H302" i="4"/>
  <c r="D303" i="4"/>
  <c r="F303" i="4"/>
  <c r="D304" i="4"/>
  <c r="F304" i="4"/>
  <c r="H304" i="4"/>
  <c r="D305" i="4"/>
  <c r="F305" i="4"/>
  <c r="D306" i="4"/>
  <c r="F306" i="4"/>
  <c r="H306" i="4"/>
  <c r="D307" i="4"/>
  <c r="F307" i="4"/>
  <c r="D308" i="4"/>
  <c r="F308" i="4"/>
  <c r="D309" i="4"/>
  <c r="F309" i="4"/>
  <c r="G309" i="4"/>
  <c r="D310" i="4"/>
  <c r="F310" i="4"/>
  <c r="H310" i="4"/>
  <c r="D311" i="4"/>
  <c r="F311" i="4"/>
  <c r="D312" i="4"/>
  <c r="F312" i="4"/>
  <c r="H312" i="4"/>
  <c r="D313" i="4"/>
  <c r="F313" i="4"/>
  <c r="D314" i="4"/>
  <c r="F314" i="4"/>
  <c r="G314" i="4"/>
  <c r="D315" i="4"/>
  <c r="F315" i="4"/>
  <c r="D316" i="4"/>
  <c r="F316" i="4"/>
  <c r="D317" i="4"/>
  <c r="F317" i="4"/>
  <c r="H317" i="4"/>
  <c r="D318" i="4"/>
  <c r="F318" i="4"/>
  <c r="H318" i="4"/>
  <c r="D319" i="4"/>
  <c r="F319" i="4"/>
  <c r="D320" i="4"/>
  <c r="F320" i="4"/>
  <c r="H320" i="4"/>
  <c r="D321" i="4"/>
  <c r="F321" i="4"/>
  <c r="D322" i="4"/>
  <c r="F322" i="4"/>
  <c r="H322" i="4"/>
  <c r="D323" i="4"/>
  <c r="F323" i="4"/>
  <c r="D324" i="4"/>
  <c r="F324" i="4"/>
  <c r="H324" i="4"/>
  <c r="D325" i="4"/>
  <c r="F325" i="4"/>
  <c r="D326" i="4"/>
  <c r="F326" i="4"/>
  <c r="H326" i="4"/>
  <c r="D327" i="4"/>
  <c r="F327" i="4"/>
  <c r="D328" i="4"/>
  <c r="F328" i="4"/>
  <c r="H328" i="4"/>
  <c r="D329" i="4"/>
  <c r="F329" i="4"/>
  <c r="H329" i="4"/>
  <c r="D330" i="4"/>
  <c r="F330" i="4"/>
  <c r="G330" i="4"/>
  <c r="D331" i="4"/>
  <c r="F331" i="4"/>
  <c r="D332" i="4"/>
  <c r="F332" i="4"/>
  <c r="D333" i="4"/>
  <c r="F333" i="4"/>
  <c r="H333" i="4"/>
  <c r="D334" i="4"/>
  <c r="F334" i="4"/>
  <c r="H334" i="4"/>
  <c r="D335" i="4"/>
  <c r="F335" i="4"/>
  <c r="H335" i="4"/>
  <c r="D336" i="4"/>
  <c r="F336" i="4"/>
  <c r="H336" i="4"/>
  <c r="D337" i="4"/>
  <c r="F337" i="4"/>
  <c r="G337" i="4"/>
  <c r="D338" i="4"/>
  <c r="F338" i="4"/>
  <c r="H338" i="4"/>
  <c r="D339" i="4"/>
  <c r="F339" i="4"/>
  <c r="D340" i="4"/>
  <c r="F340" i="4"/>
  <c r="H340" i="4"/>
  <c r="D341" i="4"/>
  <c r="F341" i="4"/>
  <c r="H16" i="4"/>
  <c r="H15" i="4"/>
  <c r="H13" i="4"/>
  <c r="H12" i="4"/>
  <c r="H53" i="4"/>
  <c r="H57" i="4"/>
  <c r="H58" i="4"/>
  <c r="H61" i="4"/>
  <c r="H65" i="4"/>
  <c r="H66" i="4"/>
  <c r="H69" i="4"/>
  <c r="H73" i="4"/>
  <c r="H74" i="4"/>
  <c r="H76" i="4"/>
  <c r="H81" i="4"/>
  <c r="H85" i="4"/>
  <c r="H89" i="4"/>
  <c r="H90" i="4"/>
  <c r="H93" i="4"/>
  <c r="H97" i="4"/>
  <c r="H101" i="4"/>
  <c r="H106" i="4"/>
  <c r="H109" i="4"/>
  <c r="H113" i="4"/>
  <c r="H117" i="4"/>
  <c r="H121" i="4"/>
  <c r="H122" i="4"/>
  <c r="H125" i="4"/>
  <c r="H129" i="4"/>
  <c r="H130" i="4"/>
  <c r="H131" i="4"/>
  <c r="H133" i="4"/>
  <c r="H137" i="4"/>
  <c r="H138" i="4"/>
  <c r="H145" i="4"/>
  <c r="H149" i="4"/>
  <c r="H153" i="4"/>
  <c r="H154" i="4"/>
  <c r="H157" i="4"/>
  <c r="H161" i="4"/>
  <c r="H165" i="4"/>
  <c r="H173" i="4"/>
  <c r="H177" i="4"/>
  <c r="H181" i="4"/>
  <c r="H185" i="4"/>
  <c r="H186" i="4"/>
  <c r="H189" i="4"/>
  <c r="H193" i="4"/>
  <c r="H197" i="4"/>
  <c r="H201" i="4"/>
  <c r="H202" i="4"/>
  <c r="H209" i="4"/>
  <c r="H213" i="4"/>
  <c r="H217" i="4"/>
  <c r="H218" i="4"/>
  <c r="H220" i="4"/>
  <c r="H221" i="4"/>
  <c r="H225" i="4"/>
  <c r="H229" i="4"/>
  <c r="H232" i="4"/>
  <c r="H241" i="4"/>
  <c r="H245" i="4"/>
  <c r="H249" i="4"/>
  <c r="H250" i="4"/>
  <c r="H257" i="4"/>
  <c r="H261" i="4"/>
  <c r="H264" i="4"/>
  <c r="H266" i="4"/>
  <c r="H273" i="4"/>
  <c r="H277" i="4"/>
  <c r="H282" i="4"/>
  <c r="H285" i="4"/>
  <c r="H289" i="4"/>
  <c r="H293" i="4"/>
  <c r="H296" i="4"/>
  <c r="H300" i="4"/>
  <c r="H305" i="4"/>
  <c r="H309" i="4"/>
  <c r="H313" i="4"/>
  <c r="H314" i="4"/>
  <c r="H321" i="4"/>
  <c r="H325" i="4"/>
  <c r="H330" i="4"/>
  <c r="H337" i="4"/>
  <c r="H341" i="4"/>
  <c r="G16" i="4"/>
  <c r="G15" i="4"/>
  <c r="G12" i="4"/>
  <c r="G13" i="4"/>
  <c r="G53" i="4"/>
  <c r="G54" i="4"/>
  <c r="G57" i="4"/>
  <c r="G58" i="4"/>
  <c r="G61" i="4"/>
  <c r="G65" i="4"/>
  <c r="G66" i="4"/>
  <c r="G68" i="4"/>
  <c r="G69" i="4"/>
  <c r="G70" i="4"/>
  <c r="G73" i="4"/>
  <c r="G77" i="4"/>
  <c r="G78" i="4"/>
  <c r="G81" i="4"/>
  <c r="G82" i="4"/>
  <c r="G85" i="4"/>
  <c r="G86" i="4"/>
  <c r="G89" i="4"/>
  <c r="G93" i="4"/>
  <c r="G97" i="4"/>
  <c r="G98" i="4"/>
  <c r="G101" i="4"/>
  <c r="G102" i="4"/>
  <c r="G105" i="4"/>
  <c r="G106" i="4"/>
  <c r="G109" i="4"/>
  <c r="G113" i="4"/>
  <c r="G114" i="4"/>
  <c r="G117" i="4"/>
  <c r="G118" i="4"/>
  <c r="G121" i="4"/>
  <c r="G125" i="4"/>
  <c r="G129" i="4"/>
  <c r="G130" i="4"/>
  <c r="G133" i="4"/>
  <c r="G134" i="4"/>
  <c r="G137" i="4"/>
  <c r="G141" i="4"/>
  <c r="G142" i="4"/>
  <c r="G145" i="4"/>
  <c r="G146" i="4"/>
  <c r="G149" i="4"/>
  <c r="G150" i="4"/>
  <c r="G153" i="4"/>
  <c r="G157" i="4"/>
  <c r="G161" i="4"/>
  <c r="G162" i="4"/>
  <c r="G165" i="4"/>
  <c r="G166" i="4"/>
  <c r="G169" i="4"/>
  <c r="G170" i="4"/>
  <c r="G173" i="4"/>
  <c r="G177" i="4"/>
  <c r="G178" i="4"/>
  <c r="G181" i="4"/>
  <c r="G182" i="4"/>
  <c r="G185" i="4"/>
  <c r="G189" i="4"/>
  <c r="G193" i="4"/>
  <c r="G194" i="4"/>
  <c r="G197" i="4"/>
  <c r="G198" i="4"/>
  <c r="G201" i="4"/>
  <c r="G205" i="4"/>
  <c r="G206" i="4"/>
  <c r="G209" i="4"/>
  <c r="G210" i="4"/>
  <c r="G212" i="4"/>
  <c r="G213" i="4"/>
  <c r="G214" i="4"/>
  <c r="G217" i="4"/>
  <c r="G221" i="4"/>
  <c r="G225" i="4"/>
  <c r="G226" i="4"/>
  <c r="G229" i="4"/>
  <c r="G230" i="4"/>
  <c r="G233" i="4"/>
  <c r="G234" i="4"/>
  <c r="G237" i="4"/>
  <c r="G241" i="4"/>
  <c r="G242" i="4"/>
  <c r="G245" i="4"/>
  <c r="G246" i="4"/>
  <c r="G249" i="4"/>
  <c r="G253" i="4"/>
  <c r="G257" i="4"/>
  <c r="G258" i="4"/>
  <c r="G261" i="4"/>
  <c r="G262" i="4"/>
  <c r="G265" i="4"/>
  <c r="G269" i="4"/>
  <c r="G270" i="4"/>
  <c r="G273" i="4"/>
  <c r="G274" i="4"/>
  <c r="G277" i="4"/>
  <c r="G278" i="4"/>
  <c r="G281" i="4"/>
  <c r="G285" i="4"/>
  <c r="G289" i="4"/>
  <c r="G290" i="4"/>
  <c r="G293" i="4"/>
  <c r="G294" i="4"/>
  <c r="G297" i="4"/>
  <c r="G298" i="4"/>
  <c r="G301" i="4"/>
  <c r="G305" i="4"/>
  <c r="G306" i="4"/>
  <c r="G310" i="4"/>
  <c r="G313" i="4"/>
  <c r="G317" i="4"/>
  <c r="G321" i="4"/>
  <c r="G322" i="4"/>
  <c r="G324" i="4"/>
  <c r="G325" i="4"/>
  <c r="G326" i="4"/>
  <c r="G329" i="4"/>
  <c r="G333" i="4"/>
  <c r="G338" i="4"/>
  <c r="G340" i="4"/>
  <c r="G341" i="4"/>
  <c r="I16" i="4"/>
  <c r="I15" i="4"/>
  <c r="I12" i="4"/>
  <c r="I13" i="4"/>
  <c r="I21" i="4"/>
  <c r="J21" i="4" s="1"/>
  <c r="I27" i="4"/>
  <c r="I28" i="4"/>
  <c r="J28" i="4"/>
  <c r="I34" i="4"/>
  <c r="J34" i="4" s="1"/>
  <c r="I38" i="4"/>
  <c r="I44" i="4"/>
  <c r="J44" i="4" s="1"/>
  <c r="I45" i="4"/>
  <c r="J45" i="4" s="1"/>
  <c r="I48" i="4"/>
  <c r="J48" i="4" s="1"/>
  <c r="I52" i="4"/>
  <c r="J52" i="4"/>
  <c r="I53" i="4"/>
  <c r="I54" i="4"/>
  <c r="I55" i="4"/>
  <c r="I56" i="4"/>
  <c r="I58" i="4"/>
  <c r="J58" i="4"/>
  <c r="I59" i="4"/>
  <c r="I60" i="4"/>
  <c r="J60" i="4"/>
  <c r="I61" i="4"/>
  <c r="I62" i="4"/>
  <c r="J62" i="4"/>
  <c r="I63" i="4"/>
  <c r="I64" i="4"/>
  <c r="I66" i="4"/>
  <c r="I67" i="4"/>
  <c r="I68" i="4"/>
  <c r="I69" i="4"/>
  <c r="I70" i="4"/>
  <c r="J70" i="4"/>
  <c r="I71" i="4"/>
  <c r="I72" i="4"/>
  <c r="I74" i="4"/>
  <c r="J74" i="4"/>
  <c r="I75" i="4"/>
  <c r="I76" i="4"/>
  <c r="J76" i="4"/>
  <c r="I77" i="4"/>
  <c r="I78" i="4"/>
  <c r="J78" i="4"/>
  <c r="I79" i="4"/>
  <c r="I80" i="4"/>
  <c r="I82" i="4"/>
  <c r="I83" i="4"/>
  <c r="I84" i="4"/>
  <c r="I85" i="4"/>
  <c r="I86" i="4"/>
  <c r="I87" i="4"/>
  <c r="I88" i="4"/>
  <c r="I90" i="4"/>
  <c r="J90" i="4"/>
  <c r="I91" i="4"/>
  <c r="I92" i="4"/>
  <c r="J92" i="4"/>
  <c r="I93" i="4"/>
  <c r="I94" i="4"/>
  <c r="J94" i="4"/>
  <c r="I95" i="4"/>
  <c r="I96" i="4"/>
  <c r="I98" i="4"/>
  <c r="J98" i="4"/>
  <c r="I99" i="4"/>
  <c r="I100" i="4"/>
  <c r="I101" i="4"/>
  <c r="I102" i="4"/>
  <c r="I103" i="4"/>
  <c r="I104" i="4"/>
  <c r="I106" i="4"/>
  <c r="J106" i="4"/>
  <c r="I107" i="4"/>
  <c r="I108" i="4"/>
  <c r="J108" i="4"/>
  <c r="I109" i="4"/>
  <c r="I110" i="4"/>
  <c r="J110" i="4"/>
  <c r="I111" i="4"/>
  <c r="I112" i="4"/>
  <c r="I114" i="4"/>
  <c r="I115" i="4"/>
  <c r="I116" i="4"/>
  <c r="J116" i="4"/>
  <c r="I117" i="4"/>
  <c r="I118" i="4"/>
  <c r="I119" i="4"/>
  <c r="I120" i="4"/>
  <c r="I121" i="4"/>
  <c r="I122" i="4"/>
  <c r="I123" i="4"/>
  <c r="I124" i="4"/>
  <c r="J124" i="4"/>
  <c r="I125" i="4"/>
  <c r="I126" i="4"/>
  <c r="I127" i="4"/>
  <c r="I128" i="4"/>
  <c r="I129" i="4"/>
  <c r="I130" i="4"/>
  <c r="I131" i="4"/>
  <c r="I132" i="4"/>
  <c r="J132" i="4"/>
  <c r="I133" i="4"/>
  <c r="I134" i="4"/>
  <c r="I135" i="4"/>
  <c r="I136" i="4"/>
  <c r="I137" i="4"/>
  <c r="I138" i="4"/>
  <c r="I139" i="4"/>
  <c r="I140" i="4"/>
  <c r="J140" i="4"/>
  <c r="I141" i="4"/>
  <c r="I142" i="4"/>
  <c r="I143" i="4"/>
  <c r="I144" i="4"/>
  <c r="I145" i="4"/>
  <c r="I146" i="4"/>
  <c r="I147" i="4"/>
  <c r="I148" i="4"/>
  <c r="J148" i="4"/>
  <c r="I149" i="4"/>
  <c r="I150" i="4"/>
  <c r="I151" i="4"/>
  <c r="I152" i="4"/>
  <c r="I153" i="4"/>
  <c r="I154" i="4"/>
  <c r="I155" i="4"/>
  <c r="I156" i="4"/>
  <c r="J156" i="4"/>
  <c r="I157" i="4"/>
  <c r="I158" i="4"/>
  <c r="I159" i="4"/>
  <c r="I160" i="4"/>
  <c r="I161" i="4"/>
  <c r="I162" i="4"/>
  <c r="I163" i="4"/>
  <c r="I164" i="4"/>
  <c r="J164" i="4"/>
  <c r="I165" i="4"/>
  <c r="I166" i="4"/>
  <c r="I167" i="4"/>
  <c r="I168" i="4"/>
  <c r="I169" i="4"/>
  <c r="I170" i="4"/>
  <c r="I171" i="4"/>
  <c r="I172" i="4"/>
  <c r="J172" i="4"/>
  <c r="I173" i="4"/>
  <c r="I174" i="4"/>
  <c r="I175" i="4"/>
  <c r="I176" i="4"/>
  <c r="I177" i="4"/>
  <c r="I178" i="4"/>
  <c r="I179" i="4"/>
  <c r="I180" i="4"/>
  <c r="J180" i="4"/>
  <c r="I181" i="4"/>
  <c r="I182" i="4"/>
  <c r="I183" i="4"/>
  <c r="I184" i="4"/>
  <c r="I185" i="4"/>
  <c r="I186" i="4"/>
  <c r="I187" i="4"/>
  <c r="I188" i="4"/>
  <c r="J188" i="4"/>
  <c r="I189" i="4"/>
  <c r="I190" i="4"/>
  <c r="I191" i="4"/>
  <c r="I192" i="4"/>
  <c r="I193" i="4"/>
  <c r="I194" i="4"/>
  <c r="I195" i="4"/>
  <c r="I196" i="4"/>
  <c r="J196" i="4"/>
  <c r="I197" i="4"/>
  <c r="J197" i="4"/>
  <c r="I198" i="4"/>
  <c r="I199" i="4"/>
  <c r="I200" i="4"/>
  <c r="I201" i="4"/>
  <c r="I202" i="4"/>
  <c r="I203" i="4"/>
  <c r="I204" i="4"/>
  <c r="J204" i="4"/>
  <c r="I205" i="4"/>
  <c r="I206" i="4"/>
  <c r="I207" i="4"/>
  <c r="I208" i="4"/>
  <c r="I209" i="4"/>
  <c r="I210" i="4"/>
  <c r="I211" i="4"/>
  <c r="I212" i="4"/>
  <c r="J212" i="4"/>
  <c r="I213" i="4"/>
  <c r="I214" i="4"/>
  <c r="I215" i="4"/>
  <c r="J215" i="4"/>
  <c r="I216" i="4"/>
  <c r="I217" i="4"/>
  <c r="I218" i="4"/>
  <c r="I219" i="4"/>
  <c r="I220" i="4"/>
  <c r="J220" i="4"/>
  <c r="I221" i="4"/>
  <c r="I222" i="4"/>
  <c r="I223" i="4"/>
  <c r="I224" i="4"/>
  <c r="I225" i="4"/>
  <c r="I226" i="4"/>
  <c r="I227" i="4"/>
  <c r="I228" i="4"/>
  <c r="J228" i="4"/>
  <c r="I229" i="4"/>
  <c r="I230" i="4"/>
  <c r="I231" i="4"/>
  <c r="J231" i="4"/>
  <c r="I232" i="4"/>
  <c r="I233" i="4"/>
  <c r="I234" i="4"/>
  <c r="I235" i="4"/>
  <c r="I236" i="4"/>
  <c r="J236" i="4"/>
  <c r="I237" i="4"/>
  <c r="I238" i="4"/>
  <c r="I239" i="4"/>
  <c r="I240" i="4"/>
  <c r="I241" i="4"/>
  <c r="I242" i="4"/>
  <c r="I243" i="4"/>
  <c r="I244" i="4"/>
  <c r="J244" i="4"/>
  <c r="I245" i="4"/>
  <c r="I246" i="4"/>
  <c r="I247" i="4"/>
  <c r="I248" i="4"/>
  <c r="I249" i="4"/>
  <c r="I250" i="4"/>
  <c r="I251" i="4"/>
  <c r="I252" i="4"/>
  <c r="J252" i="4"/>
  <c r="I253" i="4"/>
  <c r="I254" i="4"/>
  <c r="I255" i="4"/>
  <c r="J255" i="4"/>
  <c r="I256" i="4"/>
  <c r="I257" i="4"/>
  <c r="I258" i="4"/>
  <c r="I259" i="4"/>
  <c r="I260" i="4"/>
  <c r="J260" i="4"/>
  <c r="I261" i="4"/>
  <c r="J261" i="4"/>
  <c r="I262" i="4"/>
  <c r="I263" i="4"/>
  <c r="J263" i="4"/>
  <c r="I264" i="4"/>
  <c r="I265" i="4"/>
  <c r="I266" i="4"/>
  <c r="I267" i="4"/>
  <c r="I268" i="4"/>
  <c r="J268" i="4"/>
  <c r="I269" i="4"/>
  <c r="I270" i="4"/>
  <c r="I271" i="4"/>
  <c r="J271" i="4"/>
  <c r="I272" i="4"/>
  <c r="I273" i="4"/>
  <c r="I274" i="4"/>
  <c r="I275" i="4"/>
  <c r="I276" i="4"/>
  <c r="J276" i="4"/>
  <c r="I277" i="4"/>
  <c r="I278" i="4"/>
  <c r="I279" i="4"/>
  <c r="J279" i="4"/>
  <c r="I280" i="4"/>
  <c r="I281" i="4"/>
  <c r="I282" i="4"/>
  <c r="I283" i="4"/>
  <c r="I284" i="4"/>
  <c r="J284" i="4"/>
  <c r="I285" i="4"/>
  <c r="I286" i="4"/>
  <c r="I287" i="4"/>
  <c r="I288" i="4"/>
  <c r="I289" i="4"/>
  <c r="I290" i="4"/>
  <c r="I291" i="4"/>
  <c r="I292" i="4"/>
  <c r="J292" i="4"/>
  <c r="I293" i="4"/>
  <c r="I294" i="4"/>
  <c r="I295" i="4"/>
  <c r="J295" i="4"/>
  <c r="I296" i="4"/>
  <c r="I297" i="4"/>
  <c r="J297" i="4"/>
  <c r="I298" i="4"/>
  <c r="I299" i="4"/>
  <c r="I300" i="4"/>
  <c r="J300" i="4"/>
  <c r="I301" i="4"/>
  <c r="I302" i="4"/>
  <c r="I303" i="4"/>
  <c r="I304" i="4"/>
  <c r="I305" i="4"/>
  <c r="I306" i="4"/>
  <c r="I307" i="4"/>
  <c r="I308" i="4"/>
  <c r="J308" i="4"/>
  <c r="I309" i="4"/>
  <c r="I310" i="4"/>
  <c r="I311" i="4"/>
  <c r="I312" i="4"/>
  <c r="I313" i="4"/>
  <c r="I314" i="4"/>
  <c r="I315" i="4"/>
  <c r="I316" i="4"/>
  <c r="J316" i="4"/>
  <c r="I317" i="4"/>
  <c r="I318" i="4"/>
  <c r="I319" i="4"/>
  <c r="J319" i="4"/>
  <c r="I320" i="4"/>
  <c r="I321" i="4"/>
  <c r="I322" i="4"/>
  <c r="I323" i="4"/>
  <c r="I324" i="4"/>
  <c r="J324" i="4"/>
  <c r="I325" i="4"/>
  <c r="J325" i="4"/>
  <c r="I326" i="4"/>
  <c r="I327" i="4"/>
  <c r="J327" i="4"/>
  <c r="I328" i="4"/>
  <c r="I329" i="4"/>
  <c r="I330" i="4"/>
  <c r="I331" i="4"/>
  <c r="I332" i="4"/>
  <c r="J332" i="4"/>
  <c r="I333" i="4"/>
  <c r="I334" i="4"/>
  <c r="I335" i="4"/>
  <c r="J335" i="4"/>
  <c r="I336" i="4"/>
  <c r="I337" i="4"/>
  <c r="I338" i="4"/>
  <c r="I339" i="4"/>
  <c r="I340" i="4"/>
  <c r="J340" i="4"/>
  <c r="I341" i="4"/>
  <c r="D16" i="4"/>
  <c r="D15" i="4"/>
  <c r="D13" i="4"/>
  <c r="D12" i="4"/>
  <c r="J16" i="4"/>
  <c r="J15" i="4"/>
  <c r="J27" i="4"/>
  <c r="J38" i="4"/>
  <c r="J53" i="4"/>
  <c r="J54" i="4"/>
  <c r="J55" i="4"/>
  <c r="J56" i="4"/>
  <c r="J57" i="4"/>
  <c r="J59" i="4"/>
  <c r="J61" i="4"/>
  <c r="J63" i="4"/>
  <c r="J64" i="4"/>
  <c r="J65" i="4"/>
  <c r="J66" i="4"/>
  <c r="J67" i="4"/>
  <c r="J68" i="4"/>
  <c r="J69" i="4"/>
  <c r="J71" i="4"/>
  <c r="J72" i="4"/>
  <c r="J73" i="4"/>
  <c r="J75" i="4"/>
  <c r="J77" i="4"/>
  <c r="J79" i="4"/>
  <c r="J80" i="4"/>
  <c r="J81" i="4"/>
  <c r="J82" i="4"/>
  <c r="J83" i="4"/>
  <c r="J84" i="4"/>
  <c r="J85" i="4"/>
  <c r="J86" i="4"/>
  <c r="J87" i="4"/>
  <c r="J88" i="4"/>
  <c r="J89" i="4"/>
  <c r="J91" i="4"/>
  <c r="J93" i="4"/>
  <c r="J95" i="4"/>
  <c r="J96" i="4"/>
  <c r="J97" i="4"/>
  <c r="J99" i="4"/>
  <c r="J100" i="4"/>
  <c r="J101" i="4"/>
  <c r="J102" i="4"/>
  <c r="J103" i="4"/>
  <c r="J104" i="4"/>
  <c r="J105" i="4"/>
  <c r="J107" i="4"/>
  <c r="J109" i="4"/>
  <c r="J111" i="4"/>
  <c r="J112" i="4"/>
  <c r="J113" i="4"/>
  <c r="J114" i="4"/>
  <c r="J115" i="4"/>
  <c r="J117" i="4"/>
  <c r="J118" i="4"/>
  <c r="J119" i="4"/>
  <c r="J120" i="4"/>
  <c r="J121" i="4"/>
  <c r="J122" i="4"/>
  <c r="J123" i="4"/>
  <c r="J125" i="4"/>
  <c r="J126" i="4"/>
  <c r="J127" i="4"/>
  <c r="J128" i="4"/>
  <c r="J129" i="4"/>
  <c r="J130" i="4"/>
  <c r="J131" i="4"/>
  <c r="J133" i="4"/>
  <c r="J134" i="4"/>
  <c r="J135" i="4"/>
  <c r="J136" i="4"/>
  <c r="J137" i="4"/>
  <c r="J138" i="4"/>
  <c r="J139" i="4"/>
  <c r="J141" i="4"/>
  <c r="J142" i="4"/>
  <c r="J143" i="4"/>
  <c r="J144" i="4"/>
  <c r="J145" i="4"/>
  <c r="J146" i="4"/>
  <c r="J147" i="4"/>
  <c r="J149" i="4"/>
  <c r="J150" i="4"/>
  <c r="J151" i="4"/>
  <c r="J152" i="4"/>
  <c r="J153" i="4"/>
  <c r="J154" i="4"/>
  <c r="J155" i="4"/>
  <c r="J157" i="4"/>
  <c r="J158" i="4"/>
  <c r="J159" i="4"/>
  <c r="J160" i="4"/>
  <c r="J161" i="4"/>
  <c r="J162" i="4"/>
  <c r="J163" i="4"/>
  <c r="J165" i="4"/>
  <c r="J166" i="4"/>
  <c r="J167" i="4"/>
  <c r="J168" i="4"/>
  <c r="J169" i="4"/>
  <c r="J170" i="4"/>
  <c r="J171" i="4"/>
  <c r="J173" i="4"/>
  <c r="J174" i="4"/>
  <c r="J175" i="4"/>
  <c r="J176" i="4"/>
  <c r="J177" i="4"/>
  <c r="J178" i="4"/>
  <c r="J179" i="4"/>
  <c r="J181" i="4"/>
  <c r="J182" i="4"/>
  <c r="J183" i="4"/>
  <c r="J184" i="4"/>
  <c r="J185" i="4"/>
  <c r="J186" i="4"/>
  <c r="J187" i="4"/>
  <c r="J189" i="4"/>
  <c r="J190" i="4"/>
  <c r="J191" i="4"/>
  <c r="J192" i="4"/>
  <c r="J193" i="4"/>
  <c r="J194" i="4"/>
  <c r="J195" i="4"/>
  <c r="J198" i="4"/>
  <c r="J199" i="4"/>
  <c r="J200" i="4"/>
  <c r="J201" i="4"/>
  <c r="J202" i="4"/>
  <c r="J203" i="4"/>
  <c r="J205" i="4"/>
  <c r="J206" i="4"/>
  <c r="J207" i="4"/>
  <c r="J208" i="4"/>
  <c r="J209" i="4"/>
  <c r="J210" i="4"/>
  <c r="J211" i="4"/>
  <c r="J213" i="4"/>
  <c r="J214" i="4"/>
  <c r="J216" i="4"/>
  <c r="J217" i="4"/>
  <c r="J218" i="4"/>
  <c r="J219" i="4"/>
  <c r="J221" i="4"/>
  <c r="J222" i="4"/>
  <c r="J223" i="4"/>
  <c r="J224" i="4"/>
  <c r="J225" i="4"/>
  <c r="J226" i="4"/>
  <c r="J227" i="4"/>
  <c r="J229" i="4"/>
  <c r="J230" i="4"/>
  <c r="J232" i="4"/>
  <c r="J233" i="4"/>
  <c r="J234" i="4"/>
  <c r="J235" i="4"/>
  <c r="J237" i="4"/>
  <c r="J238" i="4"/>
  <c r="J239" i="4"/>
  <c r="J240" i="4"/>
  <c r="J241" i="4"/>
  <c r="J242" i="4"/>
  <c r="J243" i="4"/>
  <c r="J245" i="4"/>
  <c r="J246" i="4"/>
  <c r="J247" i="4"/>
  <c r="J248" i="4"/>
  <c r="J249" i="4"/>
  <c r="J250" i="4"/>
  <c r="J251" i="4"/>
  <c r="J253" i="4"/>
  <c r="J254" i="4"/>
  <c r="J256" i="4"/>
  <c r="J257" i="4"/>
  <c r="J258" i="4"/>
  <c r="J259" i="4"/>
  <c r="J262" i="4"/>
  <c r="J264" i="4"/>
  <c r="J265" i="4"/>
  <c r="J266" i="4"/>
  <c r="J267" i="4"/>
  <c r="J269" i="4"/>
  <c r="J270" i="4"/>
  <c r="J272" i="4"/>
  <c r="J273" i="4"/>
  <c r="J274" i="4"/>
  <c r="J275" i="4"/>
  <c r="J277" i="4"/>
  <c r="J278" i="4"/>
  <c r="J280" i="4"/>
  <c r="J281" i="4"/>
  <c r="J282" i="4"/>
  <c r="J283" i="4"/>
  <c r="J285" i="4"/>
  <c r="J286" i="4"/>
  <c r="J287" i="4"/>
  <c r="J288" i="4"/>
  <c r="J289" i="4"/>
  <c r="J290" i="4"/>
  <c r="J291" i="4"/>
  <c r="J293" i="4"/>
  <c r="J294" i="4"/>
  <c r="J296" i="4"/>
  <c r="J298" i="4"/>
  <c r="J299" i="4"/>
  <c r="J301" i="4"/>
  <c r="J302" i="4"/>
  <c r="J303" i="4"/>
  <c r="J304" i="4"/>
  <c r="J305" i="4"/>
  <c r="J306" i="4"/>
  <c r="J307" i="4"/>
  <c r="J309" i="4"/>
  <c r="J310" i="4"/>
  <c r="J311" i="4"/>
  <c r="J312" i="4"/>
  <c r="J313" i="4"/>
  <c r="J314" i="4"/>
  <c r="J315" i="4"/>
  <c r="J317" i="4"/>
  <c r="J318" i="4"/>
  <c r="J320" i="4"/>
  <c r="J321" i="4"/>
  <c r="J322" i="4"/>
  <c r="J323" i="4"/>
  <c r="J326" i="4"/>
  <c r="J328" i="4"/>
  <c r="J329" i="4"/>
  <c r="J330" i="4"/>
  <c r="J331" i="4"/>
  <c r="J333" i="4"/>
  <c r="J334" i="4"/>
  <c r="J336" i="4"/>
  <c r="J337" i="4"/>
  <c r="J338" i="4"/>
  <c r="J339" i="4"/>
  <c r="J341" i="4"/>
  <c r="D17" i="4"/>
  <c r="O16" i="4"/>
  <c r="O15" i="4"/>
  <c r="O12" i="4"/>
  <c r="N16" i="4"/>
  <c r="N15" i="4"/>
  <c r="M16" i="4"/>
  <c r="M15" i="4"/>
  <c r="M12" i="4"/>
  <c r="L16" i="4"/>
  <c r="L15" i="4"/>
  <c r="L13" i="4"/>
  <c r="L12" i="4"/>
  <c r="K16" i="4"/>
  <c r="K15" i="4"/>
  <c r="K12" i="4"/>
  <c r="A13" i="4"/>
  <c r="G6" i="4"/>
  <c r="G7" i="4"/>
  <c r="G5" i="4"/>
  <c r="G4" i="4"/>
  <c r="W3" i="2"/>
  <c r="W11" i="2"/>
  <c r="B2" i="2"/>
  <c r="C17" i="2"/>
  <c r="Q111" i="2"/>
  <c r="Q121" i="2"/>
  <c r="Q124" i="2"/>
  <c r="Q133" i="2"/>
  <c r="Q134" i="2"/>
  <c r="Q140" i="2"/>
  <c r="Q141" i="2"/>
  <c r="Q143" i="2"/>
  <c r="N13" i="4"/>
  <c r="N12" i="4"/>
  <c r="J13" i="4"/>
  <c r="J12" i="4"/>
  <c r="G335" i="4"/>
  <c r="M13" i="4"/>
  <c r="G175" i="4"/>
  <c r="K13" i="4"/>
  <c r="O13" i="4"/>
  <c r="H239" i="4"/>
  <c r="G111" i="4"/>
  <c r="G339" i="4"/>
  <c r="H339" i="4"/>
  <c r="H331" i="4"/>
  <c r="G331" i="4"/>
  <c r="G327" i="4"/>
  <c r="H327" i="4"/>
  <c r="G323" i="4"/>
  <c r="H323" i="4"/>
  <c r="G319" i="4"/>
  <c r="H319" i="4"/>
  <c r="H315" i="4"/>
  <c r="G315" i="4"/>
  <c r="G311" i="4"/>
  <c r="H311" i="4"/>
  <c r="H307" i="4"/>
  <c r="G307" i="4"/>
  <c r="H303" i="4"/>
  <c r="G303" i="4"/>
  <c r="H299" i="4"/>
  <c r="G299" i="4"/>
  <c r="G295" i="4"/>
  <c r="H295" i="4"/>
  <c r="G291" i="4"/>
  <c r="H291" i="4"/>
  <c r="H287" i="4"/>
  <c r="G287" i="4"/>
  <c r="G283" i="4"/>
  <c r="H283" i="4"/>
  <c r="H279" i="4"/>
  <c r="G279" i="4"/>
  <c r="G275" i="4"/>
  <c r="H275" i="4"/>
  <c r="H271" i="4"/>
  <c r="G271" i="4"/>
  <c r="H267" i="4"/>
  <c r="G267" i="4"/>
  <c r="G263" i="4"/>
  <c r="H263" i="4"/>
  <c r="G259" i="4"/>
  <c r="H259" i="4"/>
  <c r="G255" i="4"/>
  <c r="H255" i="4"/>
  <c r="H251" i="4"/>
  <c r="G251" i="4"/>
  <c r="G247" i="4"/>
  <c r="H247" i="4"/>
  <c r="H243" i="4"/>
  <c r="G243" i="4"/>
  <c r="H235" i="4"/>
  <c r="G235" i="4"/>
  <c r="G231" i="4"/>
  <c r="H231" i="4"/>
  <c r="G227" i="4"/>
  <c r="H227" i="4"/>
  <c r="H223" i="4"/>
  <c r="G223" i="4"/>
  <c r="G219" i="4"/>
  <c r="H219" i="4"/>
  <c r="H215" i="4"/>
  <c r="G215" i="4"/>
  <c r="G211" i="4"/>
  <c r="H211" i="4"/>
  <c r="H207" i="4"/>
  <c r="G207" i="4"/>
  <c r="H203" i="4"/>
  <c r="G203" i="4"/>
  <c r="G199" i="4"/>
  <c r="H199" i="4"/>
  <c r="G195" i="4"/>
  <c r="H195" i="4"/>
  <c r="G191" i="4"/>
  <c r="H191" i="4"/>
  <c r="H187" i="4"/>
  <c r="G187" i="4"/>
  <c r="G183" i="4"/>
  <c r="H183" i="4"/>
  <c r="H179" i="4"/>
  <c r="G179" i="4"/>
  <c r="H171" i="4"/>
  <c r="G171" i="4"/>
  <c r="G167" i="4"/>
  <c r="H167" i="4"/>
  <c r="G163" i="4"/>
  <c r="H163" i="4"/>
  <c r="H159" i="4"/>
  <c r="G159" i="4"/>
  <c r="G155" i="4"/>
  <c r="H155" i="4"/>
  <c r="H151" i="4"/>
  <c r="G151" i="4"/>
  <c r="G147" i="4"/>
  <c r="H147" i="4"/>
  <c r="H143" i="4"/>
  <c r="G143" i="4"/>
  <c r="H139" i="4"/>
  <c r="G139" i="4"/>
  <c r="G135" i="4"/>
  <c r="H135" i="4"/>
  <c r="G127" i="4"/>
  <c r="H127" i="4"/>
  <c r="H123" i="4"/>
  <c r="G123" i="4"/>
  <c r="G119" i="4"/>
  <c r="H119" i="4"/>
  <c r="H115" i="4"/>
  <c r="G115" i="4"/>
  <c r="H107" i="4"/>
  <c r="G107" i="4"/>
  <c r="G103" i="4"/>
  <c r="H103" i="4"/>
  <c r="G99" i="4"/>
  <c r="H99" i="4"/>
  <c r="G95" i="4"/>
  <c r="H95" i="4"/>
  <c r="G91" i="4"/>
  <c r="H91" i="4"/>
  <c r="H87" i="4"/>
  <c r="G87" i="4"/>
  <c r="G83" i="4"/>
  <c r="H83" i="4"/>
  <c r="H79" i="4"/>
  <c r="G79" i="4"/>
  <c r="H75" i="4"/>
  <c r="G75" i="4"/>
  <c r="G71" i="4"/>
  <c r="H71" i="4"/>
  <c r="G67" i="4"/>
  <c r="H67" i="4"/>
  <c r="G63" i="4"/>
  <c r="H63" i="4"/>
  <c r="H59" i="4"/>
  <c r="G59" i="4"/>
  <c r="G55" i="4"/>
  <c r="H55" i="4"/>
  <c r="G276" i="4"/>
  <c r="G244" i="4"/>
  <c r="G260" i="4"/>
  <c r="G116" i="4"/>
  <c r="G132" i="4"/>
  <c r="G332" i="4"/>
  <c r="H332" i="4"/>
  <c r="H316" i="4"/>
  <c r="G316" i="4"/>
  <c r="H308" i="4"/>
  <c r="G308" i="4"/>
  <c r="G292" i="4"/>
  <c r="H292" i="4"/>
  <c r="G284" i="4"/>
  <c r="H284" i="4"/>
  <c r="G268" i="4"/>
  <c r="H268" i="4"/>
  <c r="H252" i="4"/>
  <c r="G252" i="4"/>
  <c r="G236" i="4"/>
  <c r="H236" i="4"/>
  <c r="G228" i="4"/>
  <c r="H228" i="4"/>
  <c r="G204" i="4"/>
  <c r="H204" i="4"/>
  <c r="H196" i="4"/>
  <c r="G196" i="4"/>
  <c r="H188" i="4"/>
  <c r="G188" i="4"/>
  <c r="H180" i="4"/>
  <c r="G180" i="4"/>
  <c r="G172" i="4"/>
  <c r="H172" i="4"/>
  <c r="G164" i="4"/>
  <c r="H164" i="4"/>
  <c r="G156" i="4"/>
  <c r="H156" i="4"/>
  <c r="H148" i="4"/>
  <c r="G148" i="4"/>
  <c r="G140" i="4"/>
  <c r="H140" i="4"/>
  <c r="H124" i="4"/>
  <c r="G124" i="4"/>
  <c r="G108" i="4"/>
  <c r="H108" i="4"/>
  <c r="G100" i="4"/>
  <c r="H100" i="4"/>
  <c r="G92" i="4"/>
  <c r="H92" i="4"/>
  <c r="H84" i="4"/>
  <c r="G84" i="4"/>
  <c r="H60" i="4"/>
  <c r="G60" i="4"/>
  <c r="H52" i="4"/>
  <c r="G52" i="4"/>
  <c r="G36" i="4"/>
  <c r="G334" i="4"/>
  <c r="G336" i="4"/>
  <c r="G328" i="4"/>
  <c r="G320" i="4"/>
  <c r="G312" i="4"/>
  <c r="G304" i="4"/>
  <c r="G296" i="4"/>
  <c r="G288" i="4"/>
  <c r="G280" i="4"/>
  <c r="G272" i="4"/>
  <c r="G264" i="4"/>
  <c r="G256" i="4"/>
  <c r="G248" i="4"/>
  <c r="G240" i="4"/>
  <c r="G232" i="4"/>
  <c r="G224" i="4"/>
  <c r="G216" i="4"/>
  <c r="G208" i="4"/>
  <c r="G200" i="4"/>
  <c r="G192" i="4"/>
  <c r="G184" i="4"/>
  <c r="G176" i="4"/>
  <c r="G168" i="4"/>
  <c r="G160" i="4"/>
  <c r="G152" i="4"/>
  <c r="G144" i="4"/>
  <c r="G136" i="4"/>
  <c r="G128" i="4"/>
  <c r="G120" i="4"/>
  <c r="G112" i="4"/>
  <c r="G104" i="4"/>
  <c r="G96" i="4"/>
  <c r="G88" i="4"/>
  <c r="G80" i="4"/>
  <c r="G72" i="4"/>
  <c r="G64" i="4"/>
  <c r="G56" i="4"/>
  <c r="G48" i="4"/>
  <c r="G286" i="4"/>
  <c r="G222" i="4"/>
  <c r="G158" i="4"/>
  <c r="G94" i="4"/>
  <c r="G302" i="4"/>
  <c r="G238" i="4"/>
  <c r="G174" i="4"/>
  <c r="G110" i="4"/>
  <c r="G318" i="4"/>
  <c r="G254" i="4"/>
  <c r="G190" i="4"/>
  <c r="G126" i="4"/>
  <c r="G62" i="4"/>
  <c r="E77" i="2"/>
  <c r="F77" i="2" s="1"/>
  <c r="G77" i="2" s="1"/>
  <c r="E462" i="2"/>
  <c r="F462" i="2" s="1"/>
  <c r="E417" i="2"/>
  <c r="F417" i="2" s="1"/>
  <c r="E440" i="2"/>
  <c r="F440" i="2" s="1"/>
  <c r="P440" i="2" s="1"/>
  <c r="E399" i="2"/>
  <c r="F399" i="2" s="1"/>
  <c r="E433" i="2"/>
  <c r="F433" i="2" s="1"/>
  <c r="P433" i="2" s="1"/>
  <c r="E372" i="2"/>
  <c r="F372" i="2" s="1"/>
  <c r="E427" i="2"/>
  <c r="F427" i="2" s="1"/>
  <c r="G427" i="2" s="1"/>
  <c r="K427" i="2" s="1"/>
  <c r="E404" i="2"/>
  <c r="F404" i="2" s="1"/>
  <c r="G404" i="2" s="1"/>
  <c r="I404" i="2" s="1"/>
  <c r="E339" i="2"/>
  <c r="E250" i="2"/>
  <c r="E285" i="2"/>
  <c r="F285" i="2" s="1"/>
  <c r="E314" i="2"/>
  <c r="F314" i="2" s="1"/>
  <c r="E233" i="2"/>
  <c r="F233" i="2" s="1"/>
  <c r="E267" i="2"/>
  <c r="F267" i="2" s="1"/>
  <c r="E149" i="2"/>
  <c r="E420" i="2"/>
  <c r="F420" i="2" s="1"/>
  <c r="E173" i="2"/>
  <c r="F173" i="2" s="1"/>
  <c r="P173" i="2" s="1"/>
  <c r="E429" i="2"/>
  <c r="E408" i="2"/>
  <c r="E261" i="2"/>
  <c r="F261" i="2" s="1"/>
  <c r="G261" i="2" s="1"/>
  <c r="I261" i="2" s="1"/>
  <c r="E151" i="2"/>
  <c r="F151" i="2" s="1"/>
  <c r="E231" i="2"/>
  <c r="E356" i="2"/>
  <c r="E160" i="2"/>
  <c r="E49" i="5" s="1"/>
  <c r="E256" i="2"/>
  <c r="E293" i="2"/>
  <c r="F293" i="2" s="1"/>
  <c r="G293" i="2" s="1"/>
  <c r="I293" i="2" s="1"/>
  <c r="E311" i="2"/>
  <c r="E331" i="2"/>
  <c r="F331" i="2" s="1"/>
  <c r="E349" i="2"/>
  <c r="E398" i="2"/>
  <c r="F398" i="2" s="1"/>
  <c r="P398" i="2" s="1"/>
  <c r="E328" i="2"/>
  <c r="E193" i="2"/>
  <c r="F193" i="2" s="1"/>
  <c r="G193" i="2" s="1"/>
  <c r="I193" i="2" s="1"/>
  <c r="E352" i="2"/>
  <c r="F352" i="2" s="1"/>
  <c r="E35" i="2"/>
  <c r="F35" i="2" s="1"/>
  <c r="E55" i="2"/>
  <c r="F55" i="2" s="1"/>
  <c r="E87" i="2"/>
  <c r="F87" i="2" s="1"/>
  <c r="G87" i="2" s="1"/>
  <c r="I87" i="2" s="1"/>
  <c r="E115" i="2"/>
  <c r="F115" i="2" s="1"/>
  <c r="E338" i="2"/>
  <c r="F338" i="2" s="1"/>
  <c r="E451" i="2"/>
  <c r="F451" i="2" s="1"/>
  <c r="E375" i="2"/>
  <c r="E36" i="2"/>
  <c r="F36" i="2" s="1"/>
  <c r="G36" i="2" s="1"/>
  <c r="H36" i="2" s="1"/>
  <c r="E68" i="2"/>
  <c r="F68" i="2" s="1"/>
  <c r="G68" i="2" s="1"/>
  <c r="H68" i="2" s="1"/>
  <c r="E120" i="2"/>
  <c r="F120" i="2" s="1"/>
  <c r="G120" i="2" s="1"/>
  <c r="H120" i="2" s="1"/>
  <c r="E205" i="2"/>
  <c r="F205" i="2" s="1"/>
  <c r="E379" i="2"/>
  <c r="E25" i="2"/>
  <c r="F25" i="2" s="1"/>
  <c r="E130" i="2"/>
  <c r="F130" i="2" s="1"/>
  <c r="E78" i="2"/>
  <c r="F78" i="2" s="1"/>
  <c r="G78" i="2" s="1"/>
  <c r="H78" i="2" s="1"/>
  <c r="E388" i="2"/>
  <c r="E113" i="2"/>
  <c r="F113" i="2" s="1"/>
  <c r="G113" i="2" s="1"/>
  <c r="H113" i="2" s="1"/>
  <c r="E61" i="2"/>
  <c r="F61" i="2" s="1"/>
  <c r="G61" i="2" s="1"/>
  <c r="H61" i="2" s="1"/>
  <c r="E277" i="2"/>
  <c r="F277" i="2" s="1"/>
  <c r="E105" i="2"/>
  <c r="F105" i="2" s="1"/>
  <c r="G105" i="2" s="1"/>
  <c r="H105" i="2" s="1"/>
  <c r="E385" i="2"/>
  <c r="F385" i="2" s="1"/>
  <c r="P385" i="2" s="1"/>
  <c r="E129" i="2"/>
  <c r="F129" i="2" s="1"/>
  <c r="E131" i="5"/>
  <c r="F149" i="2"/>
  <c r="E40" i="5"/>
  <c r="E274" i="5"/>
  <c r="E139" i="5"/>
  <c r="G129" i="2"/>
  <c r="H129" i="2"/>
  <c r="E200" i="5"/>
  <c r="E245" i="5"/>
  <c r="F379" i="2"/>
  <c r="E240" i="5"/>
  <c r="G205" i="2"/>
  <c r="I205" i="2" s="1"/>
  <c r="P77" i="2"/>
  <c r="S77" i="2" s="1"/>
  <c r="H77" i="2"/>
  <c r="E73" i="5"/>
  <c r="G433" i="2"/>
  <c r="S433" i="2" s="1"/>
  <c r="G440" i="2"/>
  <c r="K440" i="2" s="1"/>
  <c r="G462" i="2"/>
  <c r="K462" i="2" s="1"/>
  <c r="E32" i="5"/>
  <c r="E23" i="5"/>
  <c r="E261" i="5"/>
  <c r="E155" i="5"/>
  <c r="E42" i="5"/>
  <c r="S440" i="2"/>
  <c r="E30" i="5"/>
  <c r="F250" i="2"/>
  <c r="P250" i="2" s="1"/>
  <c r="E114" i="5"/>
  <c r="E257" i="5"/>
  <c r="E36" i="5"/>
  <c r="G398" i="2"/>
  <c r="I398" i="2" s="1"/>
  <c r="E61" i="5"/>
  <c r="G173" i="2"/>
  <c r="I173" i="2" s="1"/>
  <c r="E97" i="5"/>
  <c r="P379" i="2"/>
  <c r="G379" i="2"/>
  <c r="I379" i="2" s="1"/>
  <c r="G385" i="2"/>
  <c r="I385" i="2" s="1"/>
  <c r="P267" i="2"/>
  <c r="G267" i="2"/>
  <c r="I267" i="2" s="1"/>
  <c r="S173" i="2"/>
  <c r="P149" i="2"/>
  <c r="G149" i="2"/>
  <c r="I149" i="2" s="1"/>
  <c r="P352" i="2"/>
  <c r="G352" i="2"/>
  <c r="I352" i="2" s="1"/>
  <c r="S385" i="2"/>
  <c r="G30" i="4"/>
  <c r="H30" i="4"/>
  <c r="F29" i="4"/>
  <c r="H29" i="4" s="1"/>
  <c r="I29" i="4"/>
  <c r="J29" i="4" s="1"/>
  <c r="F39" i="4"/>
  <c r="G34" i="4"/>
  <c r="H34" i="4"/>
  <c r="F50" i="4"/>
  <c r="G50" i="4" s="1"/>
  <c r="I50" i="4"/>
  <c r="J50" i="4"/>
  <c r="G44" i="4"/>
  <c r="H44" i="4"/>
  <c r="F43" i="4"/>
  <c r="I43" i="4"/>
  <c r="J43" i="4" s="1"/>
  <c r="F26" i="4"/>
  <c r="G26" i="4" s="1"/>
  <c r="F40" i="4"/>
  <c r="F33" i="4"/>
  <c r="H33" i="4"/>
  <c r="I42" i="4"/>
  <c r="J42" i="4" s="1"/>
  <c r="G22" i="4"/>
  <c r="H43" i="4"/>
  <c r="G43" i="4"/>
  <c r="G33" i="4"/>
  <c r="D18" i="4"/>
  <c r="E18" i="4"/>
  <c r="P331" i="2" l="1"/>
  <c r="G331" i="2"/>
  <c r="I331" i="2" s="1"/>
  <c r="P338" i="2"/>
  <c r="G338" i="2"/>
  <c r="I338" i="2" s="1"/>
  <c r="G233" i="2"/>
  <c r="I233" i="2" s="1"/>
  <c r="P233" i="2"/>
  <c r="P417" i="2"/>
  <c r="G417" i="2"/>
  <c r="K417" i="2" s="1"/>
  <c r="G277" i="2"/>
  <c r="I277" i="2" s="1"/>
  <c r="P277" i="2"/>
  <c r="S277" i="2" s="1"/>
  <c r="F388" i="2"/>
  <c r="E248" i="5"/>
  <c r="E265" i="5"/>
  <c r="F408" i="2"/>
  <c r="S352" i="2"/>
  <c r="F375" i="2"/>
  <c r="E237" i="5"/>
  <c r="E33" i="5"/>
  <c r="F429" i="2"/>
  <c r="G429" i="2" s="1"/>
  <c r="K429" i="2" s="1"/>
  <c r="E125" i="5"/>
  <c r="E193" i="5"/>
  <c r="G451" i="2"/>
  <c r="K451" i="2" s="1"/>
  <c r="P451" i="2"/>
  <c r="E234" i="5"/>
  <c r="E190" i="5"/>
  <c r="F328" i="2"/>
  <c r="F339" i="2"/>
  <c r="G339" i="2" s="1"/>
  <c r="I339" i="2" s="1"/>
  <c r="E201" i="5"/>
  <c r="E473" i="2"/>
  <c r="F473" i="2" s="1"/>
  <c r="E478" i="2"/>
  <c r="F478" i="2" s="1"/>
  <c r="E482" i="2"/>
  <c r="F482" i="2" s="1"/>
  <c r="E287" i="2"/>
  <c r="E21" i="2"/>
  <c r="E449" i="2"/>
  <c r="F449" i="2" s="1"/>
  <c r="E435" i="2"/>
  <c r="F435" i="2" s="1"/>
  <c r="E428" i="2"/>
  <c r="E31" i="5" s="1"/>
  <c r="E452" i="2"/>
  <c r="F452" i="2" s="1"/>
  <c r="E421" i="2"/>
  <c r="E458" i="2"/>
  <c r="F458" i="2" s="1"/>
  <c r="E405" i="2"/>
  <c r="E447" i="2"/>
  <c r="F447" i="2" s="1"/>
  <c r="G447" i="2" s="1"/>
  <c r="K447" i="2" s="1"/>
  <c r="E209" i="2"/>
  <c r="F209" i="2" s="1"/>
  <c r="E442" i="2"/>
  <c r="F442" i="2" s="1"/>
  <c r="P442" i="2" s="1"/>
  <c r="E395" i="2"/>
  <c r="E255" i="2"/>
  <c r="E119" i="5" s="1"/>
  <c r="E299" i="2"/>
  <c r="E161" i="5" s="1"/>
  <c r="E147" i="2"/>
  <c r="F147" i="2" s="1"/>
  <c r="E239" i="2"/>
  <c r="E103" i="5" s="1"/>
  <c r="E174" i="2"/>
  <c r="E235" i="2"/>
  <c r="E215" i="2"/>
  <c r="F215" i="2" s="1"/>
  <c r="E150" i="2"/>
  <c r="E457" i="2"/>
  <c r="F457" i="2" s="1"/>
  <c r="E211" i="2"/>
  <c r="E278" i="2"/>
  <c r="E471" i="2"/>
  <c r="F471" i="2" s="1"/>
  <c r="P471" i="2" s="1"/>
  <c r="E271" i="2"/>
  <c r="E320" i="2"/>
  <c r="F320" i="2" s="1"/>
  <c r="P320" i="2" s="1"/>
  <c r="E280" i="2"/>
  <c r="E296" i="2"/>
  <c r="E335" i="2"/>
  <c r="E353" i="2"/>
  <c r="F353" i="2" s="1"/>
  <c r="E272" i="2"/>
  <c r="F272" i="2" s="1"/>
  <c r="E199" i="2"/>
  <c r="F199" i="2" s="1"/>
  <c r="E346" i="2"/>
  <c r="E225" i="2"/>
  <c r="E389" i="2"/>
  <c r="E43" i="2"/>
  <c r="F43" i="2" s="1"/>
  <c r="E63" i="2"/>
  <c r="F63" i="2" s="1"/>
  <c r="G63" i="2" s="1"/>
  <c r="H63" i="2" s="1"/>
  <c r="E95" i="2"/>
  <c r="F95" i="2" s="1"/>
  <c r="G95" i="2" s="1"/>
  <c r="H95" i="2" s="1"/>
  <c r="E123" i="2"/>
  <c r="F123" i="2" s="1"/>
  <c r="G123" i="2" s="1"/>
  <c r="H123" i="2" s="1"/>
  <c r="E446" i="2"/>
  <c r="F446" i="2" s="1"/>
  <c r="G446" i="2" s="1"/>
  <c r="K446" i="2" s="1"/>
  <c r="E365" i="2"/>
  <c r="E227" i="5" s="1"/>
  <c r="E244" i="2"/>
  <c r="E108" i="5" s="1"/>
  <c r="E202" i="2"/>
  <c r="E44" i="2"/>
  <c r="F44" i="2" s="1"/>
  <c r="E76" i="2"/>
  <c r="F76" i="2" s="1"/>
  <c r="E96" i="2"/>
  <c r="F96" i="2" s="1"/>
  <c r="G96" i="2" s="1"/>
  <c r="E128" i="2"/>
  <c r="F128" i="2" s="1"/>
  <c r="G128" i="2" s="1"/>
  <c r="H128" i="2" s="1"/>
  <c r="E292" i="2"/>
  <c r="G399" i="2"/>
  <c r="I399" i="2" s="1"/>
  <c r="E34" i="2"/>
  <c r="F34" i="2" s="1"/>
  <c r="E377" i="2"/>
  <c r="E110" i="2"/>
  <c r="F110" i="2" s="1"/>
  <c r="G110" i="2" s="1"/>
  <c r="H110" i="2" s="1"/>
  <c r="E49" i="2"/>
  <c r="F49" i="2" s="1"/>
  <c r="E122" i="2"/>
  <c r="F122" i="2" s="1"/>
  <c r="E93" i="2"/>
  <c r="F93" i="2" s="1"/>
  <c r="E318" i="2"/>
  <c r="E33" i="2"/>
  <c r="F33" i="2" s="1"/>
  <c r="E138" i="2"/>
  <c r="F138" i="2" s="1"/>
  <c r="G25" i="2"/>
  <c r="H25" i="2" s="1"/>
  <c r="E109" i="2"/>
  <c r="F109" i="2" s="1"/>
  <c r="E341" i="2"/>
  <c r="E94" i="2"/>
  <c r="F94" i="2" s="1"/>
  <c r="E448" i="2"/>
  <c r="F448" i="2" s="1"/>
  <c r="P448" i="2" s="1"/>
  <c r="E439" i="2"/>
  <c r="E277" i="5" s="1"/>
  <c r="E430" i="2"/>
  <c r="F430" i="2" s="1"/>
  <c r="G430" i="2" s="1"/>
  <c r="K430" i="2" s="1"/>
  <c r="E455" i="2"/>
  <c r="F455" i="2" s="1"/>
  <c r="E221" i="2"/>
  <c r="F221" i="2" s="1"/>
  <c r="E206" i="2"/>
  <c r="E167" i="2"/>
  <c r="E214" i="2"/>
  <c r="E450" i="2"/>
  <c r="F450" i="2" s="1"/>
  <c r="G450" i="2" s="1"/>
  <c r="K450" i="2" s="1"/>
  <c r="E407" i="2"/>
  <c r="E260" i="2"/>
  <c r="E302" i="2"/>
  <c r="E152" i="2"/>
  <c r="F152" i="2" s="1"/>
  <c r="E246" i="2"/>
  <c r="E461" i="2"/>
  <c r="F461" i="2" s="1"/>
  <c r="G461" i="2" s="1"/>
  <c r="K461" i="2" s="1"/>
  <c r="E342" i="2"/>
  <c r="E204" i="5" s="1"/>
  <c r="E251" i="2"/>
  <c r="E180" i="2"/>
  <c r="E169" i="2"/>
  <c r="E218" i="2"/>
  <c r="E282" i="2"/>
  <c r="E252" i="2"/>
  <c r="E148" i="2"/>
  <c r="F148" i="2" s="1"/>
  <c r="G148" i="2" s="1"/>
  <c r="I148" i="2" s="1"/>
  <c r="E283" i="2"/>
  <c r="E317" i="2"/>
  <c r="E340" i="2"/>
  <c r="F340" i="2" s="1"/>
  <c r="E355" i="2"/>
  <c r="E376" i="2"/>
  <c r="F376" i="2" s="1"/>
  <c r="G376" i="2" s="1"/>
  <c r="I376" i="2" s="1"/>
  <c r="E364" i="2"/>
  <c r="E248" i="2"/>
  <c r="E190" i="2"/>
  <c r="F190" i="2" s="1"/>
  <c r="G190" i="2" s="1"/>
  <c r="I190" i="2" s="1"/>
  <c r="E67" i="2"/>
  <c r="F67" i="2" s="1"/>
  <c r="P67" i="2" s="1"/>
  <c r="E99" i="2"/>
  <c r="F99" i="2" s="1"/>
  <c r="E127" i="2"/>
  <c r="F127" i="2" s="1"/>
  <c r="G127" i="2" s="1"/>
  <c r="H127" i="2" s="1"/>
  <c r="E176" i="2"/>
  <c r="E368" i="2"/>
  <c r="E230" i="5" s="1"/>
  <c r="E229" i="2"/>
  <c r="E198" i="2"/>
  <c r="F198" i="2" s="1"/>
  <c r="E48" i="2"/>
  <c r="F48" i="2" s="1"/>
  <c r="G48" i="2" s="1"/>
  <c r="H48" i="2" s="1"/>
  <c r="E80" i="2"/>
  <c r="F80" i="2" s="1"/>
  <c r="G80" i="2" s="1"/>
  <c r="H80" i="2" s="1"/>
  <c r="E100" i="2"/>
  <c r="F100" i="2" s="1"/>
  <c r="G100" i="2" s="1"/>
  <c r="H100" i="2" s="1"/>
  <c r="E132" i="2"/>
  <c r="F132" i="2" s="1"/>
  <c r="E316" i="2"/>
  <c r="F316" i="2" s="1"/>
  <c r="P316" i="2" s="1"/>
  <c r="E165" i="2"/>
  <c r="F165" i="2" s="1"/>
  <c r="E57" i="2"/>
  <c r="F57" i="2" s="1"/>
  <c r="G57" i="2" s="1"/>
  <c r="H57" i="2" s="1"/>
  <c r="E192" i="2"/>
  <c r="F192" i="2" s="1"/>
  <c r="G192" i="2" s="1"/>
  <c r="E133" i="2"/>
  <c r="E58" i="2"/>
  <c r="F58" i="2" s="1"/>
  <c r="G58" i="2" s="1"/>
  <c r="H58" i="2" s="1"/>
  <c r="E294" i="2"/>
  <c r="E102" i="2"/>
  <c r="F102" i="2" s="1"/>
  <c r="G102" i="2" s="1"/>
  <c r="H102" i="2" s="1"/>
  <c r="E367" i="2"/>
  <c r="E137" i="2"/>
  <c r="F137" i="2" s="1"/>
  <c r="G137" i="2" s="1"/>
  <c r="H137" i="2" s="1"/>
  <c r="E42" i="2"/>
  <c r="F42" i="2" s="1"/>
  <c r="G42" i="2" s="1"/>
  <c r="H42" i="2" s="1"/>
  <c r="E479" i="2"/>
  <c r="F479" i="2" s="1"/>
  <c r="E483" i="2"/>
  <c r="F483" i="2" s="1"/>
  <c r="G483" i="2" s="1"/>
  <c r="K483" i="2" s="1"/>
  <c r="E369" i="2"/>
  <c r="E155" i="2"/>
  <c r="F155" i="2" s="1"/>
  <c r="G155" i="2" s="1"/>
  <c r="I155" i="2" s="1"/>
  <c r="E53" i="2"/>
  <c r="F53" i="2" s="1"/>
  <c r="G53" i="2" s="1"/>
  <c r="H53" i="2" s="1"/>
  <c r="E465" i="2"/>
  <c r="F465" i="2" s="1"/>
  <c r="G465" i="2" s="1"/>
  <c r="K465" i="2" s="1"/>
  <c r="E443" i="2"/>
  <c r="E432" i="2"/>
  <c r="E459" i="2"/>
  <c r="F459" i="2" s="1"/>
  <c r="G459" i="2" s="1"/>
  <c r="E470" i="2"/>
  <c r="F470" i="2" s="1"/>
  <c r="P470" i="2" s="1"/>
  <c r="E166" i="2"/>
  <c r="E213" i="2"/>
  <c r="F213" i="2" s="1"/>
  <c r="E144" i="2"/>
  <c r="E232" i="2"/>
  <c r="E394" i="2"/>
  <c r="F394" i="2" s="1"/>
  <c r="E179" i="2"/>
  <c r="E263" i="2"/>
  <c r="E161" i="2"/>
  <c r="F161" i="2" s="1"/>
  <c r="G161" i="2" s="1"/>
  <c r="I161" i="2" s="1"/>
  <c r="E269" i="2"/>
  <c r="F269" i="2" s="1"/>
  <c r="E370" i="2"/>
  <c r="E463" i="2"/>
  <c r="F463" i="2" s="1"/>
  <c r="G463" i="2" s="1"/>
  <c r="K463" i="2" s="1"/>
  <c r="E181" i="2"/>
  <c r="F181" i="2" s="1"/>
  <c r="P181" i="2" s="1"/>
  <c r="S181" i="2" s="1"/>
  <c r="E227" i="2"/>
  <c r="E143" i="2"/>
  <c r="E240" i="2"/>
  <c r="E270" i="2"/>
  <c r="F270" i="2" s="1"/>
  <c r="E441" i="2"/>
  <c r="E275" i="2"/>
  <c r="E201" i="2"/>
  <c r="F201" i="2" s="1"/>
  <c r="G201" i="2" s="1"/>
  <c r="I201" i="2" s="1"/>
  <c r="E286" i="2"/>
  <c r="E298" i="2"/>
  <c r="E319" i="2"/>
  <c r="E181" i="5" s="1"/>
  <c r="E337" i="2"/>
  <c r="E358" i="2"/>
  <c r="E168" i="2"/>
  <c r="E56" i="5" s="1"/>
  <c r="E204" i="2"/>
  <c r="E374" i="2"/>
  <c r="E290" i="2"/>
  <c r="E197" i="2"/>
  <c r="F197" i="2" s="1"/>
  <c r="G197" i="2" s="1"/>
  <c r="I197" i="2" s="1"/>
  <c r="E47" i="2"/>
  <c r="F47" i="2" s="1"/>
  <c r="G47" i="2" s="1"/>
  <c r="H47" i="2" s="1"/>
  <c r="E71" i="2"/>
  <c r="F71" i="2" s="1"/>
  <c r="E103" i="2"/>
  <c r="F103" i="2" s="1"/>
  <c r="E146" i="2"/>
  <c r="F146" i="2" s="1"/>
  <c r="G146" i="2" s="1"/>
  <c r="I146" i="2" s="1"/>
  <c r="E384" i="2"/>
  <c r="F384" i="2" s="1"/>
  <c r="E284" i="2"/>
  <c r="E24" i="2"/>
  <c r="F24" i="2" s="1"/>
  <c r="E52" i="2"/>
  <c r="F52" i="2" s="1"/>
  <c r="G52" i="2" s="1"/>
  <c r="H52" i="2" s="1"/>
  <c r="E104" i="2"/>
  <c r="F104" i="2" s="1"/>
  <c r="E136" i="2"/>
  <c r="F136" i="2" s="1"/>
  <c r="G136" i="2" s="1"/>
  <c r="H136" i="2" s="1"/>
  <c r="E336" i="2"/>
  <c r="E66" i="2"/>
  <c r="F66" i="2" s="1"/>
  <c r="E142" i="2"/>
  <c r="F142" i="2" s="1"/>
  <c r="G142" i="2" s="1"/>
  <c r="H142" i="2" s="1"/>
  <c r="E81" i="2"/>
  <c r="F81" i="2" s="1"/>
  <c r="G81" i="2" s="1"/>
  <c r="H81" i="2" s="1"/>
  <c r="E184" i="2"/>
  <c r="F184" i="2" s="1"/>
  <c r="G184" i="2" s="1"/>
  <c r="I184" i="2" s="1"/>
  <c r="E125" i="2"/>
  <c r="F125" i="2" s="1"/>
  <c r="G125" i="2" s="1"/>
  <c r="H125" i="2" s="1"/>
  <c r="E41" i="2"/>
  <c r="F41" i="2" s="1"/>
  <c r="E65" i="2"/>
  <c r="F65" i="2" s="1"/>
  <c r="G65" i="2" s="1"/>
  <c r="H65" i="2" s="1"/>
  <c r="G122" i="2"/>
  <c r="H122" i="2" s="1"/>
  <c r="E189" i="2"/>
  <c r="F189" i="2" s="1"/>
  <c r="G189" i="2" s="1"/>
  <c r="I189" i="2" s="1"/>
  <c r="E30" i="2"/>
  <c r="F30" i="2" s="1"/>
  <c r="E22" i="2"/>
  <c r="E141" i="2"/>
  <c r="E383" i="2"/>
  <c r="E411" i="2"/>
  <c r="E422" i="2"/>
  <c r="E216" i="2"/>
  <c r="F216" i="2" s="1"/>
  <c r="E178" i="2"/>
  <c r="F178" i="2" s="1"/>
  <c r="E226" i="2"/>
  <c r="E159" i="2"/>
  <c r="E243" i="2"/>
  <c r="E210" i="2"/>
  <c r="E266" i="2"/>
  <c r="E130" i="5" s="1"/>
  <c r="E304" i="2"/>
  <c r="E203" i="2"/>
  <c r="E249" i="2"/>
  <c r="E113" i="5" s="1"/>
  <c r="E431" i="2"/>
  <c r="E396" i="2"/>
  <c r="E414" i="2"/>
  <c r="E360" i="2"/>
  <c r="E238" i="2"/>
  <c r="F238" i="2" s="1"/>
  <c r="P238" i="2" s="1"/>
  <c r="E327" i="2"/>
  <c r="E247" i="2"/>
  <c r="E111" i="5" s="1"/>
  <c r="E295" i="2"/>
  <c r="E157" i="5" s="1"/>
  <c r="E183" i="2"/>
  <c r="E68" i="5" s="1"/>
  <c r="E187" i="2"/>
  <c r="F187" i="2" s="1"/>
  <c r="E220" i="2"/>
  <c r="E305" i="2"/>
  <c r="E167" i="5" s="1"/>
  <c r="E323" i="2"/>
  <c r="E343" i="2"/>
  <c r="E464" i="2"/>
  <c r="F464" i="2" s="1"/>
  <c r="G464" i="2" s="1"/>
  <c r="K464" i="2" s="1"/>
  <c r="E403" i="2"/>
  <c r="E281" i="2"/>
  <c r="E386" i="2"/>
  <c r="E312" i="2"/>
  <c r="E23" i="2"/>
  <c r="F23" i="2" s="1"/>
  <c r="G23" i="2" s="1"/>
  <c r="H23" i="2" s="1"/>
  <c r="E75" i="2"/>
  <c r="F75" i="2" s="1"/>
  <c r="G75" i="2" s="1"/>
  <c r="H75" i="2" s="1"/>
  <c r="E107" i="2"/>
  <c r="F107" i="2" s="1"/>
  <c r="G107" i="2" s="1"/>
  <c r="H107" i="2" s="1"/>
  <c r="E131" i="2"/>
  <c r="F131" i="2" s="1"/>
  <c r="E274" i="2"/>
  <c r="E392" i="2"/>
  <c r="E308" i="2"/>
  <c r="E56" i="2"/>
  <c r="F56" i="2" s="1"/>
  <c r="G56" i="2" s="1"/>
  <c r="H56" i="2" s="1"/>
  <c r="E84" i="2"/>
  <c r="F84" i="2" s="1"/>
  <c r="E108" i="2"/>
  <c r="F108" i="2" s="1"/>
  <c r="E354" i="2"/>
  <c r="E237" i="2"/>
  <c r="E89" i="2"/>
  <c r="F89" i="2" s="1"/>
  <c r="G89" i="2" s="1"/>
  <c r="I89" i="2" s="1"/>
  <c r="E37" i="2"/>
  <c r="F37" i="2" s="1"/>
  <c r="E134" i="2"/>
  <c r="E50" i="2"/>
  <c r="F50" i="2" s="1"/>
  <c r="E344" i="2"/>
  <c r="E74" i="2"/>
  <c r="F74" i="2" s="1"/>
  <c r="G74" i="2" s="1"/>
  <c r="G115" i="2"/>
  <c r="H115" i="2" s="1"/>
  <c r="E480" i="2"/>
  <c r="F480" i="2" s="1"/>
  <c r="G480" i="2" s="1"/>
  <c r="K480" i="2" s="1"/>
  <c r="E324" i="2"/>
  <c r="E45" i="2"/>
  <c r="F45" i="2" s="1"/>
  <c r="E467" i="2"/>
  <c r="F467" i="2" s="1"/>
  <c r="G467" i="2" s="1"/>
  <c r="K467" i="2" s="1"/>
  <c r="E413" i="2"/>
  <c r="F413" i="2" s="1"/>
  <c r="E436" i="2"/>
  <c r="F436" i="2" s="1"/>
  <c r="G436" i="2" s="1"/>
  <c r="K436" i="2" s="1"/>
  <c r="E222" i="2"/>
  <c r="F222" i="2" s="1"/>
  <c r="G222" i="2" s="1"/>
  <c r="I222" i="2" s="1"/>
  <c r="E468" i="2"/>
  <c r="F468" i="2" s="1"/>
  <c r="E158" i="2"/>
  <c r="E242" i="2"/>
  <c r="E162" i="2"/>
  <c r="E466" i="2"/>
  <c r="F466" i="2" s="1"/>
  <c r="E171" i="2"/>
  <c r="E223" i="2"/>
  <c r="E279" i="2"/>
  <c r="E153" i="2"/>
  <c r="E219" i="2"/>
  <c r="E258" i="2"/>
  <c r="E454" i="2"/>
  <c r="F454" i="2" s="1"/>
  <c r="E172" i="2"/>
  <c r="E60" i="5" s="1"/>
  <c r="E425" i="2"/>
  <c r="E371" i="2"/>
  <c r="E397" i="2"/>
  <c r="E164" i="2"/>
  <c r="E254" i="2"/>
  <c r="E301" i="2"/>
  <c r="E380" i="2"/>
  <c r="E195" i="2"/>
  <c r="F195" i="2" s="1"/>
  <c r="E234" i="2"/>
  <c r="E289" i="2"/>
  <c r="E307" i="2"/>
  <c r="E325" i="2"/>
  <c r="E187" i="5" s="1"/>
  <c r="E345" i="2"/>
  <c r="E423" i="2"/>
  <c r="E217" i="2"/>
  <c r="E306" i="2"/>
  <c r="E434" i="2"/>
  <c r="E27" i="2"/>
  <c r="F27" i="2" s="1"/>
  <c r="G27" i="2" s="1"/>
  <c r="H27" i="2" s="1"/>
  <c r="E51" i="2"/>
  <c r="F51" i="2" s="1"/>
  <c r="G51" i="2" s="1"/>
  <c r="H51" i="2" s="1"/>
  <c r="E79" i="2"/>
  <c r="F79" i="2" s="1"/>
  <c r="G79" i="2" s="1"/>
  <c r="H79" i="2" s="1"/>
  <c r="E297" i="2"/>
  <c r="E194" i="2"/>
  <c r="F194" i="2" s="1"/>
  <c r="E330" i="2"/>
  <c r="E28" i="2"/>
  <c r="F28" i="2" s="1"/>
  <c r="E60" i="2"/>
  <c r="F60" i="2" s="1"/>
  <c r="G60" i="2" s="1"/>
  <c r="H60" i="2" s="1"/>
  <c r="E112" i="2"/>
  <c r="F112" i="2" s="1"/>
  <c r="G112" i="2" s="1"/>
  <c r="H112" i="2" s="1"/>
  <c r="E140" i="2"/>
  <c r="E362" i="2"/>
  <c r="F362" i="2" s="1"/>
  <c r="E310" i="2"/>
  <c r="E98" i="2"/>
  <c r="F98" i="2" s="1"/>
  <c r="E46" i="2"/>
  <c r="F46" i="2" s="1"/>
  <c r="G46" i="2" s="1"/>
  <c r="H46" i="2" s="1"/>
  <c r="E268" i="2"/>
  <c r="E90" i="2"/>
  <c r="F90" i="2" s="1"/>
  <c r="G90" i="2" s="1"/>
  <c r="I90" i="2" s="1"/>
  <c r="E29" i="2"/>
  <c r="F29" i="2" s="1"/>
  <c r="G29" i="2" s="1"/>
  <c r="H29" i="2" s="1"/>
  <c r="E418" i="2"/>
  <c r="E73" i="2"/>
  <c r="F73" i="2" s="1"/>
  <c r="G73" i="2" s="1"/>
  <c r="H73" i="2" s="1"/>
  <c r="E97" i="2"/>
  <c r="F97" i="2" s="1"/>
  <c r="E85" i="2"/>
  <c r="F85" i="2" s="1"/>
  <c r="E118" i="2"/>
  <c r="F118" i="2" s="1"/>
  <c r="G118" i="2" s="1"/>
  <c r="H118" i="2" s="1"/>
  <c r="E393" i="2"/>
  <c r="E54" i="2"/>
  <c r="F54" i="2" s="1"/>
  <c r="E472" i="2"/>
  <c r="F472" i="2" s="1"/>
  <c r="E415" i="2"/>
  <c r="E424" i="2"/>
  <c r="E382" i="2"/>
  <c r="F382" i="2" s="1"/>
  <c r="G382" i="2" s="1"/>
  <c r="I382" i="2" s="1"/>
  <c r="E437" i="2"/>
  <c r="F437" i="2" s="1"/>
  <c r="G437" i="2" s="1"/>
  <c r="E359" i="2"/>
  <c r="E221" i="5" s="1"/>
  <c r="E416" i="2"/>
  <c r="E373" i="2"/>
  <c r="E177" i="2"/>
  <c r="E182" i="2"/>
  <c r="F182" i="2" s="1"/>
  <c r="E230" i="2"/>
  <c r="E156" i="2"/>
  <c r="E228" i="2"/>
  <c r="F228" i="2" s="1"/>
  <c r="E262" i="2"/>
  <c r="E402" i="2"/>
  <c r="F402" i="2" s="1"/>
  <c r="E186" i="2"/>
  <c r="E456" i="2"/>
  <c r="F456" i="2" s="1"/>
  <c r="E401" i="2"/>
  <c r="G435" i="2"/>
  <c r="E381" i="2"/>
  <c r="E257" i="2"/>
  <c r="E303" i="2"/>
  <c r="E412" i="2"/>
  <c r="E438" i="2"/>
  <c r="F438" i="2" s="1"/>
  <c r="P438" i="2" s="1"/>
  <c r="E245" i="2"/>
  <c r="E291" i="2"/>
  <c r="E309" i="2"/>
  <c r="E329" i="2"/>
  <c r="E347" i="2"/>
  <c r="E145" i="2"/>
  <c r="E19" i="5" s="1"/>
  <c r="E276" i="2"/>
  <c r="E138" i="5" s="1"/>
  <c r="E185" i="2"/>
  <c r="F185" i="2" s="1"/>
  <c r="P185" i="2" s="1"/>
  <c r="E334" i="2"/>
  <c r="E196" i="5" s="1"/>
  <c r="E31" i="2"/>
  <c r="F31" i="2" s="1"/>
  <c r="G31" i="2" s="1"/>
  <c r="H31" i="2" s="1"/>
  <c r="E83" i="2"/>
  <c r="F83" i="2" s="1"/>
  <c r="E111" i="2"/>
  <c r="E135" i="2"/>
  <c r="F135" i="2" s="1"/>
  <c r="E322" i="2"/>
  <c r="E157" i="2"/>
  <c r="E348" i="2"/>
  <c r="E32" i="2"/>
  <c r="F32" i="2" s="1"/>
  <c r="G32" i="2" s="1"/>
  <c r="H32" i="2" s="1"/>
  <c r="E64" i="2"/>
  <c r="F64" i="2" s="1"/>
  <c r="G64" i="2" s="1"/>
  <c r="H64" i="2" s="1"/>
  <c r="E88" i="2"/>
  <c r="F88" i="2" s="1"/>
  <c r="E116" i="2"/>
  <c r="F116" i="2" s="1"/>
  <c r="G116" i="2" s="1"/>
  <c r="H116" i="2" s="1"/>
  <c r="E326" i="2"/>
  <c r="E366" i="2"/>
  <c r="E363" i="2"/>
  <c r="E121" i="2"/>
  <c r="E69" i="2"/>
  <c r="F69" i="2" s="1"/>
  <c r="G69" i="2" s="1"/>
  <c r="H69" i="2" s="1"/>
  <c r="E350" i="2"/>
  <c r="E38" i="2"/>
  <c r="F38" i="2" s="1"/>
  <c r="G38" i="2" s="1"/>
  <c r="H38" i="2" s="1"/>
  <c r="E313" i="2"/>
  <c r="E82" i="2"/>
  <c r="F82" i="2" s="1"/>
  <c r="G82" i="2" s="1"/>
  <c r="H82" i="2" s="1"/>
  <c r="E357" i="2"/>
  <c r="E106" i="2"/>
  <c r="F106" i="2" s="1"/>
  <c r="G106" i="2" s="1"/>
  <c r="H106" i="2" s="1"/>
  <c r="G130" i="2"/>
  <c r="H130" i="2" s="1"/>
  <c r="G85" i="2"/>
  <c r="H85" i="2" s="1"/>
  <c r="E188" i="2"/>
  <c r="F188" i="2" s="1"/>
  <c r="E62" i="2"/>
  <c r="F62" i="2" s="1"/>
  <c r="G62" i="2" s="1"/>
  <c r="H62" i="2" s="1"/>
  <c r="E208" i="2"/>
  <c r="E273" i="2"/>
  <c r="F273" i="2" s="1"/>
  <c r="E426" i="2"/>
  <c r="E444" i="2"/>
  <c r="F444" i="2" s="1"/>
  <c r="G444" i="2" s="1"/>
  <c r="K444" i="2" s="1"/>
  <c r="E419" i="2"/>
  <c r="E453" i="2"/>
  <c r="F453" i="2" s="1"/>
  <c r="G453" i="2" s="1"/>
  <c r="K453" i="2" s="1"/>
  <c r="E400" i="2"/>
  <c r="E460" i="2"/>
  <c r="F460" i="2" s="1"/>
  <c r="G460" i="2" s="1"/>
  <c r="K460" i="2" s="1"/>
  <c r="E406" i="2"/>
  <c r="E445" i="2"/>
  <c r="E280" i="5" s="1"/>
  <c r="E163" i="2"/>
  <c r="E253" i="2"/>
  <c r="E117" i="5" s="1"/>
  <c r="E288" i="2"/>
  <c r="E321" i="2"/>
  <c r="E236" i="2"/>
  <c r="E469" i="2"/>
  <c r="F469" i="2" s="1"/>
  <c r="G469" i="2" s="1"/>
  <c r="E175" i="2"/>
  <c r="E224" i="2"/>
  <c r="E88" i="5" s="1"/>
  <c r="E207" i="2"/>
  <c r="F207" i="2" s="1"/>
  <c r="G207" i="2" s="1"/>
  <c r="E410" i="2"/>
  <c r="E265" i="2"/>
  <c r="E154" i="2"/>
  <c r="E212" i="2"/>
  <c r="E409" i="2"/>
  <c r="E264" i="2"/>
  <c r="E315" i="2"/>
  <c r="E333" i="2"/>
  <c r="E351" i="2"/>
  <c r="E241" i="2"/>
  <c r="E105" i="5" s="1"/>
  <c r="E191" i="2"/>
  <c r="F191" i="2" s="1"/>
  <c r="E200" i="2"/>
  <c r="F200" i="2" s="1"/>
  <c r="E378" i="2"/>
  <c r="E39" i="2"/>
  <c r="F39" i="2" s="1"/>
  <c r="G39" i="2" s="1"/>
  <c r="H39" i="2" s="1"/>
  <c r="E59" i="2"/>
  <c r="F59" i="2" s="1"/>
  <c r="G59" i="2" s="1"/>
  <c r="H59" i="2" s="1"/>
  <c r="E91" i="2"/>
  <c r="F91" i="2" s="1"/>
  <c r="G91" i="2" s="1"/>
  <c r="I91" i="2" s="1"/>
  <c r="E119" i="2"/>
  <c r="F119" i="2" s="1"/>
  <c r="G119" i="2" s="1"/>
  <c r="H119" i="2" s="1"/>
  <c r="E139" i="2"/>
  <c r="F139" i="2" s="1"/>
  <c r="G139" i="2" s="1"/>
  <c r="H139" i="2" s="1"/>
  <c r="E361" i="2"/>
  <c r="E170" i="2"/>
  <c r="E387" i="2"/>
  <c r="E40" i="2"/>
  <c r="F40" i="2" s="1"/>
  <c r="E72" i="2"/>
  <c r="F72" i="2" s="1"/>
  <c r="E92" i="2"/>
  <c r="F92" i="2" s="1"/>
  <c r="E124" i="2"/>
  <c r="E259" i="2"/>
  <c r="E123" i="5" s="1"/>
  <c r="E390" i="2"/>
  <c r="E250" i="5" s="1"/>
  <c r="E332" i="2"/>
  <c r="E101" i="2"/>
  <c r="F101" i="2" s="1"/>
  <c r="E26" i="2"/>
  <c r="F26" i="2" s="1"/>
  <c r="G26" i="2" s="1"/>
  <c r="H26" i="2" s="1"/>
  <c r="E70" i="2"/>
  <c r="F70" i="2" s="1"/>
  <c r="E300" i="2"/>
  <c r="E114" i="2"/>
  <c r="F114" i="2" s="1"/>
  <c r="P114" i="2" s="1"/>
  <c r="E391" i="2"/>
  <c r="G181" i="2"/>
  <c r="I181" i="2" s="1"/>
  <c r="G44" i="2"/>
  <c r="H44" i="2" s="1"/>
  <c r="E481" i="2"/>
  <c r="F481" i="2" s="1"/>
  <c r="F356" i="2"/>
  <c r="E218" i="5"/>
  <c r="E117" i="2"/>
  <c r="F117" i="2" s="1"/>
  <c r="P117" i="2" s="1"/>
  <c r="E95" i="5"/>
  <c r="F231" i="2"/>
  <c r="G231" i="2" s="1"/>
  <c r="I231" i="2" s="1"/>
  <c r="F17" i="2"/>
  <c r="D14" i="2"/>
  <c r="W26" i="2"/>
  <c r="P165" i="2"/>
  <c r="G165" i="2"/>
  <c r="I165" i="2" s="1"/>
  <c r="P340" i="2"/>
  <c r="G340" i="2"/>
  <c r="I340" i="2" s="1"/>
  <c r="P272" i="2"/>
  <c r="G272" i="2"/>
  <c r="I272" i="2" s="1"/>
  <c r="G353" i="2"/>
  <c r="I353" i="2" s="1"/>
  <c r="P353" i="2"/>
  <c r="G209" i="2"/>
  <c r="I209" i="2" s="1"/>
  <c r="P209" i="2"/>
  <c r="G228" i="2"/>
  <c r="I228" i="2" s="1"/>
  <c r="P228" i="2"/>
  <c r="P466" i="2"/>
  <c r="S466" i="2" s="1"/>
  <c r="G466" i="2"/>
  <c r="K466" i="2" s="1"/>
  <c r="G316" i="2"/>
  <c r="I316" i="2" s="1"/>
  <c r="P339" i="2"/>
  <c r="S339" i="2" s="1"/>
  <c r="S338" i="2"/>
  <c r="E176" i="5"/>
  <c r="G320" i="2"/>
  <c r="I320" i="2" s="1"/>
  <c r="F224" i="2"/>
  <c r="F445" i="2"/>
  <c r="E65" i="5"/>
  <c r="E182" i="5"/>
  <c r="F365" i="2"/>
  <c r="F319" i="2"/>
  <c r="F244" i="2"/>
  <c r="G244" i="2" s="1"/>
  <c r="I244" i="2" s="1"/>
  <c r="F334" i="2"/>
  <c r="G334" i="2" s="1"/>
  <c r="I334" i="2" s="1"/>
  <c r="F342" i="2"/>
  <c r="G342" i="2" s="1"/>
  <c r="I342" i="2" s="1"/>
  <c r="F249" i="2"/>
  <c r="G249" i="2" s="1"/>
  <c r="I249" i="2" s="1"/>
  <c r="E178" i="5"/>
  <c r="E81" i="5"/>
  <c r="E214" i="5"/>
  <c r="E75" i="5"/>
  <c r="E147" i="5"/>
  <c r="E202" i="5"/>
  <c r="F247" i="2"/>
  <c r="G247" i="2" s="1"/>
  <c r="I247" i="2" s="1"/>
  <c r="E215" i="5"/>
  <c r="E53" i="5"/>
  <c r="E244" i="5"/>
  <c r="E77" i="5"/>
  <c r="E92" i="5"/>
  <c r="E135" i="5"/>
  <c r="F172" i="2"/>
  <c r="G172" i="2" s="1"/>
  <c r="P427" i="2"/>
  <c r="S427" i="2" s="1"/>
  <c r="P73" i="2"/>
  <c r="P95" i="2"/>
  <c r="S95" i="2" s="1"/>
  <c r="F325" i="2"/>
  <c r="P325" i="2" s="1"/>
  <c r="F359" i="2"/>
  <c r="P359" i="2" s="1"/>
  <c r="F428" i="2"/>
  <c r="G428" i="2" s="1"/>
  <c r="K428" i="2" s="1"/>
  <c r="G482" i="2"/>
  <c r="K482" i="2" s="1"/>
  <c r="P482" i="2"/>
  <c r="S482" i="2" s="1"/>
  <c r="G478" i="2"/>
  <c r="K478" i="2" s="1"/>
  <c r="P478" i="2"/>
  <c r="P483" i="2"/>
  <c r="G481" i="2"/>
  <c r="K481" i="2" s="1"/>
  <c r="P481" i="2"/>
  <c r="G479" i="2"/>
  <c r="K479" i="2" s="1"/>
  <c r="P479" i="2"/>
  <c r="S479" i="2" s="1"/>
  <c r="P480" i="2"/>
  <c r="H21" i="4"/>
  <c r="G21" i="4"/>
  <c r="G41" i="4"/>
  <c r="H41" i="4"/>
  <c r="G45" i="4"/>
  <c r="H45" i="4"/>
  <c r="H49" i="4"/>
  <c r="G49" i="4"/>
  <c r="H24" i="4"/>
  <c r="G24" i="4"/>
  <c r="G29" i="4"/>
  <c r="G42" i="4"/>
  <c r="I46" i="4"/>
  <c r="J46" i="4" s="1"/>
  <c r="I23" i="4"/>
  <c r="J23" i="4" s="1"/>
  <c r="G51" i="4"/>
  <c r="I37" i="4"/>
  <c r="J37" i="4" s="1"/>
  <c r="I30" i="4"/>
  <c r="J30" i="4" s="1"/>
  <c r="I22" i="4"/>
  <c r="J22" i="4" s="1"/>
  <c r="G37" i="4"/>
  <c r="G28" i="4"/>
  <c r="I36" i="4"/>
  <c r="J36" i="4" s="1"/>
  <c r="H26" i="4"/>
  <c r="I51" i="4"/>
  <c r="J51" i="4" s="1"/>
  <c r="I49" i="4"/>
  <c r="J49" i="4" s="1"/>
  <c r="I41" i="4"/>
  <c r="J41" i="4" s="1"/>
  <c r="I26" i="4"/>
  <c r="J26" i="4" s="1"/>
  <c r="W25" i="2"/>
  <c r="I40" i="4"/>
  <c r="J40" i="4" s="1"/>
  <c r="I25" i="4"/>
  <c r="J25" i="4" s="1"/>
  <c r="E18" i="5"/>
  <c r="F143" i="2"/>
  <c r="G143" i="2" s="1"/>
  <c r="I143" i="2" s="1"/>
  <c r="F241" i="2"/>
  <c r="F390" i="2"/>
  <c r="F259" i="2"/>
  <c r="S398" i="2"/>
  <c r="P182" i="2"/>
  <c r="G182" i="2"/>
  <c r="I182" i="2" s="1"/>
  <c r="P216" i="2"/>
  <c r="G216" i="2"/>
  <c r="I216" i="2" s="1"/>
  <c r="W19" i="2"/>
  <c r="W5" i="2"/>
  <c r="W13" i="2"/>
  <c r="P29" i="2"/>
  <c r="S29" i="2" s="1"/>
  <c r="P453" i="2"/>
  <c r="P65" i="2"/>
  <c r="S65" i="2" s="1"/>
  <c r="P68" i="2"/>
  <c r="S68" i="2" s="1"/>
  <c r="P128" i="2"/>
  <c r="S128" i="2" s="1"/>
  <c r="P105" i="2"/>
  <c r="S105" i="2" s="1"/>
  <c r="P106" i="2"/>
  <c r="S106" i="2" s="1"/>
  <c r="P120" i="2"/>
  <c r="S120" i="2" s="1"/>
  <c r="W20" i="2"/>
  <c r="W6" i="2"/>
  <c r="W14" i="2"/>
  <c r="P467" i="2"/>
  <c r="S467" i="2" s="1"/>
  <c r="P222" i="2"/>
  <c r="S222" i="2" s="1"/>
  <c r="P437" i="2"/>
  <c r="P460" i="2"/>
  <c r="S460" i="2" s="1"/>
  <c r="P461" i="2"/>
  <c r="S461" i="2" s="1"/>
  <c r="P429" i="2"/>
  <c r="S429" i="2" s="1"/>
  <c r="P231" i="2"/>
  <c r="S231" i="2" s="1"/>
  <c r="P192" i="2"/>
  <c r="P123" i="2"/>
  <c r="S123" i="2" s="1"/>
  <c r="P48" i="2"/>
  <c r="S48" i="2" s="1"/>
  <c r="P31" i="2"/>
  <c r="S31" i="2" s="1"/>
  <c r="P27" i="2"/>
  <c r="S27" i="2" s="1"/>
  <c r="P74" i="2"/>
  <c r="P78" i="2"/>
  <c r="S78" i="2" s="1"/>
  <c r="P142" i="2"/>
  <c r="S142" i="2" s="1"/>
  <c r="P38" i="2"/>
  <c r="S38" i="2" s="1"/>
  <c r="P39" i="2"/>
  <c r="P189" i="2"/>
  <c r="S189" i="2" s="1"/>
  <c r="W21" i="2"/>
  <c r="W7" i="2"/>
  <c r="W2" i="2"/>
  <c r="P207" i="2"/>
  <c r="P376" i="2"/>
  <c r="S376" i="2" s="1"/>
  <c r="P193" i="2"/>
  <c r="S193" i="2" s="1"/>
  <c r="P190" i="2"/>
  <c r="P464" i="2"/>
  <c r="S464" i="2" s="1"/>
  <c r="P36" i="2"/>
  <c r="S36" i="2" s="1"/>
  <c r="P87" i="2"/>
  <c r="S87" i="2" s="1"/>
  <c r="P96" i="2"/>
  <c r="P47" i="2"/>
  <c r="S47" i="2" s="1"/>
  <c r="W22" i="2"/>
  <c r="W8" i="2"/>
  <c r="P465" i="2"/>
  <c r="S465" i="2" s="1"/>
  <c r="P184" i="2"/>
  <c r="S184" i="2" s="1"/>
  <c r="P112" i="2"/>
  <c r="S112" i="2" s="1"/>
  <c r="P127" i="2"/>
  <c r="S127" i="2" s="1"/>
  <c r="P59" i="2"/>
  <c r="S59" i="2" s="1"/>
  <c r="P25" i="2"/>
  <c r="P57" i="2"/>
  <c r="S57" i="2" s="1"/>
  <c r="P459" i="2"/>
  <c r="S459" i="2" s="1"/>
  <c r="P56" i="2"/>
  <c r="S56" i="2" s="1"/>
  <c r="P463" i="2"/>
  <c r="S463" i="2" s="1"/>
  <c r="P60" i="2"/>
  <c r="S60" i="2" s="1"/>
  <c r="P79" i="2"/>
  <c r="S79" i="2" s="1"/>
  <c r="W15" i="2"/>
  <c r="W23" i="2"/>
  <c r="W9" i="2"/>
  <c r="P155" i="2"/>
  <c r="S155" i="2" s="1"/>
  <c r="P382" i="2"/>
  <c r="S382" i="2" s="1"/>
  <c r="P447" i="2"/>
  <c r="S447" i="2" s="1"/>
  <c r="P450" i="2"/>
  <c r="S450" i="2" s="1"/>
  <c r="P26" i="2"/>
  <c r="S26" i="2" s="1"/>
  <c r="P146" i="2"/>
  <c r="S146" i="2" s="1"/>
  <c r="P62" i="2"/>
  <c r="S62" i="2" s="1"/>
  <c r="P110" i="2"/>
  <c r="S110" i="2" s="1"/>
  <c r="P137" i="2"/>
  <c r="P64" i="2"/>
  <c r="P44" i="2"/>
  <c r="S44" i="2" s="1"/>
  <c r="P82" i="2"/>
  <c r="S82" i="2" s="1"/>
  <c r="P148" i="2"/>
  <c r="P113" i="2"/>
  <c r="S113" i="2" s="1"/>
  <c r="W16" i="2"/>
  <c r="W24" i="2"/>
  <c r="W10" i="2"/>
  <c r="P462" i="2"/>
  <c r="P436" i="2"/>
  <c r="S436" i="2" s="1"/>
  <c r="P404" i="2"/>
  <c r="S404" i="2" s="1"/>
  <c r="P334" i="2"/>
  <c r="P63" i="2"/>
  <c r="P115" i="2"/>
  <c r="S115" i="2" s="1"/>
  <c r="P107" i="2"/>
  <c r="S107" i="2" s="1"/>
  <c r="P129" i="2"/>
  <c r="S129" i="2" s="1"/>
  <c r="P69" i="2"/>
  <c r="S69" i="2" s="1"/>
  <c r="P197" i="2"/>
  <c r="S197" i="2" s="1"/>
  <c r="P81" i="2"/>
  <c r="S81" i="2" s="1"/>
  <c r="P205" i="2"/>
  <c r="S205" i="2" s="1"/>
  <c r="W18" i="2"/>
  <c r="W4" i="2"/>
  <c r="W12" i="2"/>
  <c r="P469" i="2"/>
  <c r="S469" i="2" s="1"/>
  <c r="P244" i="2"/>
  <c r="S244" i="2" s="1"/>
  <c r="P118" i="2"/>
  <c r="S118" i="2" s="1"/>
  <c r="P125" i="2"/>
  <c r="P91" i="2"/>
  <c r="P102" i="2"/>
  <c r="S102" i="2" s="1"/>
  <c r="P32" i="2"/>
  <c r="S32" i="2" s="1"/>
  <c r="P51" i="2"/>
  <c r="S51" i="2" s="1"/>
  <c r="P61" i="2"/>
  <c r="S61" i="2" s="1"/>
  <c r="P46" i="2"/>
  <c r="S46" i="2" s="1"/>
  <c r="P75" i="2"/>
  <c r="S75" i="2" s="1"/>
  <c r="P201" i="2"/>
  <c r="S201" i="2" s="1"/>
  <c r="P116" i="2"/>
  <c r="F266" i="2"/>
  <c r="S233" i="2"/>
  <c r="F363" i="2"/>
  <c r="E225" i="5"/>
  <c r="F311" i="2"/>
  <c r="E173" i="5"/>
  <c r="P188" i="2"/>
  <c r="G188" i="2"/>
  <c r="I188" i="2" s="1"/>
  <c r="P52" i="2"/>
  <c r="S52" i="2" s="1"/>
  <c r="G250" i="2"/>
  <c r="I250" i="2" s="1"/>
  <c r="P88" i="2"/>
  <c r="G88" i="2"/>
  <c r="I88" i="2" s="1"/>
  <c r="P187" i="2"/>
  <c r="S187" i="2" s="1"/>
  <c r="G187" i="2"/>
  <c r="I187" i="2" s="1"/>
  <c r="E22" i="5"/>
  <c r="F419" i="2"/>
  <c r="F276" i="2"/>
  <c r="P100" i="2"/>
  <c r="S100" i="2" s="1"/>
  <c r="P49" i="2"/>
  <c r="S49" i="2" s="1"/>
  <c r="G49" i="2"/>
  <c r="H49" i="2" s="1"/>
  <c r="F144" i="2"/>
  <c r="E39" i="5"/>
  <c r="E90" i="5"/>
  <c r="F226" i="2"/>
  <c r="F383" i="2"/>
  <c r="E243" i="5"/>
  <c r="S267" i="2"/>
  <c r="P269" i="2"/>
  <c r="G269" i="2"/>
  <c r="I269" i="2" s="1"/>
  <c r="P178" i="2"/>
  <c r="G178" i="2"/>
  <c r="J178" i="2" s="1"/>
  <c r="E85" i="5"/>
  <c r="F219" i="2"/>
  <c r="F406" i="2"/>
  <c r="E263" i="5"/>
  <c r="P449" i="2"/>
  <c r="S449" i="2" s="1"/>
  <c r="G449" i="2"/>
  <c r="F368" i="2"/>
  <c r="P139" i="2"/>
  <c r="S139" i="2" s="1"/>
  <c r="E126" i="2"/>
  <c r="F126" i="2" s="1"/>
  <c r="G126" i="2" s="1"/>
  <c r="H126" i="2" s="1"/>
  <c r="E476" i="2"/>
  <c r="F476" i="2" s="1"/>
  <c r="P122" i="2"/>
  <c r="S122" i="2" s="1"/>
  <c r="P399" i="2"/>
  <c r="S399" i="2" s="1"/>
  <c r="F439" i="2"/>
  <c r="P53" i="2"/>
  <c r="S53" i="2" s="1"/>
  <c r="P200" i="2"/>
  <c r="E86" i="2"/>
  <c r="F86" i="2" s="1"/>
  <c r="P86" i="2" s="1"/>
  <c r="E475" i="2"/>
  <c r="F475" i="2" s="1"/>
  <c r="G475" i="2" s="1"/>
  <c r="K475" i="2" s="1"/>
  <c r="F145" i="2"/>
  <c r="F160" i="2"/>
  <c r="P160" i="2" s="1"/>
  <c r="P402" i="2"/>
  <c r="F255" i="2"/>
  <c r="P435" i="2"/>
  <c r="P85" i="2"/>
  <c r="P130" i="2"/>
  <c r="S130" i="2" s="1"/>
  <c r="P456" i="2"/>
  <c r="P273" i="2"/>
  <c r="E477" i="2"/>
  <c r="F477" i="2" s="1"/>
  <c r="G477" i="2" s="1"/>
  <c r="K477" i="2" s="1"/>
  <c r="E474" i="2"/>
  <c r="F474" i="2" s="1"/>
  <c r="G474" i="2" s="1"/>
  <c r="K474" i="2" s="1"/>
  <c r="P430" i="2"/>
  <c r="S430" i="2" s="1"/>
  <c r="E276" i="5"/>
  <c r="E196" i="2"/>
  <c r="F196" i="2" s="1"/>
  <c r="P196" i="2" s="1"/>
  <c r="S316" i="2"/>
  <c r="S331" i="2"/>
  <c r="K469" i="2"/>
  <c r="F349" i="2"/>
  <c r="E211" i="5"/>
  <c r="I172" i="2"/>
  <c r="P70" i="2"/>
  <c r="G70" i="2"/>
  <c r="H70" i="2" s="1"/>
  <c r="G470" i="2"/>
  <c r="K470" i="2" s="1"/>
  <c r="G97" i="2"/>
  <c r="H97" i="2" s="1"/>
  <c r="P97" i="2"/>
  <c r="F418" i="2"/>
  <c r="E21" i="5"/>
  <c r="P101" i="2"/>
  <c r="G101" i="2"/>
  <c r="H101" i="2" s="1"/>
  <c r="G34" i="2"/>
  <c r="H34" i="2" s="1"/>
  <c r="P34" i="2"/>
  <c r="F263" i="2"/>
  <c r="E127" i="5"/>
  <c r="E51" i="5"/>
  <c r="F163" i="2"/>
  <c r="G66" i="2"/>
  <c r="H66" i="2" s="1"/>
  <c r="P66" i="2"/>
  <c r="P30" i="2"/>
  <c r="G30" i="2"/>
  <c r="H30" i="2" s="1"/>
  <c r="K437" i="2"/>
  <c r="S437" i="2"/>
  <c r="K459" i="2"/>
  <c r="G191" i="2"/>
  <c r="I191" i="2" s="1"/>
  <c r="P191" i="2"/>
  <c r="G390" i="2"/>
  <c r="I390" i="2" s="1"/>
  <c r="P390" i="2"/>
  <c r="G98" i="2"/>
  <c r="H98" i="2" s="1"/>
  <c r="P98" i="2"/>
  <c r="G92" i="2"/>
  <c r="I92" i="2" s="1"/>
  <c r="P92" i="2"/>
  <c r="G72" i="2"/>
  <c r="H72" i="2" s="1"/>
  <c r="P72" i="2"/>
  <c r="G194" i="2"/>
  <c r="I194" i="2" s="1"/>
  <c r="P194" i="2"/>
  <c r="P99" i="2"/>
  <c r="G99" i="2"/>
  <c r="H99" i="2" s="1"/>
  <c r="F378" i="2"/>
  <c r="E239" i="5"/>
  <c r="F248" i="2"/>
  <c r="E112" i="5"/>
  <c r="S207" i="2"/>
  <c r="I207" i="2"/>
  <c r="P213" i="2"/>
  <c r="G213" i="2"/>
  <c r="I213" i="2" s="1"/>
  <c r="P108" i="2"/>
  <c r="G108" i="2"/>
  <c r="H108" i="2" s="1"/>
  <c r="S88" i="2"/>
  <c r="F387" i="2"/>
  <c r="E247" i="5"/>
  <c r="F392" i="2"/>
  <c r="E252" i="5"/>
  <c r="F274" i="2"/>
  <c r="E136" i="5"/>
  <c r="G135" i="2"/>
  <c r="H135" i="2" s="1"/>
  <c r="P135" i="2"/>
  <c r="K435" i="2"/>
  <c r="S435" i="2"/>
  <c r="G33" i="2"/>
  <c r="H33" i="2" s="1"/>
  <c r="P33" i="2"/>
  <c r="S33" i="2" s="1"/>
  <c r="P93" i="2"/>
  <c r="G93" i="2"/>
  <c r="H93" i="2" s="1"/>
  <c r="F332" i="2"/>
  <c r="E194" i="5"/>
  <c r="P132" i="2"/>
  <c r="G132" i="2"/>
  <c r="H132" i="2" s="1"/>
  <c r="P76" i="2"/>
  <c r="G76" i="2"/>
  <c r="H76" i="2" s="1"/>
  <c r="G198" i="2"/>
  <c r="I198" i="2" s="1"/>
  <c r="P198" i="2"/>
  <c r="P83" i="2"/>
  <c r="G83" i="2"/>
  <c r="H83" i="2" s="1"/>
  <c r="F346" i="2"/>
  <c r="E208" i="5"/>
  <c r="P195" i="2"/>
  <c r="G195" i="2"/>
  <c r="I195" i="2" s="1"/>
  <c r="G314" i="2"/>
  <c r="I314" i="2" s="1"/>
  <c r="P314" i="2"/>
  <c r="S314" i="2" s="1"/>
  <c r="P394" i="2"/>
  <c r="G394" i="2"/>
  <c r="I394" i="2" s="1"/>
  <c r="S149" i="2"/>
  <c r="K433" i="2"/>
  <c r="S39" i="2"/>
  <c r="H96" i="2"/>
  <c r="S96" i="2"/>
  <c r="G104" i="2"/>
  <c r="H104" i="2" s="1"/>
  <c r="P104" i="2"/>
  <c r="P458" i="2"/>
  <c r="G458" i="2"/>
  <c r="K458" i="2" s="1"/>
  <c r="P151" i="2"/>
  <c r="G151" i="2"/>
  <c r="I151" i="2" s="1"/>
  <c r="H74" i="2"/>
  <c r="S74" i="2"/>
  <c r="S137" i="2"/>
  <c r="P55" i="2"/>
  <c r="G55" i="2"/>
  <c r="H55" i="2" s="1"/>
  <c r="P35" i="2"/>
  <c r="G35" i="2"/>
  <c r="H35" i="2" s="1"/>
  <c r="F289" i="2"/>
  <c r="E151" i="5"/>
  <c r="F256" i="2"/>
  <c r="E120" i="5"/>
  <c r="P152" i="2"/>
  <c r="G152" i="2"/>
  <c r="I152" i="2" s="1"/>
  <c r="G455" i="2"/>
  <c r="K455" i="2" s="1"/>
  <c r="P455" i="2"/>
  <c r="S379" i="2"/>
  <c r="S340" i="2"/>
  <c r="S116" i="2"/>
  <c r="S73" i="2"/>
  <c r="P42" i="2"/>
  <c r="S42" i="2" s="1"/>
  <c r="P446" i="2"/>
  <c r="F168" i="2"/>
  <c r="F298" i="2"/>
  <c r="E160" i="5"/>
  <c r="P215" i="2"/>
  <c r="G215" i="2"/>
  <c r="I215" i="2" s="1"/>
  <c r="P452" i="2"/>
  <c r="G452" i="2"/>
  <c r="K452" i="2" s="1"/>
  <c r="S148" i="2"/>
  <c r="I192" i="2"/>
  <c r="S192" i="2"/>
  <c r="F377" i="2"/>
  <c r="E238" i="5"/>
  <c r="G40" i="2"/>
  <c r="H40" i="2" s="1"/>
  <c r="P40" i="2"/>
  <c r="K449" i="2"/>
  <c r="P199" i="2"/>
  <c r="G199" i="2"/>
  <c r="I199" i="2" s="1"/>
  <c r="P420" i="2"/>
  <c r="G420" i="2"/>
  <c r="J420" i="2" s="1"/>
  <c r="S25" i="2"/>
  <c r="G200" i="2"/>
  <c r="S334" i="2"/>
  <c r="G328" i="2"/>
  <c r="I328" i="2" s="1"/>
  <c r="P328" i="2"/>
  <c r="E99" i="5"/>
  <c r="F235" i="2"/>
  <c r="S63" i="2"/>
  <c r="E224" i="5"/>
  <c r="S216" i="2"/>
  <c r="P472" i="2"/>
  <c r="G472" i="2"/>
  <c r="K472" i="2" s="1"/>
  <c r="G473" i="2"/>
  <c r="K473" i="2" s="1"/>
  <c r="P473" i="2"/>
  <c r="S451" i="2"/>
  <c r="S91" i="2"/>
  <c r="S125" i="2"/>
  <c r="S453" i="2"/>
  <c r="P293" i="2"/>
  <c r="S293" i="2" s="1"/>
  <c r="F295" i="2"/>
  <c r="P261" i="2"/>
  <c r="S261" i="2" s="1"/>
  <c r="G456" i="2"/>
  <c r="F369" i="2"/>
  <c r="G369" i="2" s="1"/>
  <c r="I369" i="2" s="1"/>
  <c r="E231" i="5"/>
  <c r="S190" i="2"/>
  <c r="G285" i="2"/>
  <c r="I285" i="2" s="1"/>
  <c r="P285" i="2"/>
  <c r="G372" i="2"/>
  <c r="I372" i="2" s="1"/>
  <c r="P372" i="2"/>
  <c r="E102" i="5"/>
  <c r="G442" i="2"/>
  <c r="P454" i="2"/>
  <c r="S454" i="2" s="1"/>
  <c r="G454" i="2"/>
  <c r="K454" i="2" s="1"/>
  <c r="G147" i="2"/>
  <c r="I147" i="2" s="1"/>
  <c r="P147" i="2"/>
  <c r="E107" i="5"/>
  <c r="F243" i="2"/>
  <c r="S85" i="2"/>
  <c r="S64" i="2"/>
  <c r="G402" i="2"/>
  <c r="K402" i="2" s="1"/>
  <c r="P221" i="2"/>
  <c r="G221" i="2"/>
  <c r="I221" i="2" s="1"/>
  <c r="P45" i="2"/>
  <c r="S45" i="2" s="1"/>
  <c r="G45" i="2"/>
  <c r="H45" i="2" s="1"/>
  <c r="S462" i="2"/>
  <c r="G359" i="2"/>
  <c r="F299" i="2"/>
  <c r="G273" i="2"/>
  <c r="G86" i="2"/>
  <c r="I86" i="2" s="1"/>
  <c r="H25" i="4"/>
  <c r="G25" i="4"/>
  <c r="H47" i="4"/>
  <c r="G47" i="4"/>
  <c r="G38" i="4"/>
  <c r="H38" i="4"/>
  <c r="F32" i="4"/>
  <c r="G32" i="4" s="1"/>
  <c r="I32" i="4"/>
  <c r="H40" i="4"/>
  <c r="G40" i="4"/>
  <c r="H39" i="4"/>
  <c r="G39" i="4"/>
  <c r="H50" i="4"/>
  <c r="G31" i="4"/>
  <c r="H31" i="4"/>
  <c r="I35" i="4"/>
  <c r="J35" i="4" s="1"/>
  <c r="F35" i="4"/>
  <c r="H23" i="4"/>
  <c r="G23" i="4"/>
  <c r="G27" i="4"/>
  <c r="H27" i="4"/>
  <c r="F18" i="4"/>
  <c r="I18" i="4"/>
  <c r="F373" i="2" l="1"/>
  <c r="E235" i="5"/>
  <c r="P54" i="2"/>
  <c r="S54" i="2" s="1"/>
  <c r="G54" i="2"/>
  <c r="H54" i="2" s="1"/>
  <c r="F434" i="2"/>
  <c r="E275" i="5"/>
  <c r="F234" i="2"/>
  <c r="E98" i="5"/>
  <c r="F425" i="2"/>
  <c r="E28" i="5"/>
  <c r="F171" i="2"/>
  <c r="E59" i="5"/>
  <c r="F344" i="2"/>
  <c r="E206" i="5"/>
  <c r="F411" i="2"/>
  <c r="E268" i="5"/>
  <c r="G41" i="2"/>
  <c r="H41" i="2" s="1"/>
  <c r="P41" i="2"/>
  <c r="S41" i="2" s="1"/>
  <c r="P71" i="2"/>
  <c r="S71" i="2" s="1"/>
  <c r="G71" i="2"/>
  <c r="H71" i="2" s="1"/>
  <c r="F337" i="2"/>
  <c r="E199" i="5"/>
  <c r="P375" i="2"/>
  <c r="G375" i="2"/>
  <c r="I375" i="2" s="1"/>
  <c r="G67" i="2"/>
  <c r="H67" i="2" s="1"/>
  <c r="S455" i="2"/>
  <c r="S269" i="2"/>
  <c r="S228" i="2"/>
  <c r="P136" i="2"/>
  <c r="S136" i="2" s="1"/>
  <c r="G185" i="2"/>
  <c r="I185" i="2" s="1"/>
  <c r="F183" i="2"/>
  <c r="P89" i="2"/>
  <c r="S89" i="2" s="1"/>
  <c r="F300" i="2"/>
  <c r="E162" i="5"/>
  <c r="F333" i="2"/>
  <c r="E195" i="5"/>
  <c r="F426" i="2"/>
  <c r="E29" i="5"/>
  <c r="E46" i="5"/>
  <c r="F157" i="2"/>
  <c r="F412" i="2"/>
  <c r="E269" i="5"/>
  <c r="F416" i="2"/>
  <c r="E273" i="5"/>
  <c r="E253" i="5"/>
  <c r="F393" i="2"/>
  <c r="F268" i="2"/>
  <c r="E132" i="5"/>
  <c r="G28" i="2"/>
  <c r="H28" i="2" s="1"/>
  <c r="P28" i="2"/>
  <c r="S28" i="2" s="1"/>
  <c r="F306" i="2"/>
  <c r="E168" i="5"/>
  <c r="G50" i="2"/>
  <c r="H50" i="2" s="1"/>
  <c r="P50" i="2"/>
  <c r="S50" i="2" s="1"/>
  <c r="E174" i="5"/>
  <c r="F312" i="2"/>
  <c r="E86" i="5"/>
  <c r="F220" i="2"/>
  <c r="F360" i="2"/>
  <c r="E222" i="5"/>
  <c r="F210" i="2"/>
  <c r="E78" i="5"/>
  <c r="F240" i="2"/>
  <c r="E104" i="5"/>
  <c r="E14" i="5"/>
  <c r="F133" i="2"/>
  <c r="F214" i="2"/>
  <c r="E82" i="5"/>
  <c r="G94" i="2"/>
  <c r="H94" i="2" s="1"/>
  <c r="P94" i="2"/>
  <c r="S94" i="2" s="1"/>
  <c r="F278" i="2"/>
  <c r="E140" i="5"/>
  <c r="F124" i="2"/>
  <c r="E13" i="5"/>
  <c r="F410" i="2"/>
  <c r="E267" i="5"/>
  <c r="E210" i="5"/>
  <c r="F348" i="2"/>
  <c r="G84" i="2"/>
  <c r="H84" i="2" s="1"/>
  <c r="P84" i="2"/>
  <c r="S84" i="2" s="1"/>
  <c r="E270" i="5"/>
  <c r="G448" i="2"/>
  <c r="K448" i="2" s="1"/>
  <c r="G117" i="2"/>
  <c r="H117" i="2" s="1"/>
  <c r="P119" i="2"/>
  <c r="P477" i="2"/>
  <c r="P23" i="2"/>
  <c r="S23" i="2" s="1"/>
  <c r="G238" i="2"/>
  <c r="I238" i="2" s="1"/>
  <c r="G356" i="2"/>
  <c r="I356" i="2" s="1"/>
  <c r="P356" i="2"/>
  <c r="E177" i="5"/>
  <c r="F315" i="2"/>
  <c r="F357" i="2"/>
  <c r="E219" i="5"/>
  <c r="E228" i="5"/>
  <c r="F366" i="2"/>
  <c r="E184" i="5"/>
  <c r="F322" i="2"/>
  <c r="F303" i="2"/>
  <c r="E165" i="5"/>
  <c r="F262" i="2"/>
  <c r="E126" i="5"/>
  <c r="F330" i="2"/>
  <c r="E192" i="5"/>
  <c r="F217" i="2"/>
  <c r="E83" i="5"/>
  <c r="F380" i="2"/>
  <c r="E241" i="5"/>
  <c r="F162" i="2"/>
  <c r="E50" i="5"/>
  <c r="F134" i="2"/>
  <c r="E15" i="5"/>
  <c r="F308" i="2"/>
  <c r="E170" i="5"/>
  <c r="F386" i="2"/>
  <c r="E246" i="5"/>
  <c r="F414" i="2"/>
  <c r="E271" i="5"/>
  <c r="E17" i="5"/>
  <c r="F141" i="2"/>
  <c r="F179" i="2"/>
  <c r="E66" i="5"/>
  <c r="E35" i="5"/>
  <c r="F432" i="2"/>
  <c r="G114" i="2"/>
  <c r="H114" i="2" s="1"/>
  <c r="F252" i="2"/>
  <c r="E116" i="5"/>
  <c r="F167" i="2"/>
  <c r="E55" i="5"/>
  <c r="F341" i="2"/>
  <c r="E203" i="5"/>
  <c r="F211" i="2"/>
  <c r="E79" i="5"/>
  <c r="E24" i="5"/>
  <c r="F421" i="2"/>
  <c r="P408" i="2"/>
  <c r="G408" i="2"/>
  <c r="I408" i="2" s="1"/>
  <c r="S483" i="2"/>
  <c r="E213" i="5"/>
  <c r="F351" i="2"/>
  <c r="F121" i="2"/>
  <c r="E12" i="5"/>
  <c r="E145" i="5"/>
  <c r="F283" i="2"/>
  <c r="F251" i="2"/>
  <c r="E115" i="5"/>
  <c r="F318" i="2"/>
  <c r="E180" i="5"/>
  <c r="E154" i="5"/>
  <c r="F292" i="2"/>
  <c r="F405" i="2"/>
  <c r="E262" i="5"/>
  <c r="F287" i="2"/>
  <c r="E149" i="5"/>
  <c r="S221" i="2"/>
  <c r="G471" i="2"/>
  <c r="K471" i="2" s="1"/>
  <c r="P342" i="2"/>
  <c r="S342" i="2" s="1"/>
  <c r="E133" i="5"/>
  <c r="P90" i="2"/>
  <c r="S90" i="2" s="1"/>
  <c r="F305" i="2"/>
  <c r="E128" i="5"/>
  <c r="F264" i="2"/>
  <c r="F175" i="2"/>
  <c r="E62" i="5"/>
  <c r="F208" i="2"/>
  <c r="E76" i="5"/>
  <c r="F326" i="2"/>
  <c r="E188" i="5"/>
  <c r="F347" i="2"/>
  <c r="E209" i="5"/>
  <c r="F257" i="2"/>
  <c r="E121" i="5"/>
  <c r="F423" i="2"/>
  <c r="E26" i="5"/>
  <c r="F301" i="2"/>
  <c r="E163" i="5"/>
  <c r="F258" i="2"/>
  <c r="E122" i="5"/>
  <c r="F242" i="2"/>
  <c r="E106" i="5"/>
  <c r="F324" i="2"/>
  <c r="E186" i="5"/>
  <c r="P37" i="2"/>
  <c r="S37" i="2" s="1"/>
  <c r="G37" i="2"/>
  <c r="H37" i="2" s="1"/>
  <c r="F281" i="2"/>
  <c r="E143" i="5"/>
  <c r="F396" i="2"/>
  <c r="E255" i="5"/>
  <c r="F159" i="2"/>
  <c r="E48" i="5"/>
  <c r="F22" i="2"/>
  <c r="E38" i="5"/>
  <c r="P24" i="2"/>
  <c r="S24" i="2" s="1"/>
  <c r="G24" i="2"/>
  <c r="H24" i="2" s="1"/>
  <c r="F290" i="2"/>
  <c r="E152" i="5"/>
  <c r="F286" i="2"/>
  <c r="E148" i="5"/>
  <c r="F227" i="2"/>
  <c r="E91" i="5"/>
  <c r="F443" i="2"/>
  <c r="E279" i="5"/>
  <c r="F229" i="2"/>
  <c r="E93" i="5"/>
  <c r="E226" i="5"/>
  <c r="F364" i="2"/>
  <c r="E110" i="5"/>
  <c r="F246" i="2"/>
  <c r="F206" i="2"/>
  <c r="E74" i="5"/>
  <c r="P109" i="2"/>
  <c r="S109" i="2" s="1"/>
  <c r="G109" i="2"/>
  <c r="H109" i="2" s="1"/>
  <c r="F335" i="2"/>
  <c r="E197" i="5"/>
  <c r="P457" i="2"/>
  <c r="S457" i="2" s="1"/>
  <c r="G457" i="2"/>
  <c r="K457" i="2" s="1"/>
  <c r="F186" i="2"/>
  <c r="E69" i="5"/>
  <c r="P80" i="2"/>
  <c r="S80" i="2" s="1"/>
  <c r="F409" i="2"/>
  <c r="E266" i="5"/>
  <c r="F313" i="2"/>
  <c r="E175" i="5"/>
  <c r="E11" i="5"/>
  <c r="F111" i="2"/>
  <c r="E191" i="5"/>
  <c r="F329" i="2"/>
  <c r="F381" i="2"/>
  <c r="E242" i="5"/>
  <c r="F156" i="2"/>
  <c r="E45" i="5"/>
  <c r="E172" i="5"/>
  <c r="F310" i="2"/>
  <c r="F297" i="2"/>
  <c r="E159" i="5"/>
  <c r="F345" i="2"/>
  <c r="E207" i="5"/>
  <c r="F254" i="2"/>
  <c r="E118" i="5"/>
  <c r="F158" i="2"/>
  <c r="E47" i="5"/>
  <c r="F403" i="2"/>
  <c r="E260" i="5"/>
  <c r="E34" i="5"/>
  <c r="F431" i="2"/>
  <c r="F284" i="2"/>
  <c r="E146" i="5"/>
  <c r="F374" i="2"/>
  <c r="E236" i="5"/>
  <c r="F232" i="2"/>
  <c r="E96" i="5"/>
  <c r="F282" i="2"/>
  <c r="E144" i="5"/>
  <c r="G43" i="2"/>
  <c r="H43" i="2" s="1"/>
  <c r="P43" i="2"/>
  <c r="S43" i="2" s="1"/>
  <c r="E158" i="5"/>
  <c r="F296" i="2"/>
  <c r="F150" i="2"/>
  <c r="E41" i="5"/>
  <c r="F395" i="2"/>
  <c r="E254" i="5"/>
  <c r="S147" i="2"/>
  <c r="S152" i="2"/>
  <c r="S55" i="2"/>
  <c r="S194" i="2"/>
  <c r="G438" i="2"/>
  <c r="K438" i="2" s="1"/>
  <c r="P249" i="2"/>
  <c r="S249" i="2" s="1"/>
  <c r="F239" i="2"/>
  <c r="F170" i="2"/>
  <c r="E58" i="5"/>
  <c r="E80" i="5"/>
  <c r="F212" i="2"/>
  <c r="F236" i="2"/>
  <c r="E100" i="5"/>
  <c r="F400" i="2"/>
  <c r="E258" i="5"/>
  <c r="F309" i="2"/>
  <c r="E171" i="5"/>
  <c r="F230" i="2"/>
  <c r="E94" i="5"/>
  <c r="E27" i="5"/>
  <c r="F424" i="2"/>
  <c r="P362" i="2"/>
  <c r="S362" i="2" s="1"/>
  <c r="G362" i="2"/>
  <c r="I362" i="2" s="1"/>
  <c r="F164" i="2"/>
  <c r="E52" i="5"/>
  <c r="E43" i="5"/>
  <c r="F153" i="2"/>
  <c r="G468" i="2"/>
  <c r="K468" i="2" s="1"/>
  <c r="P468" i="2"/>
  <c r="F237" i="2"/>
  <c r="E101" i="5"/>
  <c r="P131" i="2"/>
  <c r="S131" i="2" s="1"/>
  <c r="G131" i="2"/>
  <c r="H131" i="2" s="1"/>
  <c r="G384" i="2"/>
  <c r="I384" i="2" s="1"/>
  <c r="P384" i="2"/>
  <c r="F204" i="2"/>
  <c r="E72" i="5"/>
  <c r="F275" i="2"/>
  <c r="E137" i="5"/>
  <c r="F367" i="2"/>
  <c r="E229" i="5"/>
  <c r="F176" i="2"/>
  <c r="E63" i="5"/>
  <c r="E217" i="5"/>
  <c r="F355" i="2"/>
  <c r="F218" i="2"/>
  <c r="E84" i="5"/>
  <c r="F302" i="2"/>
  <c r="E164" i="5"/>
  <c r="F202" i="2"/>
  <c r="E70" i="5"/>
  <c r="E249" i="5"/>
  <c r="F389" i="2"/>
  <c r="F280" i="2"/>
  <c r="E142" i="5"/>
  <c r="P388" i="2"/>
  <c r="G388" i="2"/>
  <c r="I388" i="2" s="1"/>
  <c r="P58" i="2"/>
  <c r="G325" i="2"/>
  <c r="I325" i="2" s="1"/>
  <c r="F253" i="2"/>
  <c r="G253" i="2" s="1"/>
  <c r="I253" i="2" s="1"/>
  <c r="F361" i="2"/>
  <c r="E223" i="5"/>
  <c r="F154" i="2"/>
  <c r="E44" i="5"/>
  <c r="E183" i="5"/>
  <c r="F321" i="2"/>
  <c r="E212" i="5"/>
  <c r="F350" i="2"/>
  <c r="E153" i="5"/>
  <c r="F291" i="2"/>
  <c r="F401" i="2"/>
  <c r="E259" i="5"/>
  <c r="F415" i="2"/>
  <c r="E272" i="5"/>
  <c r="E16" i="5"/>
  <c r="F140" i="2"/>
  <c r="F307" i="2"/>
  <c r="E169" i="5"/>
  <c r="F397" i="2"/>
  <c r="E256" i="5"/>
  <c r="F279" i="2"/>
  <c r="E141" i="5"/>
  <c r="E216" i="5"/>
  <c r="F354" i="2"/>
  <c r="F343" i="2"/>
  <c r="E205" i="5"/>
  <c r="F203" i="2"/>
  <c r="E71" i="5"/>
  <c r="F370" i="2"/>
  <c r="E232" i="5"/>
  <c r="F169" i="2"/>
  <c r="E57" i="5"/>
  <c r="F260" i="2"/>
  <c r="E124" i="5"/>
  <c r="G138" i="2"/>
  <c r="H138" i="2" s="1"/>
  <c r="P138" i="2"/>
  <c r="S138" i="2" s="1"/>
  <c r="F225" i="2"/>
  <c r="E89" i="5"/>
  <c r="P444" i="2"/>
  <c r="S417" i="2"/>
  <c r="P161" i="2"/>
  <c r="S161" i="2" s="1"/>
  <c r="S353" i="2"/>
  <c r="E251" i="5"/>
  <c r="F391" i="2"/>
  <c r="E129" i="5"/>
  <c r="F265" i="2"/>
  <c r="F288" i="2"/>
  <c r="E150" i="5"/>
  <c r="F245" i="2"/>
  <c r="E109" i="5"/>
  <c r="E64" i="5"/>
  <c r="F177" i="2"/>
  <c r="F371" i="2"/>
  <c r="E233" i="5"/>
  <c r="E87" i="5"/>
  <c r="F223" i="2"/>
  <c r="F323" i="2"/>
  <c r="E185" i="5"/>
  <c r="F327" i="2"/>
  <c r="E189" i="5"/>
  <c r="F304" i="2"/>
  <c r="E166" i="5"/>
  <c r="F422" i="2"/>
  <c r="E25" i="5"/>
  <c r="F336" i="2"/>
  <c r="E198" i="5"/>
  <c r="P103" i="2"/>
  <c r="G103" i="2"/>
  <c r="H103" i="2" s="1"/>
  <c r="F358" i="2"/>
  <c r="E220" i="5"/>
  <c r="F441" i="2"/>
  <c r="E278" i="5"/>
  <c r="F166" i="2"/>
  <c r="E54" i="5"/>
  <c r="E156" i="5"/>
  <c r="F294" i="2"/>
  <c r="F317" i="2"/>
  <c r="E179" i="5"/>
  <c r="F180" i="2"/>
  <c r="E67" i="5"/>
  <c r="E264" i="5"/>
  <c r="F407" i="2"/>
  <c r="F271" i="2"/>
  <c r="E134" i="5"/>
  <c r="E20" i="5"/>
  <c r="F174" i="2"/>
  <c r="F21" i="2"/>
  <c r="E37" i="5"/>
  <c r="S325" i="2"/>
  <c r="S188" i="2"/>
  <c r="P365" i="2"/>
  <c r="G365" i="2"/>
  <c r="I365" i="2" s="1"/>
  <c r="S209" i="2"/>
  <c r="P247" i="2"/>
  <c r="P172" i="2"/>
  <c r="S172" i="2" s="1"/>
  <c r="P253" i="2"/>
  <c r="S253" i="2" s="1"/>
  <c r="P143" i="2"/>
  <c r="S143" i="2" s="1"/>
  <c r="S478" i="2"/>
  <c r="P319" i="2"/>
  <c r="G319" i="2"/>
  <c r="I319" i="2" s="1"/>
  <c r="S320" i="2"/>
  <c r="G160" i="2"/>
  <c r="I160" i="2" s="1"/>
  <c r="P369" i="2"/>
  <c r="S369" i="2" s="1"/>
  <c r="S472" i="2"/>
  <c r="S238" i="2"/>
  <c r="P428" i="2"/>
  <c r="S428" i="2" s="1"/>
  <c r="G445" i="2"/>
  <c r="P445" i="2"/>
  <c r="S165" i="2"/>
  <c r="S372" i="2"/>
  <c r="G196" i="2"/>
  <c r="I196" i="2" s="1"/>
  <c r="P224" i="2"/>
  <c r="G224" i="2"/>
  <c r="I224" i="2" s="1"/>
  <c r="S272" i="2"/>
  <c r="S480" i="2"/>
  <c r="S481" i="2"/>
  <c r="S470" i="2"/>
  <c r="S473" i="2"/>
  <c r="S58" i="2"/>
  <c r="S119" i="2"/>
  <c r="S34" i="2"/>
  <c r="P126" i="2"/>
  <c r="S126" i="2" s="1"/>
  <c r="G476" i="2"/>
  <c r="K476" i="2" s="1"/>
  <c r="P476" i="2"/>
  <c r="P270" i="2"/>
  <c r="G270" i="2"/>
  <c r="I270" i="2" s="1"/>
  <c r="P419" i="2"/>
  <c r="G419" i="2"/>
  <c r="J419" i="2" s="1"/>
  <c r="P475" i="2"/>
  <c r="S475" i="2" s="1"/>
  <c r="S182" i="2"/>
  <c r="P144" i="2"/>
  <c r="G144" i="2"/>
  <c r="J144" i="2" s="1"/>
  <c r="S448" i="2"/>
  <c r="S67" i="2"/>
  <c r="S452" i="2"/>
  <c r="S394" i="2"/>
  <c r="S83" i="2"/>
  <c r="S132" i="2"/>
  <c r="P406" i="2"/>
  <c r="G406" i="2"/>
  <c r="I406" i="2" s="1"/>
  <c r="P241" i="2"/>
  <c r="G241" i="2"/>
  <c r="I241" i="2" s="1"/>
  <c r="P474" i="2"/>
  <c r="S474" i="2" s="1"/>
  <c r="P145" i="2"/>
  <c r="G145" i="2"/>
  <c r="I145" i="2" s="1"/>
  <c r="P439" i="2"/>
  <c r="G439" i="2"/>
  <c r="K439" i="2" s="1"/>
  <c r="P219" i="2"/>
  <c r="G219" i="2"/>
  <c r="I219" i="2" s="1"/>
  <c r="S178" i="2"/>
  <c r="G311" i="2"/>
  <c r="I311" i="2" s="1"/>
  <c r="P311" i="2"/>
  <c r="S311" i="2" s="1"/>
  <c r="S420" i="2"/>
  <c r="S40" i="2"/>
  <c r="S446" i="2"/>
  <c r="S35" i="2"/>
  <c r="S104" i="2"/>
  <c r="S198" i="2"/>
  <c r="S135" i="2"/>
  <c r="S72" i="2"/>
  <c r="S390" i="2"/>
  <c r="P368" i="2"/>
  <c r="G368" i="2"/>
  <c r="I368" i="2" s="1"/>
  <c r="G383" i="2"/>
  <c r="I383" i="2" s="1"/>
  <c r="P383" i="2"/>
  <c r="G363" i="2"/>
  <c r="I363" i="2" s="1"/>
  <c r="P363" i="2"/>
  <c r="S66" i="2"/>
  <c r="S97" i="2"/>
  <c r="P226" i="2"/>
  <c r="G226" i="2"/>
  <c r="I226" i="2" s="1"/>
  <c r="G266" i="2"/>
  <c r="I266" i="2" s="1"/>
  <c r="P266" i="2"/>
  <c r="P255" i="2"/>
  <c r="G255" i="2"/>
  <c r="I255" i="2" s="1"/>
  <c r="P276" i="2"/>
  <c r="G276" i="2"/>
  <c r="I276" i="2" s="1"/>
  <c r="P259" i="2"/>
  <c r="G259" i="2"/>
  <c r="I259" i="2" s="1"/>
  <c r="S250" i="2"/>
  <c r="K442" i="2"/>
  <c r="S442" i="2"/>
  <c r="S285" i="2"/>
  <c r="P235" i="2"/>
  <c r="G235" i="2"/>
  <c r="I235" i="2" s="1"/>
  <c r="P332" i="2"/>
  <c r="G332" i="2"/>
  <c r="I332" i="2" s="1"/>
  <c r="P387" i="2"/>
  <c r="G387" i="2"/>
  <c r="I387" i="2" s="1"/>
  <c r="S191" i="2"/>
  <c r="P243" i="2"/>
  <c r="G243" i="2"/>
  <c r="I243" i="2" s="1"/>
  <c r="K456" i="2"/>
  <c r="S456" i="2"/>
  <c r="P378" i="2"/>
  <c r="G378" i="2"/>
  <c r="I378" i="2" s="1"/>
  <c r="G418" i="2"/>
  <c r="J418" i="2" s="1"/>
  <c r="P418" i="2"/>
  <c r="S86" i="2"/>
  <c r="S444" i="2"/>
  <c r="S328" i="2"/>
  <c r="S151" i="2"/>
  <c r="S195" i="2"/>
  <c r="S93" i="2"/>
  <c r="I273" i="2"/>
  <c r="S273" i="2"/>
  <c r="S108" i="2"/>
  <c r="S99" i="2"/>
  <c r="S92" i="2"/>
  <c r="S438" i="2"/>
  <c r="S160" i="2"/>
  <c r="G299" i="2"/>
  <c r="I299" i="2" s="1"/>
  <c r="P299" i="2"/>
  <c r="S402" i="2"/>
  <c r="P295" i="2"/>
  <c r="G295" i="2"/>
  <c r="I295" i="2" s="1"/>
  <c r="S199" i="2"/>
  <c r="S215" i="2"/>
  <c r="P298" i="2"/>
  <c r="G298" i="2"/>
  <c r="I298" i="2" s="1"/>
  <c r="P346" i="2"/>
  <c r="G346" i="2"/>
  <c r="I346" i="2" s="1"/>
  <c r="S76" i="2"/>
  <c r="G274" i="2"/>
  <c r="I274" i="2" s="1"/>
  <c r="P274" i="2"/>
  <c r="P163" i="2"/>
  <c r="G163" i="2"/>
  <c r="I163" i="2" s="1"/>
  <c r="D15" i="2"/>
  <c r="C19" i="2" s="1"/>
  <c r="S471" i="2"/>
  <c r="I200" i="2"/>
  <c r="S200" i="2"/>
  <c r="G256" i="2"/>
  <c r="I256" i="2" s="1"/>
  <c r="P256" i="2"/>
  <c r="S458" i="2"/>
  <c r="S213" i="2"/>
  <c r="S98" i="2"/>
  <c r="S477" i="2"/>
  <c r="S70" i="2"/>
  <c r="P349" i="2"/>
  <c r="G349" i="2"/>
  <c r="I349" i="2" s="1"/>
  <c r="I359" i="2"/>
  <c r="S359" i="2"/>
  <c r="P377" i="2"/>
  <c r="S377" i="2" s="1"/>
  <c r="G377" i="2"/>
  <c r="I377" i="2" s="1"/>
  <c r="P392" i="2"/>
  <c r="G392" i="2"/>
  <c r="I392" i="2" s="1"/>
  <c r="P413" i="2"/>
  <c r="G413" i="2"/>
  <c r="S117" i="2"/>
  <c r="G168" i="2"/>
  <c r="J168" i="2" s="1"/>
  <c r="P168" i="2"/>
  <c r="P289" i="2"/>
  <c r="G289" i="2"/>
  <c r="I289" i="2" s="1"/>
  <c r="P248" i="2"/>
  <c r="G248" i="2"/>
  <c r="I248" i="2" s="1"/>
  <c r="S30" i="2"/>
  <c r="G263" i="2"/>
  <c r="I263" i="2" s="1"/>
  <c r="P263" i="2"/>
  <c r="S101" i="2"/>
  <c r="S247" i="2"/>
  <c r="M6" i="4"/>
  <c r="G35" i="4"/>
  <c r="H35" i="4"/>
  <c r="J32" i="4"/>
  <c r="H32" i="4"/>
  <c r="G18" i="4"/>
  <c r="J18" i="4"/>
  <c r="H18" i="4"/>
  <c r="G265" i="2" l="1"/>
  <c r="I265" i="2" s="1"/>
  <c r="P265" i="2"/>
  <c r="S265" i="2" s="1"/>
  <c r="P22" i="2"/>
  <c r="S22" i="2" s="1"/>
  <c r="G22" i="2"/>
  <c r="H22" i="2" s="1"/>
  <c r="S224" i="2"/>
  <c r="S365" i="2"/>
  <c r="G317" i="2"/>
  <c r="I317" i="2" s="1"/>
  <c r="P317" i="2"/>
  <c r="P358" i="2"/>
  <c r="G358" i="2"/>
  <c r="I358" i="2" s="1"/>
  <c r="P304" i="2"/>
  <c r="S304" i="2" s="1"/>
  <c r="G304" i="2"/>
  <c r="I304" i="2" s="1"/>
  <c r="P371" i="2"/>
  <c r="G371" i="2"/>
  <c r="I371" i="2" s="1"/>
  <c r="G225" i="2"/>
  <c r="I225" i="2" s="1"/>
  <c r="P225" i="2"/>
  <c r="P370" i="2"/>
  <c r="G370" i="2"/>
  <c r="I370" i="2" s="1"/>
  <c r="P279" i="2"/>
  <c r="S279" i="2" s="1"/>
  <c r="G279" i="2"/>
  <c r="I279" i="2" s="1"/>
  <c r="P415" i="2"/>
  <c r="G415" i="2"/>
  <c r="K415" i="2" s="1"/>
  <c r="P284" i="2"/>
  <c r="S284" i="2" s="1"/>
  <c r="G284" i="2"/>
  <c r="I284" i="2" s="1"/>
  <c r="P254" i="2"/>
  <c r="G254" i="2"/>
  <c r="I254" i="2" s="1"/>
  <c r="G156" i="2"/>
  <c r="I156" i="2" s="1"/>
  <c r="P156" i="2"/>
  <c r="P313" i="2"/>
  <c r="G313" i="2"/>
  <c r="I313" i="2" s="1"/>
  <c r="P364" i="2"/>
  <c r="S364" i="2" s="1"/>
  <c r="G364" i="2"/>
  <c r="I364" i="2" s="1"/>
  <c r="G292" i="2"/>
  <c r="I292" i="2" s="1"/>
  <c r="P292" i="2"/>
  <c r="S292" i="2" s="1"/>
  <c r="P252" i="2"/>
  <c r="S252" i="2" s="1"/>
  <c r="G252" i="2"/>
  <c r="I252" i="2" s="1"/>
  <c r="P210" i="2"/>
  <c r="G210" i="2"/>
  <c r="I210" i="2" s="1"/>
  <c r="P426" i="2"/>
  <c r="S426" i="2" s="1"/>
  <c r="G426" i="2"/>
  <c r="K426" i="2" s="1"/>
  <c r="P337" i="2"/>
  <c r="G337" i="2"/>
  <c r="I337" i="2" s="1"/>
  <c r="G344" i="2"/>
  <c r="I344" i="2" s="1"/>
  <c r="P344" i="2"/>
  <c r="G434" i="2"/>
  <c r="I434" i="2" s="1"/>
  <c r="P434" i="2"/>
  <c r="S434" i="2" s="1"/>
  <c r="P301" i="2"/>
  <c r="S301" i="2" s="1"/>
  <c r="G301" i="2"/>
  <c r="I301" i="2" s="1"/>
  <c r="G405" i="2"/>
  <c r="I405" i="2" s="1"/>
  <c r="P405" i="2"/>
  <c r="S405" i="2" s="1"/>
  <c r="G134" i="2"/>
  <c r="I134" i="2" s="1"/>
  <c r="P134" i="2"/>
  <c r="G330" i="2"/>
  <c r="I330" i="2" s="1"/>
  <c r="P330" i="2"/>
  <c r="S330" i="2" s="1"/>
  <c r="P393" i="2"/>
  <c r="S393" i="2" s="1"/>
  <c r="G393" i="2"/>
  <c r="I393" i="2" s="1"/>
  <c r="P177" i="2"/>
  <c r="G177" i="2"/>
  <c r="J177" i="2" s="1"/>
  <c r="G391" i="2"/>
  <c r="I391" i="2" s="1"/>
  <c r="P391" i="2"/>
  <c r="S388" i="2"/>
  <c r="G302" i="2"/>
  <c r="I302" i="2" s="1"/>
  <c r="P302" i="2"/>
  <c r="S302" i="2" s="1"/>
  <c r="P367" i="2"/>
  <c r="G367" i="2"/>
  <c r="I367" i="2" s="1"/>
  <c r="G164" i="2"/>
  <c r="I164" i="2" s="1"/>
  <c r="P164" i="2"/>
  <c r="S164" i="2" s="1"/>
  <c r="P309" i="2"/>
  <c r="G309" i="2"/>
  <c r="I309" i="2" s="1"/>
  <c r="G170" i="2"/>
  <c r="I170" i="2" s="1"/>
  <c r="P170" i="2"/>
  <c r="S170" i="2" s="1"/>
  <c r="P431" i="2"/>
  <c r="G431" i="2"/>
  <c r="K431" i="2" s="1"/>
  <c r="P335" i="2"/>
  <c r="G335" i="2"/>
  <c r="I335" i="2" s="1"/>
  <c r="G286" i="2"/>
  <c r="I286" i="2" s="1"/>
  <c r="P286" i="2"/>
  <c r="S286" i="2" s="1"/>
  <c r="P159" i="2"/>
  <c r="G159" i="2"/>
  <c r="I159" i="2" s="1"/>
  <c r="P324" i="2"/>
  <c r="G324" i="2"/>
  <c r="I324" i="2" s="1"/>
  <c r="P423" i="2"/>
  <c r="S423" i="2" s="1"/>
  <c r="G423" i="2"/>
  <c r="K423" i="2" s="1"/>
  <c r="G208" i="2"/>
  <c r="I208" i="2" s="1"/>
  <c r="P208" i="2"/>
  <c r="S208" i="2" s="1"/>
  <c r="G121" i="2"/>
  <c r="I121" i="2" s="1"/>
  <c r="P121" i="2"/>
  <c r="S121" i="2" s="1"/>
  <c r="P414" i="2"/>
  <c r="G414" i="2"/>
  <c r="K414" i="2" s="1"/>
  <c r="P162" i="2"/>
  <c r="S162" i="2" s="1"/>
  <c r="G162" i="2"/>
  <c r="I162" i="2" s="1"/>
  <c r="G262" i="2"/>
  <c r="I262" i="2" s="1"/>
  <c r="P262" i="2"/>
  <c r="S262" i="2" s="1"/>
  <c r="G357" i="2"/>
  <c r="I357" i="2" s="1"/>
  <c r="P357" i="2"/>
  <c r="S357" i="2" s="1"/>
  <c r="P348" i="2"/>
  <c r="G348" i="2"/>
  <c r="I348" i="2" s="1"/>
  <c r="G294" i="2"/>
  <c r="I294" i="2" s="1"/>
  <c r="P294" i="2"/>
  <c r="S196" i="2"/>
  <c r="G271" i="2"/>
  <c r="I271" i="2" s="1"/>
  <c r="P271" i="2"/>
  <c r="S271" i="2" s="1"/>
  <c r="S103" i="2"/>
  <c r="P327" i="2"/>
  <c r="G327" i="2"/>
  <c r="I327" i="2" s="1"/>
  <c r="G203" i="2"/>
  <c r="I203" i="2" s="1"/>
  <c r="P203" i="2"/>
  <c r="S203" i="2" s="1"/>
  <c r="P397" i="2"/>
  <c r="G397" i="2"/>
  <c r="K397" i="2" s="1"/>
  <c r="G401" i="2"/>
  <c r="I401" i="2" s="1"/>
  <c r="P401" i="2"/>
  <c r="S401" i="2" s="1"/>
  <c r="P154" i="2"/>
  <c r="G154" i="2"/>
  <c r="I154" i="2" s="1"/>
  <c r="G239" i="2"/>
  <c r="I239" i="2" s="1"/>
  <c r="P239" i="2"/>
  <c r="S239" i="2" s="1"/>
  <c r="P395" i="2"/>
  <c r="G395" i="2"/>
  <c r="I395" i="2" s="1"/>
  <c r="P282" i="2"/>
  <c r="G282" i="2"/>
  <c r="I282" i="2" s="1"/>
  <c r="P345" i="2"/>
  <c r="G345" i="2"/>
  <c r="I345" i="2" s="1"/>
  <c r="P381" i="2"/>
  <c r="G381" i="2"/>
  <c r="I381" i="2" s="1"/>
  <c r="G409" i="2"/>
  <c r="I409" i="2" s="1"/>
  <c r="P409" i="2"/>
  <c r="S409" i="2" s="1"/>
  <c r="G351" i="2"/>
  <c r="I351" i="2" s="1"/>
  <c r="P351" i="2"/>
  <c r="S351" i="2" s="1"/>
  <c r="G211" i="2"/>
  <c r="I211" i="2" s="1"/>
  <c r="P211" i="2"/>
  <c r="S211" i="2" s="1"/>
  <c r="G432" i="2"/>
  <c r="K432" i="2" s="1"/>
  <c r="P432" i="2"/>
  <c r="S432" i="2" s="1"/>
  <c r="G315" i="2"/>
  <c r="I315" i="2" s="1"/>
  <c r="P315" i="2"/>
  <c r="S315" i="2" s="1"/>
  <c r="G410" i="2"/>
  <c r="I410" i="2" s="1"/>
  <c r="P410" i="2"/>
  <c r="S410" i="2" s="1"/>
  <c r="G214" i="2"/>
  <c r="I214" i="2" s="1"/>
  <c r="P214" i="2"/>
  <c r="S214" i="2" s="1"/>
  <c r="P360" i="2"/>
  <c r="G360" i="2"/>
  <c r="I360" i="2" s="1"/>
  <c r="G306" i="2"/>
  <c r="I306" i="2" s="1"/>
  <c r="P306" i="2"/>
  <c r="S306" i="2" s="1"/>
  <c r="P416" i="2"/>
  <c r="G416" i="2"/>
  <c r="K416" i="2" s="1"/>
  <c r="P333" i="2"/>
  <c r="G333" i="2"/>
  <c r="I333" i="2" s="1"/>
  <c r="P171" i="2"/>
  <c r="G171" i="2"/>
  <c r="J171" i="2" s="1"/>
  <c r="G291" i="2"/>
  <c r="I291" i="2" s="1"/>
  <c r="P291" i="2"/>
  <c r="S291" i="2" s="1"/>
  <c r="P280" i="2"/>
  <c r="G280" i="2"/>
  <c r="I280" i="2" s="1"/>
  <c r="G218" i="2"/>
  <c r="I218" i="2" s="1"/>
  <c r="P218" i="2"/>
  <c r="S218" i="2" s="1"/>
  <c r="G275" i="2"/>
  <c r="I275" i="2" s="1"/>
  <c r="P275" i="2"/>
  <c r="S275" i="2" s="1"/>
  <c r="G237" i="2"/>
  <c r="I237" i="2" s="1"/>
  <c r="P237" i="2"/>
  <c r="S237" i="2" s="1"/>
  <c r="P400" i="2"/>
  <c r="G400" i="2"/>
  <c r="P329" i="2"/>
  <c r="G329" i="2"/>
  <c r="I329" i="2" s="1"/>
  <c r="G229" i="2"/>
  <c r="I229" i="2" s="1"/>
  <c r="P229" i="2"/>
  <c r="S229" i="2" s="1"/>
  <c r="G290" i="2"/>
  <c r="I290" i="2" s="1"/>
  <c r="P290" i="2"/>
  <c r="S290" i="2" s="1"/>
  <c r="G396" i="2"/>
  <c r="I396" i="2" s="1"/>
  <c r="P396" i="2"/>
  <c r="S396" i="2" s="1"/>
  <c r="G242" i="2"/>
  <c r="I242" i="2" s="1"/>
  <c r="P242" i="2"/>
  <c r="S242" i="2" s="1"/>
  <c r="P257" i="2"/>
  <c r="G257" i="2"/>
  <c r="I257" i="2" s="1"/>
  <c r="P175" i="2"/>
  <c r="G175" i="2"/>
  <c r="J175" i="2" s="1"/>
  <c r="G318" i="2"/>
  <c r="I318" i="2" s="1"/>
  <c r="P318" i="2"/>
  <c r="S318" i="2" s="1"/>
  <c r="P386" i="2"/>
  <c r="G386" i="2"/>
  <c r="I386" i="2" s="1"/>
  <c r="G380" i="2"/>
  <c r="I380" i="2" s="1"/>
  <c r="P380" i="2"/>
  <c r="S380" i="2" s="1"/>
  <c r="G303" i="2"/>
  <c r="I303" i="2" s="1"/>
  <c r="P303" i="2"/>
  <c r="S303" i="2" s="1"/>
  <c r="P133" i="2"/>
  <c r="G133" i="2"/>
  <c r="I133" i="2" s="1"/>
  <c r="P220" i="2"/>
  <c r="G220" i="2"/>
  <c r="I220" i="2" s="1"/>
  <c r="P321" i="2"/>
  <c r="G321" i="2"/>
  <c r="I321" i="2" s="1"/>
  <c r="P176" i="2"/>
  <c r="G176" i="2"/>
  <c r="J176" i="2" s="1"/>
  <c r="G230" i="2"/>
  <c r="I230" i="2" s="1"/>
  <c r="P230" i="2"/>
  <c r="S230" i="2" s="1"/>
  <c r="G421" i="2"/>
  <c r="J421" i="2" s="1"/>
  <c r="P421" i="2"/>
  <c r="S421" i="2" s="1"/>
  <c r="P407" i="2"/>
  <c r="G407" i="2"/>
  <c r="I407" i="2" s="1"/>
  <c r="G166" i="2"/>
  <c r="J166" i="2" s="1"/>
  <c r="P166" i="2"/>
  <c r="S166" i="2" s="1"/>
  <c r="G336" i="2"/>
  <c r="I336" i="2" s="1"/>
  <c r="P336" i="2"/>
  <c r="S336" i="2" s="1"/>
  <c r="P323" i="2"/>
  <c r="G323" i="2"/>
  <c r="I323" i="2" s="1"/>
  <c r="G245" i="2"/>
  <c r="I245" i="2" s="1"/>
  <c r="P245" i="2"/>
  <c r="S245" i="2" s="1"/>
  <c r="P260" i="2"/>
  <c r="G260" i="2"/>
  <c r="I260" i="2" s="1"/>
  <c r="P343" i="2"/>
  <c r="G343" i="2"/>
  <c r="I343" i="2" s="1"/>
  <c r="G307" i="2"/>
  <c r="I307" i="2" s="1"/>
  <c r="P307" i="2"/>
  <c r="S307" i="2" s="1"/>
  <c r="P361" i="2"/>
  <c r="G361" i="2"/>
  <c r="I361" i="2" s="1"/>
  <c r="P389" i="2"/>
  <c r="G389" i="2"/>
  <c r="I389" i="2" s="1"/>
  <c r="P355" i="2"/>
  <c r="G355" i="2"/>
  <c r="I355" i="2" s="1"/>
  <c r="S468" i="2"/>
  <c r="G424" i="2"/>
  <c r="K424" i="2" s="1"/>
  <c r="P424" i="2"/>
  <c r="S424" i="2" s="1"/>
  <c r="G150" i="2"/>
  <c r="I150" i="2" s="1"/>
  <c r="P150" i="2"/>
  <c r="P232" i="2"/>
  <c r="G232" i="2"/>
  <c r="I232" i="2" s="1"/>
  <c r="P403" i="2"/>
  <c r="S403" i="2" s="1"/>
  <c r="G403" i="2"/>
  <c r="I403" i="2" s="1"/>
  <c r="P297" i="2"/>
  <c r="G297" i="2"/>
  <c r="I297" i="2" s="1"/>
  <c r="G264" i="2"/>
  <c r="I264" i="2" s="1"/>
  <c r="P264" i="2"/>
  <c r="P341" i="2"/>
  <c r="G341" i="2"/>
  <c r="I341" i="2" s="1"/>
  <c r="G322" i="2"/>
  <c r="I322" i="2" s="1"/>
  <c r="P322" i="2"/>
  <c r="S356" i="2"/>
  <c r="P124" i="2"/>
  <c r="G124" i="2"/>
  <c r="I124" i="2" s="1"/>
  <c r="G412" i="2"/>
  <c r="K412" i="2" s="1"/>
  <c r="P412" i="2"/>
  <c r="S412" i="2" s="1"/>
  <c r="P300" i="2"/>
  <c r="G300" i="2"/>
  <c r="I300" i="2" s="1"/>
  <c r="P425" i="2"/>
  <c r="G425" i="2"/>
  <c r="K425" i="2" s="1"/>
  <c r="G373" i="2"/>
  <c r="I373" i="2" s="1"/>
  <c r="P373" i="2"/>
  <c r="S373" i="2" s="1"/>
  <c r="P174" i="2"/>
  <c r="G174" i="2"/>
  <c r="I174" i="2" s="1"/>
  <c r="P202" i="2"/>
  <c r="G202" i="2"/>
  <c r="I202" i="2" s="1"/>
  <c r="G326" i="2"/>
  <c r="I326" i="2" s="1"/>
  <c r="P326" i="2"/>
  <c r="S326" i="2" s="1"/>
  <c r="D16" i="2"/>
  <c r="D19" i="2" s="1"/>
  <c r="P223" i="2"/>
  <c r="S223" i="2" s="1"/>
  <c r="G223" i="2"/>
  <c r="I223" i="2" s="1"/>
  <c r="P354" i="2"/>
  <c r="G354" i="2"/>
  <c r="I354" i="2" s="1"/>
  <c r="G140" i="2"/>
  <c r="I140" i="2" s="1"/>
  <c r="P140" i="2"/>
  <c r="G350" i="2"/>
  <c r="I350" i="2" s="1"/>
  <c r="P350" i="2"/>
  <c r="S350" i="2" s="1"/>
  <c r="G204" i="2"/>
  <c r="I204" i="2" s="1"/>
  <c r="P204" i="2"/>
  <c r="G236" i="2"/>
  <c r="I236" i="2" s="1"/>
  <c r="P236" i="2"/>
  <c r="S236" i="2" s="1"/>
  <c r="G296" i="2"/>
  <c r="I296" i="2" s="1"/>
  <c r="P296" i="2"/>
  <c r="P310" i="2"/>
  <c r="G310" i="2"/>
  <c r="I310" i="2" s="1"/>
  <c r="G111" i="2"/>
  <c r="I111" i="2" s="1"/>
  <c r="P111" i="2"/>
  <c r="P186" i="2"/>
  <c r="G186" i="2"/>
  <c r="I186" i="2" s="1"/>
  <c r="G206" i="2"/>
  <c r="I206" i="2" s="1"/>
  <c r="P206" i="2"/>
  <c r="P443" i="2"/>
  <c r="G443" i="2"/>
  <c r="K443" i="2" s="1"/>
  <c r="P281" i="2"/>
  <c r="S281" i="2" s="1"/>
  <c r="G281" i="2"/>
  <c r="I281" i="2" s="1"/>
  <c r="P258" i="2"/>
  <c r="G258" i="2"/>
  <c r="I258" i="2" s="1"/>
  <c r="G347" i="2"/>
  <c r="I347" i="2" s="1"/>
  <c r="P347" i="2"/>
  <c r="G287" i="2"/>
  <c r="I287" i="2" s="1"/>
  <c r="P287" i="2"/>
  <c r="S287" i="2" s="1"/>
  <c r="P251" i="2"/>
  <c r="S251" i="2" s="1"/>
  <c r="G251" i="2"/>
  <c r="I251" i="2" s="1"/>
  <c r="G179" i="2"/>
  <c r="I179" i="2" s="1"/>
  <c r="P179" i="2"/>
  <c r="S179" i="2" s="1"/>
  <c r="P308" i="2"/>
  <c r="S308" i="2" s="1"/>
  <c r="G308" i="2"/>
  <c r="I308" i="2" s="1"/>
  <c r="G217" i="2"/>
  <c r="I217" i="2" s="1"/>
  <c r="P217" i="2"/>
  <c r="S217" i="2" s="1"/>
  <c r="P312" i="2"/>
  <c r="S312" i="2" s="1"/>
  <c r="G312" i="2"/>
  <c r="I312" i="2" s="1"/>
  <c r="G157" i="2"/>
  <c r="I157" i="2" s="1"/>
  <c r="P157" i="2"/>
  <c r="S157" i="2" s="1"/>
  <c r="S185" i="2"/>
  <c r="G227" i="2"/>
  <c r="I227" i="2" s="1"/>
  <c r="P227" i="2"/>
  <c r="S227" i="2" s="1"/>
  <c r="P21" i="2"/>
  <c r="G21" i="2"/>
  <c r="H21" i="2" s="1"/>
  <c r="P180" i="2"/>
  <c r="G180" i="2"/>
  <c r="J180" i="2" s="1"/>
  <c r="G441" i="2"/>
  <c r="K441" i="2" s="1"/>
  <c r="P441" i="2"/>
  <c r="S441" i="2" s="1"/>
  <c r="G422" i="2"/>
  <c r="K422" i="2" s="1"/>
  <c r="P422" i="2"/>
  <c r="S422" i="2" s="1"/>
  <c r="P288" i="2"/>
  <c r="S288" i="2" s="1"/>
  <c r="G288" i="2"/>
  <c r="I288" i="2" s="1"/>
  <c r="G169" i="2"/>
  <c r="J169" i="2" s="1"/>
  <c r="P169" i="2"/>
  <c r="S169" i="2" s="1"/>
  <c r="S384" i="2"/>
  <c r="G153" i="2"/>
  <c r="I153" i="2" s="1"/>
  <c r="P153" i="2"/>
  <c r="P212" i="2"/>
  <c r="G212" i="2"/>
  <c r="I212" i="2" s="1"/>
  <c r="P374" i="2"/>
  <c r="S374" i="2" s="1"/>
  <c r="G374" i="2"/>
  <c r="I374" i="2" s="1"/>
  <c r="G158" i="2"/>
  <c r="I158" i="2" s="1"/>
  <c r="P158" i="2"/>
  <c r="S158" i="2" s="1"/>
  <c r="P246" i="2"/>
  <c r="S246" i="2" s="1"/>
  <c r="G246" i="2"/>
  <c r="I246" i="2" s="1"/>
  <c r="G305" i="2"/>
  <c r="I305" i="2" s="1"/>
  <c r="P305" i="2"/>
  <c r="S305" i="2" s="1"/>
  <c r="G283" i="2"/>
  <c r="I283" i="2" s="1"/>
  <c r="P283" i="2"/>
  <c r="S408" i="2"/>
  <c r="G167" i="2"/>
  <c r="J167" i="2" s="1"/>
  <c r="P167" i="2"/>
  <c r="S167" i="2" s="1"/>
  <c r="P141" i="2"/>
  <c r="G141" i="2"/>
  <c r="I141" i="2" s="1"/>
  <c r="P366" i="2"/>
  <c r="S366" i="2" s="1"/>
  <c r="G366" i="2"/>
  <c r="I366" i="2" s="1"/>
  <c r="G278" i="2"/>
  <c r="I278" i="2" s="1"/>
  <c r="P278" i="2"/>
  <c r="S278" i="2" s="1"/>
  <c r="P240" i="2"/>
  <c r="G240" i="2"/>
  <c r="G268" i="2"/>
  <c r="I268" i="2" s="1"/>
  <c r="P268" i="2"/>
  <c r="S268" i="2" s="1"/>
  <c r="G183" i="2"/>
  <c r="J183" i="2" s="1"/>
  <c r="P183" i="2"/>
  <c r="S375" i="2"/>
  <c r="G411" i="2"/>
  <c r="K411" i="2" s="1"/>
  <c r="P411" i="2"/>
  <c r="S411" i="2" s="1"/>
  <c r="G234" i="2"/>
  <c r="I234" i="2" s="1"/>
  <c r="P234" i="2"/>
  <c r="S114" i="2"/>
  <c r="S319" i="2"/>
  <c r="S168" i="2"/>
  <c r="S259" i="2"/>
  <c r="S346" i="2"/>
  <c r="S418" i="2"/>
  <c r="S363" i="2"/>
  <c r="S445" i="2"/>
  <c r="K445" i="2"/>
  <c r="S476" i="2"/>
  <c r="S289" i="2"/>
  <c r="S378" i="2"/>
  <c r="S266" i="2"/>
  <c r="S383" i="2"/>
  <c r="S145" i="2"/>
  <c r="S144" i="2"/>
  <c r="S263" i="2"/>
  <c r="S226" i="2"/>
  <c r="S368" i="2"/>
  <c r="S243" i="2"/>
  <c r="S276" i="2"/>
  <c r="S219" i="2"/>
  <c r="S241" i="2"/>
  <c r="S419" i="2"/>
  <c r="S255" i="2"/>
  <c r="S439" i="2"/>
  <c r="S406" i="2"/>
  <c r="S270" i="2"/>
  <c r="S248" i="2"/>
  <c r="K413" i="2"/>
  <c r="S413" i="2"/>
  <c r="S256" i="2"/>
  <c r="S295" i="2"/>
  <c r="S235" i="2"/>
  <c r="S387" i="2"/>
  <c r="S349" i="2"/>
  <c r="S163" i="2"/>
  <c r="S298" i="2"/>
  <c r="S332" i="2"/>
  <c r="S392" i="2"/>
  <c r="S299" i="2"/>
  <c r="S274" i="2"/>
  <c r="M4" i="4"/>
  <c r="M2" i="4"/>
  <c r="M1" i="4"/>
  <c r="M5" i="4"/>
  <c r="M3" i="4"/>
  <c r="C11" i="2"/>
  <c r="C12" i="2"/>
  <c r="C16" i="2" l="1"/>
  <c r="D18" i="2" s="1"/>
  <c r="O248" i="2"/>
  <c r="O476" i="2"/>
  <c r="O48" i="2"/>
  <c r="O480" i="2"/>
  <c r="O330" i="2"/>
  <c r="O352" i="2"/>
  <c r="O368" i="2"/>
  <c r="O161" i="2"/>
  <c r="O313" i="2"/>
  <c r="O120" i="2"/>
  <c r="O319" i="2"/>
  <c r="O350" i="2"/>
  <c r="O139" i="2"/>
  <c r="O168" i="2"/>
  <c r="O256" i="2"/>
  <c r="O233" i="2"/>
  <c r="O125" i="2"/>
  <c r="O62" i="2"/>
  <c r="O117" i="2"/>
  <c r="O369" i="2"/>
  <c r="O307" i="2"/>
  <c r="O64" i="2"/>
  <c r="O425" i="2"/>
  <c r="O143" i="2"/>
  <c r="O164" i="2"/>
  <c r="O250" i="2"/>
  <c r="O79" i="2"/>
  <c r="O35" i="2"/>
  <c r="O223" i="2"/>
  <c r="O442" i="2"/>
  <c r="O204" i="2"/>
  <c r="O405" i="2"/>
  <c r="O264" i="2"/>
  <c r="O144" i="2"/>
  <c r="O424" i="2"/>
  <c r="O236" i="2"/>
  <c r="O72" i="2"/>
  <c r="O153" i="2"/>
  <c r="O371" i="2"/>
  <c r="O333" i="2"/>
  <c r="O283" i="2"/>
  <c r="O460" i="2"/>
  <c r="O165" i="2"/>
  <c r="O334" i="2"/>
  <c r="O234" i="2"/>
  <c r="O288" i="2"/>
  <c r="O138" i="2"/>
  <c r="O172" i="2"/>
  <c r="O245" i="2"/>
  <c r="O73" i="2"/>
  <c r="O473" i="2"/>
  <c r="O61" i="2"/>
  <c r="O182" i="2"/>
  <c r="O463" i="2"/>
  <c r="O277" i="2"/>
  <c r="O432" i="2"/>
  <c r="O158" i="2"/>
  <c r="O353" i="2"/>
  <c r="O453" i="2"/>
  <c r="O93" i="2"/>
  <c r="O415" i="2"/>
  <c r="O98" i="2"/>
  <c r="O357" i="2"/>
  <c r="O186" i="2"/>
  <c r="O84" i="2"/>
  <c r="O108" i="2"/>
  <c r="O284" i="2"/>
  <c r="O481" i="2"/>
  <c r="O77" i="2"/>
  <c r="O293" i="2"/>
  <c r="O457" i="2"/>
  <c r="O221" i="2"/>
  <c r="O45" i="2"/>
  <c r="O417" i="2"/>
  <c r="O282" i="2"/>
  <c r="O449" i="2"/>
  <c r="O188" i="2"/>
  <c r="O441" i="2"/>
  <c r="O400" i="2"/>
  <c r="O74" i="2"/>
  <c r="O68" i="2"/>
  <c r="O466" i="2"/>
  <c r="O90" i="2"/>
  <c r="O411" i="2"/>
  <c r="O366" i="2"/>
  <c r="O406" i="2"/>
  <c r="O80" i="2"/>
  <c r="O29" i="2"/>
  <c r="O331" i="2"/>
  <c r="O101" i="2"/>
  <c r="O286" i="2"/>
  <c r="O399" i="2"/>
  <c r="O196" i="2"/>
  <c r="O358" i="2"/>
  <c r="O429" i="2"/>
  <c r="O381" i="2"/>
  <c r="O328" i="2"/>
  <c r="O340" i="2"/>
  <c r="O128" i="2"/>
  <c r="O305" i="2"/>
  <c r="O386" i="2"/>
  <c r="O136" i="2"/>
  <c r="O336" i="2"/>
  <c r="O338" i="2"/>
  <c r="O409" i="2"/>
  <c r="O44" i="2"/>
  <c r="O169" i="2"/>
  <c r="O202" i="2"/>
  <c r="O290" i="2"/>
  <c r="O343" i="2"/>
  <c r="O114" i="2"/>
  <c r="O107" i="2"/>
  <c r="O22" i="2"/>
  <c r="O239" i="2"/>
  <c r="O176" i="2"/>
  <c r="O60" i="2"/>
  <c r="O404" i="2"/>
  <c r="O217" i="2"/>
  <c r="O337" i="2"/>
  <c r="O191" i="2"/>
  <c r="O348" i="2"/>
  <c r="O314" i="2"/>
  <c r="O261" i="2"/>
  <c r="O94" i="2"/>
  <c r="O53" i="2"/>
  <c r="O427" i="2"/>
  <c r="O249" i="2"/>
  <c r="O174" i="2"/>
  <c r="O475" i="2"/>
  <c r="O276" i="2"/>
  <c r="O262" i="2"/>
  <c r="O116" i="2"/>
  <c r="O200" i="2"/>
  <c r="O482" i="2"/>
  <c r="O99" i="2"/>
  <c r="O85" i="2"/>
  <c r="O360" i="2"/>
  <c r="O433" i="2"/>
  <c r="O326" i="2"/>
  <c r="O385" i="2"/>
  <c r="O197" i="2"/>
  <c r="O112" i="2"/>
  <c r="O323" i="2"/>
  <c r="O362" i="2"/>
  <c r="O402" i="2"/>
  <c r="O198" i="2"/>
  <c r="O119" i="2"/>
  <c r="O327" i="2"/>
  <c r="O397" i="2"/>
  <c r="O443" i="2"/>
  <c r="O279" i="2"/>
  <c r="O146" i="2"/>
  <c r="O26" i="2"/>
  <c r="O380" i="2"/>
  <c r="O58" i="2"/>
  <c r="O111" i="2"/>
  <c r="O110" i="2"/>
  <c r="O206" i="2"/>
  <c r="O414" i="2"/>
  <c r="O209" i="2"/>
  <c r="O157" i="2"/>
  <c r="O309" i="2"/>
  <c r="O329" i="2"/>
  <c r="O89" i="2"/>
  <c r="O255" i="2"/>
  <c r="O258" i="2"/>
  <c r="O38" i="2"/>
  <c r="O54" i="2"/>
  <c r="O257" i="2"/>
  <c r="O419" i="2"/>
  <c r="O81" i="2"/>
  <c r="O56" i="2"/>
  <c r="O175" i="2"/>
  <c r="O407" i="2"/>
  <c r="O469" i="2"/>
  <c r="O483" i="2"/>
  <c r="O274" i="2"/>
  <c r="O394" i="2"/>
  <c r="O179" i="2"/>
  <c r="O291" i="2"/>
  <c r="O215" i="2"/>
  <c r="O32" i="2"/>
  <c r="O39" i="2"/>
  <c r="O142" i="2"/>
  <c r="O306" i="2"/>
  <c r="O229" i="2"/>
  <c r="O355" i="2"/>
  <c r="O148" i="2"/>
  <c r="O238" i="2"/>
  <c r="O194" i="2"/>
  <c r="O65" i="2"/>
  <c r="O241" i="2"/>
  <c r="O42" i="2"/>
  <c r="O359" i="2"/>
  <c r="O122" i="2"/>
  <c r="O102" i="2"/>
  <c r="O201" i="2"/>
  <c r="O24" i="2"/>
  <c r="O462" i="2"/>
  <c r="O100" i="2"/>
  <c r="O315" i="2"/>
  <c r="O225" i="2"/>
  <c r="O310" i="2"/>
  <c r="O207" i="2"/>
  <c r="O224" i="2"/>
  <c r="O301" i="2"/>
  <c r="O392" i="2"/>
  <c r="O447" i="2"/>
  <c r="O216" i="2"/>
  <c r="O163" i="2"/>
  <c r="O275" i="2"/>
  <c r="O235" i="2"/>
  <c r="O242" i="2"/>
  <c r="O78" i="2"/>
  <c r="O195" i="2"/>
  <c r="O471" i="2"/>
  <c r="O455" i="2"/>
  <c r="O52" i="2"/>
  <c r="O28" i="2"/>
  <c r="O296" i="2"/>
  <c r="O269" i="2"/>
  <c r="O31" i="2"/>
  <c r="O71" i="2"/>
  <c r="O151" i="2"/>
  <c r="O145" i="2"/>
  <c r="O83" i="2"/>
  <c r="O263" i="2"/>
  <c r="O413" i="2"/>
  <c r="O166" i="2"/>
  <c r="O316" i="2"/>
  <c r="O181" i="2"/>
  <c r="O426" i="2"/>
  <c r="O396" i="2"/>
  <c r="O104" i="2"/>
  <c r="O213" i="2"/>
  <c r="O445" i="2"/>
  <c r="O69" i="2"/>
  <c r="O173" i="2"/>
  <c r="O448" i="2"/>
  <c r="O246" i="2"/>
  <c r="O420" i="2"/>
  <c r="O434" i="2"/>
  <c r="O287" i="2"/>
  <c r="O210" i="2"/>
  <c r="O379" i="2"/>
  <c r="O140" i="2"/>
  <c r="O47" i="2"/>
  <c r="O467" i="2"/>
  <c r="O75" i="2"/>
  <c r="O109" i="2"/>
  <c r="O259" i="2"/>
  <c r="O452" i="2"/>
  <c r="O105" i="2"/>
  <c r="O177" i="2"/>
  <c r="O27" i="2"/>
  <c r="O96" i="2"/>
  <c r="O91" i="2"/>
  <c r="O298" i="2"/>
  <c r="O398" i="2"/>
  <c r="O365" i="2"/>
  <c r="O412" i="2"/>
  <c r="O372" i="2"/>
  <c r="O232" i="2"/>
  <c r="O218" i="2"/>
  <c r="O335" i="2"/>
  <c r="O378" i="2"/>
  <c r="O214" i="2"/>
  <c r="O363" i="2"/>
  <c r="C15" i="2"/>
  <c r="C18" i="2" s="1"/>
  <c r="O240" i="2"/>
  <c r="O25" i="2"/>
  <c r="O219" i="2"/>
  <c r="O33" i="2"/>
  <c r="O199" i="2"/>
  <c r="O430" i="2"/>
  <c r="O272" i="2"/>
  <c r="O422" i="2"/>
  <c r="O354" i="2"/>
  <c r="O325" i="2"/>
  <c r="O382" i="2"/>
  <c r="O55" i="2"/>
  <c r="O312" i="2"/>
  <c r="O438" i="2"/>
  <c r="O106" i="2"/>
  <c r="O267" i="2"/>
  <c r="O273" i="2"/>
  <c r="O21" i="2"/>
  <c r="O428" i="2"/>
  <c r="O464" i="2"/>
  <c r="O332" i="2"/>
  <c r="O46" i="2"/>
  <c r="O418" i="2"/>
  <c r="O167" i="2"/>
  <c r="O439" i="2"/>
  <c r="O289" i="2"/>
  <c r="O50" i="2"/>
  <c r="O205" i="2"/>
  <c r="O180" i="2"/>
  <c r="O268" i="2"/>
  <c r="O231" i="2"/>
  <c r="O318" i="2"/>
  <c r="O345" i="2"/>
  <c r="O322" i="2"/>
  <c r="O361" i="2"/>
  <c r="O135" i="2"/>
  <c r="O299" i="2"/>
  <c r="O403" i="2"/>
  <c r="O131" i="2"/>
  <c r="O478" i="2"/>
  <c r="O384" i="2"/>
  <c r="O51" i="2"/>
  <c r="O377" i="2"/>
  <c r="O474" i="2"/>
  <c r="O193" i="2"/>
  <c r="O479" i="2"/>
  <c r="O465" i="2"/>
  <c r="O252" i="2"/>
  <c r="O421" i="2"/>
  <c r="O59" i="2"/>
  <c r="O451" i="2"/>
  <c r="O159" i="2"/>
  <c r="O184" i="2"/>
  <c r="O137" i="2"/>
  <c r="O347" i="2"/>
  <c r="O416" i="2"/>
  <c r="O373" i="2"/>
  <c r="O244" i="2"/>
  <c r="O124" i="2"/>
  <c r="O367" i="2"/>
  <c r="O265" i="2"/>
  <c r="O477" i="2"/>
  <c r="O470" i="2"/>
  <c r="O88" i="2"/>
  <c r="O226" i="2"/>
  <c r="O459" i="2"/>
  <c r="O190" i="2"/>
  <c r="O253" i="2"/>
  <c r="O364" i="2"/>
  <c r="O160" i="2"/>
  <c r="O339" i="2"/>
  <c r="O410" i="2"/>
  <c r="O66" i="2"/>
  <c r="O243" i="2"/>
  <c r="O154" i="2"/>
  <c r="O304" i="2"/>
  <c r="O118" i="2"/>
  <c r="O123" i="2"/>
  <c r="O423" i="2"/>
  <c r="O344" i="2"/>
  <c r="O127" i="2"/>
  <c r="O294" i="2"/>
  <c r="O155" i="2"/>
  <c r="O126" i="2"/>
  <c r="O150" i="2"/>
  <c r="O393" i="2"/>
  <c r="O95" i="2"/>
  <c r="O178" i="2"/>
  <c r="O387" i="2"/>
  <c r="O34" i="2"/>
  <c r="O97" i="2"/>
  <c r="O57" i="2"/>
  <c r="O324" i="2"/>
  <c r="O251" i="2"/>
  <c r="O254" i="2"/>
  <c r="O86" i="2"/>
  <c r="O189" i="2"/>
  <c r="O454" i="2"/>
  <c r="O440" i="2"/>
  <c r="O185" i="2"/>
  <c r="O37" i="2"/>
  <c r="O376" i="2"/>
  <c r="O212" i="2"/>
  <c r="O472" i="2"/>
  <c r="O356" i="2"/>
  <c r="O192" i="2"/>
  <c r="O321" i="2"/>
  <c r="O370" i="2"/>
  <c r="O130" i="2"/>
  <c r="O270" i="2"/>
  <c r="O458" i="2"/>
  <c r="O40" i="2"/>
  <c r="O23" i="2"/>
  <c r="O437" i="2"/>
  <c r="O134" i="2"/>
  <c r="O92" i="2"/>
  <c r="O121" i="2"/>
  <c r="O311" i="2"/>
  <c r="O82" i="2"/>
  <c r="O280" i="2"/>
  <c r="O43" i="2"/>
  <c r="O227" i="2"/>
  <c r="O341" i="2"/>
  <c r="O436" i="2"/>
  <c r="O390" i="2"/>
  <c r="O129" i="2"/>
  <c r="O446" i="2"/>
  <c r="O87" i="2"/>
  <c r="O183" i="2"/>
  <c r="O401" i="2"/>
  <c r="O292" i="2"/>
  <c r="O113" i="2"/>
  <c r="O103" i="2"/>
  <c r="O395" i="2"/>
  <c r="O203" i="2"/>
  <c r="O271" i="2"/>
  <c r="O278" i="2"/>
  <c r="O170" i="2"/>
  <c r="O208" i="2"/>
  <c r="O351" i="2"/>
  <c r="O408" i="2"/>
  <c r="O149" i="2"/>
  <c r="O228" i="2"/>
  <c r="O67" i="2"/>
  <c r="O156" i="2"/>
  <c r="O247" i="2"/>
  <c r="O171" i="2"/>
  <c r="O281" i="2"/>
  <c r="O450" i="2"/>
  <c r="O220" i="2"/>
  <c r="O456" i="2"/>
  <c r="O49" i="2"/>
  <c r="O300" i="2"/>
  <c r="O152" i="2"/>
  <c r="O133" i="2"/>
  <c r="O230" i="2"/>
  <c r="O141" i="2"/>
  <c r="O308" i="2"/>
  <c r="O76" i="2"/>
  <c r="O132" i="2"/>
  <c r="O295" i="2"/>
  <c r="O260" i="2"/>
  <c r="O147" i="2"/>
  <c r="O237" i="2"/>
  <c r="O342" i="2"/>
  <c r="O435" i="2"/>
  <c r="O461" i="2"/>
  <c r="O431" i="2"/>
  <c r="O266" i="2"/>
  <c r="O285" i="2"/>
  <c r="O302" i="2"/>
  <c r="O63" i="2"/>
  <c r="O388" i="2"/>
  <c r="O297" i="2"/>
  <c r="O211" i="2"/>
  <c r="O36" i="2"/>
  <c r="O375" i="2"/>
  <c r="O468" i="2"/>
  <c r="O349" i="2"/>
  <c r="O115" i="2"/>
  <c r="O30" i="2"/>
  <c r="O391" i="2"/>
  <c r="O389" i="2"/>
  <c r="O346" i="2"/>
  <c r="O41" i="2"/>
  <c r="O70" i="2"/>
  <c r="O222" i="2"/>
  <c r="O383" i="2"/>
  <c r="O317" i="2"/>
  <c r="O444" i="2"/>
  <c r="O374" i="2"/>
  <c r="O303" i="2"/>
  <c r="O162" i="2"/>
  <c r="O187" i="2"/>
  <c r="O320" i="2"/>
  <c r="S240" i="2"/>
  <c r="I240" i="2"/>
  <c r="S183" i="2"/>
  <c r="S124" i="2"/>
  <c r="S202" i="2"/>
  <c r="E14" i="2" s="1"/>
  <c r="S300" i="2"/>
  <c r="S21" i="2"/>
  <c r="S234" i="2"/>
  <c r="S141" i="2"/>
  <c r="S153" i="2"/>
  <c r="S347" i="2"/>
  <c r="S206" i="2"/>
  <c r="S296" i="2"/>
  <c r="S140" i="2"/>
  <c r="S425" i="2"/>
  <c r="S322" i="2"/>
  <c r="S323" i="2"/>
  <c r="S220" i="2"/>
  <c r="S386" i="2"/>
  <c r="S329" i="2"/>
  <c r="S333" i="2"/>
  <c r="S345" i="2"/>
  <c r="S154" i="2"/>
  <c r="S327" i="2"/>
  <c r="S348" i="2"/>
  <c r="S414" i="2"/>
  <c r="S324" i="2"/>
  <c r="S431" i="2"/>
  <c r="S367" i="2"/>
  <c r="S225" i="2"/>
  <c r="S317" i="2"/>
  <c r="I400" i="2"/>
  <c r="S355" i="2"/>
  <c r="S343" i="2"/>
  <c r="S133" i="2"/>
  <c r="S400" i="2"/>
  <c r="S280" i="2"/>
  <c r="S416" i="2"/>
  <c r="S282" i="2"/>
  <c r="S159" i="2"/>
  <c r="S258" i="2"/>
  <c r="S186" i="2"/>
  <c r="S341" i="2"/>
  <c r="S232" i="2"/>
  <c r="S210" i="2"/>
  <c r="S313" i="2"/>
  <c r="S415" i="2"/>
  <c r="S371" i="2"/>
  <c r="S354" i="2"/>
  <c r="S283" i="2"/>
  <c r="S180" i="2"/>
  <c r="S111" i="2"/>
  <c r="S204" i="2"/>
  <c r="S174" i="2"/>
  <c r="S264" i="2"/>
  <c r="S150" i="2"/>
  <c r="S389" i="2"/>
  <c r="S260" i="2"/>
  <c r="S176" i="2"/>
  <c r="S175" i="2"/>
  <c r="S395" i="2"/>
  <c r="S397" i="2"/>
  <c r="S309" i="2"/>
  <c r="S391" i="2"/>
  <c r="S134" i="2"/>
  <c r="S344" i="2"/>
  <c r="S156" i="2"/>
  <c r="S294" i="2"/>
  <c r="S361" i="2"/>
  <c r="S407" i="2"/>
  <c r="S321" i="2"/>
  <c r="S257" i="2"/>
  <c r="S171" i="2"/>
  <c r="S360" i="2"/>
  <c r="S381" i="2"/>
  <c r="S335" i="2"/>
  <c r="S212" i="2"/>
  <c r="S443" i="2"/>
  <c r="S310" i="2"/>
  <c r="S297" i="2"/>
  <c r="S177" i="2"/>
  <c r="S337" i="2"/>
  <c r="S254" i="2"/>
  <c r="S370" i="2"/>
  <c r="S358" i="2"/>
  <c r="O254" i="4"/>
  <c r="O283" i="4"/>
  <c r="O273" i="4"/>
  <c r="O224" i="4"/>
  <c r="O167" i="4"/>
  <c r="O46" i="4"/>
  <c r="O176" i="4"/>
  <c r="O243" i="4"/>
  <c r="O245" i="4"/>
  <c r="O95" i="4"/>
  <c r="O151" i="4"/>
  <c r="O297" i="4"/>
  <c r="O82" i="4"/>
  <c r="O68" i="4"/>
  <c r="O78" i="4"/>
  <c r="O244" i="4"/>
  <c r="O300" i="4"/>
  <c r="O272" i="4"/>
  <c r="O201" i="4"/>
  <c r="O127" i="4"/>
  <c r="O260" i="4"/>
  <c r="O258" i="4"/>
  <c r="O337" i="4"/>
  <c r="O324" i="4"/>
  <c r="O295" i="4"/>
  <c r="O278" i="4"/>
  <c r="O166" i="4"/>
  <c r="O208" i="4"/>
  <c r="O160" i="4"/>
  <c r="O96" i="4"/>
  <c r="O184" i="4"/>
  <c r="O164" i="4"/>
  <c r="O45" i="4"/>
  <c r="O179" i="4"/>
  <c r="O314" i="4"/>
  <c r="O51" i="4"/>
  <c r="O36" i="4"/>
  <c r="O241" i="4"/>
  <c r="O163" i="4"/>
  <c r="O298" i="4"/>
  <c r="O194" i="4"/>
  <c r="O128" i="4"/>
  <c r="O236" i="4"/>
  <c r="O142" i="4"/>
  <c r="O282" i="4"/>
  <c r="O291" i="4"/>
  <c r="O147" i="4"/>
  <c r="O284" i="4"/>
  <c r="O325" i="4"/>
  <c r="O117" i="4"/>
  <c r="O106" i="4"/>
  <c r="O219" i="4"/>
  <c r="O26" i="4"/>
  <c r="O323" i="4"/>
  <c r="O35" i="4"/>
  <c r="O294" i="4"/>
  <c r="O172" i="4"/>
  <c r="O86" i="4"/>
  <c r="O304" i="4"/>
  <c r="O173" i="4"/>
  <c r="O81" i="4"/>
  <c r="O183" i="4"/>
  <c r="O102" i="4"/>
  <c r="O305" i="4"/>
  <c r="O251" i="4"/>
  <c r="O270" i="4"/>
  <c r="O234" i="4"/>
  <c r="O126" i="4"/>
  <c r="O169" i="4"/>
  <c r="O50" i="4"/>
  <c r="O301" i="4"/>
  <c r="O85" i="4"/>
  <c r="O72" i="4"/>
  <c r="O90" i="4"/>
  <c r="O257" i="4"/>
  <c r="O306" i="4"/>
  <c r="O287" i="4"/>
  <c r="O204" i="4"/>
  <c r="O135" i="4"/>
  <c r="O302" i="4"/>
  <c r="O262" i="4"/>
  <c r="O150" i="4"/>
  <c r="O233" i="4"/>
  <c r="O112" i="4"/>
  <c r="O191" i="4"/>
  <c r="O222" i="4"/>
  <c r="O213" i="4"/>
  <c r="O87" i="4"/>
  <c r="O94" i="4"/>
  <c r="O281" i="4"/>
  <c r="O71" i="4"/>
  <c r="O56" i="4"/>
  <c r="O37" i="4"/>
  <c r="O202" i="4"/>
  <c r="O280" i="4"/>
  <c r="O240" i="4"/>
  <c r="O334" i="4"/>
  <c r="O190" i="4"/>
  <c r="O238" i="4"/>
  <c r="O259" i="4"/>
  <c r="O253" i="4"/>
  <c r="O97" i="4"/>
  <c r="O162" i="4"/>
  <c r="O322" i="4"/>
  <c r="O55" i="4"/>
  <c r="O40" i="4"/>
  <c r="O65" i="4"/>
  <c r="O171" i="4"/>
  <c r="O340" i="4"/>
  <c r="O207" i="4"/>
  <c r="O130" i="4"/>
  <c r="O249" i="4"/>
  <c r="O145" i="4"/>
  <c r="O308" i="4"/>
  <c r="O299" i="4"/>
  <c r="O155" i="4"/>
  <c r="O25" i="4"/>
  <c r="O329" i="4"/>
  <c r="O136" i="4"/>
  <c r="O109" i="4"/>
  <c r="O22" i="4"/>
  <c r="O33" i="4"/>
  <c r="O327" i="4"/>
  <c r="O39" i="4"/>
  <c r="O24" i="4"/>
  <c r="O193" i="4"/>
  <c r="O107" i="4"/>
  <c r="O310" i="4"/>
  <c r="O175" i="4"/>
  <c r="O331" i="4"/>
  <c r="O321" i="4"/>
  <c r="O296" i="4"/>
  <c r="O188" i="4"/>
  <c r="O180" i="4"/>
  <c r="O54" i="4"/>
  <c r="O53" i="4"/>
  <c r="O332" i="4"/>
  <c r="O23" i="4"/>
  <c r="O218" i="4"/>
  <c r="O138" i="4"/>
  <c r="O316" i="4"/>
  <c r="O266" i="4"/>
  <c r="O157" i="4"/>
  <c r="O263" i="4"/>
  <c r="O122" i="4"/>
  <c r="O255" i="4"/>
  <c r="O227" i="4"/>
  <c r="O229" i="4"/>
  <c r="O91" i="4"/>
  <c r="O98" i="4"/>
  <c r="O285" i="4"/>
  <c r="O303" i="4"/>
  <c r="O289" i="4"/>
  <c r="O309" i="4"/>
  <c r="O108" i="4"/>
  <c r="O76" i="4"/>
  <c r="O121" i="4"/>
  <c r="O290" i="4"/>
  <c r="O265" i="4"/>
  <c r="O209" i="4"/>
  <c r="O144" i="4"/>
  <c r="O267" i="4"/>
  <c r="O153" i="4"/>
  <c r="O226" i="4"/>
  <c r="O120" i="4"/>
  <c r="O158" i="4"/>
  <c r="O34" i="4"/>
  <c r="O333" i="4"/>
  <c r="O152" i="4"/>
  <c r="O132" i="4"/>
  <c r="O29" i="4"/>
  <c r="O42" i="4"/>
  <c r="O335" i="4"/>
  <c r="O43" i="4"/>
  <c r="O28" i="4"/>
  <c r="O210" i="4"/>
  <c r="O124" i="4"/>
  <c r="O312" i="4"/>
  <c r="O182" i="4"/>
  <c r="O89" i="4"/>
  <c r="O189" i="4"/>
  <c r="O131" i="4"/>
  <c r="O288" i="4"/>
  <c r="O268" i="4"/>
  <c r="O115" i="4"/>
  <c r="O239" i="4"/>
  <c r="O313" i="4"/>
  <c r="O111" i="4"/>
  <c r="O100" i="4"/>
  <c r="O154" i="4"/>
  <c r="O320" i="4"/>
  <c r="O311" i="4"/>
  <c r="O116" i="4"/>
  <c r="O41" i="4"/>
  <c r="O38" i="4"/>
  <c r="O32" i="4"/>
  <c r="O256" i="4"/>
  <c r="O110" i="4"/>
  <c r="O250" i="4"/>
  <c r="O214" i="4"/>
  <c r="O74" i="4"/>
  <c r="O198" i="4"/>
  <c r="O30" i="4"/>
  <c r="O104" i="4"/>
  <c r="O63" i="4"/>
  <c r="O170" i="4"/>
  <c r="O216" i="4"/>
  <c r="O59" i="4"/>
  <c r="O274" i="4"/>
  <c r="O264" i="4"/>
  <c r="O119" i="4"/>
  <c r="O69" i="4"/>
  <c r="O192" i="4"/>
  <c r="O206" i="4"/>
  <c r="O279" i="4"/>
  <c r="O125" i="4"/>
  <c r="O317" i="4"/>
  <c r="O103" i="4"/>
  <c r="O252" i="4"/>
  <c r="O58" i="4"/>
  <c r="O31" i="4"/>
  <c r="O197" i="4"/>
  <c r="O84" i="4"/>
  <c r="O27" i="4"/>
  <c r="O230" i="4"/>
  <c r="O341" i="4"/>
  <c r="O49" i="4"/>
  <c r="O228" i="4"/>
  <c r="O143" i="4"/>
  <c r="O105" i="4"/>
  <c r="O220" i="4"/>
  <c r="O77" i="4"/>
  <c r="O338" i="4"/>
  <c r="O52" i="4"/>
  <c r="O186" i="4"/>
  <c r="O330" i="4"/>
  <c r="O232" i="4"/>
  <c r="O101" i="4"/>
  <c r="O177" i="4"/>
  <c r="O269" i="4"/>
  <c r="O44" i="4"/>
  <c r="O159" i="4"/>
  <c r="O235" i="4"/>
  <c r="O293" i="4"/>
  <c r="O231" i="4"/>
  <c r="O60" i="4"/>
  <c r="O223" i="4"/>
  <c r="O248" i="4"/>
  <c r="O99" i="4"/>
  <c r="O246" i="4"/>
  <c r="O178" i="4"/>
  <c r="O66" i="4"/>
  <c r="O319" i="4"/>
  <c r="O129" i="4"/>
  <c r="O61" i="4"/>
  <c r="O80" i="4"/>
  <c r="O318" i="4"/>
  <c r="O118" i="4"/>
  <c r="O133" i="4"/>
  <c r="O237" i="4"/>
  <c r="O79" i="4"/>
  <c r="O336" i="4"/>
  <c r="O113" i="4"/>
  <c r="O139" i="4"/>
  <c r="O275" i="4"/>
  <c r="O271" i="4"/>
  <c r="O114" i="4"/>
  <c r="O200" i="4"/>
  <c r="O328" i="4"/>
  <c r="O242" i="4"/>
  <c r="O196" i="4"/>
  <c r="O149" i="4"/>
  <c r="O315" i="4"/>
  <c r="O168" i="4"/>
  <c r="O75" i="4"/>
  <c r="O211" i="4"/>
  <c r="O83" i="4"/>
  <c r="O203" i="4"/>
  <c r="O326" i="4"/>
  <c r="O148" i="4"/>
  <c r="O187" i="4"/>
  <c r="O181" i="4"/>
  <c r="O70" i="4"/>
  <c r="O261" i="4"/>
  <c r="O146" i="4"/>
  <c r="O339" i="4"/>
  <c r="O62" i="4"/>
  <c r="O92" i="4"/>
  <c r="O88" i="4"/>
  <c r="O225" i="4"/>
  <c r="O174" i="4"/>
  <c r="O47" i="4"/>
  <c r="O247" i="4"/>
  <c r="O215" i="4"/>
  <c r="O185" i="4"/>
  <c r="O21" i="4"/>
  <c r="O140" i="4"/>
  <c r="O67" i="4"/>
  <c r="O57" i="4"/>
  <c r="O307" i="4"/>
  <c r="O292" i="4"/>
  <c r="O134" i="4"/>
  <c r="O195" i="4"/>
  <c r="O221" i="4"/>
  <c r="O217" i="4"/>
  <c r="O199" i="4"/>
  <c r="O123" i="4"/>
  <c r="O156" i="4"/>
  <c r="O212" i="4"/>
  <c r="O161" i="4"/>
  <c r="O286" i="4"/>
  <c r="O277" i="4"/>
  <c r="O137" i="4"/>
  <c r="O165" i="4"/>
  <c r="O93" i="4"/>
  <c r="O141" i="4"/>
  <c r="O73" i="4"/>
  <c r="O48" i="4"/>
  <c r="O64" i="4"/>
  <c r="O205" i="4"/>
  <c r="O276" i="4"/>
  <c r="M319" i="4"/>
  <c r="M235" i="4"/>
  <c r="M208" i="4"/>
  <c r="M91" i="4"/>
  <c r="M239" i="4"/>
  <c r="M277" i="4"/>
  <c r="M184" i="4"/>
  <c r="M123" i="4"/>
  <c r="M213" i="4"/>
  <c r="M126" i="4"/>
  <c r="M323" i="4"/>
  <c r="M205" i="4"/>
  <c r="M156" i="4"/>
  <c r="M282" i="4"/>
  <c r="M50" i="4"/>
  <c r="M35" i="4"/>
  <c r="M318" i="4"/>
  <c r="M248" i="4"/>
  <c r="M258" i="4"/>
  <c r="M266" i="4"/>
  <c r="M287" i="4"/>
  <c r="M211" i="4"/>
  <c r="M103" i="4"/>
  <c r="M245" i="4"/>
  <c r="M138" i="4"/>
  <c r="M281" i="4"/>
  <c r="M135" i="4"/>
  <c r="M302" i="4"/>
  <c r="M261" i="4"/>
  <c r="M161" i="4"/>
  <c r="M121" i="4"/>
  <c r="M272" i="4"/>
  <c r="M259" i="4"/>
  <c r="M255" i="4"/>
  <c r="M268" i="4"/>
  <c r="M120" i="4"/>
  <c r="M113" i="4"/>
  <c r="M151" i="4"/>
  <c r="M128" i="4"/>
  <c r="M234" i="4"/>
  <c r="M214" i="4"/>
  <c r="M23" i="4"/>
  <c r="M32" i="4"/>
  <c r="M276" i="4"/>
  <c r="M209" i="4"/>
  <c r="M304" i="4"/>
  <c r="M87" i="4"/>
  <c r="M104" i="4"/>
  <c r="M66" i="4"/>
  <c r="M76" i="4"/>
  <c r="M320" i="4"/>
  <c r="M232" i="4"/>
  <c r="M196" i="4"/>
  <c r="M316" i="4"/>
  <c r="M227" i="4"/>
  <c r="M73" i="4"/>
  <c r="M249" i="4"/>
  <c r="M31" i="4"/>
  <c r="M180" i="4"/>
  <c r="M173" i="4"/>
  <c r="M230" i="4"/>
  <c r="M164" i="4"/>
  <c r="M95" i="4"/>
  <c r="M296" i="4"/>
  <c r="M188" i="4"/>
  <c r="M195" i="4"/>
  <c r="M189" i="4"/>
  <c r="M233" i="4"/>
  <c r="M301" i="4"/>
  <c r="M166" i="4"/>
  <c r="M332" i="4"/>
  <c r="M26" i="4"/>
  <c r="M206" i="4"/>
  <c r="M162" i="4"/>
  <c r="M193" i="4"/>
  <c r="M324" i="4"/>
  <c r="M70" i="4"/>
  <c r="M24" i="4"/>
  <c r="M129" i="4"/>
  <c r="M246" i="4"/>
  <c r="M71" i="4"/>
  <c r="M334" i="4"/>
  <c r="M154" i="4"/>
  <c r="M49" i="4"/>
  <c r="M170" i="4"/>
  <c r="M115" i="4"/>
  <c r="M314" i="4"/>
  <c r="M47" i="4"/>
  <c r="M124" i="4"/>
  <c r="M311" i="4"/>
  <c r="M224" i="4"/>
  <c r="M200" i="4"/>
  <c r="M119" i="4"/>
  <c r="M53" i="4"/>
  <c r="M327" i="4"/>
  <c r="M317" i="4"/>
  <c r="M42" i="4"/>
  <c r="M40" i="4"/>
  <c r="M57" i="4"/>
  <c r="M297" i="4"/>
  <c r="M190" i="4"/>
  <c r="M155" i="4"/>
  <c r="M185" i="4"/>
  <c r="M78" i="4"/>
  <c r="M204" i="4"/>
  <c r="M171" i="4"/>
  <c r="M326" i="4"/>
  <c r="M256" i="4"/>
  <c r="M263" i="4"/>
  <c r="M271" i="4"/>
  <c r="M101" i="4"/>
  <c r="M292" i="4"/>
  <c r="M38" i="4"/>
  <c r="M215" i="4"/>
  <c r="M340" i="4"/>
  <c r="M163" i="4"/>
  <c r="M39" i="4"/>
  <c r="M289" i="4"/>
  <c r="M295" i="4"/>
  <c r="M328" i="4"/>
  <c r="M51" i="4"/>
  <c r="M45" i="4"/>
  <c r="M264" i="4"/>
  <c r="M118" i="4"/>
  <c r="M305" i="4"/>
  <c r="M309" i="4"/>
  <c r="M88" i="4"/>
  <c r="M89" i="4"/>
  <c r="M46" i="4"/>
  <c r="M65" i="4"/>
  <c r="M64" i="4"/>
  <c r="M7" i="4"/>
  <c r="E6" i="4" s="1"/>
  <c r="E9" i="4" s="1"/>
  <c r="M218" i="4"/>
  <c r="M41" i="4"/>
  <c r="M210" i="4"/>
  <c r="M286" i="4"/>
  <c r="M75" i="4"/>
  <c r="M339" i="4"/>
  <c r="M92" i="4"/>
  <c r="M30" i="4"/>
  <c r="M244" i="4"/>
  <c r="M198" i="4"/>
  <c r="M291" i="4"/>
  <c r="M143" i="4"/>
  <c r="M130" i="4"/>
  <c r="M174" i="4"/>
  <c r="M29" i="4"/>
  <c r="M325" i="4"/>
  <c r="M55" i="4"/>
  <c r="M341" i="4"/>
  <c r="M117" i="4"/>
  <c r="M238" i="4"/>
  <c r="M280" i="4"/>
  <c r="M148" i="4"/>
  <c r="M62" i="4"/>
  <c r="M36" i="4"/>
  <c r="M125" i="4"/>
  <c r="M312" i="4"/>
  <c r="M82" i="4"/>
  <c r="M127" i="4"/>
  <c r="M96" i="4"/>
  <c r="M81" i="4"/>
  <c r="M237" i="4"/>
  <c r="M33" i="4"/>
  <c r="M330" i="4"/>
  <c r="M142" i="4"/>
  <c r="M182" i="4"/>
  <c r="M59" i="4"/>
  <c r="M140" i="4"/>
  <c r="M278" i="4"/>
  <c r="M322" i="4"/>
  <c r="M133" i="4"/>
  <c r="M338" i="4"/>
  <c r="M270" i="4"/>
  <c r="M147" i="4"/>
  <c r="M269" i="4"/>
  <c r="M228" i="4"/>
  <c r="M243" i="4"/>
  <c r="M149" i="4"/>
  <c r="M58" i="4"/>
  <c r="M321" i="4"/>
  <c r="M191" i="4"/>
  <c r="M219" i="4"/>
  <c r="M136" i="4"/>
  <c r="M172" i="4"/>
  <c r="M216" i="4"/>
  <c r="M299" i="4"/>
  <c r="M294" i="4"/>
  <c r="M176" i="4"/>
  <c r="M86" i="4"/>
  <c r="M275" i="4"/>
  <c r="M160" i="4"/>
  <c r="M315" i="4"/>
  <c r="M28" i="4"/>
  <c r="M285" i="4"/>
  <c r="M187" i="4"/>
  <c r="M203" i="4"/>
  <c r="M293" i="4"/>
  <c r="M134" i="4"/>
  <c r="M168" i="4"/>
  <c r="M252" i="4"/>
  <c r="M152" i="4"/>
  <c r="M279" i="4"/>
  <c r="M48" i="4"/>
  <c r="M100" i="4"/>
  <c r="M192" i="4"/>
  <c r="M310" i="4"/>
  <c r="M93" i="4"/>
  <c r="M169" i="4"/>
  <c r="M283" i="4"/>
  <c r="M274" i="4"/>
  <c r="M284" i="4"/>
  <c r="M116" i="4"/>
  <c r="M84" i="4"/>
  <c r="M290" i="4"/>
  <c r="M197" i="4"/>
  <c r="M229" i="4"/>
  <c r="M56" i="4"/>
  <c r="M207" i="4"/>
  <c r="M179" i="4"/>
  <c r="M98" i="4"/>
  <c r="M111" i="4"/>
  <c r="M109" i="4"/>
  <c r="M43" i="4"/>
  <c r="M306" i="4"/>
  <c r="M37" i="4"/>
  <c r="M300" i="4"/>
  <c r="M79" i="4"/>
  <c r="M112" i="4"/>
  <c r="M34" i="4"/>
  <c r="M77" i="4"/>
  <c r="M201" i="4"/>
  <c r="M132" i="4"/>
  <c r="M273" i="4"/>
  <c r="M144" i="4"/>
  <c r="M146" i="4"/>
  <c r="M308" i="4"/>
  <c r="M225" i="4"/>
  <c r="M141" i="4"/>
  <c r="M97" i="4"/>
  <c r="M44" i="4"/>
  <c r="M267" i="4"/>
  <c r="M178" i="4"/>
  <c r="M221" i="4"/>
  <c r="M63" i="4"/>
  <c r="M177" i="4"/>
  <c r="M80" i="4"/>
  <c r="M122" i="4"/>
  <c r="M90" i="4"/>
  <c r="M114" i="4"/>
  <c r="M157" i="4"/>
  <c r="M247" i="4"/>
  <c r="M254" i="4"/>
  <c r="M202" i="4"/>
  <c r="M231" i="4"/>
  <c r="M331" i="4"/>
  <c r="M139" i="4"/>
  <c r="M175" i="4"/>
  <c r="M22" i="4"/>
  <c r="M153" i="4"/>
  <c r="M333" i="4"/>
  <c r="M253" i="4"/>
  <c r="M145" i="4"/>
  <c r="M303" i="4"/>
  <c r="M165" i="4"/>
  <c r="M110" i="4"/>
  <c r="M183" i="4"/>
  <c r="M158" i="4"/>
  <c r="M85" i="4"/>
  <c r="M105" i="4"/>
  <c r="M167" i="4"/>
  <c r="M265" i="4"/>
  <c r="M262" i="4"/>
  <c r="M222" i="4"/>
  <c r="M241" i="4"/>
  <c r="M313" i="4"/>
  <c r="M288" i="4"/>
  <c r="M102" i="4"/>
  <c r="M52" i="4"/>
  <c r="M257" i="4"/>
  <c r="M217" i="4"/>
  <c r="M99" i="4"/>
  <c r="M150" i="4"/>
  <c r="M74" i="4"/>
  <c r="M337" i="4"/>
  <c r="M307" i="4"/>
  <c r="M240" i="4"/>
  <c r="M67" i="4"/>
  <c r="M329" i="4"/>
  <c r="M25" i="4"/>
  <c r="M298" i="4"/>
  <c r="M61" i="4"/>
  <c r="M251" i="4"/>
  <c r="M194" i="4"/>
  <c r="M27" i="4"/>
  <c r="M186" i="4"/>
  <c r="M226" i="4"/>
  <c r="M54" i="4"/>
  <c r="M260" i="4"/>
  <c r="M220" i="4"/>
  <c r="M94" i="4"/>
  <c r="M68" i="4"/>
  <c r="M336" i="4"/>
  <c r="M137" i="4"/>
  <c r="M181" i="4"/>
  <c r="M131" i="4"/>
  <c r="M335" i="4"/>
  <c r="M69" i="4"/>
  <c r="M83" i="4"/>
  <c r="M199" i="4"/>
  <c r="M223" i="4"/>
  <c r="M242" i="4"/>
  <c r="M60" i="4"/>
  <c r="M250" i="4"/>
  <c r="M108" i="4"/>
  <c r="M107" i="4"/>
  <c r="M236" i="4"/>
  <c r="M106" i="4"/>
  <c r="M72" i="4"/>
  <c r="M21" i="4"/>
  <c r="M159" i="4"/>
  <c r="M212" i="4"/>
  <c r="N152" i="4"/>
  <c r="N294" i="4"/>
  <c r="N252" i="4"/>
  <c r="N225" i="4"/>
  <c r="N186" i="4"/>
  <c r="N181" i="4"/>
  <c r="N310" i="4"/>
  <c r="N240" i="4"/>
  <c r="N245" i="4"/>
  <c r="N139" i="4"/>
  <c r="N153" i="4"/>
  <c r="N107" i="4"/>
  <c r="N232" i="4"/>
  <c r="N241" i="4"/>
  <c r="N135" i="4"/>
  <c r="N314" i="4"/>
  <c r="N71" i="4"/>
  <c r="N228" i="4"/>
  <c r="N237" i="4"/>
  <c r="N304" i="4"/>
  <c r="N274" i="4"/>
  <c r="N39" i="4"/>
  <c r="N220" i="4"/>
  <c r="N229" i="4"/>
  <c r="N218" i="4"/>
  <c r="N246" i="4"/>
  <c r="N67" i="4"/>
  <c r="N96" i="4"/>
  <c r="N63" i="4"/>
  <c r="N265" i="4"/>
  <c r="N87" i="4"/>
  <c r="N298" i="4"/>
  <c r="N27" i="4"/>
  <c r="N223" i="4"/>
  <c r="N234" i="4"/>
  <c r="N284" i="4"/>
  <c r="N142" i="4"/>
  <c r="N111" i="4"/>
  <c r="N216" i="4"/>
  <c r="N193" i="4"/>
  <c r="N105" i="4"/>
  <c r="N79" i="4"/>
  <c r="N57" i="4"/>
  <c r="N204" i="4"/>
  <c r="N213" i="4"/>
  <c r="N161" i="4"/>
  <c r="N113" i="4"/>
  <c r="N137" i="4"/>
  <c r="N200" i="4"/>
  <c r="N209" i="4"/>
  <c r="N154" i="4"/>
  <c r="N89" i="4"/>
  <c r="N122" i="4"/>
  <c r="N196" i="4"/>
  <c r="N205" i="4"/>
  <c r="N145" i="4"/>
  <c r="N85" i="4"/>
  <c r="N73" i="4"/>
  <c r="N188" i="4"/>
  <c r="N197" i="4"/>
  <c r="N131" i="4"/>
  <c r="N81" i="4"/>
  <c r="N64" i="4"/>
  <c r="N280" i="4"/>
  <c r="N101" i="4"/>
  <c r="N340" i="4"/>
  <c r="N75" i="4"/>
  <c r="N239" i="4"/>
  <c r="N25" i="4"/>
  <c r="N143" i="4"/>
  <c r="N316" i="4"/>
  <c r="N222" i="4"/>
  <c r="N212" i="4"/>
  <c r="N250" i="4"/>
  <c r="N321" i="4"/>
  <c r="N169" i="4"/>
  <c r="N201" i="4"/>
  <c r="N210" i="4"/>
  <c r="N184" i="4"/>
  <c r="N292" i="4"/>
  <c r="N312" i="4"/>
  <c r="N109" i="4"/>
  <c r="N35" i="4"/>
  <c r="N172" i="4"/>
  <c r="N327" i="4"/>
  <c r="N341" i="4"/>
  <c r="N31" i="4"/>
  <c r="N41" i="4"/>
  <c r="N168" i="4"/>
  <c r="N325" i="4"/>
  <c r="N335" i="4"/>
  <c r="N290" i="4"/>
  <c r="N34" i="4"/>
  <c r="N164" i="4"/>
  <c r="N301" i="4"/>
  <c r="N329" i="4"/>
  <c r="N266" i="4"/>
  <c r="N32" i="4"/>
  <c r="N156" i="4"/>
  <c r="N295" i="4"/>
  <c r="N318" i="4"/>
  <c r="N185" i="4"/>
  <c r="N270" i="4"/>
  <c r="N189" i="4"/>
  <c r="N149" i="4"/>
  <c r="N243" i="4"/>
  <c r="N48" i="4"/>
  <c r="N147" i="4"/>
  <c r="N30" i="4"/>
  <c r="N308" i="4"/>
  <c r="N224" i="4"/>
  <c r="N281" i="4"/>
  <c r="N128" i="4"/>
  <c r="N178" i="4"/>
  <c r="N217" i="4"/>
  <c r="N311" i="4"/>
  <c r="N271" i="4"/>
  <c r="N66" i="4"/>
  <c r="N120" i="4"/>
  <c r="N296" i="4"/>
  <c r="N287" i="4"/>
  <c r="N214" i="4"/>
  <c r="N90" i="4"/>
  <c r="N140" i="4"/>
  <c r="N322" i="4"/>
  <c r="N190" i="4"/>
  <c r="N55" i="4"/>
  <c r="N165" i="4"/>
  <c r="N136" i="4"/>
  <c r="N320" i="4"/>
  <c r="N117" i="4"/>
  <c r="N51" i="4"/>
  <c r="N162" i="4"/>
  <c r="N132" i="4"/>
  <c r="N305" i="4"/>
  <c r="N114" i="4"/>
  <c r="N331" i="4"/>
  <c r="N121" i="4"/>
  <c r="N124" i="4"/>
  <c r="N299" i="4"/>
  <c r="N307" i="4"/>
  <c r="N254" i="4"/>
  <c r="N98" i="4"/>
  <c r="N255" i="4"/>
  <c r="N50" i="4"/>
  <c r="N159" i="4"/>
  <c r="N37" i="4"/>
  <c r="N324" i="4"/>
  <c r="N244" i="4"/>
  <c r="N94" i="4"/>
  <c r="N144" i="4"/>
  <c r="N258" i="4"/>
  <c r="N300" i="4"/>
  <c r="N293" i="4"/>
  <c r="N275" i="4"/>
  <c r="N206" i="4"/>
  <c r="N179" i="4"/>
  <c r="N76" i="4"/>
  <c r="N315" i="4"/>
  <c r="N215" i="4"/>
  <c r="N45" i="4"/>
  <c r="N334" i="4"/>
  <c r="N126" i="4"/>
  <c r="N28" i="4"/>
  <c r="N231" i="4"/>
  <c r="N268" i="4"/>
  <c r="N183" i="4"/>
  <c r="N262" i="4"/>
  <c r="N338" i="4"/>
  <c r="N238" i="4"/>
  <c r="N330" i="4"/>
  <c r="N199" i="4"/>
  <c r="N22" i="4"/>
  <c r="N323" i="4"/>
  <c r="N118" i="4"/>
  <c r="N297" i="4"/>
  <c r="N187" i="4"/>
  <c r="N278" i="4"/>
  <c r="N157" i="4"/>
  <c r="N33" i="4"/>
  <c r="N226" i="4"/>
  <c r="N54" i="4"/>
  <c r="N106" i="4"/>
  <c r="N119" i="4"/>
  <c r="N78" i="4"/>
  <c r="N83" i="4"/>
  <c r="N88" i="4"/>
  <c r="N141" i="4"/>
  <c r="N44" i="4"/>
  <c r="N267" i="4"/>
  <c r="N125" i="4"/>
  <c r="N104" i="4"/>
  <c r="N173" i="4"/>
  <c r="N62" i="4"/>
  <c r="N259" i="4"/>
  <c r="N103" i="4"/>
  <c r="N92" i="4"/>
  <c r="N150" i="4"/>
  <c r="N46" i="4"/>
  <c r="N53" i="4"/>
  <c r="N248" i="4"/>
  <c r="N148" i="4"/>
  <c r="N303" i="4"/>
  <c r="N221" i="4"/>
  <c r="N116" i="4"/>
  <c r="N192" i="4"/>
  <c r="N306" i="4"/>
  <c r="N333" i="4"/>
  <c r="N230" i="4"/>
  <c r="N235" i="4"/>
  <c r="N70" i="4"/>
  <c r="N332" i="4"/>
  <c r="N123" i="4"/>
  <c r="N21" i="4"/>
  <c r="N227" i="4"/>
  <c r="N61" i="4"/>
  <c r="N309" i="4"/>
  <c r="N91" i="4"/>
  <c r="N242" i="4"/>
  <c r="N260" i="4"/>
  <c r="N160" i="4"/>
  <c r="N317" i="4"/>
  <c r="N233" i="4"/>
  <c r="N302" i="4"/>
  <c r="N191" i="4"/>
  <c r="N112" i="4"/>
  <c r="N93" i="4"/>
  <c r="N182" i="4"/>
  <c r="N263" i="4"/>
  <c r="N264" i="4"/>
  <c r="N40" i="4"/>
  <c r="N251" i="4"/>
  <c r="N288" i="4"/>
  <c r="N134" i="4"/>
  <c r="N339" i="4"/>
  <c r="N198" i="4"/>
  <c r="N74" i="4"/>
  <c r="N236" i="4"/>
  <c r="N43" i="4"/>
  <c r="N49" i="4"/>
  <c r="N167" i="4"/>
  <c r="N100" i="4"/>
  <c r="N23" i="4"/>
  <c r="N219" i="4"/>
  <c r="N180" i="4"/>
  <c r="N47" i="4"/>
  <c r="N282" i="4"/>
  <c r="N207" i="4"/>
  <c r="N130" i="4"/>
  <c r="N286" i="4"/>
  <c r="N291" i="4"/>
  <c r="N29" i="4"/>
  <c r="N133" i="4"/>
  <c r="N319" i="4"/>
  <c r="N110" i="4"/>
  <c r="N155" i="4"/>
  <c r="N175" i="4"/>
  <c r="N80" i="4"/>
  <c r="N86" i="4"/>
  <c r="N177" i="4"/>
  <c r="N313" i="4"/>
  <c r="N257" i="4"/>
  <c r="N276" i="4"/>
  <c r="N146" i="4"/>
  <c r="N42" i="4"/>
  <c r="N269" i="4"/>
  <c r="N60" i="4"/>
  <c r="N72" i="4"/>
  <c r="N102" i="4"/>
  <c r="N253" i="4"/>
  <c r="N202" i="4"/>
  <c r="N36" i="4"/>
  <c r="N283" i="4"/>
  <c r="N171" i="4"/>
  <c r="N328" i="4"/>
  <c r="N261" i="4"/>
  <c r="N99" i="4"/>
  <c r="N38" i="4"/>
  <c r="N158" i="4"/>
  <c r="N247" i="4"/>
  <c r="N69" i="4"/>
  <c r="N195" i="4"/>
  <c r="N26" i="4"/>
  <c r="N129" i="4"/>
  <c r="N285" i="4"/>
  <c r="N65" i="4"/>
  <c r="N336" i="4"/>
  <c r="N166" i="4"/>
  <c r="N52" i="4"/>
  <c r="N77" i="4"/>
  <c r="N170" i="4"/>
  <c r="N24" i="4"/>
  <c r="N273" i="4"/>
  <c r="N97" i="4"/>
  <c r="N59" i="4"/>
  <c r="N249" i="4"/>
  <c r="N279" i="4"/>
  <c r="N127" i="4"/>
  <c r="N84" i="4"/>
  <c r="N58" i="4"/>
  <c r="N138" i="4"/>
  <c r="N68" i="4"/>
  <c r="N151" i="4"/>
  <c r="N163" i="4"/>
  <c r="N174" i="4"/>
  <c r="N108" i="4"/>
  <c r="N326" i="4"/>
  <c r="N337" i="4"/>
  <c r="N272" i="4"/>
  <c r="N95" i="4"/>
  <c r="N208" i="4"/>
  <c r="N115" i="4"/>
  <c r="N56" i="4"/>
  <c r="N176" i="4"/>
  <c r="N194" i="4"/>
  <c r="N277" i="4"/>
  <c r="N256" i="4"/>
  <c r="N211" i="4"/>
  <c r="N203" i="4"/>
  <c r="N289" i="4"/>
  <c r="N82" i="4"/>
  <c r="O18" i="4"/>
  <c r="M18" i="4"/>
  <c r="N18" i="4"/>
  <c r="F18" i="2" l="1"/>
  <c r="F19" i="2" s="1"/>
  <c r="E5" i="4"/>
  <c r="E4" i="4"/>
  <c r="K187" i="4" s="1"/>
  <c r="K81" i="4" l="1"/>
  <c r="K73" i="4"/>
  <c r="P73" i="4" s="1"/>
  <c r="K59" i="4"/>
  <c r="K206" i="4"/>
  <c r="P206" i="4" s="1"/>
  <c r="K291" i="4"/>
  <c r="P291" i="4" s="1"/>
  <c r="K163" i="4"/>
  <c r="P163" i="4" s="1"/>
  <c r="K259" i="4"/>
  <c r="P259" i="4" s="1"/>
  <c r="K330" i="4"/>
  <c r="L330" i="4" s="1"/>
  <c r="K303" i="4"/>
  <c r="K32" i="4"/>
  <c r="P32" i="4" s="1"/>
  <c r="K63" i="4"/>
  <c r="K104" i="4"/>
  <c r="L104" i="4" s="1"/>
  <c r="K253" i="4"/>
  <c r="P253" i="4" s="1"/>
  <c r="K94" i="4"/>
  <c r="L94" i="4" s="1"/>
  <c r="K315" i="4"/>
  <c r="P315" i="4" s="1"/>
  <c r="K312" i="4"/>
  <c r="L312" i="4" s="1"/>
  <c r="K80" i="4"/>
  <c r="K55" i="4"/>
  <c r="L55" i="4" s="1"/>
  <c r="K308" i="4"/>
  <c r="K88" i="4"/>
  <c r="P88" i="4" s="1"/>
  <c r="K38" i="4"/>
  <c r="P38" i="4" s="1"/>
  <c r="K114" i="4"/>
  <c r="P114" i="4" s="1"/>
  <c r="K328" i="4"/>
  <c r="L328" i="4" s="1"/>
  <c r="K267" i="4"/>
  <c r="P267" i="4" s="1"/>
  <c r="K30" i="4"/>
  <c r="K169" i="4"/>
  <c r="L169" i="4" s="1"/>
  <c r="K98" i="4"/>
  <c r="K158" i="4"/>
  <c r="L158" i="4" s="1"/>
  <c r="K245" i="4"/>
  <c r="P245" i="4" s="1"/>
  <c r="K266" i="4"/>
  <c r="P266" i="4" s="1"/>
  <c r="K100" i="4"/>
  <c r="P100" i="4" s="1"/>
  <c r="K70" i="4"/>
  <c r="L70" i="4" s="1"/>
  <c r="K71" i="4"/>
  <c r="K34" i="4"/>
  <c r="L34" i="4" s="1"/>
  <c r="K296" i="4"/>
  <c r="L296" i="4" s="1"/>
  <c r="K37" i="4"/>
  <c r="L37" i="4" s="1"/>
  <c r="K226" i="4"/>
  <c r="L226" i="4" s="1"/>
  <c r="K334" i="4"/>
  <c r="P334" i="4" s="1"/>
  <c r="K103" i="4"/>
  <c r="P103" i="4" s="1"/>
  <c r="K249" i="4"/>
  <c r="P249" i="4" s="1"/>
  <c r="K194" i="4"/>
  <c r="K237" i="4"/>
  <c r="L237" i="4" s="1"/>
  <c r="K177" i="4"/>
  <c r="P177" i="4" s="1"/>
  <c r="K147" i="4"/>
  <c r="L147" i="4" s="1"/>
  <c r="K335" i="4"/>
  <c r="P335" i="4" s="1"/>
  <c r="K279" i="4"/>
  <c r="L279" i="4" s="1"/>
  <c r="K161" i="4"/>
  <c r="L161" i="4" s="1"/>
  <c r="K28" i="4"/>
  <c r="P28" i="4" s="1"/>
  <c r="K337" i="4"/>
  <c r="K256" i="4"/>
  <c r="L256" i="4" s="1"/>
  <c r="K179" i="4"/>
  <c r="P179" i="4" s="1"/>
  <c r="K195" i="4"/>
  <c r="P195" i="4" s="1"/>
  <c r="K41" i="4"/>
  <c r="L41" i="4" s="1"/>
  <c r="K275" i="4"/>
  <c r="L275" i="4" s="1"/>
  <c r="K298" i="4"/>
  <c r="L298" i="4" s="1"/>
  <c r="K166" i="4"/>
  <c r="L166" i="4" s="1"/>
  <c r="K302" i="4"/>
  <c r="K51" i="4"/>
  <c r="P51" i="4" s="1"/>
  <c r="K340" i="4"/>
  <c r="L340" i="4" s="1"/>
  <c r="K152" i="4"/>
  <c r="P152" i="4" s="1"/>
  <c r="K324" i="4"/>
  <c r="P324" i="4" s="1"/>
  <c r="K56" i="4"/>
  <c r="L56" i="4" s="1"/>
  <c r="K233" i="4"/>
  <c r="P233" i="4" s="1"/>
  <c r="K234" i="4"/>
  <c r="L234" i="4" s="1"/>
  <c r="K99" i="4"/>
  <c r="K141" i="4"/>
  <c r="P141" i="4" s="1"/>
  <c r="K111" i="4"/>
  <c r="L111" i="4" s="1"/>
  <c r="K314" i="4"/>
  <c r="K125" i="4"/>
  <c r="L125" i="4" s="1"/>
  <c r="K199" i="4"/>
  <c r="P199" i="4" s="1"/>
  <c r="K115" i="4"/>
  <c r="L115" i="4" s="1"/>
  <c r="K142" i="4"/>
  <c r="L142" i="4" s="1"/>
  <c r="K83" i="4"/>
  <c r="K204" i="4"/>
  <c r="L204" i="4" s="1"/>
  <c r="K238" i="4"/>
  <c r="P238" i="4" s="1"/>
  <c r="K273" i="4"/>
  <c r="L273" i="4" s="1"/>
  <c r="K118" i="4"/>
  <c r="P118" i="4" s="1"/>
  <c r="K292" i="4"/>
  <c r="P292" i="4" s="1"/>
  <c r="K338" i="4"/>
  <c r="P338" i="4" s="1"/>
  <c r="K164" i="4"/>
  <c r="P164" i="4" s="1"/>
  <c r="K268" i="4"/>
  <c r="K287" i="4"/>
  <c r="P287" i="4" s="1"/>
  <c r="K271" i="4"/>
  <c r="P271" i="4" s="1"/>
  <c r="K36" i="4"/>
  <c r="P36" i="4" s="1"/>
  <c r="K122" i="4"/>
  <c r="L122" i="4" s="1"/>
  <c r="K221" i="4"/>
  <c r="L221" i="4" s="1"/>
  <c r="K231" i="4"/>
  <c r="L231" i="4" s="1"/>
  <c r="K264" i="4"/>
  <c r="P264" i="4" s="1"/>
  <c r="K326" i="4"/>
  <c r="K130" i="4"/>
  <c r="L130" i="4" s="1"/>
  <c r="K121" i="4"/>
  <c r="L121" i="4" s="1"/>
  <c r="K331" i="4"/>
  <c r="P331" i="4" s="1"/>
  <c r="K61" i="4"/>
  <c r="L61" i="4" s="1"/>
  <c r="K31" i="4"/>
  <c r="P31" i="4" s="1"/>
  <c r="K197" i="4"/>
  <c r="L197" i="4" s="1"/>
  <c r="K208" i="4"/>
  <c r="P208" i="4" s="1"/>
  <c r="K211" i="4"/>
  <c r="P211" i="4" s="1"/>
  <c r="K323" i="4"/>
  <c r="L323" i="4" s="1"/>
  <c r="K22" i="4"/>
  <c r="P22" i="4" s="1"/>
  <c r="K76" i="4"/>
  <c r="L76" i="4" s="1"/>
  <c r="K261" i="4"/>
  <c r="L261" i="4" s="1"/>
  <c r="K242" i="4"/>
  <c r="P242" i="4" s="1"/>
  <c r="K300" i="4"/>
  <c r="P300" i="4" s="1"/>
  <c r="K95" i="4"/>
  <c r="P95" i="4" s="1"/>
  <c r="K21" i="4"/>
  <c r="P21" i="4" s="1"/>
  <c r="K105" i="4"/>
  <c r="L105" i="4" s="1"/>
  <c r="K57" i="4"/>
  <c r="P57" i="4" s="1"/>
  <c r="K294" i="4"/>
  <c r="L294" i="4" s="1"/>
  <c r="K246" i="4"/>
  <c r="L246" i="4" s="1"/>
  <c r="K60" i="4"/>
  <c r="P60" i="4" s="1"/>
  <c r="K132" i="4"/>
  <c r="L132" i="4" s="1"/>
  <c r="K154" i="4"/>
  <c r="L154" i="4" s="1"/>
  <c r="K181" i="4"/>
  <c r="L181" i="4" s="1"/>
  <c r="K176" i="4"/>
  <c r="L176" i="4" s="1"/>
  <c r="K224" i="4"/>
  <c r="L224" i="4" s="1"/>
  <c r="K297" i="4"/>
  <c r="P297" i="4" s="1"/>
  <c r="K167" i="4"/>
  <c r="P167" i="4" s="1"/>
  <c r="K307" i="4"/>
  <c r="L307" i="4" s="1"/>
  <c r="K52" i="4"/>
  <c r="P52" i="4" s="1"/>
  <c r="K85" i="4"/>
  <c r="P85" i="4" s="1"/>
  <c r="K157" i="4"/>
  <c r="P157" i="4" s="1"/>
  <c r="K333" i="4"/>
  <c r="P333" i="4" s="1"/>
  <c r="K318" i="4"/>
  <c r="P318" i="4" s="1"/>
  <c r="K254" i="4"/>
  <c r="P254" i="4" s="1"/>
  <c r="K310" i="4"/>
  <c r="P310" i="4" s="1"/>
  <c r="K109" i="4"/>
  <c r="L109" i="4" s="1"/>
  <c r="K278" i="4"/>
  <c r="L278" i="4" s="1"/>
  <c r="K170" i="4"/>
  <c r="L170" i="4" s="1"/>
  <c r="K84" i="4"/>
  <c r="L84" i="4" s="1"/>
  <c r="K133" i="4"/>
  <c r="L133" i="4" s="1"/>
  <c r="K183" i="4"/>
  <c r="P183" i="4" s="1"/>
  <c r="K214" i="4"/>
  <c r="L214" i="4" s="1"/>
  <c r="K119" i="4"/>
  <c r="P119" i="4" s="1"/>
  <c r="K50" i="4"/>
  <c r="P50" i="4" s="1"/>
  <c r="K69" i="4"/>
  <c r="L69" i="4" s="1"/>
  <c r="K113" i="4"/>
  <c r="P113" i="4" s="1"/>
  <c r="K277" i="4"/>
  <c r="P277" i="4" s="1"/>
  <c r="K216" i="4"/>
  <c r="L216" i="4" s="1"/>
  <c r="K269" i="4"/>
  <c r="P269" i="4" s="1"/>
  <c r="K171" i="4"/>
  <c r="P171" i="4" s="1"/>
  <c r="K305" i="4"/>
  <c r="P305" i="4" s="1"/>
  <c r="K131" i="4"/>
  <c r="P131" i="4" s="1"/>
  <c r="K285" i="4"/>
  <c r="L285" i="4" s="1"/>
  <c r="K42" i="4"/>
  <c r="L42" i="4" s="1"/>
  <c r="K325" i="4"/>
  <c r="P325" i="4" s="1"/>
  <c r="K138" i="4"/>
  <c r="L138" i="4" s="1"/>
  <c r="K219" i="4"/>
  <c r="P219" i="4" s="1"/>
  <c r="K139" i="4"/>
  <c r="L139" i="4" s="1"/>
  <c r="K309" i="4"/>
  <c r="L309" i="4" s="1"/>
  <c r="K251" i="4"/>
  <c r="L251" i="4" s="1"/>
  <c r="K262" i="4"/>
  <c r="L262" i="4" s="1"/>
  <c r="K236" i="4"/>
  <c r="L236" i="4" s="1"/>
  <c r="K96" i="4"/>
  <c r="L96" i="4" s="1"/>
  <c r="K316" i="4"/>
  <c r="L316" i="4" s="1"/>
  <c r="K110" i="4"/>
  <c r="P110" i="4" s="1"/>
  <c r="K67" i="4"/>
  <c r="P67" i="4" s="1"/>
  <c r="K243" i="4"/>
  <c r="P243" i="4" s="1"/>
  <c r="K301" i="4"/>
  <c r="P301" i="4" s="1"/>
  <c r="K190" i="4"/>
  <c r="P190" i="4" s="1"/>
  <c r="K247" i="4"/>
  <c r="L247" i="4" s="1"/>
  <c r="K280" i="4"/>
  <c r="P280" i="4" s="1"/>
  <c r="K33" i="4"/>
  <c r="P33" i="4" s="1"/>
  <c r="K35" i="4"/>
  <c r="L35" i="4" s="1"/>
  <c r="K252" i="4"/>
  <c r="L252" i="4" s="1"/>
  <c r="K289" i="4"/>
  <c r="P289" i="4" s="1"/>
  <c r="K329" i="4"/>
  <c r="P329" i="4" s="1"/>
  <c r="K191" i="4"/>
  <c r="L191" i="4" s="1"/>
  <c r="K86" i="4"/>
  <c r="P86" i="4" s="1"/>
  <c r="K168" i="4"/>
  <c r="P168" i="4" s="1"/>
  <c r="K101" i="4"/>
  <c r="L101" i="4" s="1"/>
  <c r="K135" i="4"/>
  <c r="L135" i="4" s="1"/>
  <c r="K201" i="4"/>
  <c r="P201" i="4" s="1"/>
  <c r="K200" i="4"/>
  <c r="L200" i="4" s="1"/>
  <c r="K89" i="4"/>
  <c r="P89" i="4" s="1"/>
  <c r="K145" i="4"/>
  <c r="L145" i="4" s="1"/>
  <c r="K196" i="4"/>
  <c r="L196" i="4" s="1"/>
  <c r="K203" i="4"/>
  <c r="P203" i="4" s="1"/>
  <c r="K248" i="4"/>
  <c r="L248" i="4" s="1"/>
  <c r="K321" i="4"/>
  <c r="L321" i="4" s="1"/>
  <c r="K40" i="4"/>
  <c r="L40" i="4" s="1"/>
  <c r="K244" i="4"/>
  <c r="L244" i="4" s="1"/>
  <c r="K304" i="4"/>
  <c r="L304" i="4" s="1"/>
  <c r="K120" i="4"/>
  <c r="P120" i="4" s="1"/>
  <c r="K53" i="4"/>
  <c r="P53" i="4" s="1"/>
  <c r="K223" i="4"/>
  <c r="P223" i="4" s="1"/>
  <c r="K207" i="4"/>
  <c r="P207" i="4" s="1"/>
  <c r="K240" i="4"/>
  <c r="L240" i="4" s="1"/>
  <c r="K26" i="4"/>
  <c r="L26" i="4" s="1"/>
  <c r="K159" i="4"/>
  <c r="P159" i="4" s="1"/>
  <c r="K202" i="4"/>
  <c r="L202" i="4" s="1"/>
  <c r="K178" i="4"/>
  <c r="L178" i="4" s="1"/>
  <c r="K230" i="4"/>
  <c r="P230" i="4" s="1"/>
  <c r="K45" i="4"/>
  <c r="P45" i="4" s="1"/>
  <c r="K188" i="4"/>
  <c r="L188" i="4" s="1"/>
  <c r="K198" i="4"/>
  <c r="P198" i="4" s="1"/>
  <c r="K173" i="4"/>
  <c r="L173" i="4" s="1"/>
  <c r="K313" i="4"/>
  <c r="P313" i="4" s="1"/>
  <c r="K241" i="4"/>
  <c r="P241" i="4" s="1"/>
  <c r="K210" i="4"/>
  <c r="P210" i="4" s="1"/>
  <c r="K97" i="4"/>
  <c r="P97" i="4" s="1"/>
  <c r="K155" i="4"/>
  <c r="P155" i="4" s="1"/>
  <c r="K339" i="4"/>
  <c r="L339" i="4" s="1"/>
  <c r="K215" i="4"/>
  <c r="L215" i="4" s="1"/>
  <c r="K151" i="4"/>
  <c r="L151" i="4" s="1"/>
  <c r="K25" i="4"/>
  <c r="P25" i="4" s="1"/>
  <c r="K92" i="4"/>
  <c r="P92" i="4" s="1"/>
  <c r="K290" i="4"/>
  <c r="L290" i="4" s="1"/>
  <c r="K143" i="4"/>
  <c r="L143" i="4" s="1"/>
  <c r="K153" i="4"/>
  <c r="L153" i="4" s="1"/>
  <c r="K77" i="4"/>
  <c r="P77" i="4" s="1"/>
  <c r="K299" i="4"/>
  <c r="L299" i="4" s="1"/>
  <c r="K123" i="4"/>
  <c r="L123" i="4" s="1"/>
  <c r="K270" i="4"/>
  <c r="L270" i="4" s="1"/>
  <c r="K332" i="4"/>
  <c r="P332" i="4" s="1"/>
  <c r="K185" i="4"/>
  <c r="P185" i="4" s="1"/>
  <c r="K320" i="4"/>
  <c r="L320" i="4" s="1"/>
  <c r="K24" i="4"/>
  <c r="P24" i="4" s="1"/>
  <c r="K182" i="4"/>
  <c r="L182" i="4" s="1"/>
  <c r="K58" i="4"/>
  <c r="L58" i="4" s="1"/>
  <c r="K286" i="4"/>
  <c r="L286" i="4" s="1"/>
  <c r="K65" i="4"/>
  <c r="L65" i="4" s="1"/>
  <c r="K186" i="4"/>
  <c r="L186" i="4" s="1"/>
  <c r="K180" i="4"/>
  <c r="L180" i="4" s="1"/>
  <c r="K134" i="4"/>
  <c r="P134" i="4" s="1"/>
  <c r="K276" i="4"/>
  <c r="L276" i="4" s="1"/>
  <c r="K175" i="4"/>
  <c r="L175" i="4" s="1"/>
  <c r="K295" i="4"/>
  <c r="P295" i="4" s="1"/>
  <c r="K68" i="4"/>
  <c r="L68" i="4" s="1"/>
  <c r="K165" i="4"/>
  <c r="P165" i="4" s="1"/>
  <c r="K218" i="4"/>
  <c r="L218" i="4" s="1"/>
  <c r="K255" i="4"/>
  <c r="P255" i="4" s="1"/>
  <c r="K72" i="4"/>
  <c r="P72" i="4" s="1"/>
  <c r="K29" i="4"/>
  <c r="P29" i="4" s="1"/>
  <c r="K49" i="4"/>
  <c r="L49" i="4" s="1"/>
  <c r="K189" i="4"/>
  <c r="P189" i="4" s="1"/>
  <c r="K44" i="4"/>
  <c r="P44" i="4" s="1"/>
  <c r="K128" i="4"/>
  <c r="L128" i="4" s="1"/>
  <c r="K75" i="4"/>
  <c r="P75" i="4" s="1"/>
  <c r="K46" i="4"/>
  <c r="P46" i="4" s="1"/>
  <c r="K64" i="4"/>
  <c r="L64" i="4" s="1"/>
  <c r="K193" i="4"/>
  <c r="L193" i="4" s="1"/>
  <c r="K90" i="4"/>
  <c r="P90" i="4" s="1"/>
  <c r="K160" i="4"/>
  <c r="L160" i="4" s="1"/>
  <c r="K146" i="4"/>
  <c r="P146" i="4" s="1"/>
  <c r="K108" i="4"/>
  <c r="L108" i="4" s="1"/>
  <c r="K39" i="4"/>
  <c r="P39" i="4" s="1"/>
  <c r="K184" i="4"/>
  <c r="L184" i="4" s="1"/>
  <c r="K336" i="4"/>
  <c r="L336" i="4" s="1"/>
  <c r="K311" i="4"/>
  <c r="L311" i="4" s="1"/>
  <c r="K250" i="4"/>
  <c r="P250" i="4" s="1"/>
  <c r="K124" i="4"/>
  <c r="P124" i="4" s="1"/>
  <c r="K112" i="4"/>
  <c r="P112" i="4" s="1"/>
  <c r="K317" i="4"/>
  <c r="L317" i="4" s="1"/>
  <c r="K263" i="4"/>
  <c r="P263" i="4" s="1"/>
  <c r="K322" i="4"/>
  <c r="P322" i="4" s="1"/>
  <c r="K150" i="4"/>
  <c r="P150" i="4" s="1"/>
  <c r="K82" i="4"/>
  <c r="L82" i="4" s="1"/>
  <c r="K78" i="4"/>
  <c r="L78" i="4" s="1"/>
  <c r="K93" i="4"/>
  <c r="L93" i="4" s="1"/>
  <c r="K258" i="4"/>
  <c r="L258" i="4" s="1"/>
  <c r="K319" i="4"/>
  <c r="P319" i="4" s="1"/>
  <c r="K288" i="4"/>
  <c r="P288" i="4" s="1"/>
  <c r="K156" i="4"/>
  <c r="P156" i="4" s="1"/>
  <c r="K306" i="4"/>
  <c r="P306" i="4" s="1"/>
  <c r="K192" i="4"/>
  <c r="L192" i="4" s="1"/>
  <c r="K232" i="4"/>
  <c r="L232" i="4" s="1"/>
  <c r="K217" i="4"/>
  <c r="P217" i="4" s="1"/>
  <c r="K341" i="4"/>
  <c r="P341" i="4" s="1"/>
  <c r="K174" i="4"/>
  <c r="P174" i="4" s="1"/>
  <c r="K126" i="4"/>
  <c r="L126" i="4" s="1"/>
  <c r="K205" i="4"/>
  <c r="L205" i="4" s="1"/>
  <c r="K107" i="4"/>
  <c r="L107" i="4" s="1"/>
  <c r="K327" i="4"/>
  <c r="P327" i="4" s="1"/>
  <c r="K272" i="4"/>
  <c r="L272" i="4" s="1"/>
  <c r="K106" i="4"/>
  <c r="P106" i="4" s="1"/>
  <c r="K144" i="4"/>
  <c r="L144" i="4" s="1"/>
  <c r="K284" i="4"/>
  <c r="P284" i="4" s="1"/>
  <c r="K127" i="4"/>
  <c r="L127" i="4" s="1"/>
  <c r="K172" i="4"/>
  <c r="P172" i="4" s="1"/>
  <c r="K162" i="4"/>
  <c r="P162" i="4" s="1"/>
  <c r="K227" i="4"/>
  <c r="L227" i="4" s="1"/>
  <c r="K281" i="4"/>
  <c r="P281" i="4" s="1"/>
  <c r="K91" i="4"/>
  <c r="L91" i="4" s="1"/>
  <c r="K228" i="4"/>
  <c r="L228" i="4" s="1"/>
  <c r="K87" i="4"/>
  <c r="L87" i="4" s="1"/>
  <c r="K265" i="4"/>
  <c r="P265" i="4" s="1"/>
  <c r="K47" i="4"/>
  <c r="P47" i="4" s="1"/>
  <c r="K149" i="4"/>
  <c r="L149" i="4" s="1"/>
  <c r="K66" i="4"/>
  <c r="L66" i="4" s="1"/>
  <c r="K79" i="4"/>
  <c r="L79" i="4" s="1"/>
  <c r="K129" i="4"/>
  <c r="P129" i="4" s="1"/>
  <c r="K23" i="4"/>
  <c r="L23" i="4" s="1"/>
  <c r="K102" i="4"/>
  <c r="L102" i="4" s="1"/>
  <c r="K260" i="4"/>
  <c r="P260" i="4" s="1"/>
  <c r="K257" i="4"/>
  <c r="P257" i="4" s="1"/>
  <c r="K27" i="4"/>
  <c r="L27" i="4" s="1"/>
  <c r="K136" i="4"/>
  <c r="L136" i="4" s="1"/>
  <c r="K282" i="4"/>
  <c r="L282" i="4" s="1"/>
  <c r="K116" i="4"/>
  <c r="L116" i="4" s="1"/>
  <c r="K137" i="4"/>
  <c r="P137" i="4" s="1"/>
  <c r="K62" i="4"/>
  <c r="L62" i="4" s="1"/>
  <c r="K293" i="4"/>
  <c r="L293" i="4" s="1"/>
  <c r="K283" i="4"/>
  <c r="L283" i="4" s="1"/>
  <c r="K212" i="4"/>
  <c r="P212" i="4" s="1"/>
  <c r="K209" i="4"/>
  <c r="P209" i="4" s="1"/>
  <c r="K220" i="4"/>
  <c r="P220" i="4" s="1"/>
  <c r="K274" i="4"/>
  <c r="L274" i="4" s="1"/>
  <c r="K235" i="4"/>
  <c r="L235" i="4" s="1"/>
  <c r="K43" i="4"/>
  <c r="L43" i="4" s="1"/>
  <c r="K213" i="4"/>
  <c r="P213" i="4" s="1"/>
  <c r="K148" i="4"/>
  <c r="P148" i="4" s="1"/>
  <c r="K229" i="4"/>
  <c r="P229" i="4" s="1"/>
  <c r="K117" i="4"/>
  <c r="L117" i="4" s="1"/>
  <c r="K225" i="4"/>
  <c r="P225" i="4" s="1"/>
  <c r="K54" i="4"/>
  <c r="P54" i="4" s="1"/>
  <c r="K140" i="4"/>
  <c r="L140" i="4" s="1"/>
  <c r="K74" i="4"/>
  <c r="P74" i="4" s="1"/>
  <c r="K239" i="4"/>
  <c r="L239" i="4" s="1"/>
  <c r="K48" i="4"/>
  <c r="P48" i="4" s="1"/>
  <c r="K222" i="4"/>
  <c r="L222" i="4" s="1"/>
  <c r="L81" i="4"/>
  <c r="P81" i="4"/>
  <c r="L335" i="4"/>
  <c r="P55" i="4"/>
  <c r="P147" i="4"/>
  <c r="L80" i="4"/>
  <c r="P80" i="4"/>
  <c r="P330" i="4"/>
  <c r="L303" i="4"/>
  <c r="P303" i="4"/>
  <c r="L98" i="4"/>
  <c r="P98" i="4"/>
  <c r="L99" i="4"/>
  <c r="P99" i="4"/>
  <c r="P273" i="4"/>
  <c r="P30" i="4"/>
  <c r="L30" i="4"/>
  <c r="L314" i="4"/>
  <c r="P314" i="4"/>
  <c r="L168" i="4"/>
  <c r="P308" i="4"/>
  <c r="L308" i="4"/>
  <c r="L152" i="4"/>
  <c r="P71" i="4"/>
  <c r="L71" i="4"/>
  <c r="P323" i="4"/>
  <c r="P84" i="4"/>
  <c r="L302" i="4"/>
  <c r="P302" i="4"/>
  <c r="L268" i="4"/>
  <c r="P268" i="4"/>
  <c r="L36" i="4"/>
  <c r="P256" i="4"/>
  <c r="L195" i="4"/>
  <c r="L326" i="4"/>
  <c r="P326" i="4"/>
  <c r="L287" i="4"/>
  <c r="P337" i="4"/>
  <c r="L337" i="4"/>
  <c r="L277" i="4"/>
  <c r="P83" i="4"/>
  <c r="L83" i="4"/>
  <c r="L32" i="4"/>
  <c r="P237" i="4"/>
  <c r="P63" i="4"/>
  <c r="L63" i="4"/>
  <c r="P248" i="4"/>
  <c r="L59" i="4"/>
  <c r="P59" i="4"/>
  <c r="L194" i="4"/>
  <c r="P194" i="4"/>
  <c r="P187" i="4"/>
  <c r="L187" i="4"/>
  <c r="P96" i="4" l="1"/>
  <c r="L280" i="4"/>
  <c r="L254" i="4"/>
  <c r="L203" i="4"/>
  <c r="L211" i="4"/>
  <c r="P181" i="4"/>
  <c r="L77" i="4"/>
  <c r="P105" i="4"/>
  <c r="P130" i="4"/>
  <c r="L51" i="4"/>
  <c r="L207" i="4"/>
  <c r="P176" i="4"/>
  <c r="L177" i="4"/>
  <c r="P102" i="4"/>
  <c r="P138" i="4"/>
  <c r="L141" i="4"/>
  <c r="P188" i="4"/>
  <c r="P286" i="4"/>
  <c r="L223" i="4"/>
  <c r="P192" i="4"/>
  <c r="L45" i="4"/>
  <c r="L24" i="4"/>
  <c r="P153" i="4"/>
  <c r="P117" i="4"/>
  <c r="L155" i="4"/>
  <c r="P226" i="4"/>
  <c r="L289" i="4"/>
  <c r="L88" i="4"/>
  <c r="L305" i="4"/>
  <c r="P61" i="4"/>
  <c r="L119" i="4"/>
  <c r="P41" i="4"/>
  <c r="P37" i="4"/>
  <c r="L167" i="4"/>
  <c r="P309" i="4"/>
  <c r="L253" i="4"/>
  <c r="L118" i="4"/>
  <c r="P173" i="4"/>
  <c r="L171" i="4"/>
  <c r="L324" i="4"/>
  <c r="L137" i="4"/>
  <c r="L95" i="4"/>
  <c r="L67" i="4"/>
  <c r="L206" i="4"/>
  <c r="L291" i="4"/>
  <c r="L245" i="4"/>
  <c r="L208" i="4"/>
  <c r="P76" i="4"/>
  <c r="L331" i="4"/>
  <c r="L243" i="4"/>
  <c r="P158" i="4"/>
  <c r="P104" i="4"/>
  <c r="P125" i="4"/>
  <c r="L38" i="4"/>
  <c r="P70" i="4"/>
  <c r="P246" i="4"/>
  <c r="P94" i="4"/>
  <c r="L315" i="4"/>
  <c r="P328" i="4"/>
  <c r="L266" i="4"/>
  <c r="P180" i="4"/>
  <c r="L185" i="4"/>
  <c r="L163" i="4"/>
  <c r="L259" i="4"/>
  <c r="P312" i="4"/>
  <c r="P182" i="4"/>
  <c r="P316" i="4"/>
  <c r="P169" i="4"/>
  <c r="P143" i="4"/>
  <c r="P121" i="4"/>
  <c r="L164" i="4"/>
  <c r="L33" i="4"/>
  <c r="L267" i="4"/>
  <c r="L333" i="4"/>
  <c r="L250" i="4"/>
  <c r="L190" i="4"/>
  <c r="P142" i="4"/>
  <c r="L249" i="4"/>
  <c r="P290" i="4"/>
  <c r="P204" i="4"/>
  <c r="P296" i="4"/>
  <c r="P262" i="4"/>
  <c r="P145" i="4"/>
  <c r="P236" i="4"/>
  <c r="P191" i="4"/>
  <c r="L73" i="4"/>
  <c r="L306" i="4"/>
  <c r="P282" i="4"/>
  <c r="P133" i="4"/>
  <c r="P64" i="4"/>
  <c r="L271" i="4"/>
  <c r="L113" i="4"/>
  <c r="P166" i="4"/>
  <c r="P234" i="4"/>
  <c r="P170" i="4"/>
  <c r="P154" i="4"/>
  <c r="L264" i="4"/>
  <c r="L100" i="4"/>
  <c r="L103" i="4"/>
  <c r="P101" i="4"/>
  <c r="L327" i="4"/>
  <c r="P27" i="4"/>
  <c r="L319" i="4"/>
  <c r="L21" i="4"/>
  <c r="L157" i="4"/>
  <c r="P261" i="4"/>
  <c r="P320" i="4"/>
  <c r="P339" i="4"/>
  <c r="P66" i="4"/>
  <c r="L90" i="4"/>
  <c r="P79" i="4"/>
  <c r="L86" i="4"/>
  <c r="L28" i="4"/>
  <c r="P43" i="4"/>
  <c r="P34" i="4"/>
  <c r="P270" i="4"/>
  <c r="L220" i="4"/>
  <c r="P42" i="4"/>
  <c r="P193" i="4"/>
  <c r="P272" i="4"/>
  <c r="P175" i="4"/>
  <c r="P275" i="4"/>
  <c r="L114" i="4"/>
  <c r="P56" i="4"/>
  <c r="L89" i="4"/>
  <c r="P186" i="4"/>
  <c r="L60" i="4"/>
  <c r="L301" i="4"/>
  <c r="L131" i="4"/>
  <c r="L199" i="4"/>
  <c r="P307" i="4"/>
  <c r="P279" i="4"/>
  <c r="P304" i="4"/>
  <c r="P285" i="4"/>
  <c r="L233" i="4"/>
  <c r="L50" i="4"/>
  <c r="L47" i="4"/>
  <c r="L329" i="4"/>
  <c r="P278" i="4"/>
  <c r="P161" i="4"/>
  <c r="P298" i="4"/>
  <c r="L52" i="4"/>
  <c r="L300" i="4"/>
  <c r="P115" i="4"/>
  <c r="P231" i="4"/>
  <c r="L120" i="4"/>
  <c r="P184" i="4"/>
  <c r="P178" i="4"/>
  <c r="P221" i="4"/>
  <c r="P132" i="4"/>
  <c r="L210" i="4"/>
  <c r="L338" i="4"/>
  <c r="L334" i="4"/>
  <c r="P197" i="4"/>
  <c r="P251" i="4"/>
  <c r="P222" i="4"/>
  <c r="L257" i="4"/>
  <c r="P69" i="4"/>
  <c r="L46" i="4"/>
  <c r="L241" i="4"/>
  <c r="P202" i="4"/>
  <c r="L292" i="4"/>
  <c r="P205" i="4"/>
  <c r="L255" i="4"/>
  <c r="P283" i="4"/>
  <c r="L48" i="4"/>
  <c r="P35" i="4"/>
  <c r="L179" i="4"/>
  <c r="L238" i="4"/>
  <c r="P122" i="4"/>
  <c r="L310" i="4"/>
  <c r="P317" i="4"/>
  <c r="P128" i="4"/>
  <c r="L242" i="4"/>
  <c r="L31" i="4"/>
  <c r="P65" i="4"/>
  <c r="L332" i="4"/>
  <c r="L92" i="4"/>
  <c r="P126" i="4"/>
  <c r="L22" i="4"/>
  <c r="L183" i="4"/>
  <c r="P109" i="4"/>
  <c r="P111" i="4"/>
  <c r="P340" i="4"/>
  <c r="P26" i="4"/>
  <c r="P135" i="4"/>
  <c r="L269" i="4"/>
  <c r="L110" i="4"/>
  <c r="P123" i="4"/>
  <c r="P40" i="4"/>
  <c r="L219" i="4"/>
  <c r="P224" i="4"/>
  <c r="P140" i="4"/>
  <c r="L201" i="4"/>
  <c r="L318" i="4"/>
  <c r="L146" i="4"/>
  <c r="P68" i="4"/>
  <c r="P139" i="4"/>
  <c r="P294" i="4"/>
  <c r="P228" i="4"/>
  <c r="P214" i="4"/>
  <c r="L57" i="4"/>
  <c r="P258" i="4"/>
  <c r="P235" i="4"/>
  <c r="P252" i="4"/>
  <c r="L297" i="4"/>
  <c r="P127" i="4"/>
  <c r="P232" i="4"/>
  <c r="L325" i="4"/>
  <c r="P247" i="4"/>
  <c r="L209" i="4"/>
  <c r="L281" i="4"/>
  <c r="L85" i="4"/>
  <c r="P78" i="4"/>
  <c r="P49" i="4"/>
  <c r="P276" i="4"/>
  <c r="L225" i="4"/>
  <c r="P216" i="4"/>
  <c r="L288" i="4"/>
  <c r="P227" i="4"/>
  <c r="P82" i="4"/>
  <c r="L29" i="4"/>
  <c r="P136" i="4"/>
  <c r="P311" i="4"/>
  <c r="L313" i="4"/>
  <c r="L230" i="4"/>
  <c r="P244" i="4"/>
  <c r="P196" i="4"/>
  <c r="P62" i="4"/>
  <c r="L112" i="4"/>
  <c r="P108" i="4"/>
  <c r="L162" i="4"/>
  <c r="P149" i="4"/>
  <c r="L72" i="4"/>
  <c r="L97" i="4"/>
  <c r="L25" i="4"/>
  <c r="L150" i="4"/>
  <c r="L134" i="4"/>
  <c r="L53" i="4"/>
  <c r="P107" i="4"/>
  <c r="L74" i="4"/>
  <c r="L148" i="4"/>
  <c r="P23" i="4"/>
  <c r="P87" i="4"/>
  <c r="L174" i="4"/>
  <c r="L322" i="4"/>
  <c r="L44" i="4"/>
  <c r="L165" i="4"/>
  <c r="P151" i="4"/>
  <c r="L341" i="4"/>
  <c r="P144" i="4"/>
  <c r="P336" i="4"/>
  <c r="L284" i="4"/>
  <c r="L229" i="4"/>
  <c r="L159" i="4"/>
  <c r="P200" i="4"/>
  <c r="L212" i="4"/>
  <c r="L172" i="4"/>
  <c r="L156" i="4"/>
  <c r="P58" i="4"/>
  <c r="L198" i="4"/>
  <c r="P240" i="4"/>
  <c r="P321" i="4"/>
  <c r="L54" i="4"/>
  <c r="P274" i="4"/>
  <c r="P116" i="4"/>
  <c r="L129" i="4"/>
  <c r="P91" i="4"/>
  <c r="P93" i="4"/>
  <c r="L124" i="4"/>
  <c r="P160" i="4"/>
  <c r="L189" i="4"/>
  <c r="L295" i="4"/>
  <c r="L260" i="4"/>
  <c r="L265" i="4"/>
  <c r="L106" i="4"/>
  <c r="L263" i="4"/>
  <c r="L39" i="4"/>
  <c r="L75" i="4"/>
  <c r="P218" i="4"/>
  <c r="P239" i="4"/>
  <c r="L213" i="4"/>
  <c r="P293" i="4"/>
  <c r="L217" i="4"/>
  <c r="P299" i="4"/>
  <c r="P215" i="4"/>
  <c r="L18" i="4"/>
  <c r="E7" i="4" l="1"/>
  <c r="F6" i="4" s="1"/>
  <c r="H6" i="4" s="1"/>
  <c r="F9" i="4" s="1"/>
  <c r="F8" i="4"/>
  <c r="F4" i="4" l="1"/>
  <c r="H4" i="4" s="1"/>
  <c r="F5" i="4"/>
  <c r="H5" i="4" s="1"/>
  <c r="G9" i="4"/>
</calcChain>
</file>

<file path=xl/sharedStrings.xml><?xml version="1.0" encoding="utf-8"?>
<sst xmlns="http://schemas.openxmlformats.org/spreadsheetml/2006/main" count="3027" uniqueCount="1060">
  <si>
    <t>JAVSO..47..105</t>
  </si>
  <si>
    <t>JAVSO..46…79 (2018)</t>
  </si>
  <si>
    <t>s5</t>
  </si>
  <si>
    <t>s6</t>
  </si>
  <si>
    <t>s7</t>
  </si>
  <si>
    <t>IBVS 0820</t>
  </si>
  <si>
    <t>IBVS 0805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</si>
  <si>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</si>
  <si>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</si>
  <si>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</si>
  <si>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</si>
  <si>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</si>
  <si>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</si>
  <si>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</si>
  <si>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</si>
  <si>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</si>
  <si>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</si>
  <si>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</si>
  <si>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</si>
  <si>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</si>
  <si>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</si>
  <si>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</si>
  <si>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</si>
  <si>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</si>
  <si>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</si>
  <si>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</si>
  <si>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</si>
  <si>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</si>
  <si>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</si>
  <si>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</si>
  <si>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</si>
  <si>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</si>
  <si>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</si>
  <si>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</si>
  <si>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</si>
  <si>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</si>
  <si>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</si>
  <si>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</si>
  <si>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Beta Lyr / GSC 2642-2929 </t>
  </si>
  <si>
    <t>EB</t>
  </si>
  <si>
    <t>IBVS 5438</t>
  </si>
  <si>
    <t/>
  </si>
  <si>
    <t>II</t>
  </si>
  <si>
    <t>IBVS 0119</t>
  </si>
  <si>
    <t>IBVS 0154</t>
  </si>
  <si>
    <t>IBVS 0637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</si>
  <si>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</si>
  <si>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</si>
  <si>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</si>
  <si>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</si>
  <si>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</si>
  <si>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</si>
  <si>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</si>
  <si>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</si>
  <si>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</si>
  <si>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</si>
  <si>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</si>
  <si>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</si>
  <si>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</si>
  <si>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</si>
  <si>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</si>
  <si>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</si>
  <si>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</si>
  <si>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</si>
  <si>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</si>
  <si>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</si>
  <si>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</si>
  <si>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</si>
  <si>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</si>
  <si>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</si>
  <si>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</si>
  <si>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</si>
  <si>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</si>
  <si>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</si>
  <si>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</si>
  <si>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</si>
  <si>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</si>
  <si>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</si>
  <si>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</si>
  <si>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</si>
  <si>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</si>
  <si>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</si>
  <si>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Correlation =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</si>
  <si>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</si>
  <si>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</si>
  <si>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</si>
  <si>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</si>
  <si>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</si>
  <si>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</si>
  <si>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</si>
  <si>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</si>
  <si>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</si>
  <si>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</si>
  <si>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</si>
  <si>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</si>
  <si>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</si>
  <si>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</si>
  <si>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</si>
  <si>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</si>
  <si>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</si>
  <si>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</si>
  <si>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</si>
  <si>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</si>
  <si>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</si>
  <si>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</si>
  <si>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</si>
  <si>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</si>
  <si>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</si>
  <si>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</si>
  <si>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</si>
  <si>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</si>
  <si>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</si>
  <si>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</si>
  <si>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</si>
  <si>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</si>
  <si>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</si>
  <si>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</si>
  <si>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</si>
  <si>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</si>
  <si>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</si>
  <si>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</si>
  <si>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</si>
  <si>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</si>
  <si>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</si>
  <si>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</si>
  <si>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Quad</t>
  </si>
  <si>
    <t>dP/dt =</t>
  </si>
  <si>
    <t>OEJV 60</t>
  </si>
  <si>
    <t>Bahyl 1980</t>
  </si>
  <si>
    <t>1981BAICZ..32...81B</t>
  </si>
  <si>
    <t>BAA</t>
  </si>
  <si>
    <t>1975JBAA...85..433</t>
  </si>
  <si>
    <t>Gaposhkin 1956</t>
  </si>
  <si>
    <t>pg</t>
  </si>
  <si>
    <t>vis</t>
  </si>
  <si>
    <t>IBVS 6010</t>
  </si>
  <si>
    <t>IBVS 6048</t>
  </si>
  <si>
    <t>JAVSO..42..426</t>
  </si>
  <si>
    <t>JAVSO..40..975</t>
  </si>
  <si>
    <t>Minima from the Lichtenknecker Database of the BAV</t>
  </si>
  <si>
    <t>CCD</t>
  </si>
  <si>
    <t>PE</t>
  </si>
  <si>
    <t>http://www.bav-astro.de/LkDB/index.php?lang=en&amp;sprache_dial=en</t>
  </si>
  <si>
    <t>2401177.48 </t>
  </si>
  <si>
    <t> 05.02.1862 23:31 </t>
  </si>
  <si>
    <t> -0.15 </t>
  </si>
  <si>
    <t>V </t>
  </si>
  <si>
    <t> Z. Klimek </t>
  </si>
  <si>
    <t>IBVS 0637 </t>
  </si>
  <si>
    <t>2401183.9 </t>
  </si>
  <si>
    <t> 12.02.1862 09:36 </t>
  </si>
  <si>
    <t> -0.2 </t>
  </si>
  <si>
    <t>2428325.39 </t>
  </si>
  <si>
    <t> 05.06.1936 21:21 </t>
  </si>
  <si>
    <t> -3.57 </t>
  </si>
  <si>
    <t> J. Ashbrook </t>
  </si>
  <si>
    <t>IBVS 0119 </t>
  </si>
  <si>
    <t>2428855.51 </t>
  </si>
  <si>
    <t> 18.11.1937 00:14 </t>
  </si>
  <si>
    <t> -2.92 </t>
  </si>
  <si>
    <t>2429191.48 </t>
  </si>
  <si>
    <t> 19.10.1938 23:31 </t>
  </si>
  <si>
    <t> -2.71 </t>
  </si>
  <si>
    <t>2429656.65 </t>
  </si>
  <si>
    <t> 28.01.1940 03:36 </t>
  </si>
  <si>
    <t> -2.44 </t>
  </si>
  <si>
    <t>2429824.82 </t>
  </si>
  <si>
    <t> 14.07.1940 07:40 </t>
  </si>
  <si>
    <t> -2.15 </t>
  </si>
  <si>
    <t>2430703.7 </t>
  </si>
  <si>
    <t> 10.12.1942 04:48 </t>
  </si>
  <si>
    <t> -1.4 </t>
  </si>
  <si>
    <t>2431078.8 </t>
  </si>
  <si>
    <t> 20.12.1943 07:12 </t>
  </si>
  <si>
    <t> -0.8 </t>
  </si>
  <si>
    <t>2431311.39 </t>
  </si>
  <si>
    <t> 08.08.1944 21:21 </t>
  </si>
  <si>
    <t> -0.67 </t>
  </si>
  <si>
    <t>2431337.3 </t>
  </si>
  <si>
    <t> 03.09.1944 19:12 </t>
  </si>
  <si>
    <t> -0.6 </t>
  </si>
  <si>
    <t>E </t>
  </si>
  <si>
    <t>?</t>
  </si>
  <si>
    <t> P. Guthnik </t>
  </si>
  <si>
    <t>IBVS 0820 </t>
  </si>
  <si>
    <t>2431530.99 </t>
  </si>
  <si>
    <t> 16.03.1945 11:45 </t>
  </si>
  <si>
    <t> -0.60 </t>
  </si>
  <si>
    <t>2432836.98 </t>
  </si>
  <si>
    <t> 12.10.1948 11:31 </t>
  </si>
  <si>
    <t> 1.09 </t>
  </si>
  <si>
    <t> E.Pohl </t>
  </si>
  <si>
    <t>BAVM 4 </t>
  </si>
  <si>
    <t>2433173.19 </t>
  </si>
  <si>
    <t> 13.09.1949 16:33 </t>
  </si>
  <si>
    <t> 1.54 </t>
  </si>
  <si>
    <t>2433418.50 </t>
  </si>
  <si>
    <t> 17.05.1950 00:00 </t>
  </si>
  <si>
    <t> 1.49 </t>
  </si>
  <si>
    <t> E.Born </t>
  </si>
  <si>
    <t>BAVM 8 </t>
  </si>
  <si>
    <t>2433521.91 </t>
  </si>
  <si>
    <t> 28.08.1950 09:50 </t>
  </si>
  <si>
    <t> 1.59 </t>
  </si>
  <si>
    <t> D.Sofronijevic </t>
  </si>
  <si>
    <t>2433522.15 </t>
  </si>
  <si>
    <t> 28.08.1950 15:36 </t>
  </si>
  <si>
    <t> 1.83 </t>
  </si>
  <si>
    <t>2433922.97 </t>
  </si>
  <si>
    <t> 03.10.1951 11:16 </t>
  </si>
  <si>
    <t> 2.32 </t>
  </si>
  <si>
    <t>2434168.63 </t>
  </si>
  <si>
    <t> 05.06.1952 03:07 </t>
  </si>
  <si>
    <t> 2.62 </t>
  </si>
  <si>
    <t> K.Domke </t>
  </si>
  <si>
    <t>BAVM 10 </t>
  </si>
  <si>
    <t>2434207.59 </t>
  </si>
  <si>
    <t> 14.07.1952 02:09 </t>
  </si>
  <si>
    <t> 2.83 </t>
  </si>
  <si>
    <t>2434660.00 </t>
  </si>
  <si>
    <t> 09.10.1953 12:00 </t>
  </si>
  <si>
    <t> 3.26 </t>
  </si>
  <si>
    <t>2435008.97 </t>
  </si>
  <si>
    <t> 23.09.1954 11:16 </t>
  </si>
  <si>
    <t> 3.56 </t>
  </si>
  <si>
    <t>BAVM 12 </t>
  </si>
  <si>
    <t>2435952.78 </t>
  </si>
  <si>
    <t> 24.04.1957 06:43 </t>
  </si>
  <si>
    <t> 4.66 </t>
  </si>
  <si>
    <t> J.Masuch </t>
  </si>
  <si>
    <t>2435991.83 </t>
  </si>
  <si>
    <t> 02.06.1957 07:55 </t>
  </si>
  <si>
    <t> 4.96 </t>
  </si>
  <si>
    <t> R.Rudolph </t>
  </si>
  <si>
    <t>2436120.92 </t>
  </si>
  <si>
    <t> 09.10.1957 10:04 </t>
  </si>
  <si>
    <t> 4.92 </t>
  </si>
  <si>
    <t>2436146.62 </t>
  </si>
  <si>
    <t> 04.11.1957 02:52 </t>
  </si>
  <si>
    <t> 4.79 </t>
  </si>
  <si>
    <t> W.Braune </t>
  </si>
  <si>
    <t>2436379.472 </t>
  </si>
  <si>
    <t> 24.06.1958 23:19 </t>
  </si>
  <si>
    <t> 5.192 </t>
  </si>
  <si>
    <t> Wood &amp; Walker </t>
  </si>
  <si>
    <t>2436793.47 </t>
  </si>
  <si>
    <t> 12.08.1959 23:16 </t>
  </si>
  <si>
    <t> 5.95 </t>
  </si>
  <si>
    <t> IAU campaign </t>
  </si>
  <si>
    <t>2436806.405 </t>
  </si>
  <si>
    <t> 25.08.1959 21:43 </t>
  </si>
  <si>
    <t> 5.968 </t>
  </si>
  <si>
    <t>2436819.36 </t>
  </si>
  <si>
    <t> 07.09.1959 20:38 </t>
  </si>
  <si>
    <t> 6.01 </t>
  </si>
  <si>
    <t>2437414.00 </t>
  </si>
  <si>
    <t> 24.04.1961 12:00 </t>
  </si>
  <si>
    <t> 6.61 </t>
  </si>
  <si>
    <t>BAVM 18 </t>
  </si>
  <si>
    <t>2437478.72 </t>
  </si>
  <si>
    <t> 28.06.1961 05:16 </t>
  </si>
  <si>
    <t> 6.76 </t>
  </si>
  <si>
    <t> D. Engelkeimer </t>
  </si>
  <si>
    <t>2437801.98 </t>
  </si>
  <si>
    <t> 17.05.1962 11:31 </t>
  </si>
  <si>
    <t> 7.18 </t>
  </si>
  <si>
    <t> M.Fernandes </t>
  </si>
  <si>
    <t>2438940.09 </t>
  </si>
  <si>
    <t> 28.06.1965 14:09 </t>
  </si>
  <si>
    <t> 8.87 </t>
  </si>
  <si>
    <t>2439276.4 </t>
  </si>
  <si>
    <t> 30.05.1966 21:36 </t>
  </si>
  <si>
    <t> 9.4 </t>
  </si>
  <si>
    <t> A. Howell </t>
  </si>
  <si>
    <t>IBVS 0154 </t>
  </si>
  <si>
    <t>2439677.24 </t>
  </si>
  <si>
    <t> 05.07.1967 17:45 </t>
  </si>
  <si>
    <t> 9.93 </t>
  </si>
  <si>
    <t> T. Herczeg </t>
  </si>
  <si>
    <t>2440142.713 </t>
  </si>
  <si>
    <t> 13.10.1968 05:06 </t>
  </si>
  <si>
    <t> 10.507 </t>
  </si>
  <si>
    <t> Lovell &amp; Hall </t>
  </si>
  <si>
    <t>2440479.04 </t>
  </si>
  <si>
    <t> 14.09.1969 12:57 </t>
  </si>
  <si>
    <t> 11.07 </t>
  </si>
  <si>
    <t>IBVS 0805 </t>
  </si>
  <si>
    <t>2440724.751 </t>
  </si>
  <si>
    <t> 18.05.1970 06:01 </t>
  </si>
  <si>
    <t> 11.422 </t>
  </si>
  <si>
    <t>2441009.17 </t>
  </si>
  <si>
    <t> 26.02.1971 16:04 </t>
  </si>
  <si>
    <t> 11.74 </t>
  </si>
  <si>
    <t> G.Pfeiffer </t>
  </si>
  <si>
    <t>BAVM 25 </t>
  </si>
  <si>
    <t>2441086.86 </t>
  </si>
  <si>
    <t> 15.05.1971 08:38 </t>
  </si>
  <si>
    <t> 11.94 </t>
  </si>
  <si>
    <t> Landis et.al. </t>
  </si>
  <si>
    <t>2441539.661 </t>
  </si>
  <si>
    <t> 10.08.1972 03:51 </t>
  </si>
  <si>
    <t> 12.761 </t>
  </si>
  <si>
    <t>2442224.973 </t>
  </si>
  <si>
    <t> 26.06.1974 11:21 </t>
  </si>
  <si>
    <t> 13.640 </t>
  </si>
  <si>
    <t>BAVM 28 </t>
  </si>
  <si>
    <t>2444423.85 </t>
  </si>
  <si>
    <t> 03.07.1980 08:24 </t>
  </si>
  <si>
    <t> 17.16 </t>
  </si>
  <si>
    <t> I.Bohme </t>
  </si>
  <si>
    <t> AOEB 2 </t>
  </si>
  <si>
    <t>2444430.41 </t>
  </si>
  <si>
    <t> 09.07.1980 21:50 </t>
  </si>
  <si>
    <t> 10.81 </t>
  </si>
  <si>
    <t>2444799.11 </t>
  </si>
  <si>
    <t> 13.07.1981 14:38 </t>
  </si>
  <si>
    <t> 11.47 </t>
  </si>
  <si>
    <t> I.Horvath </t>
  </si>
  <si>
    <t>2445122.37 </t>
  </si>
  <si>
    <t> 01.06.1982 20:52 </t>
  </si>
  <si>
    <t> 11.88 </t>
  </si>
  <si>
    <t>BAVM 34 </t>
  </si>
  <si>
    <t>2445206.539 </t>
  </si>
  <si>
    <t> 25.08.1982 00:56 </t>
  </si>
  <si>
    <t> 12.110 </t>
  </si>
  <si>
    <t>B;V</t>
  </si>
  <si>
    <t>BAVM 36 </t>
  </si>
  <si>
    <t>2445213.026 </t>
  </si>
  <si>
    <t> 31.08.1982 12:37 </t>
  </si>
  <si>
    <t> 12.140 </t>
  </si>
  <si>
    <t>2445536.55 </t>
  </si>
  <si>
    <t> 21.07.1983 01:12 </t>
  </si>
  <si>
    <t> 12.82 </t>
  </si>
  <si>
    <t>BAVM 38 </t>
  </si>
  <si>
    <t>2445588.466 </t>
  </si>
  <si>
    <t> 10.09.1983 23:11 </t>
  </si>
  <si>
    <t> 13.079 </t>
  </si>
  <si>
    <t>2445595.158 </t>
  </si>
  <si>
    <t> 17.09.1983 15:47 </t>
  </si>
  <si>
    <t> 13.314 </t>
  </si>
  <si>
    <t>2445950.40 </t>
  </si>
  <si>
    <t> 06.09.1984 21:36 </t>
  </si>
  <si>
    <t> 13.43 </t>
  </si>
  <si>
    <t> J.Schmidt </t>
  </si>
  <si>
    <t>BAVM 39 </t>
  </si>
  <si>
    <t>2445963.30 </t>
  </si>
  <si>
    <t> 19.09.1984 19:12 </t>
  </si>
  <si>
    <t> 13.41 </t>
  </si>
  <si>
    <t>2446298.50 </t>
  </si>
  <si>
    <t> 21.08.1985 00:00 </t>
  </si>
  <si>
    <t> 12.85 </t>
  </si>
  <si>
    <t> A.Sturm </t>
  </si>
  <si>
    <t>BAVM 43 </t>
  </si>
  <si>
    <t>2446312.85 </t>
  </si>
  <si>
    <t> 04.09.1985 08:24 </t>
  </si>
  <si>
    <t> 14.29 </t>
  </si>
  <si>
    <t>BAVM 46 </t>
  </si>
  <si>
    <t>2446648.85 </t>
  </si>
  <si>
    <t> 06.08.1986 08:24 </t>
  </si>
  <si>
    <t> 14.53 </t>
  </si>
  <si>
    <t> D.Alteweier </t>
  </si>
  <si>
    <t>2446713.33 </t>
  </si>
  <si>
    <t> 09.10.1986 19:55 </t>
  </si>
  <si>
    <t> 14.44 </t>
  </si>
  <si>
    <t>2446972.45 </t>
  </si>
  <si>
    <t> 25.06.1987 22:48 </t>
  </si>
  <si>
    <t> 15.28 </t>
  </si>
  <si>
    <t> G.Samolyk </t>
  </si>
  <si>
    <t>2446978.80 </t>
  </si>
  <si>
    <t> 02.07.1987 07:12 </t>
  </si>
  <si>
    <t> 15.18 </t>
  </si>
  <si>
    <t>2447023.80 </t>
  </si>
  <si>
    <t> 16.08.1987 07:12 </t>
  </si>
  <si>
    <t> 14.98 </t>
  </si>
  <si>
    <t>BAVM 50 </t>
  </si>
  <si>
    <t>2447024.0500 </t>
  </si>
  <si>
    <t> 16.08.1987 13:12 </t>
  </si>
  <si>
    <t> 15.2272 </t>
  </si>
  <si>
    <t>2447024.1500 </t>
  </si>
  <si>
    <t> 16.08.1987 15:36 </t>
  </si>
  <si>
    <t> 15.3272 </t>
  </si>
  <si>
    <t>2447037.02 </t>
  </si>
  <si>
    <t> 29.08.1987 12:28 </t>
  </si>
  <si>
    <t> W.Renz </t>
  </si>
  <si>
    <t>2447062.75 </t>
  </si>
  <si>
    <t> 24.09.1987 06:00 </t>
  </si>
  <si>
    <t> 15.19 </t>
  </si>
  <si>
    <t> J.Pietz </t>
  </si>
  <si>
    <t>2447334.41 </t>
  </si>
  <si>
    <t> 21.06.1988 21:50 </t>
  </si>
  <si>
    <t> 15.66 </t>
  </si>
  <si>
    <t>2447341.06 </t>
  </si>
  <si>
    <t> 28.06.1988 13:26 </t>
  </si>
  <si>
    <t> 15.85 </t>
  </si>
  <si>
    <t>2447400.10 </t>
  </si>
  <si>
    <t> 26.08.1988 14:24 </t>
  </si>
  <si>
    <t> 16.78 </t>
  </si>
  <si>
    <t>BAVM 59 </t>
  </si>
  <si>
    <t>2447411.60 </t>
  </si>
  <si>
    <t> 07.09.1988 02:24 </t>
  </si>
  <si>
    <t> 15.36 </t>
  </si>
  <si>
    <t> H.Strver </t>
  </si>
  <si>
    <t>BAVM 52 </t>
  </si>
  <si>
    <t>2447696.70 </t>
  </si>
  <si>
    <t> 19.06.1989 04:48 </t>
  </si>
  <si>
    <t> 16.36 </t>
  </si>
  <si>
    <t> M.Dahm </t>
  </si>
  <si>
    <t>BAVM 56 </t>
  </si>
  <si>
    <t>2447710.05 </t>
  </si>
  <si>
    <t> 02.07.1989 13:12 </t>
  </si>
  <si>
    <t> 16.79 </t>
  </si>
  <si>
    <t>2447716.49 </t>
  </si>
  <si>
    <t> 08.07.1989 23:45 </t>
  </si>
  <si>
    <t>2447723.03 </t>
  </si>
  <si>
    <t> 15.07.1989 12:43 </t>
  </si>
  <si>
    <t> 16.86 </t>
  </si>
  <si>
    <t>BAVM 60 </t>
  </si>
  <si>
    <t>2448072.13 </t>
  </si>
  <si>
    <t> 29.06.1990 15:07 </t>
  </si>
  <si>
    <t> 17.29 </t>
  </si>
  <si>
    <t>2448078.74 </t>
  </si>
  <si>
    <t> 06.07.1990 05:45 </t>
  </si>
  <si>
    <t> 17.44 </t>
  </si>
  <si>
    <t>2448111.00 </t>
  </si>
  <si>
    <t> 07.08.1990 12:00 </t>
  </si>
  <si>
    <t> 17.42 </t>
  </si>
  <si>
    <t>2448111.25 </t>
  </si>
  <si>
    <t> 07.08.1990 18:00 </t>
  </si>
  <si>
    <t> 17.67 </t>
  </si>
  <si>
    <t> S.Dominguez </t>
  </si>
  <si>
    <t>2448162.70 </t>
  </si>
  <si>
    <t> 28.09.1990 04:48 </t>
  </si>
  <si>
    <t> 17.46 </t>
  </si>
  <si>
    <t>2448188.40 </t>
  </si>
  <si>
    <t> 23.10.1990 21:36 </t>
  </si>
  <si>
    <t> 17.33 </t>
  </si>
  <si>
    <t> H.Schubert </t>
  </si>
  <si>
    <t>2448369.75 </t>
  </si>
  <si>
    <t> 23.04.1991 06:00 </t>
  </si>
  <si>
    <t> 17.89 </t>
  </si>
  <si>
    <t>2448408.70 </t>
  </si>
  <si>
    <t> 01.06.1991 04:48 </t>
  </si>
  <si>
    <t> 18.10 </t>
  </si>
  <si>
    <t> R.Geckeler </t>
  </si>
  <si>
    <t>2448415.10 </t>
  </si>
  <si>
    <t> 07.06.1991 14:24 </t>
  </si>
  <si>
    <t> 18.04 </t>
  </si>
  <si>
    <t>2448434.42 </t>
  </si>
  <si>
    <t> 26.06.1991 22:04 </t>
  </si>
  <si>
    <t> 17.99 </t>
  </si>
  <si>
    <t>2448440.77 </t>
  </si>
  <si>
    <t> 03.07.1991 06:28 </t>
  </si>
  <si>
    <t> 17.88 </t>
  </si>
  <si>
    <t>2448460.35 </t>
  </si>
  <si>
    <t> 22.07.1991 20:24 </t>
  </si>
  <si>
    <t> 18.09 </t>
  </si>
  <si>
    <t> K.Seifert </t>
  </si>
  <si>
    <t>2448460.36 </t>
  </si>
  <si>
    <t> 22.07.1991 20:38 </t>
  </si>
  <si>
    <t> S.Laskowski </t>
  </si>
  <si>
    <t>2448466.62 </t>
  </si>
  <si>
    <t> 29.07.1991 02:52 </t>
  </si>
  <si>
    <t> 17.90 </t>
  </si>
  <si>
    <t>2448486.30 </t>
  </si>
  <si>
    <t> 17.08.1991 19:12 </t>
  </si>
  <si>
    <t> 18.21 </t>
  </si>
  <si>
    <t> J.Gensler </t>
  </si>
  <si>
    <t>2448512.38 </t>
  </si>
  <si>
    <t> 12.09.1991 21:07 </t>
  </si>
  <si>
    <t> 18.47 </t>
  </si>
  <si>
    <t>2448512.41 </t>
  </si>
  <si>
    <t> 12.09.1991 21:50 </t>
  </si>
  <si>
    <t> 18.50 </t>
  </si>
  <si>
    <t> M.R„tz </t>
  </si>
  <si>
    <t>BAVM 62 </t>
  </si>
  <si>
    <t>2448550.88 </t>
  </si>
  <si>
    <t> 21.10.1991 09:07 </t>
  </si>
  <si>
    <t> 18.22 </t>
  </si>
  <si>
    <t>2448557.45 </t>
  </si>
  <si>
    <t> 27.10.1991 22:48 </t>
  </si>
  <si>
    <t> 18.34 </t>
  </si>
  <si>
    <t>2448744.89 </t>
  </si>
  <si>
    <t> 02.05.1992 09:21 </t>
  </si>
  <si>
    <t> 18.53 </t>
  </si>
  <si>
    <t>2448776.80 </t>
  </si>
  <si>
    <t> 03.06.1992 07:12 </t>
  </si>
  <si>
    <t> 18.15 </t>
  </si>
  <si>
    <t> M.Fadda </t>
  </si>
  <si>
    <t>2448809.55 </t>
  </si>
  <si>
    <t> 06.07.1992 01:12 </t>
  </si>
  <si>
    <t> 18.62 </t>
  </si>
  <si>
    <t> C.Geckeler </t>
  </si>
  <si>
    <t>2448809.57 </t>
  </si>
  <si>
    <t> 06.07.1992 01:40 </t>
  </si>
  <si>
    <t> 18.64 </t>
  </si>
  <si>
    <t>2448815.93 </t>
  </si>
  <si>
    <t> 12.07.1992 10:19 </t>
  </si>
  <si>
    <t> 18.54 </t>
  </si>
  <si>
    <t>2448816.00 </t>
  </si>
  <si>
    <t> 12.07.1992 12:00 </t>
  </si>
  <si>
    <t> 18.61 </t>
  </si>
  <si>
    <t>2448822.42 </t>
  </si>
  <si>
    <t> 18.07.1992 22:04 </t>
  </si>
  <si>
    <t> 18.57 </t>
  </si>
  <si>
    <t>2448822.47 </t>
  </si>
  <si>
    <t> 18.07.1992 23:16 </t>
  </si>
  <si>
    <t>2448828.70 </t>
  </si>
  <si>
    <t> 25.07.1992 04:48 </t>
  </si>
  <si>
    <t> 18.40 </t>
  </si>
  <si>
    <t>2448829.04 </t>
  </si>
  <si>
    <t> 25.07.1992 12:57 </t>
  </si>
  <si>
    <t> 18.74 </t>
  </si>
  <si>
    <t>2448874.00 </t>
  </si>
  <si>
    <t> 08.09.1992 12:00 </t>
  </si>
  <si>
    <t>2448913.13 </t>
  </si>
  <si>
    <t> 17.10.1992 15:07 </t>
  </si>
  <si>
    <t> 18.89 </t>
  </si>
  <si>
    <t>2449003.56 </t>
  </si>
  <si>
    <t> 16.01.1993 01:26 </t>
  </si>
  <si>
    <t> 18.92 </t>
  </si>
  <si>
    <t> G.Sarty </t>
  </si>
  <si>
    <t>2449010.38 </t>
  </si>
  <si>
    <t> 22.01.1993 21:07 </t>
  </si>
  <si>
    <t> 19.28 </t>
  </si>
  <si>
    <t>2449133.18 </t>
  </si>
  <si>
    <t> 25.05.1993 16:19 </t>
  </si>
  <si>
    <t> 19.40 </t>
  </si>
  <si>
    <t> M. Dahm </t>
  </si>
  <si>
    <t>BAVM 79 </t>
  </si>
  <si>
    <t>2449158.92 </t>
  </si>
  <si>
    <t> 20.06.1993 10:04 </t>
  </si>
  <si>
    <t> 19.31 </t>
  </si>
  <si>
    <t>2449165.11 </t>
  </si>
  <si>
    <t> 26.06.1993 14:38 </t>
  </si>
  <si>
    <t> 19.05 </t>
  </si>
  <si>
    <t>2449184.58 </t>
  </si>
  <si>
    <t> 16.07.1993 01:55 </t>
  </si>
  <si>
    <t> 19.15 </t>
  </si>
  <si>
    <t>2449191.12 </t>
  </si>
  <si>
    <t> 22.07.1993 14:52 </t>
  </si>
  <si>
    <t> 19.23 </t>
  </si>
  <si>
    <t>2449210.77 </t>
  </si>
  <si>
    <t> 11.08.1993 06:28 </t>
  </si>
  <si>
    <t> 19.51 </t>
  </si>
  <si>
    <t> J.Mc Kenna </t>
  </si>
  <si>
    <t>2449217.16 </t>
  </si>
  <si>
    <t> 17.08.1993 15:50 </t>
  </si>
  <si>
    <t> 19.44 </t>
  </si>
  <si>
    <t>2449223.42 </t>
  </si>
  <si>
    <t> 23.08.1993 22:04 </t>
  </si>
  <si>
    <t> 19.25 </t>
  </si>
  <si>
    <t>BAVM 68 </t>
  </si>
  <si>
    <t>2449236.33 </t>
  </si>
  <si>
    <t> 05.09.1993 19:55 </t>
  </si>
  <si>
    <t> 19.24 </t>
  </si>
  <si>
    <t> H.Goldhahn </t>
  </si>
  <si>
    <t>2449236.58 </t>
  </si>
  <si>
    <t> 06.09.1993 01:55 </t>
  </si>
  <si>
    <t> 19.49 </t>
  </si>
  <si>
    <t> E.Anderson </t>
  </si>
  <si>
    <t>2449236.61 </t>
  </si>
  <si>
    <t> 06.09.1993 02:38 </t>
  </si>
  <si>
    <t> 19.52 </t>
  </si>
  <si>
    <t> E.Colombo </t>
  </si>
  <si>
    <t>2449242.59 </t>
  </si>
  <si>
    <t> 12.09.1993 02:09 </t>
  </si>
  <si>
    <t> 19.04 </t>
  </si>
  <si>
    <t>2449243.01 </t>
  </si>
  <si>
    <t> 12.09.1993 12:14 </t>
  </si>
  <si>
    <t> 19.46 </t>
  </si>
  <si>
    <t>2449262.39 </t>
  </si>
  <si>
    <t> 01.10.1993 21:21 </t>
  </si>
  <si>
    <t> 19.47 </t>
  </si>
  <si>
    <t> S.Foglia </t>
  </si>
  <si>
    <t>2449275.30 </t>
  </si>
  <si>
    <t> 14.10.1993 19:12 </t>
  </si>
  <si>
    <t>2449288.16 </t>
  </si>
  <si>
    <t> 27.10.1993 15:50 </t>
  </si>
  <si>
    <t> 19.42 </t>
  </si>
  <si>
    <t> M.Csukas </t>
  </si>
  <si>
    <t>2449294.43 </t>
  </si>
  <si>
    <t> 02.11.1993 22:19 </t>
  </si>
  <si>
    <t>2449482.29 </t>
  </si>
  <si>
    <t> 09.05.1994 18:57 </t>
  </si>
  <si>
    <t> 19.84 </t>
  </si>
  <si>
    <t>2449534.03 </t>
  </si>
  <si>
    <t> 30.06.1994 12:43 </t>
  </si>
  <si>
    <t> 19.92 </t>
  </si>
  <si>
    <t>2449534.14 </t>
  </si>
  <si>
    <t> 30.06.1994 15:21 </t>
  </si>
  <si>
    <t> 20.03 </t>
  </si>
  <si>
    <t>2449540.15 </t>
  </si>
  <si>
    <t> 06.07.1994 15:36 </t>
  </si>
  <si>
    <t> 19.59 </t>
  </si>
  <si>
    <t>2449540.26 </t>
  </si>
  <si>
    <t> 06.07.1994 18:14 </t>
  </si>
  <si>
    <t> 19.70 </t>
  </si>
  <si>
    <t>2449547.17 </t>
  </si>
  <si>
    <t> 13.07.1994 16:04 </t>
  </si>
  <si>
    <t> 20.15 </t>
  </si>
  <si>
    <t>2449553.23 </t>
  </si>
  <si>
    <t> 19.07.1994 17:31 </t>
  </si>
  <si>
    <t> 19.75 </t>
  </si>
  <si>
    <t>2449585.91 </t>
  </si>
  <si>
    <t> 21.08.1994 09:50 </t>
  </si>
  <si>
    <t>2449598.86 </t>
  </si>
  <si>
    <t> 03.09.1994 08:38 </t>
  </si>
  <si>
    <t> 20.18 </t>
  </si>
  <si>
    <t>2449599.00 </t>
  </si>
  <si>
    <t> 03.09.1994 12:00 </t>
  </si>
  <si>
    <t> 20.32 </t>
  </si>
  <si>
    <t>2449605.01 </t>
  </si>
  <si>
    <t> 09.09.1994 12:14 </t>
  </si>
  <si>
    <t> 19.88 </t>
  </si>
  <si>
    <t>2449605.31 </t>
  </si>
  <si>
    <t> 09.09.1994 19:26 </t>
  </si>
  <si>
    <t> D.Scharnhorst </t>
  </si>
  <si>
    <t>2449605.46 </t>
  </si>
  <si>
    <t> 09.09.1994 23:02 </t>
  </si>
  <si>
    <t> 20.33 </t>
  </si>
  <si>
    <t>2449624.33 </t>
  </si>
  <si>
    <t> 28.09.1994 19:55 </t>
  </si>
  <si>
    <t> 19.83 </t>
  </si>
  <si>
    <t>2449637.55 </t>
  </si>
  <si>
    <t> 12.10.1994 01:12 </t>
  </si>
  <si>
    <t> 20.13 </t>
  </si>
  <si>
    <t> P.Enskonatus </t>
  </si>
  <si>
    <t>2449644.42 </t>
  </si>
  <si>
    <t> 18.10.1994 22:04 </t>
  </si>
  <si>
    <t> 20.55 </t>
  </si>
  <si>
    <t>2449650.35 </t>
  </si>
  <si>
    <t> 24.10.1994 20:24 </t>
  </si>
  <si>
    <t> 20.02 </t>
  </si>
  <si>
    <t>2449650.57 </t>
  </si>
  <si>
    <t> 25.10.1994 01:40 </t>
  </si>
  <si>
    <t> 20.24 </t>
  </si>
  <si>
    <t> R.Schmude </t>
  </si>
  <si>
    <t> AOEB 4 </t>
  </si>
  <si>
    <t>2449657.22 </t>
  </si>
  <si>
    <t> 31.10.1994 17:16 </t>
  </si>
  <si>
    <t> 20.43 </t>
  </si>
  <si>
    <t>2449844.50 </t>
  </si>
  <si>
    <t> 07.05.1995 00:00 </t>
  </si>
  <si>
    <t> 20.46 </t>
  </si>
  <si>
    <t>2449851.19 </t>
  </si>
  <si>
    <t> 13.05.1995 16:33 </t>
  </si>
  <si>
    <t> 20.69 </t>
  </si>
  <si>
    <t>2449896.48 </t>
  </si>
  <si>
    <t> 27.06.1995 23:31 </t>
  </si>
  <si>
    <t> 20.79 </t>
  </si>
  <si>
    <t>2449902.69 </t>
  </si>
  <si>
    <t> 04.07.1995 04:33 </t>
  </si>
  <si>
    <t> 20.54 </t>
  </si>
  <si>
    <t>2449909.35 </t>
  </si>
  <si>
    <t> 10.07.1995 20:24 </t>
  </si>
  <si>
    <t> 20.74 </t>
  </si>
  <si>
    <t>2449915.66 </t>
  </si>
  <si>
    <t> 17.07.1995 03:50 </t>
  </si>
  <si>
    <t> 20.60 </t>
  </si>
  <si>
    <t>2449935.097 </t>
  </si>
  <si>
    <t> 05.08.1995 14:19 </t>
  </si>
  <si>
    <t> 20.662 </t>
  </si>
  <si>
    <t>BAVM 93 </t>
  </si>
  <si>
    <t>2449947.99 </t>
  </si>
  <si>
    <t> 18.08.1995 11:45 </t>
  </si>
  <si>
    <t> 20.64 </t>
  </si>
  <si>
    <t>2449961.08 </t>
  </si>
  <si>
    <t> 31.08.1995 13:55 </t>
  </si>
  <si>
    <t> 20.82 </t>
  </si>
  <si>
    <t>2449961.13 </t>
  </si>
  <si>
    <t> 31.08.1995 15:07 </t>
  </si>
  <si>
    <t> 20.87 </t>
  </si>
  <si>
    <t> D.Williams </t>
  </si>
  <si>
    <t>2449961.24 </t>
  </si>
  <si>
    <t> 31.08.1995 17:45 </t>
  </si>
  <si>
    <t> 20.98 </t>
  </si>
  <si>
    <t>2449967.44 </t>
  </si>
  <si>
    <t> 06.09.1995 22:33 </t>
  </si>
  <si>
    <t> 20.72 </t>
  </si>
  <si>
    <t>2449967.53 </t>
  </si>
  <si>
    <t> 07.09.1995 00:43 </t>
  </si>
  <si>
    <t> 20.81 </t>
  </si>
  <si>
    <t>2449967.55 </t>
  </si>
  <si>
    <t> 07.09.1995 01:12 </t>
  </si>
  <si>
    <t> 20.83 </t>
  </si>
  <si>
    <t>2449999.84 </t>
  </si>
  <si>
    <t> 09.10.1995 08:09 </t>
  </si>
  <si>
    <t> 20.84 </t>
  </si>
  <si>
    <t>2450025.55 </t>
  </si>
  <si>
    <t> 04.11.1995 01:12 </t>
  </si>
  <si>
    <t> G.Chaple </t>
  </si>
  <si>
    <t>2450025.87 </t>
  </si>
  <si>
    <t> 04.11.1995 08:52 </t>
  </si>
  <si>
    <t> 21.04 </t>
  </si>
  <si>
    <t> W.Dillon </t>
  </si>
  <si>
    <t>2450032.28 </t>
  </si>
  <si>
    <t> 10.11.1995 18:43 </t>
  </si>
  <si>
    <t> 20.99 </t>
  </si>
  <si>
    <t>2450032.29 </t>
  </si>
  <si>
    <t> 10.11.1995 18:57 </t>
  </si>
  <si>
    <t> 21.00 </t>
  </si>
  <si>
    <t>2450090.700 </t>
  </si>
  <si>
    <t> 08.01.1996 04:48 </t>
  </si>
  <si>
    <t> 21.299 </t>
  </si>
  <si>
    <t>BAVM 101 </t>
  </si>
  <si>
    <t>2450097.030 </t>
  </si>
  <si>
    <t> 14.01.1996 12:43 </t>
  </si>
  <si>
    <t> 21.172 </t>
  </si>
  <si>
    <t>2450142.01 </t>
  </si>
  <si>
    <t> 28.02.1996 12:14 </t>
  </si>
  <si>
    <t> 20.95 </t>
  </si>
  <si>
    <t>2450148.54 </t>
  </si>
  <si>
    <t> 06.03.1996 00:57 </t>
  </si>
  <si>
    <t> 21.03 </t>
  </si>
  <si>
    <t>2450207.05 </t>
  </si>
  <si>
    <t> 03.05.1996 13:12 </t>
  </si>
  <si>
    <t> 21.42 </t>
  </si>
  <si>
    <t>2450213.18 </t>
  </si>
  <si>
    <t> 09.05.1996 16:19 </t>
  </si>
  <si>
    <t> 21.10 </t>
  </si>
  <si>
    <t>2450220.09 </t>
  </si>
  <si>
    <t> 16.05.1996 14:09 </t>
  </si>
  <si>
    <t> 21.55 </t>
  </si>
  <si>
    <t>2450232.66 </t>
  </si>
  <si>
    <t> 29.05.1996 03:50 </t>
  </si>
  <si>
    <t> 21.21 </t>
  </si>
  <si>
    <t>2450239.31 </t>
  </si>
  <si>
    <t> 04.06.1996 19:26 </t>
  </si>
  <si>
    <t> 21.40 </t>
  </si>
  <si>
    <t>2450271.40 </t>
  </si>
  <si>
    <t> 06.07.1996 21:36 </t>
  </si>
  <si>
    <t> 21.20 </t>
  </si>
  <si>
    <t>2450271.41 </t>
  </si>
  <si>
    <t> 06.07.1996 21:50 </t>
  </si>
  <si>
    <t>2450297.53 </t>
  </si>
  <si>
    <t> 02.08.1996 00:43 </t>
  </si>
  <si>
    <t> 21.51 </t>
  </si>
  <si>
    <t> AOEB 5 </t>
  </si>
  <si>
    <t>2450304.09 </t>
  </si>
  <si>
    <t> 08.08.1996 14:09 </t>
  </si>
  <si>
    <t> 21.61 </t>
  </si>
  <si>
    <t>2450336.38 </t>
  </si>
  <si>
    <t> 09.09.1996 21:07 </t>
  </si>
  <si>
    <t> 21.62 </t>
  </si>
  <si>
    <t>2450368.53 </t>
  </si>
  <si>
    <t> 12.10.1996 00:43 </t>
  </si>
  <si>
    <t> 21.48 </t>
  </si>
  <si>
    <t>2450387.97 </t>
  </si>
  <si>
    <t> 31.10.1996 11:16 </t>
  </si>
  <si>
    <t>2450427.229 </t>
  </si>
  <si>
    <t> 09.12.1996 17:29 </t>
  </si>
  <si>
    <t> 22.068 </t>
  </si>
  <si>
    <t> A.Mey </t>
  </si>
  <si>
    <t>2450517.56 </t>
  </si>
  <si>
    <t> 10.03.1997 01:26 </t>
  </si>
  <si>
    <t> 22.00 </t>
  </si>
  <si>
    <t>2450523.71 </t>
  </si>
  <si>
    <t> 16.03.1997 05:02 </t>
  </si>
  <si>
    <t> 21.70 </t>
  </si>
  <si>
    <t>2450543.37 </t>
  </si>
  <si>
    <t> 04.04.1997 20:52 </t>
  </si>
  <si>
    <t> 21.98 </t>
  </si>
  <si>
    <t> J.McKenna </t>
  </si>
  <si>
    <t>2450556.21 </t>
  </si>
  <si>
    <t> 17.04.1997 17:02 </t>
  </si>
  <si>
    <t> 21.91 </t>
  </si>
  <si>
    <t>2450562.94 </t>
  </si>
  <si>
    <t> 24.04.1997 10:33 </t>
  </si>
  <si>
    <t> 22.18 </t>
  </si>
  <si>
    <t>2450594.94 </t>
  </si>
  <si>
    <t> 26.05.1997 10:33 </t>
  </si>
  <si>
    <t> 21.90 </t>
  </si>
  <si>
    <t>2450594.95 </t>
  </si>
  <si>
    <t> 26.05.1997 10:48 </t>
  </si>
  <si>
    <t>2450595.42 </t>
  </si>
  <si>
    <t> 26.05.1997 22:04 </t>
  </si>
  <si>
    <t> 22.38 </t>
  </si>
  <si>
    <t>2450601.58 </t>
  </si>
  <si>
    <t> 02.06.1997 01:55 </t>
  </si>
  <si>
    <t> 22.08 </t>
  </si>
  <si>
    <t>2450608.11 </t>
  </si>
  <si>
    <t> 08.06.1997 14:38 </t>
  </si>
  <si>
    <t> 22.16 </t>
  </si>
  <si>
    <t> A.Filho </t>
  </si>
  <si>
    <t>2450633.95 </t>
  </si>
  <si>
    <t> 04.07.1997 10:48 </t>
  </si>
  <si>
    <t> 22.17 </t>
  </si>
  <si>
    <t>2450640.39 </t>
  </si>
  <si>
    <t> 10.07.1997 21:21 </t>
  </si>
  <si>
    <t> 22.15 </t>
  </si>
  <si>
    <t>2450646.89 </t>
  </si>
  <si>
    <t> 17.07.1997 09:21 </t>
  </si>
  <si>
    <t> 22.19 </t>
  </si>
  <si>
    <t>2450685.42 </t>
  </si>
  <si>
    <t> 24.08.1997 22:04 </t>
  </si>
  <si>
    <t>BAVM 113 </t>
  </si>
  <si>
    <t>2450685.64 </t>
  </si>
  <si>
    <t> 25.08.1997 03:21 </t>
  </si>
  <si>
    <t> 22.20 </t>
  </si>
  <si>
    <t> K.Tikkanen </t>
  </si>
  <si>
    <t>2450691.89 </t>
  </si>
  <si>
    <t> 31.08.1997 09:21 </t>
  </si>
  <si>
    <t>2450692.07 </t>
  </si>
  <si>
    <t> 31.08.1997 13:40 </t>
  </si>
  <si>
    <t>2450711.40 </t>
  </si>
  <si>
    <t> 19.09.1997 21:36 </t>
  </si>
  <si>
    <t> 22.13 </t>
  </si>
  <si>
    <t>2450905.77 </t>
  </si>
  <si>
    <t> 02.04.1998 06:28 </t>
  </si>
  <si>
    <t> 22.80 </t>
  </si>
  <si>
    <t>2450944.45 </t>
  </si>
  <si>
    <t> 10.05.1998 22:48 </t>
  </si>
  <si>
    <t> 22.74 </t>
  </si>
  <si>
    <t>2450944.46 </t>
  </si>
  <si>
    <t> 10.05.1998 23:02 </t>
  </si>
  <si>
    <t> 22.75 </t>
  </si>
  <si>
    <t>2450951.04 </t>
  </si>
  <si>
    <t> 17.05.1998 12:57 </t>
  </si>
  <si>
    <t> 22.87 </t>
  </si>
  <si>
    <t>2450970.25 </t>
  </si>
  <si>
    <t> 05.06.1998 18:00 </t>
  </si>
  <si>
    <t> 22.71 </t>
  </si>
  <si>
    <t>2450970.34 </t>
  </si>
  <si>
    <t> 05.06.1998 20:09 </t>
  </si>
  <si>
    <t>2450976.96 </t>
  </si>
  <si>
    <t> 12.06.1998 11:02 </t>
  </si>
  <si>
    <t> 22.96 </t>
  </si>
  <si>
    <t>2450983.30 </t>
  </si>
  <si>
    <t> 18.06.1998 19:12 </t>
  </si>
  <si>
    <t> 22.84 </t>
  </si>
  <si>
    <t>2451022.07 </t>
  </si>
  <si>
    <t> 27.07.1998 13:40 </t>
  </si>
  <si>
    <t>2451034.63 </t>
  </si>
  <si>
    <t> 09.08.1998 03:07 </t>
  </si>
  <si>
    <t> 22.52 </t>
  </si>
  <si>
    <t> D. Köhn </t>
  </si>
  <si>
    <t>BAVM 122 </t>
  </si>
  <si>
    <t>2451040.90 </t>
  </si>
  <si>
    <t> 15.08.1998 09:36 </t>
  </si>
  <si>
    <t> 22.33 </t>
  </si>
  <si>
    <t>2451073.33 </t>
  </si>
  <si>
    <t> 16.09.1998 19:55 </t>
  </si>
  <si>
    <t> 22.48 </t>
  </si>
  <si>
    <t> A. Sturm </t>
  </si>
  <si>
    <t>2451080.93 </t>
  </si>
  <si>
    <t> 24.09.1998 10:19 </t>
  </si>
  <si>
    <t> 23.62 </t>
  </si>
  <si>
    <t>2451306.70 </t>
  </si>
  <si>
    <t> 08.05.1999 04:48 </t>
  </si>
  <si>
    <t> 23.40 </t>
  </si>
  <si>
    <t> AOEB 7 </t>
  </si>
  <si>
    <t>2451332.47 </t>
  </si>
  <si>
    <t> 02.06.1999 23:16 </t>
  </si>
  <si>
    <t> 23.34 </t>
  </si>
  <si>
    <t>2451345.44 </t>
  </si>
  <si>
    <t> 15.06.1999 22:33 </t>
  </si>
  <si>
    <t>2451345.50 </t>
  </si>
  <si>
    <t> 16.06.1999 00:00 </t>
  </si>
  <si>
    <t> 23.46 </t>
  </si>
  <si>
    <t>2451358.24 </t>
  </si>
  <si>
    <t> 28.06.1999 17:45 </t>
  </si>
  <si>
    <t> 23.28 </t>
  </si>
  <si>
    <t>2451410.23 </t>
  </si>
  <si>
    <t> 19.08.1999 17:31 </t>
  </si>
  <si>
    <t>BAVM 143 </t>
  </si>
  <si>
    <t>2451422.79 </t>
  </si>
  <si>
    <t> 01.09.1999 06:57 </t>
  </si>
  <si>
    <t> 23.26 </t>
  </si>
  <si>
    <t> G. Flechsig </t>
  </si>
  <si>
    <t>BAVM 154 </t>
  </si>
  <si>
    <t>2451720.79 </t>
  </si>
  <si>
    <t> 25.06.2000 06:57 </t>
  </si>
  <si>
    <t> 24.25 </t>
  </si>
  <si>
    <t>2451727.18 </t>
  </si>
  <si>
    <t> 01.07.2000 16:19 </t>
  </si>
  <si>
    <t> 24.18 </t>
  </si>
  <si>
    <t>2451772.49 </t>
  </si>
  <si>
    <t> 15.08.2000 23:45 </t>
  </si>
  <si>
    <t> 24.29 </t>
  </si>
  <si>
    <t>2451779.28 </t>
  </si>
  <si>
    <t> 22.08.2000 18:43 </t>
  </si>
  <si>
    <t> 24.62 </t>
  </si>
  <si>
    <t>2452018.44 </t>
  </si>
  <si>
    <t> 18.04.2001 22:33 </t>
  </si>
  <si>
    <t> 24.88 </t>
  </si>
  <si>
    <t>2452025.02 </t>
  </si>
  <si>
    <t> 25.04.2001 12:28 </t>
  </si>
  <si>
    <t> 25.00 </t>
  </si>
  <si>
    <t>2452044.41 </t>
  </si>
  <si>
    <t> 14.05.2001 21:50 </t>
  </si>
  <si>
    <t> 25.02 </t>
  </si>
  <si>
    <t>2452057.51 </t>
  </si>
  <si>
    <t> 28.05.2001 00:14 </t>
  </si>
  <si>
    <t> 25.21 </t>
  </si>
  <si>
    <t>2452082.96 </t>
  </si>
  <si>
    <t> 22.06.2001 11:02 </t>
  </si>
  <si>
    <t> 24.83 </t>
  </si>
  <si>
    <t>2452083.19 </t>
  </si>
  <si>
    <t> 22.06.2001 16:33 </t>
  </si>
  <si>
    <t> 25.06 </t>
  </si>
  <si>
    <t>2452089.82 </t>
  </si>
  <si>
    <t> 29.06.2001 07:40 </t>
  </si>
  <si>
    <t> 25.23 </t>
  </si>
  <si>
    <t>2452134.75 </t>
  </si>
  <si>
    <t> 13.08.2001 06:00 </t>
  </si>
  <si>
    <t> 24.96 </t>
  </si>
  <si>
    <t> W. Kriebel </t>
  </si>
  <si>
    <t>2452147.95 </t>
  </si>
  <si>
    <t> 26.08.2001 10:48 </t>
  </si>
  <si>
    <t> 25.25 </t>
  </si>
  <si>
    <t> W. Braune </t>
  </si>
  <si>
    <t>2452161.00 </t>
  </si>
  <si>
    <t> 08.09.2001 12:00 </t>
  </si>
  <si>
    <t> 25.39 </t>
  </si>
  <si>
    <t> Y. Sugai </t>
  </si>
  <si>
    <t>VSB 39 </t>
  </si>
  <si>
    <t>2452238.16 </t>
  </si>
  <si>
    <t> 24.11.2001 15:50 </t>
  </si>
  <si>
    <t> H. Schubert </t>
  </si>
  <si>
    <t>2452490.95 </t>
  </si>
  <si>
    <t> 04.08.2002 10:48 </t>
  </si>
  <si>
    <t> 26.03 </t>
  </si>
  <si>
    <t>BAVM 157 </t>
  </si>
  <si>
    <t>2452497.15 </t>
  </si>
  <si>
    <t> 10.08.2002 15:36 </t>
  </si>
  <si>
    <t> 25.78 </t>
  </si>
  <si>
    <t>2452574.39 </t>
  </si>
  <si>
    <t> 26.10.2002 21:21 </t>
  </si>
  <si>
    <t> 25.53 </t>
  </si>
  <si>
    <t>2452885.38 </t>
  </si>
  <si>
    <t> 02.09.2003 21:07 </t>
  </si>
  <si>
    <t> 26.59 </t>
  </si>
  <si>
    <t>BAVM 171 </t>
  </si>
  <si>
    <t>2452898.20 </t>
  </si>
  <si>
    <t> 15.09.2003 16:48 </t>
  </si>
  <si>
    <t> 26.50 </t>
  </si>
  <si>
    <t>BAVM 187 </t>
  </si>
  <si>
    <t>2452905.15 </t>
  </si>
  <si>
    <t> 22.09.2003 15:36 </t>
  </si>
  <si>
    <t> 26.99 </t>
  </si>
  <si>
    <t>2453170.12 </t>
  </si>
  <si>
    <t> 13.06.2004 14:52 </t>
  </si>
  <si>
    <t> 27.23 </t>
  </si>
  <si>
    <t>BAVM 179 </t>
  </si>
  <si>
    <t>2453176.22 </t>
  </si>
  <si>
    <t> 19.06.2004 17:16 </t>
  </si>
  <si>
    <t> 26.87 </t>
  </si>
  <si>
    <t>2453260.85 </t>
  </si>
  <si>
    <t> 12.09.2004 08:24 </t>
  </si>
  <si>
    <t> 27.56 </t>
  </si>
  <si>
    <t>2453648.80 </t>
  </si>
  <si>
    <t> 05.10.2005 07:12 </t>
  </si>
  <si>
    <t> 28.09 </t>
  </si>
  <si>
    <t>2453674.982 </t>
  </si>
  <si>
    <t> 31.10.2005 11:34 </t>
  </si>
  <si>
    <t> 28.449 </t>
  </si>
  <si>
    <t> K. Kanai </t>
  </si>
  <si>
    <t>VSB 44 </t>
  </si>
  <si>
    <t>2455060.0 </t>
  </si>
  <si>
    <t> 16.08.2009 12:00 </t>
  </si>
  <si>
    <t> 25.2 </t>
  </si>
  <si>
    <t> vsolj </t>
  </si>
  <si>
    <t>VSB 50 </t>
  </si>
  <si>
    <t>2455066.1 </t>
  </si>
  <si>
    <t> 22.08.2009 14:24 </t>
  </si>
  <si>
    <t> 31.3 </t>
  </si>
  <si>
    <t>2455072.8 </t>
  </si>
  <si>
    <t> 29.08.2009 07:12 </t>
  </si>
  <si>
    <t> 25.1 </t>
  </si>
  <si>
    <t>2455079.6 </t>
  </si>
  <si>
    <t> 05.09.2009 02:24 </t>
  </si>
  <si>
    <t> 31.9 </t>
  </si>
  <si>
    <t>2455085.3 </t>
  </si>
  <si>
    <t> 10.09.2009 19:12 </t>
  </si>
  <si>
    <t> 24.7 </t>
  </si>
  <si>
    <t>2455091.7 </t>
  </si>
  <si>
    <t> 17.09.2009 04:48 </t>
  </si>
  <si>
    <t> 31.1 </t>
  </si>
  <si>
    <t>2455435.10 </t>
  </si>
  <si>
    <t> 26.08.2010 14:24 </t>
  </si>
  <si>
    <t> 25.83 </t>
  </si>
  <si>
    <t>C </t>
  </si>
  <si>
    <t> W.Vollmann </t>
  </si>
  <si>
    <t>BAVM 220 </t>
  </si>
  <si>
    <t>2455441.26 </t>
  </si>
  <si>
    <t> 01.09.2010 18:14 </t>
  </si>
  <si>
    <t> 31.99 </t>
  </si>
  <si>
    <t>2455816.76 </t>
  </si>
  <si>
    <t> 12.09.2011 06:14 </t>
  </si>
  <si>
    <t> 26.53 </t>
  </si>
  <si>
    <t>o</t>
  </si>
  <si>
    <t>BAVM 228 </t>
  </si>
  <si>
    <t>2455823.19 </t>
  </si>
  <si>
    <t> 18.09.2011 16:33 </t>
  </si>
  <si>
    <t>2455836.21 </t>
  </si>
  <si>
    <t> 01.10.2011 17:02 </t>
  </si>
  <si>
    <t> 26.61 </t>
  </si>
  <si>
    <t> JAAVSO 40;975 </t>
  </si>
  <si>
    <t>2455836.22 </t>
  </si>
  <si>
    <t> 01.10.2011 17:16 </t>
  </si>
  <si>
    <t> 26.62 </t>
  </si>
  <si>
    <t>2455836.30 </t>
  </si>
  <si>
    <t> 01.10.2011 19:12 </t>
  </si>
  <si>
    <t> 26.70 </t>
  </si>
  <si>
    <t>2455842.51 </t>
  </si>
  <si>
    <t> 08.10.2011 00:14 </t>
  </si>
  <si>
    <t> 26.45 </t>
  </si>
  <si>
    <t>2455842.60 </t>
  </si>
  <si>
    <t> 08.10.2011 02:24 </t>
  </si>
  <si>
    <t> 26.54 </t>
  </si>
  <si>
    <t>2455842.61 </t>
  </si>
  <si>
    <t> 08.10.2011 02:38 </t>
  </si>
  <si>
    <t> 26.55 </t>
  </si>
  <si>
    <t>2456509.08 </t>
  </si>
  <si>
    <t> 04.08.2013 13:55 </t>
  </si>
  <si>
    <t> 27.96 </t>
  </si>
  <si>
    <t> JAAVSO 42;426 </t>
  </si>
  <si>
    <t>2456509.10 </t>
  </si>
  <si>
    <t> 04.08.2013 14:24 </t>
  </si>
  <si>
    <t> 27.98 </t>
  </si>
  <si>
    <t>2456515.53 </t>
  </si>
  <si>
    <t> 11.08.2013 00:43 </t>
  </si>
  <si>
    <t> 27.95 </t>
  </si>
  <si>
    <t>2456515.56 </t>
  </si>
  <si>
    <t> 11.08.2013 01:26 </t>
  </si>
  <si>
    <t>2456515.61 </t>
  </si>
  <si>
    <t> 11.08.2013 02:38 </t>
  </si>
  <si>
    <t> 28.03 </t>
  </si>
  <si>
    <t>2456826.1600 </t>
  </si>
  <si>
    <t> 17.06.2014 15:50 </t>
  </si>
  <si>
    <t> 28.6511 </t>
  </si>
  <si>
    <t> JAAVSO 43-1 </t>
  </si>
  <si>
    <t>2456826.1800 </t>
  </si>
  <si>
    <t> 17.06.2014 16:19 </t>
  </si>
  <si>
    <t> 28.6711 </t>
  </si>
  <si>
    <t>2456826.2000 </t>
  </si>
  <si>
    <t> 17.06.2014 16:48 </t>
  </si>
  <si>
    <t> 28.6911 </t>
  </si>
  <si>
    <t>2456832.6900 </t>
  </si>
  <si>
    <t> 24.06.2014 04:33 </t>
  </si>
  <si>
    <t> 28.7242 </t>
  </si>
  <si>
    <t>2456832.7100 </t>
  </si>
  <si>
    <t> 24.06.2014 05:02 </t>
  </si>
  <si>
    <t> 28.7442 </t>
  </si>
  <si>
    <t>2456832.7200 </t>
  </si>
  <si>
    <t> 24.06.2014 05:16 </t>
  </si>
  <si>
    <t> 28.7542 </t>
  </si>
  <si>
    <t>Add cycle</t>
  </si>
  <si>
    <t>Old Cycle</t>
  </si>
  <si>
    <t>My time zone &gt;&gt;&gt;&gt;&gt;</t>
  </si>
  <si>
    <t>(PST=8, PDT=MDT=7, MDT=CST=6, etc.)</t>
  </si>
  <si>
    <t>IBVS 6196</t>
  </si>
  <si>
    <t>JAVSO..45..121</t>
  </si>
  <si>
    <t>JAVSO..43…77</t>
  </si>
  <si>
    <t>JAVSO 43, 77</t>
  </si>
  <si>
    <t>vis/CCD</t>
  </si>
  <si>
    <t>CCD?</t>
  </si>
  <si>
    <t>JAVSO..48…87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</si>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</sst>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E+00"/>
    <numFmt numFmtId="166" formatCode="0.E+00"/>
    <numFmt numFmtId="167" formatCode="0.0%"/>
    <numFmt numFmtId="168" formatCode="0.00000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</font>
    <font>
      <sz val="14"/>
      <name val="Arial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26" fillId="0" borderId="0"/>
    <xf numFmtId="0" fontId="22" fillId="0" borderId="0"/>
    <xf numFmtId="0" fontId="26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2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24" borderId="0" xfId="0" applyFont="1" applyFill="1" applyAlignment="1"/>
    <xf numFmtId="0" fontId="12" fillId="25" borderId="0" xfId="0" applyFont="1" applyFill="1" applyAlignment="1"/>
    <xf numFmtId="0" fontId="13" fillId="24" borderId="0" xfId="0" applyFont="1" applyFill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11" fontId="0" fillId="0" borderId="0" xfId="0" applyNumberFormat="1" applyAlignment="1"/>
    <xf numFmtId="165" fontId="0" fillId="0" borderId="0" xfId="0" applyNumberFormat="1" applyAlignment="1">
      <alignment horizontal="center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15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19" fillId="0" borderId="0" xfId="0" applyFont="1">
      <alignment vertical="top"/>
    </xf>
    <xf numFmtId="167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3" fillId="0" borderId="0" xfId="0" applyFont="1" applyProtection="1">
      <alignment vertical="top"/>
      <protection locked="0"/>
    </xf>
    <xf numFmtId="0" fontId="13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12" fillId="0" borderId="8" xfId="0" applyFont="1" applyBorder="1" applyAlignment="1">
      <alignment horizontal="center"/>
    </xf>
    <xf numFmtId="0" fontId="13" fillId="26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7" fillId="0" borderId="5" xfId="0" applyFont="1" applyBorder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12" fillId="0" borderId="0" xfId="0" applyFont="1" applyAlignment="1"/>
    <xf numFmtId="0" fontId="9" fillId="0" borderId="0" xfId="0" applyFont="1" applyAlignment="1"/>
    <xf numFmtId="165" fontId="0" fillId="0" borderId="0" xfId="0" applyNumberForma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23" fillId="25" borderId="0" xfId="0" applyFont="1" applyFill="1" applyAlignment="1"/>
    <xf numFmtId="0" fontId="9" fillId="27" borderId="0" xfId="0" applyFont="1" applyFill="1" applyAlignment="1"/>
    <xf numFmtId="0" fontId="0" fillId="0" borderId="8" xfId="0" applyBorder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5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8" borderId="23" xfId="0" applyFont="1" applyFill="1" applyBorder="1" applyAlignment="1">
      <alignment horizontal="left" vertical="top" wrapText="1" indent="1"/>
    </xf>
    <xf numFmtId="0" fontId="5" fillId="28" borderId="23" xfId="0" applyFont="1" applyFill="1" applyBorder="1" applyAlignment="1">
      <alignment horizontal="center" vertical="top" wrapText="1"/>
    </xf>
    <xf numFmtId="0" fontId="5" fillId="28" borderId="23" xfId="0" applyFont="1" applyFill="1" applyBorder="1" applyAlignment="1">
      <alignment horizontal="right" vertical="top" wrapText="1"/>
    </xf>
    <xf numFmtId="0" fontId="25" fillId="28" borderId="23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68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 O-C Diagr.</a:t>
            </a:r>
          </a:p>
        </c:rich>
      </c:tx>
      <c:layout>
        <c:manualLayout>
          <c:xMode val="edge"/>
          <c:yMode val="edge"/>
          <c:x val="0.404306220095693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7464114832536"/>
          <c:y val="0.14634168126798494"/>
          <c:w val="0.8624401913875597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53.838050000002568</c:v>
                </c:pt>
                <c:pt idx="1">
                  <c:v>53.787000000002536</c:v>
                </c:pt>
                <c:pt idx="2">
                  <c:v>23.430900000001202</c:v>
                </c:pt>
                <c:pt idx="3">
                  <c:v>21.937099999999191</c:v>
                </c:pt>
                <c:pt idx="4">
                  <c:v>21.66030000000319</c:v>
                </c:pt>
                <c:pt idx="5">
                  <c:v>21.796800000003714</c:v>
                </c:pt>
                <c:pt idx="6">
                  <c:v>21.974299999998038</c:v>
                </c:pt>
                <c:pt idx="7">
                  <c:v>21.123699999996461</c:v>
                </c:pt>
                <c:pt idx="8">
                  <c:v>22.148599999996804</c:v>
                </c:pt>
                <c:pt idx="9">
                  <c:v>21.293299999997544</c:v>
                </c:pt>
                <c:pt idx="10">
                  <c:v>21.233400000000984</c:v>
                </c:pt>
                <c:pt idx="11">
                  <c:v>20.805000000000291</c:v>
                </c:pt>
                <c:pt idx="12">
                  <c:v>20.851800000000367</c:v>
                </c:pt>
                <c:pt idx="13">
                  <c:v>20.999299999999494</c:v>
                </c:pt>
                <c:pt idx="14">
                  <c:v>21.139299999998912</c:v>
                </c:pt>
                <c:pt idx="15">
                  <c:v>20.18670000000202</c:v>
                </c:pt>
                <c:pt idx="16">
                  <c:v>20.408999999999651</c:v>
                </c:pt>
                <c:pt idx="17">
                  <c:v>19.143100000001141</c:v>
                </c:pt>
                <c:pt idx="18">
                  <c:v>20.086100000000442</c:v>
                </c:pt>
                <c:pt idx="19">
                  <c:v>19.165899999999965</c:v>
                </c:pt>
                <c:pt idx="20">
                  <c:v>19.534999999996217</c:v>
                </c:pt>
                <c:pt idx="21">
                  <c:v>18.999600000002829</c:v>
                </c:pt>
                <c:pt idx="22">
                  <c:v>19.081299999998009</c:v>
                </c:pt>
                <c:pt idx="23">
                  <c:v>18.286799999998038</c:v>
                </c:pt>
                <c:pt idx="24">
                  <c:v>18.478299999995215</c:v>
                </c:pt>
                <c:pt idx="25">
                  <c:v>18.527000000001863</c:v>
                </c:pt>
                <c:pt idx="26">
                  <c:v>17.878199999999197</c:v>
                </c:pt>
                <c:pt idx="27">
                  <c:v>17.946799999997893</c:v>
                </c:pt>
                <c:pt idx="28">
                  <c:v>17.067599999998492</c:v>
                </c:pt>
                <c:pt idx="29">
                  <c:v>18.075599999996484</c:v>
                </c:pt>
                <c:pt idx="30">
                  <c:v>17.053399999997055</c:v>
                </c:pt>
                <c:pt idx="31">
                  <c:v>17.515299999999115</c:v>
                </c:pt>
                <c:pt idx="32">
                  <c:v>16.846299999997427</c:v>
                </c:pt>
                <c:pt idx="33">
                  <c:v>16.443500000001222</c:v>
                </c:pt>
                <c:pt idx="34">
                  <c:v>15.484400000001187</c:v>
                </c:pt>
                <c:pt idx="35">
                  <c:v>15.796500000000378</c:v>
                </c:pt>
                <c:pt idx="36">
                  <c:v>16.881199999999808</c:v>
                </c:pt>
                <c:pt idx="37">
                  <c:v>16.103600000002189</c:v>
                </c:pt>
                <c:pt idx="38">
                  <c:v>15.568299999998999</c:v>
                </c:pt>
                <c:pt idx="39">
                  <c:v>15.553199999998469</c:v>
                </c:pt>
                <c:pt idx="40">
                  <c:v>14.964199999998527</c:v>
                </c:pt>
                <c:pt idx="41">
                  <c:v>15.087699999996403</c:v>
                </c:pt>
                <c:pt idx="42">
                  <c:v>13.678200000002107</c:v>
                </c:pt>
                <c:pt idx="43">
                  <c:v>13.715000000000146</c:v>
                </c:pt>
                <c:pt idx="44">
                  <c:v>13.761999999998807</c:v>
                </c:pt>
                <c:pt idx="45">
                  <c:v>14.859599999999773</c:v>
                </c:pt>
                <c:pt idx="46">
                  <c:v>13.949300000000221</c:v>
                </c:pt>
                <c:pt idx="47">
                  <c:v>13.204599999997299</c:v>
                </c:pt>
                <c:pt idx="48">
                  <c:v>13.379100000001927</c:v>
                </c:pt>
                <c:pt idx="49">
                  <c:v>14.472900000000664</c:v>
                </c:pt>
                <c:pt idx="50">
                  <c:v>13.792000000001281</c:v>
                </c:pt>
                <c:pt idx="51">
                  <c:v>11.406199999997625</c:v>
                </c:pt>
                <c:pt idx="52">
                  <c:v>14.46900000000096</c:v>
                </c:pt>
                <c:pt idx="53">
                  <c:v>12.724099999999453</c:v>
                </c:pt>
                <c:pt idx="54">
                  <c:v>12.223899999997229</c:v>
                </c:pt>
                <c:pt idx="55">
                  <c:v>11.475099999999657</c:v>
                </c:pt>
                <c:pt idx="56">
                  <c:v>11.573700000000827</c:v>
                </c:pt>
                <c:pt idx="57">
                  <c:v>11.917799999999261</c:v>
                </c:pt>
                <c:pt idx="58">
                  <c:v>10.490200000000186</c:v>
                </c:pt>
                <c:pt idx="59">
                  <c:v>10.649600000000646</c:v>
                </c:pt>
                <c:pt idx="60">
                  <c:v>10.901999999998225</c:v>
                </c:pt>
                <c:pt idx="61">
                  <c:v>9.9907999999995809</c:v>
                </c:pt>
                <c:pt idx="62">
                  <c:v>8.5724000000009255</c:v>
                </c:pt>
                <c:pt idx="63">
                  <c:v>7.804599999999482</c:v>
                </c:pt>
                <c:pt idx="64">
                  <c:v>9.047999999998865</c:v>
                </c:pt>
                <c:pt idx="72">
                  <c:v>7.9026000000012573</c:v>
                </c:pt>
                <c:pt idx="73">
                  <c:v>7.0551999999988766</c:v>
                </c:pt>
                <c:pt idx="74">
                  <c:v>6.2913999999982479</c:v>
                </c:pt>
                <c:pt idx="75">
                  <c:v>7.4919000000008964</c:v>
                </c:pt>
                <c:pt idx="76">
                  <c:v>5.6585000000013679</c:v>
                </c:pt>
                <c:pt idx="77">
                  <c:v>6.7083000000020547</c:v>
                </c:pt>
                <c:pt idx="78">
                  <c:v>6.7790999999997439</c:v>
                </c:pt>
                <c:pt idx="79">
                  <c:v>6.8737999999975727</c:v>
                </c:pt>
                <c:pt idx="80">
                  <c:v>6.1071000000010827</c:v>
                </c:pt>
                <c:pt idx="81">
                  <c:v>6.188799999999901</c:v>
                </c:pt>
                <c:pt idx="82">
                  <c:v>4.8479000000006636</c:v>
                </c:pt>
                <c:pt idx="83">
                  <c:v>5.7749000000003434</c:v>
                </c:pt>
                <c:pt idx="84">
                  <c:v>6.0303999999996449</c:v>
                </c:pt>
                <c:pt idx="85">
                  <c:v>4.5390000000006694</c:v>
                </c:pt>
                <c:pt idx="86">
                  <c:v>5.1620999999977357</c:v>
                </c:pt>
                <c:pt idx="87">
                  <c:v>5.3546000000023923</c:v>
                </c:pt>
                <c:pt idx="88">
                  <c:v>5.3845000000001164</c:v>
                </c:pt>
                <c:pt idx="89">
                  <c:v>4.7933000000011816</c:v>
                </c:pt>
                <c:pt idx="91">
                  <c:v>3.3757999999979802</c:v>
                </c:pt>
                <c:pt idx="92">
                  <c:v>3.3757999999979802</c:v>
                </c:pt>
                <c:pt idx="93">
                  <c:v>4.4285999999992782</c:v>
                </c:pt>
                <c:pt idx="94">
                  <c:v>3.4515000000028522</c:v>
                </c:pt>
                <c:pt idx="95">
                  <c:v>3.647899999999936</c:v>
                </c:pt>
                <c:pt idx="96">
                  <c:v>4.0635999999976775</c:v>
                </c:pt>
                <c:pt idx="97">
                  <c:v>3.1523999999990338</c:v>
                </c:pt>
                <c:pt idx="98">
                  <c:v>3.2134000000005472</c:v>
                </c:pt>
                <c:pt idx="99">
                  <c:v>3.254399999997986</c:v>
                </c:pt>
                <c:pt idx="101">
                  <c:v>2.4724999999998545</c:v>
                </c:pt>
                <c:pt idx="102">
                  <c:v>1.9082999999991443</c:v>
                </c:pt>
                <c:pt idx="104">
                  <c:v>3.0089999999981956</c:v>
                </c:pt>
                <c:pt idx="105">
                  <c:v>3.0259999999980209</c:v>
                </c:pt>
                <c:pt idx="106">
                  <c:v>2.1476000000002387</c:v>
                </c:pt>
                <c:pt idx="107">
                  <c:v>2.3858999999974912</c:v>
                </c:pt>
                <c:pt idx="108">
                  <c:v>2.452899999996589</c:v>
                </c:pt>
                <c:pt idx="109">
                  <c:v>2.4908999999970547</c:v>
                </c:pt>
                <c:pt idx="110">
                  <c:v>1.5017000000007101</c:v>
                </c:pt>
                <c:pt idx="111">
                  <c:v>1.542700000001787</c:v>
                </c:pt>
                <c:pt idx="114">
                  <c:v>1.5565999999998894</c:v>
                </c:pt>
                <c:pt idx="115">
                  <c:v>0.78299999999944703</c:v>
                </c:pt>
                <c:pt idx="116">
                  <c:v>0.82400000000052387</c:v>
                </c:pt>
                <c:pt idx="117">
                  <c:v>1.7150000000001455</c:v>
                </c:pt>
                <c:pt idx="118">
                  <c:v>1.1947000000000116</c:v>
                </c:pt>
                <c:pt idx="121">
                  <c:v>-0.53809999999793945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CA-4FBB-AC51-5F65DF9052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65">
                  <c:v>6.6820500000030734</c:v>
                </c:pt>
                <c:pt idx="66">
                  <c:v>6.731050000002142</c:v>
                </c:pt>
                <c:pt idx="67">
                  <c:v>6.6919500000003609</c:v>
                </c:pt>
                <c:pt idx="68">
                  <c:v>6.9608999999982188</c:v>
                </c:pt>
                <c:pt idx="69">
                  <c:v>6.4368499999982305</c:v>
                </c:pt>
                <c:pt idx="70">
                  <c:v>5.9697999999989406</c:v>
                </c:pt>
                <c:pt idx="71">
                  <c:v>6.6666499999992084</c:v>
                </c:pt>
                <c:pt idx="90">
                  <c:v>3.9248999999981606</c:v>
                </c:pt>
                <c:pt idx="100">
                  <c:v>3.4187999999994645</c:v>
                </c:pt>
                <c:pt idx="103">
                  <c:v>2.8941999999988184</c:v>
                </c:pt>
                <c:pt idx="112">
                  <c:v>2.1486000000004424</c:v>
                </c:pt>
                <c:pt idx="113">
                  <c:v>2.07129999999961</c:v>
                </c:pt>
                <c:pt idx="119">
                  <c:v>0.88850000000093132</c:v>
                </c:pt>
                <c:pt idx="120">
                  <c:v>0.66760000000067521</c:v>
                </c:pt>
                <c:pt idx="122">
                  <c:v>0.29980000000068685</c:v>
                </c:pt>
                <c:pt idx="124">
                  <c:v>-0.11589999999705469</c:v>
                </c:pt>
                <c:pt idx="125">
                  <c:v>2.0199999999022111E-2</c:v>
                </c:pt>
                <c:pt idx="126">
                  <c:v>-0.65790000000197324</c:v>
                </c:pt>
                <c:pt idx="127">
                  <c:v>-0.57350000000224099</c:v>
                </c:pt>
                <c:pt idx="128">
                  <c:v>-1.2779999999984284</c:v>
                </c:pt>
                <c:pt idx="129">
                  <c:v>-1.5625999999974738</c:v>
                </c:pt>
                <c:pt idx="130">
                  <c:v>-2.1524999999965075</c:v>
                </c:pt>
                <c:pt idx="131">
                  <c:v>-1.5361999999950058</c:v>
                </c:pt>
                <c:pt idx="132">
                  <c:v>-2.2792999999946915</c:v>
                </c:pt>
                <c:pt idx="133">
                  <c:v>-2.0392999999967287</c:v>
                </c:pt>
                <c:pt idx="134">
                  <c:v>-2.9561000000030617</c:v>
                </c:pt>
                <c:pt idx="135">
                  <c:v>-2.4244000000035157</c:v>
                </c:pt>
                <c:pt idx="136">
                  <c:v>-2.6643000000040047</c:v>
                </c:pt>
                <c:pt idx="137">
                  <c:v>-2.5305999999982305</c:v>
                </c:pt>
                <c:pt idx="138">
                  <c:v>-3.0941000000020722</c:v>
                </c:pt>
                <c:pt idx="139">
                  <c:v>-3.5607999999992899</c:v>
                </c:pt>
                <c:pt idx="140">
                  <c:v>-4.013200000001234</c:v>
                </c:pt>
                <c:pt idx="141">
                  <c:v>-4.5241000000023632</c:v>
                </c:pt>
                <c:pt idx="142">
                  <c:v>-4.3004000000000815</c:v>
                </c:pt>
                <c:pt idx="143">
                  <c:v>-4.6313999999983935</c:v>
                </c:pt>
                <c:pt idx="144">
                  <c:v>-4.815599999994447</c:v>
                </c:pt>
                <c:pt idx="149">
                  <c:v>-5.7614000000030501</c:v>
                </c:pt>
                <c:pt idx="151">
                  <c:v>-6.0443999999988591</c:v>
                </c:pt>
                <c:pt idx="152">
                  <c:v>-6.8392000000021653</c:v>
                </c:pt>
                <c:pt idx="153">
                  <c:v>-7.0238000000026659</c:v>
                </c:pt>
                <c:pt idx="158">
                  <c:v>-8.4952000000048429</c:v>
                </c:pt>
                <c:pt idx="160">
                  <c:v>-8.4324999999953434</c:v>
                </c:pt>
                <c:pt idx="161">
                  <c:v>-8.4835499999971944</c:v>
                </c:pt>
                <c:pt idx="163">
                  <c:v>-8.8701000000000931</c:v>
                </c:pt>
                <c:pt idx="164">
                  <c:v>-9.0411499999972875</c:v>
                </c:pt>
                <c:pt idx="165">
                  <c:v>-9.2496000000028289</c:v>
                </c:pt>
                <c:pt idx="166">
                  <c:v>-9.3910000000032596</c:v>
                </c:pt>
                <c:pt idx="167">
                  <c:v>-9.0210000000006403</c:v>
                </c:pt>
                <c:pt idx="168">
                  <c:v>-9.4620500000019092</c:v>
                </c:pt>
                <c:pt idx="169">
                  <c:v>-8.9693499999993946</c:v>
                </c:pt>
                <c:pt idx="170">
                  <c:v>-9.4697999999989406</c:v>
                </c:pt>
                <c:pt idx="171">
                  <c:v>-9.5639999999984866</c:v>
                </c:pt>
                <c:pt idx="172">
                  <c:v>-9.4613000000026659</c:v>
                </c:pt>
                <c:pt idx="173">
                  <c:v>-9.517600000006496</c:v>
                </c:pt>
                <c:pt idx="174">
                  <c:v>-9.5380999999979394</c:v>
                </c:pt>
                <c:pt idx="175">
                  <c:v>-8.8984999999956926</c:v>
                </c:pt>
                <c:pt idx="176">
                  <c:v>-9.2879500000053667</c:v>
                </c:pt>
                <c:pt idx="177">
                  <c:v>-9.8900500000017928</c:v>
                </c:pt>
                <c:pt idx="178">
                  <c:v>-9.7515999999959604</c:v>
                </c:pt>
                <c:pt idx="179">
                  <c:v>-9.768949999997858</c:v>
                </c:pt>
                <c:pt idx="180">
                  <c:v>-9.8099999999976717</c:v>
                </c:pt>
                <c:pt idx="181">
                  <c:v>-10.529600000001665</c:v>
                </c:pt>
                <c:pt idx="182">
                  <c:v>-10.440649999996822</c:v>
                </c:pt>
                <c:pt idx="183">
                  <c:v>-10.590499999998428</c:v>
                </c:pt>
                <c:pt idx="184">
                  <c:v>-10.882999999994354</c:v>
                </c:pt>
                <c:pt idx="185">
                  <c:v>-10.837650000001304</c:v>
                </c:pt>
                <c:pt idx="186">
                  <c:v>-10.821700000000419</c:v>
                </c:pt>
                <c:pt idx="187">
                  <c:v>-10.850200000000768</c:v>
                </c:pt>
                <c:pt idx="188">
                  <c:v>-10.702599999996892</c:v>
                </c:pt>
                <c:pt idx="189">
                  <c:v>-10.481649999994261</c:v>
                </c:pt>
                <c:pt idx="190">
                  <c:v>-11.147400000001653</c:v>
                </c:pt>
                <c:pt idx="191">
                  <c:v>-11.189499999993131</c:v>
                </c:pt>
                <c:pt idx="192">
                  <c:v>-12.48410000000149</c:v>
                </c:pt>
                <c:pt idx="193">
                  <c:v>-11.076200000003155</c:v>
                </c:pt>
                <c:pt idx="194">
                  <c:v>-11.310400000002119</c:v>
                </c:pt>
                <c:pt idx="195">
                  <c:v>-11.581450000005134</c:v>
                </c:pt>
                <c:pt idx="196">
                  <c:v>-11.570800000001327</c:v>
                </c:pt>
                <c:pt idx="197">
                  <c:v>-11.801299999999173</c:v>
                </c:pt>
                <c:pt idx="198">
                  <c:v>-11.523300000000745</c:v>
                </c:pt>
                <c:pt idx="199">
                  <c:v>-11.644349999995029</c:v>
                </c:pt>
                <c:pt idx="200">
                  <c:v>-10.757499999999709</c:v>
                </c:pt>
                <c:pt idx="201">
                  <c:v>-11.928549999996903</c:v>
                </c:pt>
                <c:pt idx="202">
                  <c:v>-11.941699999995762</c:v>
                </c:pt>
                <c:pt idx="203">
                  <c:v>-11.691699999995762</c:v>
                </c:pt>
                <c:pt idx="204">
                  <c:v>-11.591699999997218</c:v>
                </c:pt>
                <c:pt idx="205">
                  <c:v>-11.663800000002084</c:v>
                </c:pt>
                <c:pt idx="206">
                  <c:v>-11.817999999999302</c:v>
                </c:pt>
                <c:pt idx="207">
                  <c:v>-11.94210000000021</c:v>
                </c:pt>
                <c:pt idx="208">
                  <c:v>-11.763149999998859</c:v>
                </c:pt>
                <c:pt idx="209">
                  <c:v>-10.962599999998929</c:v>
                </c:pt>
                <c:pt idx="210">
                  <c:v>-12.404699999999139</c:v>
                </c:pt>
                <c:pt idx="211">
                  <c:v>-12.030900000005204</c:v>
                </c:pt>
                <c:pt idx="212">
                  <c:v>-11.622999999999593</c:v>
                </c:pt>
                <c:pt idx="213">
                  <c:v>-11.654050000004645</c:v>
                </c:pt>
                <c:pt idx="214">
                  <c:v>-11.585100000003877</c:v>
                </c:pt>
                <c:pt idx="215">
                  <c:v>-11.921800000003714</c:v>
                </c:pt>
                <c:pt idx="216">
                  <c:v>-11.782850000003236</c:v>
                </c:pt>
                <c:pt idx="217">
                  <c:v>-11.878100000001723</c:v>
                </c:pt>
                <c:pt idx="218">
                  <c:v>-11.628100000001723</c:v>
                </c:pt>
                <c:pt idx="219">
                  <c:v>-11.946500000005472</c:v>
                </c:pt>
                <c:pt idx="220">
                  <c:v>-12.130700000001525</c:v>
                </c:pt>
                <c:pt idx="221">
                  <c:v>-11.970099999998638</c:v>
                </c:pt>
                <c:pt idx="222">
                  <c:v>-11.846400000002177</c:v>
                </c:pt>
                <c:pt idx="223">
                  <c:v>-11.917450000000827</c:v>
                </c:pt>
                <c:pt idx="224">
                  <c:v>-12.010600000001432</c:v>
                </c:pt>
                <c:pt idx="225">
                  <c:v>-12.131650000002992</c:v>
                </c:pt>
                <c:pt idx="226">
                  <c:v>-11.96480000000156</c:v>
                </c:pt>
                <c:pt idx="227">
                  <c:v>-11.954799999999523</c:v>
                </c:pt>
                <c:pt idx="228">
                  <c:v>-12.16584999999759</c:v>
                </c:pt>
                <c:pt idx="229">
                  <c:v>-11.898999999997613</c:v>
                </c:pt>
                <c:pt idx="230">
                  <c:v>-11.703200000003562</c:v>
                </c:pt>
                <c:pt idx="231">
                  <c:v>-11.673199999997451</c:v>
                </c:pt>
                <c:pt idx="232">
                  <c:v>-12.029500000004191</c:v>
                </c:pt>
                <c:pt idx="233">
                  <c:v>-11.930550000004587</c:v>
                </c:pt>
                <c:pt idx="234">
                  <c:v>-12.150999999998021</c:v>
                </c:pt>
                <c:pt idx="235">
                  <c:v>-12.596249999995052</c:v>
                </c:pt>
                <c:pt idx="236">
                  <c:v>-12.201499999995576</c:v>
                </c:pt>
                <c:pt idx="237">
                  <c:v>-12.181499999998778</c:v>
                </c:pt>
                <c:pt idx="238">
                  <c:v>-12.2925499999983</c:v>
                </c:pt>
                <c:pt idx="239">
                  <c:v>-12.222549999998591</c:v>
                </c:pt>
                <c:pt idx="240">
                  <c:v>-12.273600000000442</c:v>
                </c:pt>
                <c:pt idx="241">
                  <c:v>-12.223599999997532</c:v>
                </c:pt>
                <c:pt idx="242">
                  <c:v>-12.464650000001711</c:v>
                </c:pt>
                <c:pt idx="243">
                  <c:v>-12.124649999997928</c:v>
                </c:pt>
                <c:pt idx="244">
                  <c:v>-12.461999999999534</c:v>
                </c:pt>
                <c:pt idx="245">
                  <c:v>-12.158300000002782</c:v>
                </c:pt>
                <c:pt idx="246">
                  <c:v>-12.323000000003958</c:v>
                </c:pt>
                <c:pt idx="247">
                  <c:v>-11.974050000004354</c:v>
                </c:pt>
                <c:pt idx="248">
                  <c:v>-12.407600000005914</c:v>
                </c:pt>
                <c:pt idx="249">
                  <c:v>-12.124000000003434</c:v>
                </c:pt>
                <c:pt idx="250">
                  <c:v>-12.268199999998615</c:v>
                </c:pt>
                <c:pt idx="251">
                  <c:v>-12.549249999996391</c:v>
                </c:pt>
                <c:pt idx="252">
                  <c:v>-12.451300000000629</c:v>
                </c:pt>
                <c:pt idx="253">
                  <c:v>-12.492399999995541</c:v>
                </c:pt>
                <c:pt idx="254">
                  <c:v>-12.423449999994773</c:v>
                </c:pt>
                <c:pt idx="255">
                  <c:v>-12.186600000000908</c:v>
                </c:pt>
                <c:pt idx="256">
                  <c:v>-12.267649999994319</c:v>
                </c:pt>
                <c:pt idx="257">
                  <c:v>-12.478699999999662</c:v>
                </c:pt>
                <c:pt idx="258">
                  <c:v>-12.510799999996379</c:v>
                </c:pt>
                <c:pt idx="259">
                  <c:v>-12.260799999996379</c:v>
                </c:pt>
                <c:pt idx="260">
                  <c:v>-12.230799999997544</c:v>
                </c:pt>
                <c:pt idx="261">
                  <c:v>-12.721850000001723</c:v>
                </c:pt>
                <c:pt idx="262">
                  <c:v>-12.301849999996193</c:v>
                </c:pt>
                <c:pt idx="263">
                  <c:v>-12.334999999999127</c:v>
                </c:pt>
                <c:pt idx="264">
                  <c:v>-12.367099999995844</c:v>
                </c:pt>
                <c:pt idx="265">
                  <c:v>-12.449199999995471</c:v>
                </c:pt>
                <c:pt idx="266">
                  <c:v>-12.650249999998778</c:v>
                </c:pt>
                <c:pt idx="267">
                  <c:v>-12.450700000001234</c:v>
                </c:pt>
                <c:pt idx="268">
                  <c:v>-12.479100000004109</c:v>
                </c:pt>
                <c:pt idx="269">
                  <c:v>-12.369100000003527</c:v>
                </c:pt>
                <c:pt idx="270">
                  <c:v>-12.830150000001595</c:v>
                </c:pt>
                <c:pt idx="271">
                  <c:v>-12.720150000001013</c:v>
                </c:pt>
                <c:pt idx="272">
                  <c:v>-12.281200000004901</c:v>
                </c:pt>
                <c:pt idx="273">
                  <c:v>-12.692250000000058</c:v>
                </c:pt>
                <c:pt idx="274">
                  <c:v>-12.367499999993015</c:v>
                </c:pt>
                <c:pt idx="275">
                  <c:v>-12.359599999996135</c:v>
                </c:pt>
                <c:pt idx="276">
                  <c:v>-12.219599999996717</c:v>
                </c:pt>
                <c:pt idx="277">
                  <c:v>-12.680649999994785</c:v>
                </c:pt>
                <c:pt idx="278">
                  <c:v>-12.38064999999915</c:v>
                </c:pt>
                <c:pt idx="279">
                  <c:v>-12.230649999997695</c:v>
                </c:pt>
                <c:pt idx="280">
                  <c:v>-12.77379999999539</c:v>
                </c:pt>
                <c:pt idx="281">
                  <c:v>-12.495899999994435</c:v>
                </c:pt>
                <c:pt idx="282">
                  <c:v>-12.096949999999197</c:v>
                </c:pt>
                <c:pt idx="283">
                  <c:v>-12.63799999999901</c:v>
                </c:pt>
                <c:pt idx="284">
                  <c:v>-12.417999999997846</c:v>
                </c:pt>
                <c:pt idx="285">
                  <c:v>-12.239049999996496</c:v>
                </c:pt>
                <c:pt idx="286">
                  <c:v>-12.619500000000698</c:v>
                </c:pt>
                <c:pt idx="287">
                  <c:v>-12.400549999998475</c:v>
                </c:pt>
                <c:pt idx="288">
                  <c:v>-12.407899999998335</c:v>
                </c:pt>
                <c:pt idx="289">
                  <c:v>-12.668949999999313</c:v>
                </c:pt>
                <c:pt idx="290">
                  <c:v>-12.480000000003201</c:v>
                </c:pt>
                <c:pt idx="291">
                  <c:v>-12.641049999998359</c:v>
                </c:pt>
                <c:pt idx="292">
                  <c:v>-12.617200000000594</c:v>
                </c:pt>
                <c:pt idx="293">
                  <c:v>-12.666300000004412</c:v>
                </c:pt>
                <c:pt idx="294">
                  <c:v>-12.518400000000838</c:v>
                </c:pt>
                <c:pt idx="295">
                  <c:v>-12.468400000005204</c:v>
                </c:pt>
                <c:pt idx="296">
                  <c:v>-12.358400000004622</c:v>
                </c:pt>
                <c:pt idx="297">
                  <c:v>-12.629450000000361</c:v>
                </c:pt>
                <c:pt idx="298">
                  <c:v>-12.539450000003853</c:v>
                </c:pt>
                <c:pt idx="299">
                  <c:v>-12.519449999999779</c:v>
                </c:pt>
                <c:pt idx="300">
                  <c:v>-12.584700000006706</c:v>
                </c:pt>
                <c:pt idx="301">
                  <c:v>-12.758900000000722</c:v>
                </c:pt>
                <c:pt idx="302">
                  <c:v>-12.438900000001013</c:v>
                </c:pt>
                <c:pt idx="303">
                  <c:v>-12.499949999997625</c:v>
                </c:pt>
                <c:pt idx="304">
                  <c:v>-12.489949999995588</c:v>
                </c:pt>
                <c:pt idx="305">
                  <c:v>-12.319400000000314</c:v>
                </c:pt>
                <c:pt idx="306">
                  <c:v>-12.460449999998673</c:v>
                </c:pt>
                <c:pt idx="307">
                  <c:v>-12.777799999996205</c:v>
                </c:pt>
                <c:pt idx="308">
                  <c:v>-12.718849999997474</c:v>
                </c:pt>
                <c:pt idx="309">
                  <c:v>-12.448299999996379</c:v>
                </c:pt>
                <c:pt idx="310">
                  <c:v>-12.789349999999104</c:v>
                </c:pt>
                <c:pt idx="311">
                  <c:v>-12.350400000002992</c:v>
                </c:pt>
                <c:pt idx="312">
                  <c:v>-12.722499999996217</c:v>
                </c:pt>
                <c:pt idx="313">
                  <c:v>-12.543550000002142</c:v>
                </c:pt>
                <c:pt idx="314">
                  <c:v>-12.808799999998882</c:v>
                </c:pt>
                <c:pt idx="315">
                  <c:v>-12.798799999996845</c:v>
                </c:pt>
                <c:pt idx="316">
                  <c:v>-12.563000000001921</c:v>
                </c:pt>
                <c:pt idx="317">
                  <c:v>-12.474050000004354</c:v>
                </c:pt>
                <c:pt idx="318">
                  <c:v>-12.539300000004005</c:v>
                </c:pt>
                <c:pt idx="319">
                  <c:v>-12.744550000003073</c:v>
                </c:pt>
                <c:pt idx="320">
                  <c:v>-12.717700000001059</c:v>
                </c:pt>
                <c:pt idx="321">
                  <c:v>-12.285000000003492</c:v>
                </c:pt>
                <c:pt idx="322">
                  <c:v>-12.548699999999371</c:v>
                </c:pt>
                <c:pt idx="323">
                  <c:v>-12.869749999998021</c:v>
                </c:pt>
                <c:pt idx="324">
                  <c:v>-12.622899999994843</c:v>
                </c:pt>
                <c:pt idx="325">
                  <c:v>-12.724999999998545</c:v>
                </c:pt>
                <c:pt idx="326">
                  <c:v>-12.466049999995448</c:v>
                </c:pt>
                <c:pt idx="327">
                  <c:v>-12.821299999995972</c:v>
                </c:pt>
                <c:pt idx="328">
                  <c:v>-12.811300000001211</c:v>
                </c:pt>
                <c:pt idx="329">
                  <c:v>-12.341300000000047</c:v>
                </c:pt>
                <c:pt idx="330">
                  <c:v>-12.652349999996659</c:v>
                </c:pt>
                <c:pt idx="331">
                  <c:v>-12.593399999997928</c:v>
                </c:pt>
                <c:pt idx="332">
                  <c:v>-12.637600000001839</c:v>
                </c:pt>
                <c:pt idx="333">
                  <c:v>-12.668649999999616</c:v>
                </c:pt>
                <c:pt idx="334">
                  <c:v>-12.639699999999721</c:v>
                </c:pt>
                <c:pt idx="335">
                  <c:v>-12.936000000001513</c:v>
                </c:pt>
                <c:pt idx="336">
                  <c:v>-12.716000000000349</c:v>
                </c:pt>
                <c:pt idx="337">
                  <c:v>-12.937050000000454</c:v>
                </c:pt>
                <c:pt idx="338">
                  <c:v>-12.757050000000163</c:v>
                </c:pt>
                <c:pt idx="339">
                  <c:v>-12.840199999998731</c:v>
                </c:pt>
                <c:pt idx="340">
                  <c:v>-12.601700000006531</c:v>
                </c:pt>
                <c:pt idx="341">
                  <c:v>-12.747999999999593</c:v>
                </c:pt>
                <c:pt idx="342">
                  <c:v>-12.737999999997555</c:v>
                </c:pt>
                <c:pt idx="343">
                  <c:v>-12.629049999995914</c:v>
                </c:pt>
                <c:pt idx="344">
                  <c:v>-12.832199999997101</c:v>
                </c:pt>
                <c:pt idx="345">
                  <c:v>-12.742200000000594</c:v>
                </c:pt>
                <c:pt idx="346">
                  <c:v>-12.593249999998079</c:v>
                </c:pt>
                <c:pt idx="347">
                  <c:v>-12.7242999999944</c:v>
                </c:pt>
                <c:pt idx="348">
                  <c:v>-12.78059999999823</c:v>
                </c:pt>
                <c:pt idx="349">
                  <c:v>-13.162700000000768</c:v>
                </c:pt>
                <c:pt idx="350">
                  <c:v>-13.363749999996799</c:v>
                </c:pt>
                <c:pt idx="351">
                  <c:v>-13.288999999997031</c:v>
                </c:pt>
                <c:pt idx="352">
                  <c:v>-12.160049999998591</c:v>
                </c:pt>
                <c:pt idx="353">
                  <c:v>-12.87680000000546</c:v>
                </c:pt>
                <c:pt idx="354">
                  <c:v>-12.991000000001804</c:v>
                </c:pt>
                <c:pt idx="355">
                  <c:v>-12.821000000003551</c:v>
                </c:pt>
                <c:pt idx="356">
                  <c:v>-12.96310000000085</c:v>
                </c:pt>
                <c:pt idx="357">
                  <c:v>-12.903100000003178</c:v>
                </c:pt>
                <c:pt idx="358">
                  <c:v>-13.105200000005425</c:v>
                </c:pt>
                <c:pt idx="359">
                  <c:v>-12.883599999993748</c:v>
                </c:pt>
                <c:pt idx="360">
                  <c:v>-13.265699999996286</c:v>
                </c:pt>
                <c:pt idx="361">
                  <c:v>-12.849800000003597</c:v>
                </c:pt>
                <c:pt idx="362">
                  <c:v>-12.934000000001106</c:v>
                </c:pt>
                <c:pt idx="363">
                  <c:v>-13.015050000001793</c:v>
                </c:pt>
                <c:pt idx="364">
                  <c:v>-13.002400000004855</c:v>
                </c:pt>
                <c:pt idx="365">
                  <c:v>-12.683450000004086</c:v>
                </c:pt>
                <c:pt idx="366">
                  <c:v>-12.952299999997194</c:v>
                </c:pt>
                <c:pt idx="367">
                  <c:v>-12.843350000002829</c:v>
                </c:pt>
                <c:pt idx="368">
                  <c:v>-12.866499999996449</c:v>
                </c:pt>
                <c:pt idx="369">
                  <c:v>-12.708599999998114</c:v>
                </c:pt>
                <c:pt idx="370">
                  <c:v>-13.142800000001444</c:v>
                </c:pt>
                <c:pt idx="371">
                  <c:v>-12.912799999998242</c:v>
                </c:pt>
                <c:pt idx="372">
                  <c:v>-12.753850000000966</c:v>
                </c:pt>
                <c:pt idx="373">
                  <c:v>-12.936999999998079</c:v>
                </c:pt>
                <c:pt idx="374">
                  <c:v>-13.121200000001409</c:v>
                </c:pt>
                <c:pt idx="375">
                  <c:v>-12.863300000004529</c:v>
                </c:pt>
                <c:pt idx="377">
                  <c:v>-13.247999999999593</c:v>
                </c:pt>
                <c:pt idx="378">
                  <c:v>-12.995799999996962</c:v>
                </c:pt>
                <c:pt idx="379">
                  <c:v>-12.828950000002806</c:v>
                </c:pt>
                <c:pt idx="380">
                  <c:v>-13.099999999998545</c:v>
                </c:pt>
                <c:pt idx="382">
                  <c:v>-13.512600000001839</c:v>
                </c:pt>
                <c:pt idx="383">
                  <c:v>-13.13300000000163</c:v>
                </c:pt>
                <c:pt idx="384">
                  <c:v>-13.25510000000213</c:v>
                </c:pt>
                <c:pt idx="385">
                  <c:v>-12.77614999999787</c:v>
                </c:pt>
                <c:pt idx="386">
                  <c:v>-13.119199999993725</c:v>
                </c:pt>
                <c:pt idx="387">
                  <c:v>-13.490249999995285</c:v>
                </c:pt>
                <c:pt idx="388">
                  <c:v>-12.983899999999267</c:v>
                </c:pt>
                <c:pt idx="389">
                  <c:v>-13.296899999993911</c:v>
                </c:pt>
                <c:pt idx="413">
                  <c:v>-13.222449999993842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CA-4FBB-AC51-5F65DF9052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23">
                  <c:v>0.32560000000012224</c:v>
                </c:pt>
                <c:pt idx="145">
                  <c:v>-4.9213999999992666</c:v>
                </c:pt>
                <c:pt idx="146">
                  <c:v>-5.0705999999991036</c:v>
                </c:pt>
                <c:pt idx="147">
                  <c:v>-5.0777000000016415</c:v>
                </c:pt>
                <c:pt idx="148">
                  <c:v>-5.0648000000001048</c:v>
                </c:pt>
                <c:pt idx="150">
                  <c:v>-5.7519000000029337</c:v>
                </c:pt>
                <c:pt idx="154">
                  <c:v>-7.3888999999981024</c:v>
                </c:pt>
                <c:pt idx="155">
                  <c:v>-7.8315000000002328</c:v>
                </c:pt>
                <c:pt idx="156">
                  <c:v>-7.999100000000908</c:v>
                </c:pt>
                <c:pt idx="157">
                  <c:v>-8.1880000000019209</c:v>
                </c:pt>
                <c:pt idx="159">
                  <c:v>-8.4578000000037719</c:v>
                </c:pt>
                <c:pt idx="162">
                  <c:v>-8.630299999997078</c:v>
                </c:pt>
                <c:pt idx="397">
                  <c:v>-13.006699999998091</c:v>
                </c:pt>
                <c:pt idx="398">
                  <c:v>-13.317749999994703</c:v>
                </c:pt>
                <c:pt idx="399">
                  <c:v>-13.13865000000078</c:v>
                </c:pt>
                <c:pt idx="400">
                  <c:v>-13.179700000000594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CA-4FBB-AC51-5F65DF9052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376">
                  <c:v>-12.755400000001828</c:v>
                </c:pt>
                <c:pt idx="381">
                  <c:v>-12.94210000000021</c:v>
                </c:pt>
                <c:pt idx="390">
                  <c:v>-12.999099999993632</c:v>
                </c:pt>
                <c:pt idx="391">
                  <c:v>-12.785799999997835</c:v>
                </c:pt>
                <c:pt idx="392">
                  <c:v>-13.156849999999395</c:v>
                </c:pt>
                <c:pt idx="393">
                  <c:v>-12.927899999995134</c:v>
                </c:pt>
                <c:pt idx="394">
                  <c:v>-12.598949999999604</c:v>
                </c:pt>
                <c:pt idx="395">
                  <c:v>-13.369999999995343</c:v>
                </c:pt>
                <c:pt idx="396">
                  <c:v>-13.441050000001269</c:v>
                </c:pt>
                <c:pt idx="401">
                  <c:v>-13.101800000004005</c:v>
                </c:pt>
                <c:pt idx="402">
                  <c:v>-13.091800000001967</c:v>
                </c:pt>
                <c:pt idx="403">
                  <c:v>-13.011800000000221</c:v>
                </c:pt>
                <c:pt idx="404">
                  <c:v>-13.272850000001199</c:v>
                </c:pt>
                <c:pt idx="405">
                  <c:v>-13.182850000004692</c:v>
                </c:pt>
                <c:pt idx="406">
                  <c:v>-13.172850000002654</c:v>
                </c:pt>
                <c:pt idx="407">
                  <c:v>-13.22099999999773</c:v>
                </c:pt>
                <c:pt idx="408">
                  <c:v>-13.201000000000931</c:v>
                </c:pt>
                <c:pt idx="409">
                  <c:v>-13.190999999998894</c:v>
                </c:pt>
                <c:pt idx="410">
                  <c:v>-13.242050000000745</c:v>
                </c:pt>
                <c:pt idx="411">
                  <c:v>-13.212050000001909</c:v>
                </c:pt>
                <c:pt idx="412">
                  <c:v>-13.162049999998999</c:v>
                </c:pt>
                <c:pt idx="414">
                  <c:v>-13.222449999993842</c:v>
                </c:pt>
                <c:pt idx="415">
                  <c:v>-13.222449999993842</c:v>
                </c:pt>
                <c:pt idx="416">
                  <c:v>-13.202449999997043</c:v>
                </c:pt>
                <c:pt idx="417">
                  <c:v>-13.202449999997043</c:v>
                </c:pt>
                <c:pt idx="418">
                  <c:v>-13.182450000000244</c:v>
                </c:pt>
                <c:pt idx="419">
                  <c:v>-13.182450000000244</c:v>
                </c:pt>
                <c:pt idx="420">
                  <c:v>-13.163499999995111</c:v>
                </c:pt>
                <c:pt idx="421">
                  <c:v>-13.163499999995111</c:v>
                </c:pt>
                <c:pt idx="422">
                  <c:v>-13.143499999998312</c:v>
                </c:pt>
                <c:pt idx="423">
                  <c:v>-13.143499999998312</c:v>
                </c:pt>
                <c:pt idx="424">
                  <c:v>-13.133499999996275</c:v>
                </c:pt>
                <c:pt idx="425">
                  <c:v>-13.133499999996275</c:v>
                </c:pt>
                <c:pt idx="426">
                  <c:v>-13.441549999995914</c:v>
                </c:pt>
                <c:pt idx="427">
                  <c:v>-13.44369999999617</c:v>
                </c:pt>
                <c:pt idx="428">
                  <c:v>-13.134250000002794</c:v>
                </c:pt>
                <c:pt idx="429">
                  <c:v>-13.084249999999884</c:v>
                </c:pt>
                <c:pt idx="430">
                  <c:v>-13.034250000004249</c:v>
                </c:pt>
                <c:pt idx="431">
                  <c:v>-13.155300000005809</c:v>
                </c:pt>
                <c:pt idx="432">
                  <c:v>-13.145300000003772</c:v>
                </c:pt>
                <c:pt idx="433">
                  <c:v>-13.085299999998824</c:v>
                </c:pt>
                <c:pt idx="434">
                  <c:v>-13.012000000002445</c:v>
                </c:pt>
                <c:pt idx="435">
                  <c:v>-12.99199999999837</c:v>
                </c:pt>
                <c:pt idx="436">
                  <c:v>-12.99199999999837</c:v>
                </c:pt>
                <c:pt idx="437">
                  <c:v>-13.083050000001094</c:v>
                </c:pt>
                <c:pt idx="438">
                  <c:v>-13.063050000004296</c:v>
                </c:pt>
                <c:pt idx="439">
                  <c:v>-13.033049999998184</c:v>
                </c:pt>
                <c:pt idx="440">
                  <c:v>-12.990799999999581</c:v>
                </c:pt>
                <c:pt idx="441">
                  <c:v>-12.980799999997544</c:v>
                </c:pt>
                <c:pt idx="442">
                  <c:v>-12.980799999997544</c:v>
                </c:pt>
                <c:pt idx="443">
                  <c:v>-13.031849999999395</c:v>
                </c:pt>
                <c:pt idx="444">
                  <c:v>-13.001850000000559</c:v>
                </c:pt>
                <c:pt idx="445">
                  <c:v>-12.991849999998522</c:v>
                </c:pt>
                <c:pt idx="446">
                  <c:v>-12.955399999998917</c:v>
                </c:pt>
                <c:pt idx="447">
                  <c:v>-12.94539999999688</c:v>
                </c:pt>
                <c:pt idx="448">
                  <c:v>-12.935399999994843</c:v>
                </c:pt>
                <c:pt idx="449">
                  <c:v>-12.936450000001059</c:v>
                </c:pt>
                <c:pt idx="450">
                  <c:v>-12.926449999999022</c:v>
                </c:pt>
                <c:pt idx="451">
                  <c:v>-12.906449999994948</c:v>
                </c:pt>
                <c:pt idx="452">
                  <c:v>-12.95734999999695</c:v>
                </c:pt>
                <c:pt idx="453">
                  <c:v>-12.95734999999695</c:v>
                </c:pt>
                <c:pt idx="454">
                  <c:v>-12.937349999992875</c:v>
                </c:pt>
                <c:pt idx="455">
                  <c:v>-12.958400000003166</c:v>
                </c:pt>
                <c:pt idx="456">
                  <c:v>-12.948400000001129</c:v>
                </c:pt>
                <c:pt idx="457">
                  <c:v>-12.936150000001362</c:v>
                </c:pt>
                <c:pt idx="458">
                  <c:v>-12.936150000001362</c:v>
                </c:pt>
                <c:pt idx="459">
                  <c:v>-12.82615000000078</c:v>
                </c:pt>
                <c:pt idx="460">
                  <c:v>-12.937200000000303</c:v>
                </c:pt>
                <c:pt idx="461">
                  <c:v>-12.937200000000303</c:v>
                </c:pt>
                <c:pt idx="462">
                  <c:v>-12.927200000005541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CA-4FBB-AC51-5F65DF9052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CA-4FBB-AC51-5F65DF9052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CA-4FBB-AC51-5F65DF9052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CA-4FBB-AC51-5F65DF9052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-14.5561801524522</c:v>
                </c:pt>
                <c:pt idx="1">
                  <c:v>-14.556009067845613</c:v>
                </c:pt>
                <c:pt idx="2">
                  <c:v>-14.172437379878779</c:v>
                </c:pt>
                <c:pt idx="3">
                  <c:v>-14.159434949778209</c:v>
                </c:pt>
                <c:pt idx="4">
                  <c:v>-14.153275903941097</c:v>
                </c:pt>
                <c:pt idx="5">
                  <c:v>-14.151565057875231</c:v>
                </c:pt>
                <c:pt idx="6">
                  <c:v>-14.146432519677639</c:v>
                </c:pt>
                <c:pt idx="7">
                  <c:v>-14.1443795043986</c:v>
                </c:pt>
                <c:pt idx="8">
                  <c:v>-14.144037335185427</c:v>
                </c:pt>
                <c:pt idx="9">
                  <c:v>-14.143010827545909</c:v>
                </c:pt>
                <c:pt idx="10">
                  <c:v>-14.139931304627353</c:v>
                </c:pt>
                <c:pt idx="11">
                  <c:v>-14.135140935642932</c:v>
                </c:pt>
                <c:pt idx="12">
                  <c:v>-14.134456597216586</c:v>
                </c:pt>
                <c:pt idx="13">
                  <c:v>-14.132745751150722</c:v>
                </c:pt>
                <c:pt idx="14">
                  <c:v>-14.132745751150722</c:v>
                </c:pt>
                <c:pt idx="15">
                  <c:v>-14.127271043739954</c:v>
                </c:pt>
                <c:pt idx="16">
                  <c:v>-14.124875859247744</c:v>
                </c:pt>
                <c:pt idx="17">
                  <c:v>-14.11495295206573</c:v>
                </c:pt>
                <c:pt idx="18">
                  <c:v>-14.11495295206573</c:v>
                </c:pt>
                <c:pt idx="19">
                  <c:v>-14.114268613639384</c:v>
                </c:pt>
                <c:pt idx="20">
                  <c:v>-14.107767398589099</c:v>
                </c:pt>
                <c:pt idx="21">
                  <c:v>-14.102977029604679</c:v>
                </c:pt>
                <c:pt idx="22">
                  <c:v>-14.09852882983343</c:v>
                </c:pt>
                <c:pt idx="23">
                  <c:v>-14.096817983767565</c:v>
                </c:pt>
                <c:pt idx="24">
                  <c:v>-14.095107137701701</c:v>
                </c:pt>
                <c:pt idx="25">
                  <c:v>-14.090658937930453</c:v>
                </c:pt>
                <c:pt idx="26">
                  <c:v>-14.08792158422507</c:v>
                </c:pt>
                <c:pt idx="27">
                  <c:v>-14.086552907372379</c:v>
                </c:pt>
                <c:pt idx="28">
                  <c:v>-14.085868568946033</c:v>
                </c:pt>
                <c:pt idx="29">
                  <c:v>-14.085868568946033</c:v>
                </c:pt>
                <c:pt idx="30">
                  <c:v>-14.085184230519687</c:v>
                </c:pt>
                <c:pt idx="31">
                  <c:v>-14.077998677043055</c:v>
                </c:pt>
                <c:pt idx="32">
                  <c:v>-14.074576984911326</c:v>
                </c:pt>
                <c:pt idx="33">
                  <c:v>-14.061574554810756</c:v>
                </c:pt>
                <c:pt idx="34">
                  <c:v>-14.061232385597583</c:v>
                </c:pt>
                <c:pt idx="35">
                  <c:v>-14.058152862679027</c:v>
                </c:pt>
                <c:pt idx="36">
                  <c:v>-14.057126355039507</c:v>
                </c:pt>
                <c:pt idx="37">
                  <c:v>-14.055073339760471</c:v>
                </c:pt>
                <c:pt idx="38">
                  <c:v>-14.047203447857493</c:v>
                </c:pt>
                <c:pt idx="39">
                  <c:v>-14.046861278644322</c:v>
                </c:pt>
                <c:pt idx="40">
                  <c:v>-14.040017894380863</c:v>
                </c:pt>
                <c:pt idx="41">
                  <c:v>-14.038307048314998</c:v>
                </c:pt>
                <c:pt idx="42">
                  <c:v>-14.029752817985676</c:v>
                </c:pt>
                <c:pt idx="43">
                  <c:v>-14.02906847955933</c:v>
                </c:pt>
                <c:pt idx="44">
                  <c:v>-14.02906847955933</c:v>
                </c:pt>
                <c:pt idx="45">
                  <c:v>-14.027699802706637</c:v>
                </c:pt>
                <c:pt idx="46">
                  <c:v>-14.023251602935391</c:v>
                </c:pt>
                <c:pt idx="47">
                  <c:v>-14.020856418443179</c:v>
                </c:pt>
                <c:pt idx="48">
                  <c:v>-14.019145572377315</c:v>
                </c:pt>
                <c:pt idx="49">
                  <c:v>-14.018461233950969</c:v>
                </c:pt>
                <c:pt idx="50">
                  <c:v>-14.011960018900684</c:v>
                </c:pt>
                <c:pt idx="51">
                  <c:v>-14.002379280931843</c:v>
                </c:pt>
                <c:pt idx="52">
                  <c:v>-14.001694942505496</c:v>
                </c:pt>
                <c:pt idx="53">
                  <c:v>-13.995193727455211</c:v>
                </c:pt>
                <c:pt idx="54">
                  <c:v>-13.991087696897136</c:v>
                </c:pt>
                <c:pt idx="55">
                  <c:v>-13.988350343191753</c:v>
                </c:pt>
                <c:pt idx="56">
                  <c:v>-13.983559974207331</c:v>
                </c:pt>
                <c:pt idx="57">
                  <c:v>-13.980480451288775</c:v>
                </c:pt>
                <c:pt idx="58">
                  <c:v>-13.97158405174628</c:v>
                </c:pt>
                <c:pt idx="59">
                  <c:v>-13.969531036467243</c:v>
                </c:pt>
                <c:pt idx="60">
                  <c:v>-13.964056329056476</c:v>
                </c:pt>
                <c:pt idx="61">
                  <c:v>-13.949685222103215</c:v>
                </c:pt>
                <c:pt idx="62">
                  <c:v>-13.924364700328418</c:v>
                </c:pt>
                <c:pt idx="63">
                  <c:v>-13.921627346623035</c:v>
                </c:pt>
                <c:pt idx="64">
                  <c:v>-13.919574331343998</c:v>
                </c:pt>
                <c:pt idx="65">
                  <c:v>-13.912902031687127</c:v>
                </c:pt>
                <c:pt idx="66">
                  <c:v>-13.912902031687127</c:v>
                </c:pt>
                <c:pt idx="67">
                  <c:v>-13.912559862473953</c:v>
                </c:pt>
                <c:pt idx="68">
                  <c:v>-13.908967085735638</c:v>
                </c:pt>
                <c:pt idx="69">
                  <c:v>-13.908796001129051</c:v>
                </c:pt>
                <c:pt idx="70">
                  <c:v>-13.908624916522465</c:v>
                </c:pt>
                <c:pt idx="71">
                  <c:v>-13.908111662702705</c:v>
                </c:pt>
                <c:pt idx="72">
                  <c:v>-13.904518885964389</c:v>
                </c:pt>
                <c:pt idx="73">
                  <c:v>-13.903150209111699</c:v>
                </c:pt>
                <c:pt idx="74">
                  <c:v>-13.896991163274585</c:v>
                </c:pt>
                <c:pt idx="75">
                  <c:v>-13.895280317208721</c:v>
                </c:pt>
                <c:pt idx="76">
                  <c:v>-13.893911640356029</c:v>
                </c:pt>
                <c:pt idx="77">
                  <c:v>-13.893227301929684</c:v>
                </c:pt>
                <c:pt idx="78">
                  <c:v>-13.892542963503338</c:v>
                </c:pt>
                <c:pt idx="79">
                  <c:v>-13.891516455863819</c:v>
                </c:pt>
                <c:pt idx="80">
                  <c:v>-13.88569957923988</c:v>
                </c:pt>
                <c:pt idx="81">
                  <c:v>-13.884673071600361</c:v>
                </c:pt>
                <c:pt idx="82">
                  <c:v>-13.874750164418346</c:v>
                </c:pt>
                <c:pt idx="83">
                  <c:v>-13.874750164418346</c:v>
                </c:pt>
                <c:pt idx="84">
                  <c:v>-13.873039318352482</c:v>
                </c:pt>
                <c:pt idx="85">
                  <c:v>-13.864827257236332</c:v>
                </c:pt>
                <c:pt idx="86">
                  <c:v>-13.854904350054317</c:v>
                </c:pt>
                <c:pt idx="87">
                  <c:v>-13.853193503988454</c:v>
                </c:pt>
                <c:pt idx="88">
                  <c:v>-13.852851334775281</c:v>
                </c:pt>
                <c:pt idx="89">
                  <c:v>-13.845323612085476</c:v>
                </c:pt>
                <c:pt idx="90">
                  <c:v>-13.837111550969325</c:v>
                </c:pt>
                <c:pt idx="91">
                  <c:v>-13.836769381756152</c:v>
                </c:pt>
                <c:pt idx="92">
                  <c:v>-13.836769381756152</c:v>
                </c:pt>
                <c:pt idx="93">
                  <c:v>-13.836085043329808</c:v>
                </c:pt>
                <c:pt idx="94">
                  <c:v>-13.835742874116635</c:v>
                </c:pt>
                <c:pt idx="95">
                  <c:v>-13.833689858837596</c:v>
                </c:pt>
                <c:pt idx="96">
                  <c:v>-13.82581996693462</c:v>
                </c:pt>
                <c:pt idx="97">
                  <c:v>-13.825135628508274</c:v>
                </c:pt>
                <c:pt idx="98">
                  <c:v>-13.825135628508274</c:v>
                </c:pt>
                <c:pt idx="99">
                  <c:v>-13.825135628508274</c:v>
                </c:pt>
                <c:pt idx="100">
                  <c:v>-13.823082613229237</c:v>
                </c:pt>
                <c:pt idx="101">
                  <c:v>-13.818634413457989</c:v>
                </c:pt>
                <c:pt idx="102">
                  <c:v>-13.814528382899914</c:v>
                </c:pt>
                <c:pt idx="103">
                  <c:v>-13.814186213686741</c:v>
                </c:pt>
                <c:pt idx="104">
                  <c:v>-13.813501875260394</c:v>
                </c:pt>
                <c:pt idx="105">
                  <c:v>-13.813501875260394</c:v>
                </c:pt>
                <c:pt idx="106">
                  <c:v>-13.808711506275975</c:v>
                </c:pt>
                <c:pt idx="107">
                  <c:v>-13.806316321783765</c:v>
                </c:pt>
                <c:pt idx="108">
                  <c:v>-13.806316321783765</c:v>
                </c:pt>
                <c:pt idx="109">
                  <c:v>-13.806316321783765</c:v>
                </c:pt>
                <c:pt idx="110">
                  <c:v>-13.805631983357419</c:v>
                </c:pt>
                <c:pt idx="111">
                  <c:v>-13.805631983357419</c:v>
                </c:pt>
                <c:pt idx="112">
                  <c:v>-13.801868122012516</c:v>
                </c:pt>
                <c:pt idx="113">
                  <c:v>-13.797419922241268</c:v>
                </c:pt>
                <c:pt idx="114">
                  <c:v>-13.7881813534856</c:v>
                </c:pt>
                <c:pt idx="115">
                  <c:v>-13.786128338206563</c:v>
                </c:pt>
                <c:pt idx="116">
                  <c:v>-13.786128338206563</c:v>
                </c:pt>
                <c:pt idx="117">
                  <c:v>-13.786128338206563</c:v>
                </c:pt>
                <c:pt idx="118">
                  <c:v>-13.778258446303585</c:v>
                </c:pt>
                <c:pt idx="119">
                  <c:v>-13.77415241574551</c:v>
                </c:pt>
                <c:pt idx="120">
                  <c:v>-13.764229508563496</c:v>
                </c:pt>
                <c:pt idx="121">
                  <c:v>-13.758412631939557</c:v>
                </c:pt>
                <c:pt idx="122">
                  <c:v>-13.758070462726383</c:v>
                </c:pt>
                <c:pt idx="123">
                  <c:v>-13.757386124300037</c:v>
                </c:pt>
                <c:pt idx="124">
                  <c:v>-13.752253586102444</c:v>
                </c:pt>
                <c:pt idx="125">
                  <c:v>-13.749174063183888</c:v>
                </c:pt>
                <c:pt idx="126">
                  <c:v>-13.741988509707257</c:v>
                </c:pt>
                <c:pt idx="127">
                  <c:v>-13.729670418033033</c:v>
                </c:pt>
                <c:pt idx="128">
                  <c:v>-13.71769449557198</c:v>
                </c:pt>
                <c:pt idx="129">
                  <c:v>-13.708798096029485</c:v>
                </c:pt>
                <c:pt idx="130">
                  <c:v>-13.702296880979199</c:v>
                </c:pt>
                <c:pt idx="131">
                  <c:v>-13.69990169648699</c:v>
                </c:pt>
                <c:pt idx="132">
                  <c:v>-13.699559527273816</c:v>
                </c:pt>
                <c:pt idx="133">
                  <c:v>-13.699559527273816</c:v>
                </c:pt>
                <c:pt idx="134">
                  <c:v>-13.689978789304973</c:v>
                </c:pt>
                <c:pt idx="135">
                  <c:v>-13.688952281665456</c:v>
                </c:pt>
                <c:pt idx="136">
                  <c:v>-13.682451066615171</c:v>
                </c:pt>
                <c:pt idx="137">
                  <c:v>-13.681424558975651</c:v>
                </c:pt>
                <c:pt idx="138">
                  <c:v>-13.6694486365146</c:v>
                </c:pt>
                <c:pt idx="139">
                  <c:v>-13.66021006775893</c:v>
                </c:pt>
                <c:pt idx="140">
                  <c:v>-13.648576314511052</c:v>
                </c:pt>
                <c:pt idx="141">
                  <c:v>-13.635231715197309</c:v>
                </c:pt>
                <c:pt idx="142">
                  <c:v>-13.634205207557789</c:v>
                </c:pt>
                <c:pt idx="143">
                  <c:v>-13.63078351542606</c:v>
                </c:pt>
                <c:pt idx="144">
                  <c:v>-13.630099176999714</c:v>
                </c:pt>
                <c:pt idx="145">
                  <c:v>-13.623940131162602</c:v>
                </c:pt>
                <c:pt idx="146">
                  <c:v>-13.61299071634107</c:v>
                </c:pt>
                <c:pt idx="147">
                  <c:v>-13.612648547127897</c:v>
                </c:pt>
                <c:pt idx="148">
                  <c:v>-13.612306377914724</c:v>
                </c:pt>
                <c:pt idx="149">
                  <c:v>-13.596566594108769</c:v>
                </c:pt>
                <c:pt idx="150">
                  <c:v>-13.594855748042905</c:v>
                </c:pt>
                <c:pt idx="151">
                  <c:v>-13.586301517713583</c:v>
                </c:pt>
                <c:pt idx="152">
                  <c:v>-13.556190626954367</c:v>
                </c:pt>
                <c:pt idx="153">
                  <c:v>-13.54729422741187</c:v>
                </c:pt>
                <c:pt idx="154">
                  <c:v>-13.536686981803509</c:v>
                </c:pt>
                <c:pt idx="155">
                  <c:v>-13.524368890129285</c:v>
                </c:pt>
                <c:pt idx="156">
                  <c:v>-13.51547249058679</c:v>
                </c:pt>
                <c:pt idx="157">
                  <c:v>-13.508971275536505</c:v>
                </c:pt>
                <c:pt idx="158">
                  <c:v>-13.5014435528467</c:v>
                </c:pt>
                <c:pt idx="159">
                  <c:v>-13.499390537567663</c:v>
                </c:pt>
                <c:pt idx="160">
                  <c:v>-13.496995353075452</c:v>
                </c:pt>
                <c:pt idx="161">
                  <c:v>-13.496824268468865</c:v>
                </c:pt>
                <c:pt idx="162">
                  <c:v>-13.48741461510661</c:v>
                </c:pt>
                <c:pt idx="163">
                  <c:v>-13.477833877137769</c:v>
                </c:pt>
                <c:pt idx="164">
                  <c:v>-13.477662792531182</c:v>
                </c:pt>
                <c:pt idx="165">
                  <c:v>-13.469279646808447</c:v>
                </c:pt>
                <c:pt idx="166">
                  <c:v>-13.467910969955755</c:v>
                </c:pt>
                <c:pt idx="167">
                  <c:v>-13.467910969955755</c:v>
                </c:pt>
                <c:pt idx="168">
                  <c:v>-13.467739885349168</c:v>
                </c:pt>
                <c:pt idx="169">
                  <c:v>-13.46329168557792</c:v>
                </c:pt>
                <c:pt idx="170">
                  <c:v>-13.458330231986913</c:v>
                </c:pt>
                <c:pt idx="171">
                  <c:v>-13.457645893560567</c:v>
                </c:pt>
                <c:pt idx="172">
                  <c:v>-13.453197693789319</c:v>
                </c:pt>
                <c:pt idx="173">
                  <c:v>-13.452171186149801</c:v>
                </c:pt>
                <c:pt idx="174">
                  <c:v>-13.450460340083936</c:v>
                </c:pt>
                <c:pt idx="175">
                  <c:v>-13.442248278967787</c:v>
                </c:pt>
                <c:pt idx="176">
                  <c:v>-13.440708517508508</c:v>
                </c:pt>
                <c:pt idx="177">
                  <c:v>-13.440366348295335</c:v>
                </c:pt>
                <c:pt idx="178">
                  <c:v>-13.438484417622885</c:v>
                </c:pt>
                <c:pt idx="179">
                  <c:v>-13.437286825376779</c:v>
                </c:pt>
                <c:pt idx="180">
                  <c:v>-13.437115740770192</c:v>
                </c:pt>
                <c:pt idx="181">
                  <c:v>-13.411110880569051</c:v>
                </c:pt>
                <c:pt idx="182">
                  <c:v>-13.410939795962465</c:v>
                </c:pt>
                <c:pt idx="183">
                  <c:v>-13.401187973387037</c:v>
                </c:pt>
                <c:pt idx="184">
                  <c:v>-13.392633743057715</c:v>
                </c:pt>
                <c:pt idx="185">
                  <c:v>-13.39040964317209</c:v>
                </c:pt>
                <c:pt idx="186">
                  <c:v>-13.390238558565503</c:v>
                </c:pt>
                <c:pt idx="187">
                  <c:v>-13.381684328236181</c:v>
                </c:pt>
                <c:pt idx="188">
                  <c:v>-13.380315651383489</c:v>
                </c:pt>
                <c:pt idx="189">
                  <c:v>-13.380144566776902</c:v>
                </c:pt>
                <c:pt idx="190">
                  <c:v>-13.370734913414648</c:v>
                </c:pt>
                <c:pt idx="191">
                  <c:v>-13.370392744201474</c:v>
                </c:pt>
                <c:pt idx="192">
                  <c:v>-13.361496344658979</c:v>
                </c:pt>
                <c:pt idx="193">
                  <c:v>-13.361154175445806</c:v>
                </c:pt>
                <c:pt idx="194">
                  <c:v>-13.36046983701946</c:v>
                </c:pt>
                <c:pt idx="195">
                  <c:v>-13.360298752412874</c:v>
                </c:pt>
                <c:pt idx="196">
                  <c:v>-13.352257775903311</c:v>
                </c:pt>
                <c:pt idx="197">
                  <c:v>-13.350546929837446</c:v>
                </c:pt>
                <c:pt idx="198">
                  <c:v>-13.343703545573987</c:v>
                </c:pt>
                <c:pt idx="199">
                  <c:v>-13.343532460967401</c:v>
                </c:pt>
                <c:pt idx="200">
                  <c:v>-13.343019207147641</c:v>
                </c:pt>
                <c:pt idx="201">
                  <c:v>-13.342848122541055</c:v>
                </c:pt>
                <c:pt idx="202">
                  <c:v>-13.342334868721297</c:v>
                </c:pt>
                <c:pt idx="203">
                  <c:v>-13.342334868721297</c:v>
                </c:pt>
                <c:pt idx="204">
                  <c:v>-13.342334868721297</c:v>
                </c:pt>
                <c:pt idx="205">
                  <c:v>-13.341992699508124</c:v>
                </c:pt>
                <c:pt idx="206">
                  <c:v>-13.341308361081778</c:v>
                </c:pt>
                <c:pt idx="207">
                  <c:v>-13.334122807605146</c:v>
                </c:pt>
                <c:pt idx="208">
                  <c:v>-13.33395172299856</c:v>
                </c:pt>
                <c:pt idx="209">
                  <c:v>-13.332411961539282</c:v>
                </c:pt>
                <c:pt idx="210">
                  <c:v>-13.332069792326109</c:v>
                </c:pt>
                <c:pt idx="211">
                  <c:v>-13.324542069636305</c:v>
                </c:pt>
                <c:pt idx="212">
                  <c:v>-13.324199900423132</c:v>
                </c:pt>
                <c:pt idx="213">
                  <c:v>-13.324028815816545</c:v>
                </c:pt>
                <c:pt idx="214">
                  <c:v>-13.323857731209959</c:v>
                </c:pt>
                <c:pt idx="215">
                  <c:v>-13.31461916245429</c:v>
                </c:pt>
                <c:pt idx="216">
                  <c:v>-13.314448077847704</c:v>
                </c:pt>
                <c:pt idx="217">
                  <c:v>-13.313592654814771</c:v>
                </c:pt>
                <c:pt idx="218">
                  <c:v>-13.313592654814771</c:v>
                </c:pt>
                <c:pt idx="219">
                  <c:v>-13.312223977962081</c:v>
                </c:pt>
                <c:pt idx="220">
                  <c:v>-13.311539639535734</c:v>
                </c:pt>
                <c:pt idx="221">
                  <c:v>-13.306749270551313</c:v>
                </c:pt>
                <c:pt idx="222">
                  <c:v>-13.305722762911795</c:v>
                </c:pt>
                <c:pt idx="223">
                  <c:v>-13.305551678305209</c:v>
                </c:pt>
                <c:pt idx="224">
                  <c:v>-13.305038424485449</c:v>
                </c:pt>
                <c:pt idx="225">
                  <c:v>-13.304867339878863</c:v>
                </c:pt>
                <c:pt idx="226">
                  <c:v>-13.304354086059103</c:v>
                </c:pt>
                <c:pt idx="227">
                  <c:v>-13.304354086059103</c:v>
                </c:pt>
                <c:pt idx="228">
                  <c:v>-13.304183001452516</c:v>
                </c:pt>
                <c:pt idx="229">
                  <c:v>-13.303669747632757</c:v>
                </c:pt>
                <c:pt idx="230">
                  <c:v>-13.302985409206411</c:v>
                </c:pt>
                <c:pt idx="231">
                  <c:v>-13.302985409206411</c:v>
                </c:pt>
                <c:pt idx="232">
                  <c:v>-13.301958901566893</c:v>
                </c:pt>
                <c:pt idx="233">
                  <c:v>-13.301787816960307</c:v>
                </c:pt>
                <c:pt idx="234">
                  <c:v>-13.296826363369298</c:v>
                </c:pt>
                <c:pt idx="235">
                  <c:v>-13.295970940336368</c:v>
                </c:pt>
                <c:pt idx="236">
                  <c:v>-13.295115517303435</c:v>
                </c:pt>
                <c:pt idx="237">
                  <c:v>-13.295115517303435</c:v>
                </c:pt>
                <c:pt idx="238">
                  <c:v>-13.294944432696848</c:v>
                </c:pt>
                <c:pt idx="239">
                  <c:v>-13.294944432696848</c:v>
                </c:pt>
                <c:pt idx="240">
                  <c:v>-13.294773348090262</c:v>
                </c:pt>
                <c:pt idx="241">
                  <c:v>-13.294773348090262</c:v>
                </c:pt>
                <c:pt idx="242">
                  <c:v>-13.294602263483675</c:v>
                </c:pt>
                <c:pt idx="243">
                  <c:v>-13.294602263483675</c:v>
                </c:pt>
                <c:pt idx="244">
                  <c:v>-13.293404671237569</c:v>
                </c:pt>
                <c:pt idx="245">
                  <c:v>-13.292378163598052</c:v>
                </c:pt>
                <c:pt idx="246">
                  <c:v>-13.28998297910584</c:v>
                </c:pt>
                <c:pt idx="247">
                  <c:v>-13.289811894499254</c:v>
                </c:pt>
                <c:pt idx="248">
                  <c:v>-13.287929963826803</c:v>
                </c:pt>
                <c:pt idx="249">
                  <c:v>-13.286561286974111</c:v>
                </c:pt>
                <c:pt idx="250">
                  <c:v>-13.285876948547767</c:v>
                </c:pt>
                <c:pt idx="251">
                  <c:v>-13.28570586394118</c:v>
                </c:pt>
                <c:pt idx="252">
                  <c:v>-13.285534779334593</c:v>
                </c:pt>
                <c:pt idx="253">
                  <c:v>-13.28519261012142</c:v>
                </c:pt>
                <c:pt idx="254">
                  <c:v>-13.285021525514834</c:v>
                </c:pt>
                <c:pt idx="255">
                  <c:v>-13.284508271695074</c:v>
                </c:pt>
                <c:pt idx="256">
                  <c:v>-13.284337187088488</c:v>
                </c:pt>
                <c:pt idx="257">
                  <c:v>-13.284166102481901</c:v>
                </c:pt>
                <c:pt idx="258">
                  <c:v>-13.283823933268728</c:v>
                </c:pt>
                <c:pt idx="259">
                  <c:v>-13.283823933268728</c:v>
                </c:pt>
                <c:pt idx="260">
                  <c:v>-13.283823933268728</c:v>
                </c:pt>
                <c:pt idx="261">
                  <c:v>-13.283652848662141</c:v>
                </c:pt>
                <c:pt idx="262">
                  <c:v>-13.283652848662141</c:v>
                </c:pt>
                <c:pt idx="263">
                  <c:v>-13.283139594842382</c:v>
                </c:pt>
                <c:pt idx="264">
                  <c:v>-13.282797425629209</c:v>
                </c:pt>
                <c:pt idx="265">
                  <c:v>-13.282455256416037</c:v>
                </c:pt>
                <c:pt idx="266">
                  <c:v>-13.282284171809451</c:v>
                </c:pt>
                <c:pt idx="267">
                  <c:v>-13.277322718218443</c:v>
                </c:pt>
                <c:pt idx="268">
                  <c:v>-13.275954041365752</c:v>
                </c:pt>
                <c:pt idx="269">
                  <c:v>-13.275954041365752</c:v>
                </c:pt>
                <c:pt idx="270">
                  <c:v>-13.275782956759166</c:v>
                </c:pt>
                <c:pt idx="271">
                  <c:v>-13.275782956759166</c:v>
                </c:pt>
                <c:pt idx="272">
                  <c:v>-13.275611872152579</c:v>
                </c:pt>
                <c:pt idx="273">
                  <c:v>-13.275440787545993</c:v>
                </c:pt>
                <c:pt idx="274">
                  <c:v>-13.27458536451306</c:v>
                </c:pt>
                <c:pt idx="275">
                  <c:v>-13.274243195299887</c:v>
                </c:pt>
                <c:pt idx="276">
                  <c:v>-13.274243195299887</c:v>
                </c:pt>
                <c:pt idx="277">
                  <c:v>-13.2740721106933</c:v>
                </c:pt>
                <c:pt idx="278">
                  <c:v>-13.2740721106933</c:v>
                </c:pt>
                <c:pt idx="279">
                  <c:v>-13.2740721106933</c:v>
                </c:pt>
                <c:pt idx="280">
                  <c:v>-13.273558856873541</c:v>
                </c:pt>
                <c:pt idx="281">
                  <c:v>-13.273216687660367</c:v>
                </c:pt>
                <c:pt idx="282">
                  <c:v>-13.273045603053781</c:v>
                </c:pt>
                <c:pt idx="283">
                  <c:v>-13.272874518447194</c:v>
                </c:pt>
                <c:pt idx="284">
                  <c:v>-13.272874518447194</c:v>
                </c:pt>
                <c:pt idx="285">
                  <c:v>-13.272703433840608</c:v>
                </c:pt>
                <c:pt idx="286">
                  <c:v>-13.267741980249601</c:v>
                </c:pt>
                <c:pt idx="287">
                  <c:v>-13.267570895643015</c:v>
                </c:pt>
                <c:pt idx="288">
                  <c:v>-13.266373303396909</c:v>
                </c:pt>
                <c:pt idx="289">
                  <c:v>-13.266202218790323</c:v>
                </c:pt>
                <c:pt idx="290">
                  <c:v>-13.266031134183736</c:v>
                </c:pt>
                <c:pt idx="291">
                  <c:v>-13.265860049577151</c:v>
                </c:pt>
                <c:pt idx="292">
                  <c:v>-13.265346795757392</c:v>
                </c:pt>
                <c:pt idx="293">
                  <c:v>-13.265004626544219</c:v>
                </c:pt>
                <c:pt idx="294">
                  <c:v>-13.264662457331045</c:v>
                </c:pt>
                <c:pt idx="295">
                  <c:v>-13.264662457331045</c:v>
                </c:pt>
                <c:pt idx="296">
                  <c:v>-13.264662457331045</c:v>
                </c:pt>
                <c:pt idx="297">
                  <c:v>-13.264491372724459</c:v>
                </c:pt>
                <c:pt idx="298">
                  <c:v>-13.264491372724459</c:v>
                </c:pt>
                <c:pt idx="299">
                  <c:v>-13.264491372724459</c:v>
                </c:pt>
                <c:pt idx="300">
                  <c:v>-13.263635949691526</c:v>
                </c:pt>
                <c:pt idx="301">
                  <c:v>-13.26295161126518</c:v>
                </c:pt>
                <c:pt idx="302">
                  <c:v>-13.26295161126518</c:v>
                </c:pt>
                <c:pt idx="303">
                  <c:v>-13.262780526658593</c:v>
                </c:pt>
                <c:pt idx="304">
                  <c:v>-13.262780526658593</c:v>
                </c:pt>
                <c:pt idx="305">
                  <c:v>-13.261240765199316</c:v>
                </c:pt>
                <c:pt idx="306">
                  <c:v>-13.26106968059273</c:v>
                </c:pt>
                <c:pt idx="307">
                  <c:v>-13.259872088346624</c:v>
                </c:pt>
                <c:pt idx="308">
                  <c:v>-13.259701003740037</c:v>
                </c:pt>
                <c:pt idx="309">
                  <c:v>-13.25816124228076</c:v>
                </c:pt>
                <c:pt idx="310">
                  <c:v>-13.257990157674174</c:v>
                </c:pt>
                <c:pt idx="311">
                  <c:v>-13.257819073067587</c:v>
                </c:pt>
                <c:pt idx="312">
                  <c:v>-13.257476903854414</c:v>
                </c:pt>
                <c:pt idx="313">
                  <c:v>-13.257305819247827</c:v>
                </c:pt>
                <c:pt idx="314">
                  <c:v>-13.256450396214895</c:v>
                </c:pt>
                <c:pt idx="315">
                  <c:v>-13.256450396214895</c:v>
                </c:pt>
                <c:pt idx="316">
                  <c:v>-13.25576605778855</c:v>
                </c:pt>
                <c:pt idx="317">
                  <c:v>-13.255594973181964</c:v>
                </c:pt>
                <c:pt idx="318">
                  <c:v>-13.254739550149031</c:v>
                </c:pt>
                <c:pt idx="319">
                  <c:v>-13.253884127116098</c:v>
                </c:pt>
                <c:pt idx="320">
                  <c:v>-13.253370873296339</c:v>
                </c:pt>
                <c:pt idx="321">
                  <c:v>-13.252344365656821</c:v>
                </c:pt>
                <c:pt idx="322">
                  <c:v>-13.24994918116461</c:v>
                </c:pt>
                <c:pt idx="323">
                  <c:v>-13.249778096558023</c:v>
                </c:pt>
                <c:pt idx="324">
                  <c:v>-13.249264842738265</c:v>
                </c:pt>
                <c:pt idx="325">
                  <c:v>-13.248922673525092</c:v>
                </c:pt>
                <c:pt idx="326">
                  <c:v>-13.248751588918505</c:v>
                </c:pt>
                <c:pt idx="327">
                  <c:v>-13.247896165885573</c:v>
                </c:pt>
                <c:pt idx="328">
                  <c:v>-13.247896165885573</c:v>
                </c:pt>
                <c:pt idx="329">
                  <c:v>-13.247896165885573</c:v>
                </c:pt>
                <c:pt idx="330">
                  <c:v>-13.247725081278986</c:v>
                </c:pt>
                <c:pt idx="331">
                  <c:v>-13.2475539966724</c:v>
                </c:pt>
                <c:pt idx="332">
                  <c:v>-13.246869658246053</c:v>
                </c:pt>
                <c:pt idx="333">
                  <c:v>-13.246698573639467</c:v>
                </c:pt>
                <c:pt idx="334">
                  <c:v>-13.24652748903288</c:v>
                </c:pt>
                <c:pt idx="335">
                  <c:v>-13.245500981393363</c:v>
                </c:pt>
                <c:pt idx="336">
                  <c:v>-13.245500981393363</c:v>
                </c:pt>
                <c:pt idx="337">
                  <c:v>-13.245329896786776</c:v>
                </c:pt>
                <c:pt idx="338">
                  <c:v>-13.245329896786776</c:v>
                </c:pt>
                <c:pt idx="339">
                  <c:v>-13.244816642967017</c:v>
                </c:pt>
                <c:pt idx="340">
                  <c:v>-13.239684104769422</c:v>
                </c:pt>
                <c:pt idx="341">
                  <c:v>-13.238657597129905</c:v>
                </c:pt>
                <c:pt idx="342">
                  <c:v>-13.238657597129905</c:v>
                </c:pt>
                <c:pt idx="343">
                  <c:v>-13.238486512523318</c:v>
                </c:pt>
                <c:pt idx="344">
                  <c:v>-13.237973258703558</c:v>
                </c:pt>
                <c:pt idx="345">
                  <c:v>-13.237973258703558</c:v>
                </c:pt>
                <c:pt idx="346">
                  <c:v>-13.237802174096972</c:v>
                </c:pt>
                <c:pt idx="347">
                  <c:v>-13.237631089490385</c:v>
                </c:pt>
                <c:pt idx="348">
                  <c:v>-13.236604581850866</c:v>
                </c:pt>
                <c:pt idx="349">
                  <c:v>-13.236262412637693</c:v>
                </c:pt>
                <c:pt idx="350">
                  <c:v>-13.236091328031106</c:v>
                </c:pt>
                <c:pt idx="351">
                  <c:v>-13.235235904998175</c:v>
                </c:pt>
                <c:pt idx="352">
                  <c:v>-13.235064820391589</c:v>
                </c:pt>
                <c:pt idx="353">
                  <c:v>-13.229076859161063</c:v>
                </c:pt>
                <c:pt idx="354">
                  <c:v>-13.228392520734717</c:v>
                </c:pt>
                <c:pt idx="355">
                  <c:v>-13.228392520734717</c:v>
                </c:pt>
                <c:pt idx="356">
                  <c:v>-13.228050351521544</c:v>
                </c:pt>
                <c:pt idx="357">
                  <c:v>-13.228050351521544</c:v>
                </c:pt>
                <c:pt idx="358">
                  <c:v>-13.227708182308371</c:v>
                </c:pt>
                <c:pt idx="359">
                  <c:v>-13.226339505455678</c:v>
                </c:pt>
                <c:pt idx="360">
                  <c:v>-13.225997336242505</c:v>
                </c:pt>
                <c:pt idx="361">
                  <c:v>-13.218811782765876</c:v>
                </c:pt>
                <c:pt idx="362">
                  <c:v>-13.21812744433953</c:v>
                </c:pt>
                <c:pt idx="363">
                  <c:v>-13.217956359732943</c:v>
                </c:pt>
                <c:pt idx="364">
                  <c:v>-13.216758767486837</c:v>
                </c:pt>
                <c:pt idx="365">
                  <c:v>-13.216587682880251</c:v>
                </c:pt>
                <c:pt idx="366">
                  <c:v>-13.210257552436552</c:v>
                </c:pt>
                <c:pt idx="367">
                  <c:v>-13.210086467829965</c:v>
                </c:pt>
                <c:pt idx="368">
                  <c:v>-13.209573214010206</c:v>
                </c:pt>
                <c:pt idx="369">
                  <c:v>-13.209231044797034</c:v>
                </c:pt>
                <c:pt idx="370">
                  <c:v>-13.208546706370688</c:v>
                </c:pt>
                <c:pt idx="371">
                  <c:v>-13.208546706370688</c:v>
                </c:pt>
                <c:pt idx="372">
                  <c:v>-13.208375621764102</c:v>
                </c:pt>
                <c:pt idx="373">
                  <c:v>-13.207862367944342</c:v>
                </c:pt>
                <c:pt idx="374">
                  <c:v>-13.207178029517996</c:v>
                </c:pt>
                <c:pt idx="375">
                  <c:v>-13.206835860304823</c:v>
                </c:pt>
                <c:pt idx="376">
                  <c:v>-13.20649369109165</c:v>
                </c:pt>
                <c:pt idx="377">
                  <c:v>-13.204440675812613</c:v>
                </c:pt>
                <c:pt idx="378">
                  <c:v>-13.198281629975501</c:v>
                </c:pt>
                <c:pt idx="379">
                  <c:v>-13.197768376155741</c:v>
                </c:pt>
                <c:pt idx="380">
                  <c:v>-13.197597291549155</c:v>
                </c:pt>
                <c:pt idx="381">
                  <c:v>-13.197255122335982</c:v>
                </c:pt>
                <c:pt idx="382">
                  <c:v>-13.195544276270118</c:v>
                </c:pt>
                <c:pt idx="383">
                  <c:v>-13.187332215153967</c:v>
                </c:pt>
                <c:pt idx="384">
                  <c:v>-13.186990045940794</c:v>
                </c:pt>
                <c:pt idx="385">
                  <c:v>-13.186818961334208</c:v>
                </c:pt>
                <c:pt idx="386">
                  <c:v>-13.179804492464163</c:v>
                </c:pt>
                <c:pt idx="387">
                  <c:v>-13.179633407857576</c:v>
                </c:pt>
                <c:pt idx="388">
                  <c:v>-13.177409307971953</c:v>
                </c:pt>
                <c:pt idx="389">
                  <c:v>-13.167144231576765</c:v>
                </c:pt>
                <c:pt idx="390">
                  <c:v>-13.166459893150419</c:v>
                </c:pt>
                <c:pt idx="391">
                  <c:v>-13.129847787340918</c:v>
                </c:pt>
                <c:pt idx="392">
                  <c:v>-13.129676702734331</c:v>
                </c:pt>
                <c:pt idx="393">
                  <c:v>-13.129505618127745</c:v>
                </c:pt>
                <c:pt idx="394">
                  <c:v>-13.129334533521158</c:v>
                </c:pt>
                <c:pt idx="395">
                  <c:v>-13.129163448914573</c:v>
                </c:pt>
                <c:pt idx="396">
                  <c:v>-13.128992364307987</c:v>
                </c:pt>
                <c:pt idx="397">
                  <c:v>-13.119924880158903</c:v>
                </c:pt>
                <c:pt idx="398">
                  <c:v>-13.119753795552317</c:v>
                </c:pt>
                <c:pt idx="399">
                  <c:v>-13.109830888370302</c:v>
                </c:pt>
                <c:pt idx="400">
                  <c:v>-13.109659803763716</c:v>
                </c:pt>
                <c:pt idx="401">
                  <c:v>-13.109317634550543</c:v>
                </c:pt>
                <c:pt idx="402">
                  <c:v>-13.109317634550543</c:v>
                </c:pt>
                <c:pt idx="403">
                  <c:v>-13.109317634550543</c:v>
                </c:pt>
                <c:pt idx="404">
                  <c:v>-13.109146549943958</c:v>
                </c:pt>
                <c:pt idx="405">
                  <c:v>-13.109146549943958</c:v>
                </c:pt>
                <c:pt idx="406">
                  <c:v>-13.109146549943958</c:v>
                </c:pt>
                <c:pt idx="407">
                  <c:v>-13.091524835465552</c:v>
                </c:pt>
                <c:pt idx="408">
                  <c:v>-13.091524835465552</c:v>
                </c:pt>
                <c:pt idx="409">
                  <c:v>-13.091524835465552</c:v>
                </c:pt>
                <c:pt idx="410">
                  <c:v>-13.091353750858966</c:v>
                </c:pt>
                <c:pt idx="411">
                  <c:v>-13.091353750858966</c:v>
                </c:pt>
                <c:pt idx="412">
                  <c:v>-13.091353750858966</c:v>
                </c:pt>
                <c:pt idx="413">
                  <c:v>-13.083141689742815</c:v>
                </c:pt>
                <c:pt idx="414">
                  <c:v>-13.083141689742815</c:v>
                </c:pt>
                <c:pt idx="415">
                  <c:v>-13.083141689742815</c:v>
                </c:pt>
                <c:pt idx="416">
                  <c:v>-13.083141689742815</c:v>
                </c:pt>
                <c:pt idx="417">
                  <c:v>-13.083141689742815</c:v>
                </c:pt>
                <c:pt idx="418">
                  <c:v>-13.083141689742815</c:v>
                </c:pt>
                <c:pt idx="419">
                  <c:v>-13.083141689742815</c:v>
                </c:pt>
                <c:pt idx="420">
                  <c:v>-13.082970605136229</c:v>
                </c:pt>
                <c:pt idx="421">
                  <c:v>-13.082970605136229</c:v>
                </c:pt>
                <c:pt idx="422">
                  <c:v>-13.082970605136229</c:v>
                </c:pt>
                <c:pt idx="423">
                  <c:v>-13.082970605136229</c:v>
                </c:pt>
                <c:pt idx="424">
                  <c:v>-13.082970605136229</c:v>
                </c:pt>
                <c:pt idx="425">
                  <c:v>-13.082970605136229</c:v>
                </c:pt>
                <c:pt idx="426">
                  <c:v>-13.072534444134455</c:v>
                </c:pt>
                <c:pt idx="427">
                  <c:v>-13.072021190314697</c:v>
                </c:pt>
                <c:pt idx="428">
                  <c:v>-13.063295875378786</c:v>
                </c:pt>
                <c:pt idx="429">
                  <c:v>-13.063295875378786</c:v>
                </c:pt>
                <c:pt idx="430">
                  <c:v>-13.063295875378786</c:v>
                </c:pt>
                <c:pt idx="431">
                  <c:v>-13.0631247907722</c:v>
                </c:pt>
                <c:pt idx="432">
                  <c:v>-13.0631247907722</c:v>
                </c:pt>
                <c:pt idx="433">
                  <c:v>-13.0631247907722</c:v>
                </c:pt>
                <c:pt idx="434">
                  <c:v>-13.053886222016532</c:v>
                </c:pt>
                <c:pt idx="435">
                  <c:v>-13.053886222016532</c:v>
                </c:pt>
                <c:pt idx="436">
                  <c:v>-13.053886222016532</c:v>
                </c:pt>
                <c:pt idx="437">
                  <c:v>-13.053715137409945</c:v>
                </c:pt>
                <c:pt idx="438">
                  <c:v>-13.053715137409945</c:v>
                </c:pt>
                <c:pt idx="439">
                  <c:v>-13.053715137409945</c:v>
                </c:pt>
                <c:pt idx="440">
                  <c:v>-13.04430548404769</c:v>
                </c:pt>
                <c:pt idx="441">
                  <c:v>-13.04430548404769</c:v>
                </c:pt>
                <c:pt idx="442">
                  <c:v>-13.04430548404769</c:v>
                </c:pt>
                <c:pt idx="443">
                  <c:v>-13.044134399441104</c:v>
                </c:pt>
                <c:pt idx="444">
                  <c:v>-13.044134399441104</c:v>
                </c:pt>
                <c:pt idx="445">
                  <c:v>-13.044134399441104</c:v>
                </c:pt>
                <c:pt idx="446">
                  <c:v>-13.035409084505195</c:v>
                </c:pt>
                <c:pt idx="447">
                  <c:v>-13.035409084505195</c:v>
                </c:pt>
                <c:pt idx="448">
                  <c:v>-13.035409084505195</c:v>
                </c:pt>
                <c:pt idx="449">
                  <c:v>-13.035237999898609</c:v>
                </c:pt>
                <c:pt idx="450">
                  <c:v>-13.035237999898609</c:v>
                </c:pt>
                <c:pt idx="451">
                  <c:v>-13.035237999898609</c:v>
                </c:pt>
                <c:pt idx="452">
                  <c:v>-13.025315092716594</c:v>
                </c:pt>
                <c:pt idx="453">
                  <c:v>-13.025315092716594</c:v>
                </c:pt>
                <c:pt idx="454">
                  <c:v>-13.025315092716594</c:v>
                </c:pt>
                <c:pt idx="455">
                  <c:v>-13.025144008110008</c:v>
                </c:pt>
                <c:pt idx="456">
                  <c:v>-13.025144008110008</c:v>
                </c:pt>
                <c:pt idx="457">
                  <c:v>-13.015734354747753</c:v>
                </c:pt>
                <c:pt idx="458">
                  <c:v>-13.015734354747753</c:v>
                </c:pt>
                <c:pt idx="459">
                  <c:v>-13.015734354747753</c:v>
                </c:pt>
                <c:pt idx="460">
                  <c:v>-13.015563270141167</c:v>
                </c:pt>
                <c:pt idx="461">
                  <c:v>-13.015563270141167</c:v>
                </c:pt>
                <c:pt idx="462">
                  <c:v>-13.015563270141167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CA-4FBB-AC51-5F65DF90520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55.757884651215562</c:v>
                </c:pt>
                <c:pt idx="1">
                  <c:v>49.40174456345639</c:v>
                </c:pt>
                <c:pt idx="2">
                  <c:v>43.352640817435969</c:v>
                </c:pt>
                <c:pt idx="3">
                  <c:v>37.610573413154292</c:v>
                </c:pt>
                <c:pt idx="4">
                  <c:v>32.175542350611366</c:v>
                </c:pt>
                <c:pt idx="5">
                  <c:v>27.047547629807198</c:v>
                </c:pt>
                <c:pt idx="6">
                  <c:v>22.226589250741768</c:v>
                </c:pt>
                <c:pt idx="7">
                  <c:v>17.712667213415095</c:v>
                </c:pt>
                <c:pt idx="8">
                  <c:v>13.505781517827163</c:v>
                </c:pt>
                <c:pt idx="9">
                  <c:v>9.6059321639779824</c:v>
                </c:pt>
                <c:pt idx="10">
                  <c:v>6.0131191518675546</c:v>
                </c:pt>
                <c:pt idx="11">
                  <c:v>2.7273424814958709</c:v>
                </c:pt>
                <c:pt idx="12">
                  <c:v>-0.2513978471370617</c:v>
                </c:pt>
                <c:pt idx="13">
                  <c:v>-2.9231018340312467</c:v>
                </c:pt>
                <c:pt idx="14">
                  <c:v>-5.2877694791866805</c:v>
                </c:pt>
                <c:pt idx="15">
                  <c:v>-7.3454007826033676</c:v>
                </c:pt>
                <c:pt idx="16">
                  <c:v>-9.0959957442813053</c:v>
                </c:pt>
                <c:pt idx="17">
                  <c:v>-10.539554364220495</c:v>
                </c:pt>
                <c:pt idx="18">
                  <c:v>-11.676076642420936</c:v>
                </c:pt>
                <c:pt idx="19">
                  <c:v>-12.505562578882627</c:v>
                </c:pt>
                <c:pt idx="20">
                  <c:v>-13.028012173605569</c:v>
                </c:pt>
                <c:pt idx="21">
                  <c:v>-13.243425426589765</c:v>
                </c:pt>
                <c:pt idx="22">
                  <c:v>-13.151802337835209</c:v>
                </c:pt>
                <c:pt idx="23">
                  <c:v>-12.753142907341905</c:v>
                </c:pt>
                <c:pt idx="24">
                  <c:v>-12.047447135109854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CA-4FBB-AC51-5F65DF905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95920"/>
        <c:axId val="1"/>
      </c:scatterChart>
      <c:valAx>
        <c:axId val="519395920"/>
        <c:scaling>
          <c:orientation val="minMax"/>
          <c:max val="1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38755980861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45454545454545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39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51196172248804"/>
          <c:y val="0.92073298764483702"/>
          <c:w val="0.557416267942583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 O-C Diagr.</a:t>
            </a:r>
          </a:p>
        </c:rich>
      </c:tx>
      <c:layout>
        <c:manualLayout>
          <c:xMode val="edge"/>
          <c:yMode val="edge"/>
          <c:x val="0.3832605285572783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877982570987"/>
          <c:y val="0.13872851947553438"/>
          <c:w val="0.8281950202411152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53.838050000002568</c:v>
                </c:pt>
                <c:pt idx="1">
                  <c:v>53.787000000002536</c:v>
                </c:pt>
                <c:pt idx="2">
                  <c:v>23.430900000001202</c:v>
                </c:pt>
                <c:pt idx="3">
                  <c:v>21.937099999999191</c:v>
                </c:pt>
                <c:pt idx="4">
                  <c:v>21.66030000000319</c:v>
                </c:pt>
                <c:pt idx="5">
                  <c:v>21.796800000003714</c:v>
                </c:pt>
                <c:pt idx="6">
                  <c:v>21.974299999998038</c:v>
                </c:pt>
                <c:pt idx="7">
                  <c:v>21.123699999996461</c:v>
                </c:pt>
                <c:pt idx="8">
                  <c:v>22.148599999996804</c:v>
                </c:pt>
                <c:pt idx="9">
                  <c:v>21.293299999997544</c:v>
                </c:pt>
                <c:pt idx="10">
                  <c:v>21.233400000000984</c:v>
                </c:pt>
                <c:pt idx="11">
                  <c:v>20.805000000000291</c:v>
                </c:pt>
                <c:pt idx="12">
                  <c:v>20.851800000000367</c:v>
                </c:pt>
                <c:pt idx="13">
                  <c:v>20.999299999999494</c:v>
                </c:pt>
                <c:pt idx="14">
                  <c:v>21.139299999998912</c:v>
                </c:pt>
                <c:pt idx="15">
                  <c:v>20.18670000000202</c:v>
                </c:pt>
                <c:pt idx="16">
                  <c:v>20.408999999999651</c:v>
                </c:pt>
                <c:pt idx="17">
                  <c:v>19.143100000001141</c:v>
                </c:pt>
                <c:pt idx="18">
                  <c:v>20.086100000000442</c:v>
                </c:pt>
                <c:pt idx="19">
                  <c:v>19.165899999999965</c:v>
                </c:pt>
                <c:pt idx="20">
                  <c:v>19.534999999996217</c:v>
                </c:pt>
                <c:pt idx="21">
                  <c:v>18.999600000002829</c:v>
                </c:pt>
                <c:pt idx="22">
                  <c:v>19.081299999998009</c:v>
                </c:pt>
                <c:pt idx="23">
                  <c:v>18.286799999998038</c:v>
                </c:pt>
                <c:pt idx="24">
                  <c:v>18.478299999995215</c:v>
                </c:pt>
                <c:pt idx="25">
                  <c:v>18.527000000001863</c:v>
                </c:pt>
                <c:pt idx="26">
                  <c:v>17.878199999999197</c:v>
                </c:pt>
                <c:pt idx="27">
                  <c:v>17.946799999997893</c:v>
                </c:pt>
                <c:pt idx="28">
                  <c:v>17.067599999998492</c:v>
                </c:pt>
                <c:pt idx="29">
                  <c:v>18.075599999996484</c:v>
                </c:pt>
                <c:pt idx="30">
                  <c:v>17.053399999997055</c:v>
                </c:pt>
                <c:pt idx="31">
                  <c:v>17.515299999999115</c:v>
                </c:pt>
                <c:pt idx="32">
                  <c:v>16.846299999997427</c:v>
                </c:pt>
                <c:pt idx="33">
                  <c:v>16.443500000001222</c:v>
                </c:pt>
                <c:pt idx="34">
                  <c:v>15.484400000001187</c:v>
                </c:pt>
                <c:pt idx="35">
                  <c:v>15.796500000000378</c:v>
                </c:pt>
                <c:pt idx="36">
                  <c:v>16.881199999999808</c:v>
                </c:pt>
                <c:pt idx="37">
                  <c:v>16.103600000002189</c:v>
                </c:pt>
                <c:pt idx="38">
                  <c:v>15.568299999998999</c:v>
                </c:pt>
                <c:pt idx="39">
                  <c:v>15.553199999998469</c:v>
                </c:pt>
                <c:pt idx="40">
                  <c:v>14.964199999998527</c:v>
                </c:pt>
                <c:pt idx="41">
                  <c:v>15.087699999996403</c:v>
                </c:pt>
                <c:pt idx="42">
                  <c:v>13.678200000002107</c:v>
                </c:pt>
                <c:pt idx="43">
                  <c:v>13.715000000000146</c:v>
                </c:pt>
                <c:pt idx="44">
                  <c:v>13.761999999998807</c:v>
                </c:pt>
                <c:pt idx="45">
                  <c:v>14.859599999999773</c:v>
                </c:pt>
                <c:pt idx="46">
                  <c:v>13.949300000000221</c:v>
                </c:pt>
                <c:pt idx="47">
                  <c:v>13.204599999997299</c:v>
                </c:pt>
                <c:pt idx="48">
                  <c:v>13.379100000001927</c:v>
                </c:pt>
                <c:pt idx="49">
                  <c:v>14.472900000000664</c:v>
                </c:pt>
                <c:pt idx="50">
                  <c:v>13.792000000001281</c:v>
                </c:pt>
                <c:pt idx="51">
                  <c:v>11.406199999997625</c:v>
                </c:pt>
                <c:pt idx="52">
                  <c:v>14.46900000000096</c:v>
                </c:pt>
                <c:pt idx="53">
                  <c:v>12.724099999999453</c:v>
                </c:pt>
                <c:pt idx="54">
                  <c:v>12.223899999997229</c:v>
                </c:pt>
                <c:pt idx="55">
                  <c:v>11.475099999999657</c:v>
                </c:pt>
                <c:pt idx="56">
                  <c:v>11.573700000000827</c:v>
                </c:pt>
                <c:pt idx="57">
                  <c:v>11.917799999999261</c:v>
                </c:pt>
                <c:pt idx="58">
                  <c:v>10.490200000000186</c:v>
                </c:pt>
                <c:pt idx="59">
                  <c:v>10.649600000000646</c:v>
                </c:pt>
                <c:pt idx="60">
                  <c:v>10.901999999998225</c:v>
                </c:pt>
                <c:pt idx="61">
                  <c:v>9.9907999999995809</c:v>
                </c:pt>
                <c:pt idx="62">
                  <c:v>8.5724000000009255</c:v>
                </c:pt>
                <c:pt idx="63">
                  <c:v>7.804599999999482</c:v>
                </c:pt>
                <c:pt idx="64">
                  <c:v>9.047999999998865</c:v>
                </c:pt>
                <c:pt idx="72">
                  <c:v>7.9026000000012573</c:v>
                </c:pt>
                <c:pt idx="73">
                  <c:v>7.0551999999988766</c:v>
                </c:pt>
                <c:pt idx="74">
                  <c:v>6.2913999999982479</c:v>
                </c:pt>
                <c:pt idx="75">
                  <c:v>7.4919000000008964</c:v>
                </c:pt>
                <c:pt idx="76">
                  <c:v>5.6585000000013679</c:v>
                </c:pt>
                <c:pt idx="77">
                  <c:v>6.7083000000020547</c:v>
                </c:pt>
                <c:pt idx="78">
                  <c:v>6.7790999999997439</c:v>
                </c:pt>
                <c:pt idx="79">
                  <c:v>6.8737999999975727</c:v>
                </c:pt>
                <c:pt idx="80">
                  <c:v>6.1071000000010827</c:v>
                </c:pt>
                <c:pt idx="81">
                  <c:v>6.188799999999901</c:v>
                </c:pt>
                <c:pt idx="82">
                  <c:v>4.8479000000006636</c:v>
                </c:pt>
                <c:pt idx="83">
                  <c:v>5.7749000000003434</c:v>
                </c:pt>
                <c:pt idx="84">
                  <c:v>6.0303999999996449</c:v>
                </c:pt>
                <c:pt idx="85">
                  <c:v>4.5390000000006694</c:v>
                </c:pt>
                <c:pt idx="86">
                  <c:v>5.1620999999977357</c:v>
                </c:pt>
                <c:pt idx="87">
                  <c:v>5.3546000000023923</c:v>
                </c:pt>
                <c:pt idx="88">
                  <c:v>5.3845000000001164</c:v>
                </c:pt>
                <c:pt idx="89">
                  <c:v>4.7933000000011816</c:v>
                </c:pt>
                <c:pt idx="91">
                  <c:v>3.3757999999979802</c:v>
                </c:pt>
                <c:pt idx="92">
                  <c:v>3.3757999999979802</c:v>
                </c:pt>
                <c:pt idx="93">
                  <c:v>4.4285999999992782</c:v>
                </c:pt>
                <c:pt idx="94">
                  <c:v>3.4515000000028522</c:v>
                </c:pt>
                <c:pt idx="95">
                  <c:v>3.647899999999936</c:v>
                </c:pt>
                <c:pt idx="96">
                  <c:v>4.0635999999976775</c:v>
                </c:pt>
                <c:pt idx="97">
                  <c:v>3.1523999999990338</c:v>
                </c:pt>
                <c:pt idx="98">
                  <c:v>3.2134000000005472</c:v>
                </c:pt>
                <c:pt idx="99">
                  <c:v>3.254399999997986</c:v>
                </c:pt>
                <c:pt idx="101">
                  <c:v>2.4724999999998545</c:v>
                </c:pt>
                <c:pt idx="102">
                  <c:v>1.9082999999991443</c:v>
                </c:pt>
                <c:pt idx="104">
                  <c:v>3.0089999999981956</c:v>
                </c:pt>
                <c:pt idx="105">
                  <c:v>3.0259999999980209</c:v>
                </c:pt>
                <c:pt idx="106">
                  <c:v>2.1476000000002387</c:v>
                </c:pt>
                <c:pt idx="107">
                  <c:v>2.3858999999974912</c:v>
                </c:pt>
                <c:pt idx="108">
                  <c:v>2.452899999996589</c:v>
                </c:pt>
                <c:pt idx="109">
                  <c:v>2.4908999999970547</c:v>
                </c:pt>
                <c:pt idx="110">
                  <c:v>1.5017000000007101</c:v>
                </c:pt>
                <c:pt idx="111">
                  <c:v>1.542700000001787</c:v>
                </c:pt>
                <c:pt idx="114">
                  <c:v>1.5565999999998894</c:v>
                </c:pt>
                <c:pt idx="115">
                  <c:v>0.78299999999944703</c:v>
                </c:pt>
                <c:pt idx="116">
                  <c:v>0.82400000000052387</c:v>
                </c:pt>
                <c:pt idx="117">
                  <c:v>1.7150000000001455</c:v>
                </c:pt>
                <c:pt idx="118">
                  <c:v>1.1947000000000116</c:v>
                </c:pt>
                <c:pt idx="121">
                  <c:v>-0.53809999999793945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6-41FE-9E90-8362D6B0F1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65">
                  <c:v>6.6820500000030734</c:v>
                </c:pt>
                <c:pt idx="66">
                  <c:v>6.731050000002142</c:v>
                </c:pt>
                <c:pt idx="67">
                  <c:v>6.6919500000003609</c:v>
                </c:pt>
                <c:pt idx="68">
                  <c:v>6.9608999999982188</c:v>
                </c:pt>
                <c:pt idx="69">
                  <c:v>6.4368499999982305</c:v>
                </c:pt>
                <c:pt idx="70">
                  <c:v>5.9697999999989406</c:v>
                </c:pt>
                <c:pt idx="71">
                  <c:v>6.6666499999992084</c:v>
                </c:pt>
                <c:pt idx="90">
                  <c:v>3.9248999999981606</c:v>
                </c:pt>
                <c:pt idx="100">
                  <c:v>3.4187999999994645</c:v>
                </c:pt>
                <c:pt idx="103">
                  <c:v>2.8941999999988184</c:v>
                </c:pt>
                <c:pt idx="112">
                  <c:v>2.1486000000004424</c:v>
                </c:pt>
                <c:pt idx="113">
                  <c:v>2.07129999999961</c:v>
                </c:pt>
                <c:pt idx="119">
                  <c:v>0.88850000000093132</c:v>
                </c:pt>
                <c:pt idx="120">
                  <c:v>0.66760000000067521</c:v>
                </c:pt>
                <c:pt idx="122">
                  <c:v>0.29980000000068685</c:v>
                </c:pt>
                <c:pt idx="124">
                  <c:v>-0.11589999999705469</c:v>
                </c:pt>
                <c:pt idx="125">
                  <c:v>2.0199999999022111E-2</c:v>
                </c:pt>
                <c:pt idx="126">
                  <c:v>-0.65790000000197324</c:v>
                </c:pt>
                <c:pt idx="127">
                  <c:v>-0.57350000000224099</c:v>
                </c:pt>
                <c:pt idx="128">
                  <c:v>-1.2779999999984284</c:v>
                </c:pt>
                <c:pt idx="129">
                  <c:v>-1.5625999999974738</c:v>
                </c:pt>
                <c:pt idx="130">
                  <c:v>-2.1524999999965075</c:v>
                </c:pt>
                <c:pt idx="131">
                  <c:v>-1.5361999999950058</c:v>
                </c:pt>
                <c:pt idx="132">
                  <c:v>-2.2792999999946915</c:v>
                </c:pt>
                <c:pt idx="133">
                  <c:v>-2.0392999999967287</c:v>
                </c:pt>
                <c:pt idx="134">
                  <c:v>-2.9561000000030617</c:v>
                </c:pt>
                <c:pt idx="135">
                  <c:v>-2.4244000000035157</c:v>
                </c:pt>
                <c:pt idx="136">
                  <c:v>-2.6643000000040047</c:v>
                </c:pt>
                <c:pt idx="137">
                  <c:v>-2.5305999999982305</c:v>
                </c:pt>
                <c:pt idx="138">
                  <c:v>-3.0941000000020722</c:v>
                </c:pt>
                <c:pt idx="139">
                  <c:v>-3.5607999999992899</c:v>
                </c:pt>
                <c:pt idx="140">
                  <c:v>-4.013200000001234</c:v>
                </c:pt>
                <c:pt idx="141">
                  <c:v>-4.5241000000023632</c:v>
                </c:pt>
                <c:pt idx="142">
                  <c:v>-4.3004000000000815</c:v>
                </c:pt>
                <c:pt idx="143">
                  <c:v>-4.6313999999983935</c:v>
                </c:pt>
                <c:pt idx="144">
                  <c:v>-4.815599999994447</c:v>
                </c:pt>
                <c:pt idx="149">
                  <c:v>-5.7614000000030501</c:v>
                </c:pt>
                <c:pt idx="151">
                  <c:v>-6.0443999999988591</c:v>
                </c:pt>
                <c:pt idx="152">
                  <c:v>-6.8392000000021653</c:v>
                </c:pt>
                <c:pt idx="153">
                  <c:v>-7.0238000000026659</c:v>
                </c:pt>
                <c:pt idx="158">
                  <c:v>-8.4952000000048429</c:v>
                </c:pt>
                <c:pt idx="160">
                  <c:v>-8.4324999999953434</c:v>
                </c:pt>
                <c:pt idx="161">
                  <c:v>-8.4835499999971944</c:v>
                </c:pt>
                <c:pt idx="163">
                  <c:v>-8.8701000000000931</c:v>
                </c:pt>
                <c:pt idx="164">
                  <c:v>-9.0411499999972875</c:v>
                </c:pt>
                <c:pt idx="165">
                  <c:v>-9.2496000000028289</c:v>
                </c:pt>
                <c:pt idx="166">
                  <c:v>-9.3910000000032596</c:v>
                </c:pt>
                <c:pt idx="167">
                  <c:v>-9.0210000000006403</c:v>
                </c:pt>
                <c:pt idx="168">
                  <c:v>-9.4620500000019092</c:v>
                </c:pt>
                <c:pt idx="169">
                  <c:v>-8.9693499999993946</c:v>
                </c:pt>
                <c:pt idx="170">
                  <c:v>-9.4697999999989406</c:v>
                </c:pt>
                <c:pt idx="171">
                  <c:v>-9.5639999999984866</c:v>
                </c:pt>
                <c:pt idx="172">
                  <c:v>-9.4613000000026659</c:v>
                </c:pt>
                <c:pt idx="173">
                  <c:v>-9.517600000006496</c:v>
                </c:pt>
                <c:pt idx="174">
                  <c:v>-9.5380999999979394</c:v>
                </c:pt>
                <c:pt idx="175">
                  <c:v>-8.8984999999956926</c:v>
                </c:pt>
                <c:pt idx="176">
                  <c:v>-9.2879500000053667</c:v>
                </c:pt>
                <c:pt idx="177">
                  <c:v>-9.8900500000017928</c:v>
                </c:pt>
                <c:pt idx="178">
                  <c:v>-9.7515999999959604</c:v>
                </c:pt>
                <c:pt idx="179">
                  <c:v>-9.768949999997858</c:v>
                </c:pt>
                <c:pt idx="180">
                  <c:v>-9.8099999999976717</c:v>
                </c:pt>
                <c:pt idx="181">
                  <c:v>-10.529600000001665</c:v>
                </c:pt>
                <c:pt idx="182">
                  <c:v>-10.440649999996822</c:v>
                </c:pt>
                <c:pt idx="183">
                  <c:v>-10.590499999998428</c:v>
                </c:pt>
                <c:pt idx="184">
                  <c:v>-10.882999999994354</c:v>
                </c:pt>
                <c:pt idx="185">
                  <c:v>-10.837650000001304</c:v>
                </c:pt>
                <c:pt idx="186">
                  <c:v>-10.821700000000419</c:v>
                </c:pt>
                <c:pt idx="187">
                  <c:v>-10.850200000000768</c:v>
                </c:pt>
                <c:pt idx="188">
                  <c:v>-10.702599999996892</c:v>
                </c:pt>
                <c:pt idx="189">
                  <c:v>-10.481649999994261</c:v>
                </c:pt>
                <c:pt idx="190">
                  <c:v>-11.147400000001653</c:v>
                </c:pt>
                <c:pt idx="191">
                  <c:v>-11.189499999993131</c:v>
                </c:pt>
                <c:pt idx="192">
                  <c:v>-12.48410000000149</c:v>
                </c:pt>
                <c:pt idx="193">
                  <c:v>-11.076200000003155</c:v>
                </c:pt>
                <c:pt idx="194">
                  <c:v>-11.310400000002119</c:v>
                </c:pt>
                <c:pt idx="195">
                  <c:v>-11.581450000005134</c:v>
                </c:pt>
                <c:pt idx="196">
                  <c:v>-11.570800000001327</c:v>
                </c:pt>
                <c:pt idx="197">
                  <c:v>-11.801299999999173</c:v>
                </c:pt>
                <c:pt idx="198">
                  <c:v>-11.523300000000745</c:v>
                </c:pt>
                <c:pt idx="199">
                  <c:v>-11.644349999995029</c:v>
                </c:pt>
                <c:pt idx="200">
                  <c:v>-10.757499999999709</c:v>
                </c:pt>
                <c:pt idx="201">
                  <c:v>-11.928549999996903</c:v>
                </c:pt>
                <c:pt idx="202">
                  <c:v>-11.941699999995762</c:v>
                </c:pt>
                <c:pt idx="203">
                  <c:v>-11.691699999995762</c:v>
                </c:pt>
                <c:pt idx="204">
                  <c:v>-11.591699999997218</c:v>
                </c:pt>
                <c:pt idx="205">
                  <c:v>-11.663800000002084</c:v>
                </c:pt>
                <c:pt idx="206">
                  <c:v>-11.817999999999302</c:v>
                </c:pt>
                <c:pt idx="207">
                  <c:v>-11.94210000000021</c:v>
                </c:pt>
                <c:pt idx="208">
                  <c:v>-11.763149999998859</c:v>
                </c:pt>
                <c:pt idx="209">
                  <c:v>-10.962599999998929</c:v>
                </c:pt>
                <c:pt idx="210">
                  <c:v>-12.404699999999139</c:v>
                </c:pt>
                <c:pt idx="211">
                  <c:v>-12.030900000005204</c:v>
                </c:pt>
                <c:pt idx="212">
                  <c:v>-11.622999999999593</c:v>
                </c:pt>
                <c:pt idx="213">
                  <c:v>-11.654050000004645</c:v>
                </c:pt>
                <c:pt idx="214">
                  <c:v>-11.585100000003877</c:v>
                </c:pt>
                <c:pt idx="215">
                  <c:v>-11.921800000003714</c:v>
                </c:pt>
                <c:pt idx="216">
                  <c:v>-11.782850000003236</c:v>
                </c:pt>
                <c:pt idx="217">
                  <c:v>-11.878100000001723</c:v>
                </c:pt>
                <c:pt idx="218">
                  <c:v>-11.628100000001723</c:v>
                </c:pt>
                <c:pt idx="219">
                  <c:v>-11.946500000005472</c:v>
                </c:pt>
                <c:pt idx="220">
                  <c:v>-12.130700000001525</c:v>
                </c:pt>
                <c:pt idx="221">
                  <c:v>-11.970099999998638</c:v>
                </c:pt>
                <c:pt idx="222">
                  <c:v>-11.846400000002177</c:v>
                </c:pt>
                <c:pt idx="223">
                  <c:v>-11.917450000000827</c:v>
                </c:pt>
                <c:pt idx="224">
                  <c:v>-12.010600000001432</c:v>
                </c:pt>
                <c:pt idx="225">
                  <c:v>-12.131650000002992</c:v>
                </c:pt>
                <c:pt idx="226">
                  <c:v>-11.96480000000156</c:v>
                </c:pt>
                <c:pt idx="227">
                  <c:v>-11.954799999999523</c:v>
                </c:pt>
                <c:pt idx="228">
                  <c:v>-12.16584999999759</c:v>
                </c:pt>
                <c:pt idx="229">
                  <c:v>-11.898999999997613</c:v>
                </c:pt>
                <c:pt idx="230">
                  <c:v>-11.703200000003562</c:v>
                </c:pt>
                <c:pt idx="231">
                  <c:v>-11.673199999997451</c:v>
                </c:pt>
                <c:pt idx="232">
                  <c:v>-12.029500000004191</c:v>
                </c:pt>
                <c:pt idx="233">
                  <c:v>-11.930550000004587</c:v>
                </c:pt>
                <c:pt idx="234">
                  <c:v>-12.150999999998021</c:v>
                </c:pt>
                <c:pt idx="235">
                  <c:v>-12.596249999995052</c:v>
                </c:pt>
                <c:pt idx="236">
                  <c:v>-12.201499999995576</c:v>
                </c:pt>
                <c:pt idx="237">
                  <c:v>-12.181499999998778</c:v>
                </c:pt>
                <c:pt idx="238">
                  <c:v>-12.2925499999983</c:v>
                </c:pt>
                <c:pt idx="239">
                  <c:v>-12.222549999998591</c:v>
                </c:pt>
                <c:pt idx="240">
                  <c:v>-12.273600000000442</c:v>
                </c:pt>
                <c:pt idx="241">
                  <c:v>-12.223599999997532</c:v>
                </c:pt>
                <c:pt idx="242">
                  <c:v>-12.464650000001711</c:v>
                </c:pt>
                <c:pt idx="243">
                  <c:v>-12.124649999997928</c:v>
                </c:pt>
                <c:pt idx="244">
                  <c:v>-12.461999999999534</c:v>
                </c:pt>
                <c:pt idx="245">
                  <c:v>-12.158300000002782</c:v>
                </c:pt>
                <c:pt idx="246">
                  <c:v>-12.323000000003958</c:v>
                </c:pt>
                <c:pt idx="247">
                  <c:v>-11.974050000004354</c:v>
                </c:pt>
                <c:pt idx="248">
                  <c:v>-12.407600000005914</c:v>
                </c:pt>
                <c:pt idx="249">
                  <c:v>-12.124000000003434</c:v>
                </c:pt>
                <c:pt idx="250">
                  <c:v>-12.268199999998615</c:v>
                </c:pt>
                <c:pt idx="251">
                  <c:v>-12.549249999996391</c:v>
                </c:pt>
                <c:pt idx="252">
                  <c:v>-12.451300000000629</c:v>
                </c:pt>
                <c:pt idx="253">
                  <c:v>-12.492399999995541</c:v>
                </c:pt>
                <c:pt idx="254">
                  <c:v>-12.423449999994773</c:v>
                </c:pt>
                <c:pt idx="255">
                  <c:v>-12.186600000000908</c:v>
                </c:pt>
                <c:pt idx="256">
                  <c:v>-12.267649999994319</c:v>
                </c:pt>
                <c:pt idx="257">
                  <c:v>-12.478699999999662</c:v>
                </c:pt>
                <c:pt idx="258">
                  <c:v>-12.510799999996379</c:v>
                </c:pt>
                <c:pt idx="259">
                  <c:v>-12.260799999996379</c:v>
                </c:pt>
                <c:pt idx="260">
                  <c:v>-12.230799999997544</c:v>
                </c:pt>
                <c:pt idx="261">
                  <c:v>-12.721850000001723</c:v>
                </c:pt>
                <c:pt idx="262">
                  <c:v>-12.301849999996193</c:v>
                </c:pt>
                <c:pt idx="263">
                  <c:v>-12.334999999999127</c:v>
                </c:pt>
                <c:pt idx="264">
                  <c:v>-12.367099999995844</c:v>
                </c:pt>
                <c:pt idx="265">
                  <c:v>-12.449199999995471</c:v>
                </c:pt>
                <c:pt idx="266">
                  <c:v>-12.650249999998778</c:v>
                </c:pt>
                <c:pt idx="267">
                  <c:v>-12.450700000001234</c:v>
                </c:pt>
                <c:pt idx="268">
                  <c:v>-12.479100000004109</c:v>
                </c:pt>
                <c:pt idx="269">
                  <c:v>-12.369100000003527</c:v>
                </c:pt>
                <c:pt idx="270">
                  <c:v>-12.830150000001595</c:v>
                </c:pt>
                <c:pt idx="271">
                  <c:v>-12.720150000001013</c:v>
                </c:pt>
                <c:pt idx="272">
                  <c:v>-12.281200000004901</c:v>
                </c:pt>
                <c:pt idx="273">
                  <c:v>-12.692250000000058</c:v>
                </c:pt>
                <c:pt idx="274">
                  <c:v>-12.367499999993015</c:v>
                </c:pt>
                <c:pt idx="275">
                  <c:v>-12.359599999996135</c:v>
                </c:pt>
                <c:pt idx="276">
                  <c:v>-12.219599999996717</c:v>
                </c:pt>
                <c:pt idx="277">
                  <c:v>-12.680649999994785</c:v>
                </c:pt>
                <c:pt idx="278">
                  <c:v>-12.38064999999915</c:v>
                </c:pt>
                <c:pt idx="279">
                  <c:v>-12.230649999997695</c:v>
                </c:pt>
                <c:pt idx="280">
                  <c:v>-12.77379999999539</c:v>
                </c:pt>
                <c:pt idx="281">
                  <c:v>-12.495899999994435</c:v>
                </c:pt>
                <c:pt idx="282">
                  <c:v>-12.096949999999197</c:v>
                </c:pt>
                <c:pt idx="283">
                  <c:v>-12.63799999999901</c:v>
                </c:pt>
                <c:pt idx="284">
                  <c:v>-12.417999999997846</c:v>
                </c:pt>
                <c:pt idx="285">
                  <c:v>-12.239049999996496</c:v>
                </c:pt>
                <c:pt idx="286">
                  <c:v>-12.619500000000698</c:v>
                </c:pt>
                <c:pt idx="287">
                  <c:v>-12.400549999998475</c:v>
                </c:pt>
                <c:pt idx="288">
                  <c:v>-12.407899999998335</c:v>
                </c:pt>
                <c:pt idx="289">
                  <c:v>-12.668949999999313</c:v>
                </c:pt>
                <c:pt idx="290">
                  <c:v>-12.480000000003201</c:v>
                </c:pt>
                <c:pt idx="291">
                  <c:v>-12.641049999998359</c:v>
                </c:pt>
                <c:pt idx="292">
                  <c:v>-12.617200000000594</c:v>
                </c:pt>
                <c:pt idx="293">
                  <c:v>-12.666300000004412</c:v>
                </c:pt>
                <c:pt idx="294">
                  <c:v>-12.518400000000838</c:v>
                </c:pt>
                <c:pt idx="295">
                  <c:v>-12.468400000005204</c:v>
                </c:pt>
                <c:pt idx="296">
                  <c:v>-12.358400000004622</c:v>
                </c:pt>
                <c:pt idx="297">
                  <c:v>-12.629450000000361</c:v>
                </c:pt>
                <c:pt idx="298">
                  <c:v>-12.539450000003853</c:v>
                </c:pt>
                <c:pt idx="299">
                  <c:v>-12.519449999999779</c:v>
                </c:pt>
                <c:pt idx="300">
                  <c:v>-12.584700000006706</c:v>
                </c:pt>
                <c:pt idx="301">
                  <c:v>-12.758900000000722</c:v>
                </c:pt>
                <c:pt idx="302">
                  <c:v>-12.438900000001013</c:v>
                </c:pt>
                <c:pt idx="303">
                  <c:v>-12.499949999997625</c:v>
                </c:pt>
                <c:pt idx="304">
                  <c:v>-12.489949999995588</c:v>
                </c:pt>
                <c:pt idx="305">
                  <c:v>-12.319400000000314</c:v>
                </c:pt>
                <c:pt idx="306">
                  <c:v>-12.460449999998673</c:v>
                </c:pt>
                <c:pt idx="307">
                  <c:v>-12.777799999996205</c:v>
                </c:pt>
                <c:pt idx="308">
                  <c:v>-12.718849999997474</c:v>
                </c:pt>
                <c:pt idx="309">
                  <c:v>-12.448299999996379</c:v>
                </c:pt>
                <c:pt idx="310">
                  <c:v>-12.789349999999104</c:v>
                </c:pt>
                <c:pt idx="311">
                  <c:v>-12.350400000002992</c:v>
                </c:pt>
                <c:pt idx="312">
                  <c:v>-12.722499999996217</c:v>
                </c:pt>
                <c:pt idx="313">
                  <c:v>-12.543550000002142</c:v>
                </c:pt>
                <c:pt idx="314">
                  <c:v>-12.808799999998882</c:v>
                </c:pt>
                <c:pt idx="315">
                  <c:v>-12.798799999996845</c:v>
                </c:pt>
                <c:pt idx="316">
                  <c:v>-12.563000000001921</c:v>
                </c:pt>
                <c:pt idx="317">
                  <c:v>-12.474050000004354</c:v>
                </c:pt>
                <c:pt idx="318">
                  <c:v>-12.539300000004005</c:v>
                </c:pt>
                <c:pt idx="319">
                  <c:v>-12.744550000003073</c:v>
                </c:pt>
                <c:pt idx="320">
                  <c:v>-12.717700000001059</c:v>
                </c:pt>
                <c:pt idx="321">
                  <c:v>-12.285000000003492</c:v>
                </c:pt>
                <c:pt idx="322">
                  <c:v>-12.548699999999371</c:v>
                </c:pt>
                <c:pt idx="323">
                  <c:v>-12.869749999998021</c:v>
                </c:pt>
                <c:pt idx="324">
                  <c:v>-12.622899999994843</c:v>
                </c:pt>
                <c:pt idx="325">
                  <c:v>-12.724999999998545</c:v>
                </c:pt>
                <c:pt idx="326">
                  <c:v>-12.466049999995448</c:v>
                </c:pt>
                <c:pt idx="327">
                  <c:v>-12.821299999995972</c:v>
                </c:pt>
                <c:pt idx="328">
                  <c:v>-12.811300000001211</c:v>
                </c:pt>
                <c:pt idx="329">
                  <c:v>-12.341300000000047</c:v>
                </c:pt>
                <c:pt idx="330">
                  <c:v>-12.652349999996659</c:v>
                </c:pt>
                <c:pt idx="331">
                  <c:v>-12.593399999997928</c:v>
                </c:pt>
                <c:pt idx="332">
                  <c:v>-12.637600000001839</c:v>
                </c:pt>
                <c:pt idx="333">
                  <c:v>-12.668649999999616</c:v>
                </c:pt>
                <c:pt idx="334">
                  <c:v>-12.639699999999721</c:v>
                </c:pt>
                <c:pt idx="335">
                  <c:v>-12.936000000001513</c:v>
                </c:pt>
                <c:pt idx="336">
                  <c:v>-12.716000000000349</c:v>
                </c:pt>
                <c:pt idx="337">
                  <c:v>-12.937050000000454</c:v>
                </c:pt>
                <c:pt idx="338">
                  <c:v>-12.757050000000163</c:v>
                </c:pt>
                <c:pt idx="339">
                  <c:v>-12.840199999998731</c:v>
                </c:pt>
                <c:pt idx="340">
                  <c:v>-12.601700000006531</c:v>
                </c:pt>
                <c:pt idx="341">
                  <c:v>-12.747999999999593</c:v>
                </c:pt>
                <c:pt idx="342">
                  <c:v>-12.737999999997555</c:v>
                </c:pt>
                <c:pt idx="343">
                  <c:v>-12.629049999995914</c:v>
                </c:pt>
                <c:pt idx="344">
                  <c:v>-12.832199999997101</c:v>
                </c:pt>
                <c:pt idx="345">
                  <c:v>-12.742200000000594</c:v>
                </c:pt>
                <c:pt idx="346">
                  <c:v>-12.593249999998079</c:v>
                </c:pt>
                <c:pt idx="347">
                  <c:v>-12.7242999999944</c:v>
                </c:pt>
                <c:pt idx="348">
                  <c:v>-12.78059999999823</c:v>
                </c:pt>
                <c:pt idx="349">
                  <c:v>-13.162700000000768</c:v>
                </c:pt>
                <c:pt idx="350">
                  <c:v>-13.363749999996799</c:v>
                </c:pt>
                <c:pt idx="351">
                  <c:v>-13.288999999997031</c:v>
                </c:pt>
                <c:pt idx="352">
                  <c:v>-12.160049999998591</c:v>
                </c:pt>
                <c:pt idx="353">
                  <c:v>-12.87680000000546</c:v>
                </c:pt>
                <c:pt idx="354">
                  <c:v>-12.991000000001804</c:v>
                </c:pt>
                <c:pt idx="355">
                  <c:v>-12.821000000003551</c:v>
                </c:pt>
                <c:pt idx="356">
                  <c:v>-12.96310000000085</c:v>
                </c:pt>
                <c:pt idx="357">
                  <c:v>-12.903100000003178</c:v>
                </c:pt>
                <c:pt idx="358">
                  <c:v>-13.105200000005425</c:v>
                </c:pt>
                <c:pt idx="359">
                  <c:v>-12.883599999993748</c:v>
                </c:pt>
                <c:pt idx="360">
                  <c:v>-13.265699999996286</c:v>
                </c:pt>
                <c:pt idx="361">
                  <c:v>-12.849800000003597</c:v>
                </c:pt>
                <c:pt idx="362">
                  <c:v>-12.934000000001106</c:v>
                </c:pt>
                <c:pt idx="363">
                  <c:v>-13.015050000001793</c:v>
                </c:pt>
                <c:pt idx="364">
                  <c:v>-13.002400000004855</c:v>
                </c:pt>
                <c:pt idx="365">
                  <c:v>-12.683450000004086</c:v>
                </c:pt>
                <c:pt idx="366">
                  <c:v>-12.952299999997194</c:v>
                </c:pt>
                <c:pt idx="367">
                  <c:v>-12.843350000002829</c:v>
                </c:pt>
                <c:pt idx="368">
                  <c:v>-12.866499999996449</c:v>
                </c:pt>
                <c:pt idx="369">
                  <c:v>-12.708599999998114</c:v>
                </c:pt>
                <c:pt idx="370">
                  <c:v>-13.142800000001444</c:v>
                </c:pt>
                <c:pt idx="371">
                  <c:v>-12.912799999998242</c:v>
                </c:pt>
                <c:pt idx="372">
                  <c:v>-12.753850000000966</c:v>
                </c:pt>
                <c:pt idx="373">
                  <c:v>-12.936999999998079</c:v>
                </c:pt>
                <c:pt idx="374">
                  <c:v>-13.121200000001409</c:v>
                </c:pt>
                <c:pt idx="375">
                  <c:v>-12.863300000004529</c:v>
                </c:pt>
                <c:pt idx="377">
                  <c:v>-13.247999999999593</c:v>
                </c:pt>
                <c:pt idx="378">
                  <c:v>-12.995799999996962</c:v>
                </c:pt>
                <c:pt idx="379">
                  <c:v>-12.828950000002806</c:v>
                </c:pt>
                <c:pt idx="380">
                  <c:v>-13.099999999998545</c:v>
                </c:pt>
                <c:pt idx="382">
                  <c:v>-13.512600000001839</c:v>
                </c:pt>
                <c:pt idx="383">
                  <c:v>-13.13300000000163</c:v>
                </c:pt>
                <c:pt idx="384">
                  <c:v>-13.25510000000213</c:v>
                </c:pt>
                <c:pt idx="385">
                  <c:v>-12.77614999999787</c:v>
                </c:pt>
                <c:pt idx="386">
                  <c:v>-13.119199999993725</c:v>
                </c:pt>
                <c:pt idx="387">
                  <c:v>-13.490249999995285</c:v>
                </c:pt>
                <c:pt idx="388">
                  <c:v>-12.983899999999267</c:v>
                </c:pt>
                <c:pt idx="389">
                  <c:v>-13.296899999993911</c:v>
                </c:pt>
                <c:pt idx="413">
                  <c:v>-13.222449999993842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6-41FE-9E90-8362D6B0F1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23">
                  <c:v>0.32560000000012224</c:v>
                </c:pt>
                <c:pt idx="145">
                  <c:v>-4.9213999999992666</c:v>
                </c:pt>
                <c:pt idx="146">
                  <c:v>-5.0705999999991036</c:v>
                </c:pt>
                <c:pt idx="147">
                  <c:v>-5.0777000000016415</c:v>
                </c:pt>
                <c:pt idx="148">
                  <c:v>-5.0648000000001048</c:v>
                </c:pt>
                <c:pt idx="150">
                  <c:v>-5.7519000000029337</c:v>
                </c:pt>
                <c:pt idx="154">
                  <c:v>-7.3888999999981024</c:v>
                </c:pt>
                <c:pt idx="155">
                  <c:v>-7.8315000000002328</c:v>
                </c:pt>
                <c:pt idx="156">
                  <c:v>-7.999100000000908</c:v>
                </c:pt>
                <c:pt idx="157">
                  <c:v>-8.1880000000019209</c:v>
                </c:pt>
                <c:pt idx="159">
                  <c:v>-8.4578000000037719</c:v>
                </c:pt>
                <c:pt idx="162">
                  <c:v>-8.630299999997078</c:v>
                </c:pt>
                <c:pt idx="397">
                  <c:v>-13.006699999998091</c:v>
                </c:pt>
                <c:pt idx="398">
                  <c:v>-13.317749999994703</c:v>
                </c:pt>
                <c:pt idx="399">
                  <c:v>-13.13865000000078</c:v>
                </c:pt>
                <c:pt idx="400">
                  <c:v>-13.179700000000594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6-41FE-9E90-8362D6B0F1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376">
                  <c:v>-12.755400000001828</c:v>
                </c:pt>
                <c:pt idx="381">
                  <c:v>-12.94210000000021</c:v>
                </c:pt>
                <c:pt idx="390">
                  <c:v>-12.999099999993632</c:v>
                </c:pt>
                <c:pt idx="391">
                  <c:v>-12.785799999997835</c:v>
                </c:pt>
                <c:pt idx="392">
                  <c:v>-13.156849999999395</c:v>
                </c:pt>
                <c:pt idx="393">
                  <c:v>-12.927899999995134</c:v>
                </c:pt>
                <c:pt idx="394">
                  <c:v>-12.598949999999604</c:v>
                </c:pt>
                <c:pt idx="395">
                  <c:v>-13.369999999995343</c:v>
                </c:pt>
                <c:pt idx="396">
                  <c:v>-13.441050000001269</c:v>
                </c:pt>
                <c:pt idx="401">
                  <c:v>-13.101800000004005</c:v>
                </c:pt>
                <c:pt idx="402">
                  <c:v>-13.091800000001967</c:v>
                </c:pt>
                <c:pt idx="403">
                  <c:v>-13.011800000000221</c:v>
                </c:pt>
                <c:pt idx="404">
                  <c:v>-13.272850000001199</c:v>
                </c:pt>
                <c:pt idx="405">
                  <c:v>-13.182850000004692</c:v>
                </c:pt>
                <c:pt idx="406">
                  <c:v>-13.172850000002654</c:v>
                </c:pt>
                <c:pt idx="407">
                  <c:v>-13.22099999999773</c:v>
                </c:pt>
                <c:pt idx="408">
                  <c:v>-13.201000000000931</c:v>
                </c:pt>
                <c:pt idx="409">
                  <c:v>-13.190999999998894</c:v>
                </c:pt>
                <c:pt idx="410">
                  <c:v>-13.242050000000745</c:v>
                </c:pt>
                <c:pt idx="411">
                  <c:v>-13.212050000001909</c:v>
                </c:pt>
                <c:pt idx="412">
                  <c:v>-13.162049999998999</c:v>
                </c:pt>
                <c:pt idx="414">
                  <c:v>-13.222449999993842</c:v>
                </c:pt>
                <c:pt idx="415">
                  <c:v>-13.222449999993842</c:v>
                </c:pt>
                <c:pt idx="416">
                  <c:v>-13.202449999997043</c:v>
                </c:pt>
                <c:pt idx="417">
                  <c:v>-13.202449999997043</c:v>
                </c:pt>
                <c:pt idx="418">
                  <c:v>-13.182450000000244</c:v>
                </c:pt>
                <c:pt idx="419">
                  <c:v>-13.182450000000244</c:v>
                </c:pt>
                <c:pt idx="420">
                  <c:v>-13.163499999995111</c:v>
                </c:pt>
                <c:pt idx="421">
                  <c:v>-13.163499999995111</c:v>
                </c:pt>
                <c:pt idx="422">
                  <c:v>-13.143499999998312</c:v>
                </c:pt>
                <c:pt idx="423">
                  <c:v>-13.143499999998312</c:v>
                </c:pt>
                <c:pt idx="424">
                  <c:v>-13.133499999996275</c:v>
                </c:pt>
                <c:pt idx="425">
                  <c:v>-13.133499999996275</c:v>
                </c:pt>
                <c:pt idx="426">
                  <c:v>-13.441549999995914</c:v>
                </c:pt>
                <c:pt idx="427">
                  <c:v>-13.44369999999617</c:v>
                </c:pt>
                <c:pt idx="428">
                  <c:v>-13.134250000002794</c:v>
                </c:pt>
                <c:pt idx="429">
                  <c:v>-13.084249999999884</c:v>
                </c:pt>
                <c:pt idx="430">
                  <c:v>-13.034250000004249</c:v>
                </c:pt>
                <c:pt idx="431">
                  <c:v>-13.155300000005809</c:v>
                </c:pt>
                <c:pt idx="432">
                  <c:v>-13.145300000003772</c:v>
                </c:pt>
                <c:pt idx="433">
                  <c:v>-13.085299999998824</c:v>
                </c:pt>
                <c:pt idx="434">
                  <c:v>-13.012000000002445</c:v>
                </c:pt>
                <c:pt idx="435">
                  <c:v>-12.99199999999837</c:v>
                </c:pt>
                <c:pt idx="436">
                  <c:v>-12.99199999999837</c:v>
                </c:pt>
                <c:pt idx="437">
                  <c:v>-13.083050000001094</c:v>
                </c:pt>
                <c:pt idx="438">
                  <c:v>-13.063050000004296</c:v>
                </c:pt>
                <c:pt idx="439">
                  <c:v>-13.033049999998184</c:v>
                </c:pt>
                <c:pt idx="440">
                  <c:v>-12.990799999999581</c:v>
                </c:pt>
                <c:pt idx="441">
                  <c:v>-12.980799999997544</c:v>
                </c:pt>
                <c:pt idx="442">
                  <c:v>-12.980799999997544</c:v>
                </c:pt>
                <c:pt idx="443">
                  <c:v>-13.031849999999395</c:v>
                </c:pt>
                <c:pt idx="444">
                  <c:v>-13.001850000000559</c:v>
                </c:pt>
                <c:pt idx="445">
                  <c:v>-12.991849999998522</c:v>
                </c:pt>
                <c:pt idx="446">
                  <c:v>-12.955399999998917</c:v>
                </c:pt>
                <c:pt idx="447">
                  <c:v>-12.94539999999688</c:v>
                </c:pt>
                <c:pt idx="448">
                  <c:v>-12.935399999994843</c:v>
                </c:pt>
                <c:pt idx="449">
                  <c:v>-12.936450000001059</c:v>
                </c:pt>
                <c:pt idx="450">
                  <c:v>-12.926449999999022</c:v>
                </c:pt>
                <c:pt idx="451">
                  <c:v>-12.906449999994948</c:v>
                </c:pt>
                <c:pt idx="452">
                  <c:v>-12.95734999999695</c:v>
                </c:pt>
                <c:pt idx="453">
                  <c:v>-12.95734999999695</c:v>
                </c:pt>
                <c:pt idx="454">
                  <c:v>-12.937349999992875</c:v>
                </c:pt>
                <c:pt idx="455">
                  <c:v>-12.958400000003166</c:v>
                </c:pt>
                <c:pt idx="456">
                  <c:v>-12.948400000001129</c:v>
                </c:pt>
                <c:pt idx="457">
                  <c:v>-12.936150000001362</c:v>
                </c:pt>
                <c:pt idx="458">
                  <c:v>-12.936150000001362</c:v>
                </c:pt>
                <c:pt idx="459">
                  <c:v>-12.82615000000078</c:v>
                </c:pt>
                <c:pt idx="460">
                  <c:v>-12.937200000000303</c:v>
                </c:pt>
                <c:pt idx="461">
                  <c:v>-12.937200000000303</c:v>
                </c:pt>
                <c:pt idx="462">
                  <c:v>-12.927200000005541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6-41FE-9E90-8362D6B0F1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76-41FE-9E90-8362D6B0F1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76-41FE-9E90-8362D6B0F1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76-41FE-9E90-8362D6B0F1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-14.5561801524522</c:v>
                </c:pt>
                <c:pt idx="1">
                  <c:v>-14.556009067845613</c:v>
                </c:pt>
                <c:pt idx="2">
                  <c:v>-14.172437379878779</c:v>
                </c:pt>
                <c:pt idx="3">
                  <c:v>-14.159434949778209</c:v>
                </c:pt>
                <c:pt idx="4">
                  <c:v>-14.153275903941097</c:v>
                </c:pt>
                <c:pt idx="5">
                  <c:v>-14.151565057875231</c:v>
                </c:pt>
                <c:pt idx="6">
                  <c:v>-14.146432519677639</c:v>
                </c:pt>
                <c:pt idx="7">
                  <c:v>-14.1443795043986</c:v>
                </c:pt>
                <c:pt idx="8">
                  <c:v>-14.144037335185427</c:v>
                </c:pt>
                <c:pt idx="9">
                  <c:v>-14.143010827545909</c:v>
                </c:pt>
                <c:pt idx="10">
                  <c:v>-14.139931304627353</c:v>
                </c:pt>
                <c:pt idx="11">
                  <c:v>-14.135140935642932</c:v>
                </c:pt>
                <c:pt idx="12">
                  <c:v>-14.134456597216586</c:v>
                </c:pt>
                <c:pt idx="13">
                  <c:v>-14.132745751150722</c:v>
                </c:pt>
                <c:pt idx="14">
                  <c:v>-14.132745751150722</c:v>
                </c:pt>
                <c:pt idx="15">
                  <c:v>-14.127271043739954</c:v>
                </c:pt>
                <c:pt idx="16">
                  <c:v>-14.124875859247744</c:v>
                </c:pt>
                <c:pt idx="17">
                  <c:v>-14.11495295206573</c:v>
                </c:pt>
                <c:pt idx="18">
                  <c:v>-14.11495295206573</c:v>
                </c:pt>
                <c:pt idx="19">
                  <c:v>-14.114268613639384</c:v>
                </c:pt>
                <c:pt idx="20">
                  <c:v>-14.107767398589099</c:v>
                </c:pt>
                <c:pt idx="21">
                  <c:v>-14.102977029604679</c:v>
                </c:pt>
                <c:pt idx="22">
                  <c:v>-14.09852882983343</c:v>
                </c:pt>
                <c:pt idx="23">
                  <c:v>-14.096817983767565</c:v>
                </c:pt>
                <c:pt idx="24">
                  <c:v>-14.095107137701701</c:v>
                </c:pt>
                <c:pt idx="25">
                  <c:v>-14.090658937930453</c:v>
                </c:pt>
                <c:pt idx="26">
                  <c:v>-14.08792158422507</c:v>
                </c:pt>
                <c:pt idx="27">
                  <c:v>-14.086552907372379</c:v>
                </c:pt>
                <c:pt idx="28">
                  <c:v>-14.085868568946033</c:v>
                </c:pt>
                <c:pt idx="29">
                  <c:v>-14.085868568946033</c:v>
                </c:pt>
                <c:pt idx="30">
                  <c:v>-14.085184230519687</c:v>
                </c:pt>
                <c:pt idx="31">
                  <c:v>-14.077998677043055</c:v>
                </c:pt>
                <c:pt idx="32">
                  <c:v>-14.074576984911326</c:v>
                </c:pt>
                <c:pt idx="33">
                  <c:v>-14.061574554810756</c:v>
                </c:pt>
                <c:pt idx="34">
                  <c:v>-14.061232385597583</c:v>
                </c:pt>
                <c:pt idx="35">
                  <c:v>-14.058152862679027</c:v>
                </c:pt>
                <c:pt idx="36">
                  <c:v>-14.057126355039507</c:v>
                </c:pt>
                <c:pt idx="37">
                  <c:v>-14.055073339760471</c:v>
                </c:pt>
                <c:pt idx="38">
                  <c:v>-14.047203447857493</c:v>
                </c:pt>
                <c:pt idx="39">
                  <c:v>-14.046861278644322</c:v>
                </c:pt>
                <c:pt idx="40">
                  <c:v>-14.040017894380863</c:v>
                </c:pt>
                <c:pt idx="41">
                  <c:v>-14.038307048314998</c:v>
                </c:pt>
                <c:pt idx="42">
                  <c:v>-14.029752817985676</c:v>
                </c:pt>
                <c:pt idx="43">
                  <c:v>-14.02906847955933</c:v>
                </c:pt>
                <c:pt idx="44">
                  <c:v>-14.02906847955933</c:v>
                </c:pt>
                <c:pt idx="45">
                  <c:v>-14.027699802706637</c:v>
                </c:pt>
                <c:pt idx="46">
                  <c:v>-14.023251602935391</c:v>
                </c:pt>
                <c:pt idx="47">
                  <c:v>-14.020856418443179</c:v>
                </c:pt>
                <c:pt idx="48">
                  <c:v>-14.019145572377315</c:v>
                </c:pt>
                <c:pt idx="49">
                  <c:v>-14.018461233950969</c:v>
                </c:pt>
                <c:pt idx="50">
                  <c:v>-14.011960018900684</c:v>
                </c:pt>
                <c:pt idx="51">
                  <c:v>-14.002379280931843</c:v>
                </c:pt>
                <c:pt idx="52">
                  <c:v>-14.001694942505496</c:v>
                </c:pt>
                <c:pt idx="53">
                  <c:v>-13.995193727455211</c:v>
                </c:pt>
                <c:pt idx="54">
                  <c:v>-13.991087696897136</c:v>
                </c:pt>
                <c:pt idx="55">
                  <c:v>-13.988350343191753</c:v>
                </c:pt>
                <c:pt idx="56">
                  <c:v>-13.983559974207331</c:v>
                </c:pt>
                <c:pt idx="57">
                  <c:v>-13.980480451288775</c:v>
                </c:pt>
                <c:pt idx="58">
                  <c:v>-13.97158405174628</c:v>
                </c:pt>
                <c:pt idx="59">
                  <c:v>-13.969531036467243</c:v>
                </c:pt>
                <c:pt idx="60">
                  <c:v>-13.964056329056476</c:v>
                </c:pt>
                <c:pt idx="61">
                  <c:v>-13.949685222103215</c:v>
                </c:pt>
                <c:pt idx="62">
                  <c:v>-13.924364700328418</c:v>
                </c:pt>
                <c:pt idx="63">
                  <c:v>-13.921627346623035</c:v>
                </c:pt>
                <c:pt idx="64">
                  <c:v>-13.919574331343998</c:v>
                </c:pt>
                <c:pt idx="65">
                  <c:v>-13.912902031687127</c:v>
                </c:pt>
                <c:pt idx="66">
                  <c:v>-13.912902031687127</c:v>
                </c:pt>
                <c:pt idx="67">
                  <c:v>-13.912559862473953</c:v>
                </c:pt>
                <c:pt idx="68">
                  <c:v>-13.908967085735638</c:v>
                </c:pt>
                <c:pt idx="69">
                  <c:v>-13.908796001129051</c:v>
                </c:pt>
                <c:pt idx="70">
                  <c:v>-13.908624916522465</c:v>
                </c:pt>
                <c:pt idx="71">
                  <c:v>-13.908111662702705</c:v>
                </c:pt>
                <c:pt idx="72">
                  <c:v>-13.904518885964389</c:v>
                </c:pt>
                <c:pt idx="73">
                  <c:v>-13.903150209111699</c:v>
                </c:pt>
                <c:pt idx="74">
                  <c:v>-13.896991163274585</c:v>
                </c:pt>
                <c:pt idx="75">
                  <c:v>-13.895280317208721</c:v>
                </c:pt>
                <c:pt idx="76">
                  <c:v>-13.893911640356029</c:v>
                </c:pt>
                <c:pt idx="77">
                  <c:v>-13.893227301929684</c:v>
                </c:pt>
                <c:pt idx="78">
                  <c:v>-13.892542963503338</c:v>
                </c:pt>
                <c:pt idx="79">
                  <c:v>-13.891516455863819</c:v>
                </c:pt>
                <c:pt idx="80">
                  <c:v>-13.88569957923988</c:v>
                </c:pt>
                <c:pt idx="81">
                  <c:v>-13.884673071600361</c:v>
                </c:pt>
                <c:pt idx="82">
                  <c:v>-13.874750164418346</c:v>
                </c:pt>
                <c:pt idx="83">
                  <c:v>-13.874750164418346</c:v>
                </c:pt>
                <c:pt idx="84">
                  <c:v>-13.873039318352482</c:v>
                </c:pt>
                <c:pt idx="85">
                  <c:v>-13.864827257236332</c:v>
                </c:pt>
                <c:pt idx="86">
                  <c:v>-13.854904350054317</c:v>
                </c:pt>
                <c:pt idx="87">
                  <c:v>-13.853193503988454</c:v>
                </c:pt>
                <c:pt idx="88">
                  <c:v>-13.852851334775281</c:v>
                </c:pt>
                <c:pt idx="89">
                  <c:v>-13.845323612085476</c:v>
                </c:pt>
                <c:pt idx="90">
                  <c:v>-13.837111550969325</c:v>
                </c:pt>
                <c:pt idx="91">
                  <c:v>-13.836769381756152</c:v>
                </c:pt>
                <c:pt idx="92">
                  <c:v>-13.836769381756152</c:v>
                </c:pt>
                <c:pt idx="93">
                  <c:v>-13.836085043329808</c:v>
                </c:pt>
                <c:pt idx="94">
                  <c:v>-13.835742874116635</c:v>
                </c:pt>
                <c:pt idx="95">
                  <c:v>-13.833689858837596</c:v>
                </c:pt>
                <c:pt idx="96">
                  <c:v>-13.82581996693462</c:v>
                </c:pt>
                <c:pt idx="97">
                  <c:v>-13.825135628508274</c:v>
                </c:pt>
                <c:pt idx="98">
                  <c:v>-13.825135628508274</c:v>
                </c:pt>
                <c:pt idx="99">
                  <c:v>-13.825135628508274</c:v>
                </c:pt>
                <c:pt idx="100">
                  <c:v>-13.823082613229237</c:v>
                </c:pt>
                <c:pt idx="101">
                  <c:v>-13.818634413457989</c:v>
                </c:pt>
                <c:pt idx="102">
                  <c:v>-13.814528382899914</c:v>
                </c:pt>
                <c:pt idx="103">
                  <c:v>-13.814186213686741</c:v>
                </c:pt>
                <c:pt idx="104">
                  <c:v>-13.813501875260394</c:v>
                </c:pt>
                <c:pt idx="105">
                  <c:v>-13.813501875260394</c:v>
                </c:pt>
                <c:pt idx="106">
                  <c:v>-13.808711506275975</c:v>
                </c:pt>
                <c:pt idx="107">
                  <c:v>-13.806316321783765</c:v>
                </c:pt>
                <c:pt idx="108">
                  <c:v>-13.806316321783765</c:v>
                </c:pt>
                <c:pt idx="109">
                  <c:v>-13.806316321783765</c:v>
                </c:pt>
                <c:pt idx="110">
                  <c:v>-13.805631983357419</c:v>
                </c:pt>
                <c:pt idx="111">
                  <c:v>-13.805631983357419</c:v>
                </c:pt>
                <c:pt idx="112">
                  <c:v>-13.801868122012516</c:v>
                </c:pt>
                <c:pt idx="113">
                  <c:v>-13.797419922241268</c:v>
                </c:pt>
                <c:pt idx="114">
                  <c:v>-13.7881813534856</c:v>
                </c:pt>
                <c:pt idx="115">
                  <c:v>-13.786128338206563</c:v>
                </c:pt>
                <c:pt idx="116">
                  <c:v>-13.786128338206563</c:v>
                </c:pt>
                <c:pt idx="117">
                  <c:v>-13.786128338206563</c:v>
                </c:pt>
                <c:pt idx="118">
                  <c:v>-13.778258446303585</c:v>
                </c:pt>
                <c:pt idx="119">
                  <c:v>-13.77415241574551</c:v>
                </c:pt>
                <c:pt idx="120">
                  <c:v>-13.764229508563496</c:v>
                </c:pt>
                <c:pt idx="121">
                  <c:v>-13.758412631939557</c:v>
                </c:pt>
                <c:pt idx="122">
                  <c:v>-13.758070462726383</c:v>
                </c:pt>
                <c:pt idx="123">
                  <c:v>-13.757386124300037</c:v>
                </c:pt>
                <c:pt idx="124">
                  <c:v>-13.752253586102444</c:v>
                </c:pt>
                <c:pt idx="125">
                  <c:v>-13.749174063183888</c:v>
                </c:pt>
                <c:pt idx="126">
                  <c:v>-13.741988509707257</c:v>
                </c:pt>
                <c:pt idx="127">
                  <c:v>-13.729670418033033</c:v>
                </c:pt>
                <c:pt idx="128">
                  <c:v>-13.71769449557198</c:v>
                </c:pt>
                <c:pt idx="129">
                  <c:v>-13.708798096029485</c:v>
                </c:pt>
                <c:pt idx="130">
                  <c:v>-13.702296880979199</c:v>
                </c:pt>
                <c:pt idx="131">
                  <c:v>-13.69990169648699</c:v>
                </c:pt>
                <c:pt idx="132">
                  <c:v>-13.699559527273816</c:v>
                </c:pt>
                <c:pt idx="133">
                  <c:v>-13.699559527273816</c:v>
                </c:pt>
                <c:pt idx="134">
                  <c:v>-13.689978789304973</c:v>
                </c:pt>
                <c:pt idx="135">
                  <c:v>-13.688952281665456</c:v>
                </c:pt>
                <c:pt idx="136">
                  <c:v>-13.682451066615171</c:v>
                </c:pt>
                <c:pt idx="137">
                  <c:v>-13.681424558975651</c:v>
                </c:pt>
                <c:pt idx="138">
                  <c:v>-13.6694486365146</c:v>
                </c:pt>
                <c:pt idx="139">
                  <c:v>-13.66021006775893</c:v>
                </c:pt>
                <c:pt idx="140">
                  <c:v>-13.648576314511052</c:v>
                </c:pt>
                <c:pt idx="141">
                  <c:v>-13.635231715197309</c:v>
                </c:pt>
                <c:pt idx="142">
                  <c:v>-13.634205207557789</c:v>
                </c:pt>
                <c:pt idx="143">
                  <c:v>-13.63078351542606</c:v>
                </c:pt>
                <c:pt idx="144">
                  <c:v>-13.630099176999714</c:v>
                </c:pt>
                <c:pt idx="145">
                  <c:v>-13.623940131162602</c:v>
                </c:pt>
                <c:pt idx="146">
                  <c:v>-13.61299071634107</c:v>
                </c:pt>
                <c:pt idx="147">
                  <c:v>-13.612648547127897</c:v>
                </c:pt>
                <c:pt idx="148">
                  <c:v>-13.612306377914724</c:v>
                </c:pt>
                <c:pt idx="149">
                  <c:v>-13.596566594108769</c:v>
                </c:pt>
                <c:pt idx="150">
                  <c:v>-13.594855748042905</c:v>
                </c:pt>
                <c:pt idx="151">
                  <c:v>-13.586301517713583</c:v>
                </c:pt>
                <c:pt idx="152">
                  <c:v>-13.556190626954367</c:v>
                </c:pt>
                <c:pt idx="153">
                  <c:v>-13.54729422741187</c:v>
                </c:pt>
                <c:pt idx="154">
                  <c:v>-13.536686981803509</c:v>
                </c:pt>
                <c:pt idx="155">
                  <c:v>-13.524368890129285</c:v>
                </c:pt>
                <c:pt idx="156">
                  <c:v>-13.51547249058679</c:v>
                </c:pt>
                <c:pt idx="157">
                  <c:v>-13.508971275536505</c:v>
                </c:pt>
                <c:pt idx="158">
                  <c:v>-13.5014435528467</c:v>
                </c:pt>
                <c:pt idx="159">
                  <c:v>-13.499390537567663</c:v>
                </c:pt>
                <c:pt idx="160">
                  <c:v>-13.496995353075452</c:v>
                </c:pt>
                <c:pt idx="161">
                  <c:v>-13.496824268468865</c:v>
                </c:pt>
                <c:pt idx="162">
                  <c:v>-13.48741461510661</c:v>
                </c:pt>
                <c:pt idx="163">
                  <c:v>-13.477833877137769</c:v>
                </c:pt>
                <c:pt idx="164">
                  <c:v>-13.477662792531182</c:v>
                </c:pt>
                <c:pt idx="165">
                  <c:v>-13.469279646808447</c:v>
                </c:pt>
                <c:pt idx="166">
                  <c:v>-13.467910969955755</c:v>
                </c:pt>
                <c:pt idx="167">
                  <c:v>-13.467910969955755</c:v>
                </c:pt>
                <c:pt idx="168">
                  <c:v>-13.467739885349168</c:v>
                </c:pt>
                <c:pt idx="169">
                  <c:v>-13.46329168557792</c:v>
                </c:pt>
                <c:pt idx="170">
                  <c:v>-13.458330231986913</c:v>
                </c:pt>
                <c:pt idx="171">
                  <c:v>-13.457645893560567</c:v>
                </c:pt>
                <c:pt idx="172">
                  <c:v>-13.453197693789319</c:v>
                </c:pt>
                <c:pt idx="173">
                  <c:v>-13.452171186149801</c:v>
                </c:pt>
                <c:pt idx="174">
                  <c:v>-13.450460340083936</c:v>
                </c:pt>
                <c:pt idx="175">
                  <c:v>-13.442248278967787</c:v>
                </c:pt>
                <c:pt idx="176">
                  <c:v>-13.440708517508508</c:v>
                </c:pt>
                <c:pt idx="177">
                  <c:v>-13.440366348295335</c:v>
                </c:pt>
                <c:pt idx="178">
                  <c:v>-13.438484417622885</c:v>
                </c:pt>
                <c:pt idx="179">
                  <c:v>-13.437286825376779</c:v>
                </c:pt>
                <c:pt idx="180">
                  <c:v>-13.437115740770192</c:v>
                </c:pt>
                <c:pt idx="181">
                  <c:v>-13.411110880569051</c:v>
                </c:pt>
                <c:pt idx="182">
                  <c:v>-13.410939795962465</c:v>
                </c:pt>
                <c:pt idx="183">
                  <c:v>-13.401187973387037</c:v>
                </c:pt>
                <c:pt idx="184">
                  <c:v>-13.392633743057715</c:v>
                </c:pt>
                <c:pt idx="185">
                  <c:v>-13.39040964317209</c:v>
                </c:pt>
                <c:pt idx="186">
                  <c:v>-13.390238558565503</c:v>
                </c:pt>
                <c:pt idx="187">
                  <c:v>-13.381684328236181</c:v>
                </c:pt>
                <c:pt idx="188">
                  <c:v>-13.380315651383489</c:v>
                </c:pt>
                <c:pt idx="189">
                  <c:v>-13.380144566776902</c:v>
                </c:pt>
                <c:pt idx="190">
                  <c:v>-13.370734913414648</c:v>
                </c:pt>
                <c:pt idx="191">
                  <c:v>-13.370392744201474</c:v>
                </c:pt>
                <c:pt idx="192">
                  <c:v>-13.361496344658979</c:v>
                </c:pt>
                <c:pt idx="193">
                  <c:v>-13.361154175445806</c:v>
                </c:pt>
                <c:pt idx="194">
                  <c:v>-13.36046983701946</c:v>
                </c:pt>
                <c:pt idx="195">
                  <c:v>-13.360298752412874</c:v>
                </c:pt>
                <c:pt idx="196">
                  <c:v>-13.352257775903311</c:v>
                </c:pt>
                <c:pt idx="197">
                  <c:v>-13.350546929837446</c:v>
                </c:pt>
                <c:pt idx="198">
                  <c:v>-13.343703545573987</c:v>
                </c:pt>
                <c:pt idx="199">
                  <c:v>-13.343532460967401</c:v>
                </c:pt>
                <c:pt idx="200">
                  <c:v>-13.343019207147641</c:v>
                </c:pt>
                <c:pt idx="201">
                  <c:v>-13.342848122541055</c:v>
                </c:pt>
                <c:pt idx="202">
                  <c:v>-13.342334868721297</c:v>
                </c:pt>
                <c:pt idx="203">
                  <c:v>-13.342334868721297</c:v>
                </c:pt>
                <c:pt idx="204">
                  <c:v>-13.342334868721297</c:v>
                </c:pt>
                <c:pt idx="205">
                  <c:v>-13.341992699508124</c:v>
                </c:pt>
                <c:pt idx="206">
                  <c:v>-13.341308361081778</c:v>
                </c:pt>
                <c:pt idx="207">
                  <c:v>-13.334122807605146</c:v>
                </c:pt>
                <c:pt idx="208">
                  <c:v>-13.33395172299856</c:v>
                </c:pt>
                <c:pt idx="209">
                  <c:v>-13.332411961539282</c:v>
                </c:pt>
                <c:pt idx="210">
                  <c:v>-13.332069792326109</c:v>
                </c:pt>
                <c:pt idx="211">
                  <c:v>-13.324542069636305</c:v>
                </c:pt>
                <c:pt idx="212">
                  <c:v>-13.324199900423132</c:v>
                </c:pt>
                <c:pt idx="213">
                  <c:v>-13.324028815816545</c:v>
                </c:pt>
                <c:pt idx="214">
                  <c:v>-13.323857731209959</c:v>
                </c:pt>
                <c:pt idx="215">
                  <c:v>-13.31461916245429</c:v>
                </c:pt>
                <c:pt idx="216">
                  <c:v>-13.314448077847704</c:v>
                </c:pt>
                <c:pt idx="217">
                  <c:v>-13.313592654814771</c:v>
                </c:pt>
                <c:pt idx="218">
                  <c:v>-13.313592654814771</c:v>
                </c:pt>
                <c:pt idx="219">
                  <c:v>-13.312223977962081</c:v>
                </c:pt>
                <c:pt idx="220">
                  <c:v>-13.311539639535734</c:v>
                </c:pt>
                <c:pt idx="221">
                  <c:v>-13.306749270551313</c:v>
                </c:pt>
                <c:pt idx="222">
                  <c:v>-13.305722762911795</c:v>
                </c:pt>
                <c:pt idx="223">
                  <c:v>-13.305551678305209</c:v>
                </c:pt>
                <c:pt idx="224">
                  <c:v>-13.305038424485449</c:v>
                </c:pt>
                <c:pt idx="225">
                  <c:v>-13.304867339878863</c:v>
                </c:pt>
                <c:pt idx="226">
                  <c:v>-13.304354086059103</c:v>
                </c:pt>
                <c:pt idx="227">
                  <c:v>-13.304354086059103</c:v>
                </c:pt>
                <c:pt idx="228">
                  <c:v>-13.304183001452516</c:v>
                </c:pt>
                <c:pt idx="229">
                  <c:v>-13.303669747632757</c:v>
                </c:pt>
                <c:pt idx="230">
                  <c:v>-13.302985409206411</c:v>
                </c:pt>
                <c:pt idx="231">
                  <c:v>-13.302985409206411</c:v>
                </c:pt>
                <c:pt idx="232">
                  <c:v>-13.301958901566893</c:v>
                </c:pt>
                <c:pt idx="233">
                  <c:v>-13.301787816960307</c:v>
                </c:pt>
                <c:pt idx="234">
                  <c:v>-13.296826363369298</c:v>
                </c:pt>
                <c:pt idx="235">
                  <c:v>-13.295970940336368</c:v>
                </c:pt>
                <c:pt idx="236">
                  <c:v>-13.295115517303435</c:v>
                </c:pt>
                <c:pt idx="237">
                  <c:v>-13.295115517303435</c:v>
                </c:pt>
                <c:pt idx="238">
                  <c:v>-13.294944432696848</c:v>
                </c:pt>
                <c:pt idx="239">
                  <c:v>-13.294944432696848</c:v>
                </c:pt>
                <c:pt idx="240">
                  <c:v>-13.294773348090262</c:v>
                </c:pt>
                <c:pt idx="241">
                  <c:v>-13.294773348090262</c:v>
                </c:pt>
                <c:pt idx="242">
                  <c:v>-13.294602263483675</c:v>
                </c:pt>
                <c:pt idx="243">
                  <c:v>-13.294602263483675</c:v>
                </c:pt>
                <c:pt idx="244">
                  <c:v>-13.293404671237569</c:v>
                </c:pt>
                <c:pt idx="245">
                  <c:v>-13.292378163598052</c:v>
                </c:pt>
                <c:pt idx="246">
                  <c:v>-13.28998297910584</c:v>
                </c:pt>
                <c:pt idx="247">
                  <c:v>-13.289811894499254</c:v>
                </c:pt>
                <c:pt idx="248">
                  <c:v>-13.287929963826803</c:v>
                </c:pt>
                <c:pt idx="249">
                  <c:v>-13.286561286974111</c:v>
                </c:pt>
                <c:pt idx="250">
                  <c:v>-13.285876948547767</c:v>
                </c:pt>
                <c:pt idx="251">
                  <c:v>-13.28570586394118</c:v>
                </c:pt>
                <c:pt idx="252">
                  <c:v>-13.285534779334593</c:v>
                </c:pt>
                <c:pt idx="253">
                  <c:v>-13.28519261012142</c:v>
                </c:pt>
                <c:pt idx="254">
                  <c:v>-13.285021525514834</c:v>
                </c:pt>
                <c:pt idx="255">
                  <c:v>-13.284508271695074</c:v>
                </c:pt>
                <c:pt idx="256">
                  <c:v>-13.284337187088488</c:v>
                </c:pt>
                <c:pt idx="257">
                  <c:v>-13.284166102481901</c:v>
                </c:pt>
                <c:pt idx="258">
                  <c:v>-13.283823933268728</c:v>
                </c:pt>
                <c:pt idx="259">
                  <c:v>-13.283823933268728</c:v>
                </c:pt>
                <c:pt idx="260">
                  <c:v>-13.283823933268728</c:v>
                </c:pt>
                <c:pt idx="261">
                  <c:v>-13.283652848662141</c:v>
                </c:pt>
                <c:pt idx="262">
                  <c:v>-13.283652848662141</c:v>
                </c:pt>
                <c:pt idx="263">
                  <c:v>-13.283139594842382</c:v>
                </c:pt>
                <c:pt idx="264">
                  <c:v>-13.282797425629209</c:v>
                </c:pt>
                <c:pt idx="265">
                  <c:v>-13.282455256416037</c:v>
                </c:pt>
                <c:pt idx="266">
                  <c:v>-13.282284171809451</c:v>
                </c:pt>
                <c:pt idx="267">
                  <c:v>-13.277322718218443</c:v>
                </c:pt>
                <c:pt idx="268">
                  <c:v>-13.275954041365752</c:v>
                </c:pt>
                <c:pt idx="269">
                  <c:v>-13.275954041365752</c:v>
                </c:pt>
                <c:pt idx="270">
                  <c:v>-13.275782956759166</c:v>
                </c:pt>
                <c:pt idx="271">
                  <c:v>-13.275782956759166</c:v>
                </c:pt>
                <c:pt idx="272">
                  <c:v>-13.275611872152579</c:v>
                </c:pt>
                <c:pt idx="273">
                  <c:v>-13.275440787545993</c:v>
                </c:pt>
                <c:pt idx="274">
                  <c:v>-13.27458536451306</c:v>
                </c:pt>
                <c:pt idx="275">
                  <c:v>-13.274243195299887</c:v>
                </c:pt>
                <c:pt idx="276">
                  <c:v>-13.274243195299887</c:v>
                </c:pt>
                <c:pt idx="277">
                  <c:v>-13.2740721106933</c:v>
                </c:pt>
                <c:pt idx="278">
                  <c:v>-13.2740721106933</c:v>
                </c:pt>
                <c:pt idx="279">
                  <c:v>-13.2740721106933</c:v>
                </c:pt>
                <c:pt idx="280">
                  <c:v>-13.273558856873541</c:v>
                </c:pt>
                <c:pt idx="281">
                  <c:v>-13.273216687660367</c:v>
                </c:pt>
                <c:pt idx="282">
                  <c:v>-13.273045603053781</c:v>
                </c:pt>
                <c:pt idx="283">
                  <c:v>-13.272874518447194</c:v>
                </c:pt>
                <c:pt idx="284">
                  <c:v>-13.272874518447194</c:v>
                </c:pt>
                <c:pt idx="285">
                  <c:v>-13.272703433840608</c:v>
                </c:pt>
                <c:pt idx="286">
                  <c:v>-13.267741980249601</c:v>
                </c:pt>
                <c:pt idx="287">
                  <c:v>-13.267570895643015</c:v>
                </c:pt>
                <c:pt idx="288">
                  <c:v>-13.266373303396909</c:v>
                </c:pt>
                <c:pt idx="289">
                  <c:v>-13.266202218790323</c:v>
                </c:pt>
                <c:pt idx="290">
                  <c:v>-13.266031134183736</c:v>
                </c:pt>
                <c:pt idx="291">
                  <c:v>-13.265860049577151</c:v>
                </c:pt>
                <c:pt idx="292">
                  <c:v>-13.265346795757392</c:v>
                </c:pt>
                <c:pt idx="293">
                  <c:v>-13.265004626544219</c:v>
                </c:pt>
                <c:pt idx="294">
                  <c:v>-13.264662457331045</c:v>
                </c:pt>
                <c:pt idx="295">
                  <c:v>-13.264662457331045</c:v>
                </c:pt>
                <c:pt idx="296">
                  <c:v>-13.264662457331045</c:v>
                </c:pt>
                <c:pt idx="297">
                  <c:v>-13.264491372724459</c:v>
                </c:pt>
                <c:pt idx="298">
                  <c:v>-13.264491372724459</c:v>
                </c:pt>
                <c:pt idx="299">
                  <c:v>-13.264491372724459</c:v>
                </c:pt>
                <c:pt idx="300">
                  <c:v>-13.263635949691526</c:v>
                </c:pt>
                <c:pt idx="301">
                  <c:v>-13.26295161126518</c:v>
                </c:pt>
                <c:pt idx="302">
                  <c:v>-13.26295161126518</c:v>
                </c:pt>
                <c:pt idx="303">
                  <c:v>-13.262780526658593</c:v>
                </c:pt>
                <c:pt idx="304">
                  <c:v>-13.262780526658593</c:v>
                </c:pt>
                <c:pt idx="305">
                  <c:v>-13.261240765199316</c:v>
                </c:pt>
                <c:pt idx="306">
                  <c:v>-13.26106968059273</c:v>
                </c:pt>
                <c:pt idx="307">
                  <c:v>-13.259872088346624</c:v>
                </c:pt>
                <c:pt idx="308">
                  <c:v>-13.259701003740037</c:v>
                </c:pt>
                <c:pt idx="309">
                  <c:v>-13.25816124228076</c:v>
                </c:pt>
                <c:pt idx="310">
                  <c:v>-13.257990157674174</c:v>
                </c:pt>
                <c:pt idx="311">
                  <c:v>-13.257819073067587</c:v>
                </c:pt>
                <c:pt idx="312">
                  <c:v>-13.257476903854414</c:v>
                </c:pt>
                <c:pt idx="313">
                  <c:v>-13.257305819247827</c:v>
                </c:pt>
                <c:pt idx="314">
                  <c:v>-13.256450396214895</c:v>
                </c:pt>
                <c:pt idx="315">
                  <c:v>-13.256450396214895</c:v>
                </c:pt>
                <c:pt idx="316">
                  <c:v>-13.25576605778855</c:v>
                </c:pt>
                <c:pt idx="317">
                  <c:v>-13.255594973181964</c:v>
                </c:pt>
                <c:pt idx="318">
                  <c:v>-13.254739550149031</c:v>
                </c:pt>
                <c:pt idx="319">
                  <c:v>-13.253884127116098</c:v>
                </c:pt>
                <c:pt idx="320">
                  <c:v>-13.253370873296339</c:v>
                </c:pt>
                <c:pt idx="321">
                  <c:v>-13.252344365656821</c:v>
                </c:pt>
                <c:pt idx="322">
                  <c:v>-13.24994918116461</c:v>
                </c:pt>
                <c:pt idx="323">
                  <c:v>-13.249778096558023</c:v>
                </c:pt>
                <c:pt idx="324">
                  <c:v>-13.249264842738265</c:v>
                </c:pt>
                <c:pt idx="325">
                  <c:v>-13.248922673525092</c:v>
                </c:pt>
                <c:pt idx="326">
                  <c:v>-13.248751588918505</c:v>
                </c:pt>
                <c:pt idx="327">
                  <c:v>-13.247896165885573</c:v>
                </c:pt>
                <c:pt idx="328">
                  <c:v>-13.247896165885573</c:v>
                </c:pt>
                <c:pt idx="329">
                  <c:v>-13.247896165885573</c:v>
                </c:pt>
                <c:pt idx="330">
                  <c:v>-13.247725081278986</c:v>
                </c:pt>
                <c:pt idx="331">
                  <c:v>-13.2475539966724</c:v>
                </c:pt>
                <c:pt idx="332">
                  <c:v>-13.246869658246053</c:v>
                </c:pt>
                <c:pt idx="333">
                  <c:v>-13.246698573639467</c:v>
                </c:pt>
                <c:pt idx="334">
                  <c:v>-13.24652748903288</c:v>
                </c:pt>
                <c:pt idx="335">
                  <c:v>-13.245500981393363</c:v>
                </c:pt>
                <c:pt idx="336">
                  <c:v>-13.245500981393363</c:v>
                </c:pt>
                <c:pt idx="337">
                  <c:v>-13.245329896786776</c:v>
                </c:pt>
                <c:pt idx="338">
                  <c:v>-13.245329896786776</c:v>
                </c:pt>
                <c:pt idx="339">
                  <c:v>-13.244816642967017</c:v>
                </c:pt>
                <c:pt idx="340">
                  <c:v>-13.239684104769422</c:v>
                </c:pt>
                <c:pt idx="341">
                  <c:v>-13.238657597129905</c:v>
                </c:pt>
                <c:pt idx="342">
                  <c:v>-13.238657597129905</c:v>
                </c:pt>
                <c:pt idx="343">
                  <c:v>-13.238486512523318</c:v>
                </c:pt>
                <c:pt idx="344">
                  <c:v>-13.237973258703558</c:v>
                </c:pt>
                <c:pt idx="345">
                  <c:v>-13.237973258703558</c:v>
                </c:pt>
                <c:pt idx="346">
                  <c:v>-13.237802174096972</c:v>
                </c:pt>
                <c:pt idx="347">
                  <c:v>-13.237631089490385</c:v>
                </c:pt>
                <c:pt idx="348">
                  <c:v>-13.236604581850866</c:v>
                </c:pt>
                <c:pt idx="349">
                  <c:v>-13.236262412637693</c:v>
                </c:pt>
                <c:pt idx="350">
                  <c:v>-13.236091328031106</c:v>
                </c:pt>
                <c:pt idx="351">
                  <c:v>-13.235235904998175</c:v>
                </c:pt>
                <c:pt idx="352">
                  <c:v>-13.235064820391589</c:v>
                </c:pt>
                <c:pt idx="353">
                  <c:v>-13.229076859161063</c:v>
                </c:pt>
                <c:pt idx="354">
                  <c:v>-13.228392520734717</c:v>
                </c:pt>
                <c:pt idx="355">
                  <c:v>-13.228392520734717</c:v>
                </c:pt>
                <c:pt idx="356">
                  <c:v>-13.228050351521544</c:v>
                </c:pt>
                <c:pt idx="357">
                  <c:v>-13.228050351521544</c:v>
                </c:pt>
                <c:pt idx="358">
                  <c:v>-13.227708182308371</c:v>
                </c:pt>
                <c:pt idx="359">
                  <c:v>-13.226339505455678</c:v>
                </c:pt>
                <c:pt idx="360">
                  <c:v>-13.225997336242505</c:v>
                </c:pt>
                <c:pt idx="361">
                  <c:v>-13.218811782765876</c:v>
                </c:pt>
                <c:pt idx="362">
                  <c:v>-13.21812744433953</c:v>
                </c:pt>
                <c:pt idx="363">
                  <c:v>-13.217956359732943</c:v>
                </c:pt>
                <c:pt idx="364">
                  <c:v>-13.216758767486837</c:v>
                </c:pt>
                <c:pt idx="365">
                  <c:v>-13.216587682880251</c:v>
                </c:pt>
                <c:pt idx="366">
                  <c:v>-13.210257552436552</c:v>
                </c:pt>
                <c:pt idx="367">
                  <c:v>-13.210086467829965</c:v>
                </c:pt>
                <c:pt idx="368">
                  <c:v>-13.209573214010206</c:v>
                </c:pt>
                <c:pt idx="369">
                  <c:v>-13.209231044797034</c:v>
                </c:pt>
                <c:pt idx="370">
                  <c:v>-13.208546706370688</c:v>
                </c:pt>
                <c:pt idx="371">
                  <c:v>-13.208546706370688</c:v>
                </c:pt>
                <c:pt idx="372">
                  <c:v>-13.208375621764102</c:v>
                </c:pt>
                <c:pt idx="373">
                  <c:v>-13.207862367944342</c:v>
                </c:pt>
                <c:pt idx="374">
                  <c:v>-13.207178029517996</c:v>
                </c:pt>
                <c:pt idx="375">
                  <c:v>-13.206835860304823</c:v>
                </c:pt>
                <c:pt idx="376">
                  <c:v>-13.20649369109165</c:v>
                </c:pt>
                <c:pt idx="377">
                  <c:v>-13.204440675812613</c:v>
                </c:pt>
                <c:pt idx="378">
                  <c:v>-13.198281629975501</c:v>
                </c:pt>
                <c:pt idx="379">
                  <c:v>-13.197768376155741</c:v>
                </c:pt>
                <c:pt idx="380">
                  <c:v>-13.197597291549155</c:v>
                </c:pt>
                <c:pt idx="381">
                  <c:v>-13.197255122335982</c:v>
                </c:pt>
                <c:pt idx="382">
                  <c:v>-13.195544276270118</c:v>
                </c:pt>
                <c:pt idx="383">
                  <c:v>-13.187332215153967</c:v>
                </c:pt>
                <c:pt idx="384">
                  <c:v>-13.186990045940794</c:v>
                </c:pt>
                <c:pt idx="385">
                  <c:v>-13.186818961334208</c:v>
                </c:pt>
                <c:pt idx="386">
                  <c:v>-13.179804492464163</c:v>
                </c:pt>
                <c:pt idx="387">
                  <c:v>-13.179633407857576</c:v>
                </c:pt>
                <c:pt idx="388">
                  <c:v>-13.177409307971953</c:v>
                </c:pt>
                <c:pt idx="389">
                  <c:v>-13.167144231576765</c:v>
                </c:pt>
                <c:pt idx="390">
                  <c:v>-13.166459893150419</c:v>
                </c:pt>
                <c:pt idx="391">
                  <c:v>-13.129847787340918</c:v>
                </c:pt>
                <c:pt idx="392">
                  <c:v>-13.129676702734331</c:v>
                </c:pt>
                <c:pt idx="393">
                  <c:v>-13.129505618127745</c:v>
                </c:pt>
                <c:pt idx="394">
                  <c:v>-13.129334533521158</c:v>
                </c:pt>
                <c:pt idx="395">
                  <c:v>-13.129163448914573</c:v>
                </c:pt>
                <c:pt idx="396">
                  <c:v>-13.128992364307987</c:v>
                </c:pt>
                <c:pt idx="397">
                  <c:v>-13.119924880158903</c:v>
                </c:pt>
                <c:pt idx="398">
                  <c:v>-13.119753795552317</c:v>
                </c:pt>
                <c:pt idx="399">
                  <c:v>-13.109830888370302</c:v>
                </c:pt>
                <c:pt idx="400">
                  <c:v>-13.109659803763716</c:v>
                </c:pt>
                <c:pt idx="401">
                  <c:v>-13.109317634550543</c:v>
                </c:pt>
                <c:pt idx="402">
                  <c:v>-13.109317634550543</c:v>
                </c:pt>
                <c:pt idx="403">
                  <c:v>-13.109317634550543</c:v>
                </c:pt>
                <c:pt idx="404">
                  <c:v>-13.109146549943958</c:v>
                </c:pt>
                <c:pt idx="405">
                  <c:v>-13.109146549943958</c:v>
                </c:pt>
                <c:pt idx="406">
                  <c:v>-13.109146549943958</c:v>
                </c:pt>
                <c:pt idx="407">
                  <c:v>-13.091524835465552</c:v>
                </c:pt>
                <c:pt idx="408">
                  <c:v>-13.091524835465552</c:v>
                </c:pt>
                <c:pt idx="409">
                  <c:v>-13.091524835465552</c:v>
                </c:pt>
                <c:pt idx="410">
                  <c:v>-13.091353750858966</c:v>
                </c:pt>
                <c:pt idx="411">
                  <c:v>-13.091353750858966</c:v>
                </c:pt>
                <c:pt idx="412">
                  <c:v>-13.091353750858966</c:v>
                </c:pt>
                <c:pt idx="413">
                  <c:v>-13.083141689742815</c:v>
                </c:pt>
                <c:pt idx="414">
                  <c:v>-13.083141689742815</c:v>
                </c:pt>
                <c:pt idx="415">
                  <c:v>-13.083141689742815</c:v>
                </c:pt>
                <c:pt idx="416">
                  <c:v>-13.083141689742815</c:v>
                </c:pt>
                <c:pt idx="417">
                  <c:v>-13.083141689742815</c:v>
                </c:pt>
                <c:pt idx="418">
                  <c:v>-13.083141689742815</c:v>
                </c:pt>
                <c:pt idx="419">
                  <c:v>-13.083141689742815</c:v>
                </c:pt>
                <c:pt idx="420">
                  <c:v>-13.082970605136229</c:v>
                </c:pt>
                <c:pt idx="421">
                  <c:v>-13.082970605136229</c:v>
                </c:pt>
                <c:pt idx="422">
                  <c:v>-13.082970605136229</c:v>
                </c:pt>
                <c:pt idx="423">
                  <c:v>-13.082970605136229</c:v>
                </c:pt>
                <c:pt idx="424">
                  <c:v>-13.082970605136229</c:v>
                </c:pt>
                <c:pt idx="425">
                  <c:v>-13.082970605136229</c:v>
                </c:pt>
                <c:pt idx="426">
                  <c:v>-13.072534444134455</c:v>
                </c:pt>
                <c:pt idx="427">
                  <c:v>-13.072021190314697</c:v>
                </c:pt>
                <c:pt idx="428">
                  <c:v>-13.063295875378786</c:v>
                </c:pt>
                <c:pt idx="429">
                  <c:v>-13.063295875378786</c:v>
                </c:pt>
                <c:pt idx="430">
                  <c:v>-13.063295875378786</c:v>
                </c:pt>
                <c:pt idx="431">
                  <c:v>-13.0631247907722</c:v>
                </c:pt>
                <c:pt idx="432">
                  <c:v>-13.0631247907722</c:v>
                </c:pt>
                <c:pt idx="433">
                  <c:v>-13.0631247907722</c:v>
                </c:pt>
                <c:pt idx="434">
                  <c:v>-13.053886222016532</c:v>
                </c:pt>
                <c:pt idx="435">
                  <c:v>-13.053886222016532</c:v>
                </c:pt>
                <c:pt idx="436">
                  <c:v>-13.053886222016532</c:v>
                </c:pt>
                <c:pt idx="437">
                  <c:v>-13.053715137409945</c:v>
                </c:pt>
                <c:pt idx="438">
                  <c:v>-13.053715137409945</c:v>
                </c:pt>
                <c:pt idx="439">
                  <c:v>-13.053715137409945</c:v>
                </c:pt>
                <c:pt idx="440">
                  <c:v>-13.04430548404769</c:v>
                </c:pt>
                <c:pt idx="441">
                  <c:v>-13.04430548404769</c:v>
                </c:pt>
                <c:pt idx="442">
                  <c:v>-13.04430548404769</c:v>
                </c:pt>
                <c:pt idx="443">
                  <c:v>-13.044134399441104</c:v>
                </c:pt>
                <c:pt idx="444">
                  <c:v>-13.044134399441104</c:v>
                </c:pt>
                <c:pt idx="445">
                  <c:v>-13.044134399441104</c:v>
                </c:pt>
                <c:pt idx="446">
                  <c:v>-13.035409084505195</c:v>
                </c:pt>
                <c:pt idx="447">
                  <c:v>-13.035409084505195</c:v>
                </c:pt>
                <c:pt idx="448">
                  <c:v>-13.035409084505195</c:v>
                </c:pt>
                <c:pt idx="449">
                  <c:v>-13.035237999898609</c:v>
                </c:pt>
                <c:pt idx="450">
                  <c:v>-13.035237999898609</c:v>
                </c:pt>
                <c:pt idx="451">
                  <c:v>-13.035237999898609</c:v>
                </c:pt>
                <c:pt idx="452">
                  <c:v>-13.025315092716594</c:v>
                </c:pt>
                <c:pt idx="453">
                  <c:v>-13.025315092716594</c:v>
                </c:pt>
                <c:pt idx="454">
                  <c:v>-13.025315092716594</c:v>
                </c:pt>
                <c:pt idx="455">
                  <c:v>-13.025144008110008</c:v>
                </c:pt>
                <c:pt idx="456">
                  <c:v>-13.025144008110008</c:v>
                </c:pt>
                <c:pt idx="457">
                  <c:v>-13.015734354747753</c:v>
                </c:pt>
                <c:pt idx="458">
                  <c:v>-13.015734354747753</c:v>
                </c:pt>
                <c:pt idx="459">
                  <c:v>-13.015734354747753</c:v>
                </c:pt>
                <c:pt idx="460">
                  <c:v>-13.015563270141167</c:v>
                </c:pt>
                <c:pt idx="461">
                  <c:v>-13.015563270141167</c:v>
                </c:pt>
                <c:pt idx="462">
                  <c:v>-13.015563270141167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76-41FE-9E90-8362D6B0F12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55.757884651215562</c:v>
                </c:pt>
                <c:pt idx="1">
                  <c:v>49.40174456345639</c:v>
                </c:pt>
                <c:pt idx="2">
                  <c:v>43.352640817435969</c:v>
                </c:pt>
                <c:pt idx="3">
                  <c:v>37.610573413154292</c:v>
                </c:pt>
                <c:pt idx="4">
                  <c:v>32.175542350611366</c:v>
                </c:pt>
                <c:pt idx="5">
                  <c:v>27.047547629807198</c:v>
                </c:pt>
                <c:pt idx="6">
                  <c:v>22.226589250741768</c:v>
                </c:pt>
                <c:pt idx="7">
                  <c:v>17.712667213415095</c:v>
                </c:pt>
                <c:pt idx="8">
                  <c:v>13.505781517827163</c:v>
                </c:pt>
                <c:pt idx="9">
                  <c:v>9.6059321639779824</c:v>
                </c:pt>
                <c:pt idx="10">
                  <c:v>6.0131191518675546</c:v>
                </c:pt>
                <c:pt idx="11">
                  <c:v>2.7273424814958709</c:v>
                </c:pt>
                <c:pt idx="12">
                  <c:v>-0.2513978471370617</c:v>
                </c:pt>
                <c:pt idx="13">
                  <c:v>-2.9231018340312467</c:v>
                </c:pt>
                <c:pt idx="14">
                  <c:v>-5.2877694791866805</c:v>
                </c:pt>
                <c:pt idx="15">
                  <c:v>-7.3454007826033676</c:v>
                </c:pt>
                <c:pt idx="16">
                  <c:v>-9.0959957442813053</c:v>
                </c:pt>
                <c:pt idx="17">
                  <c:v>-10.539554364220495</c:v>
                </c:pt>
                <c:pt idx="18">
                  <c:v>-11.676076642420936</c:v>
                </c:pt>
                <c:pt idx="19">
                  <c:v>-12.505562578882627</c:v>
                </c:pt>
                <c:pt idx="20">
                  <c:v>-13.028012173605569</c:v>
                </c:pt>
                <c:pt idx="21">
                  <c:v>-13.243425426589765</c:v>
                </c:pt>
                <c:pt idx="22">
                  <c:v>-13.151802337835209</c:v>
                </c:pt>
                <c:pt idx="23">
                  <c:v>-12.753142907341905</c:v>
                </c:pt>
                <c:pt idx="24">
                  <c:v>-12.047447135109854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76-41FE-9E90-8362D6B0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91000"/>
        <c:axId val="1"/>
      </c:scatterChart>
      <c:valAx>
        <c:axId val="519391000"/>
        <c:scaling>
          <c:orientation val="minMax"/>
          <c:max val="100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3513206223678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2"/>
          <c:min val="-1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6578560939794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39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3834063693578"/>
          <c:y val="0.92485670505059692"/>
          <c:w val="0.68428873703562387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 O-C Diagr.</a:t>
            </a:r>
          </a:p>
        </c:rich>
      </c:tx>
      <c:layout>
        <c:manualLayout>
          <c:xMode val="edge"/>
          <c:yMode val="edge"/>
          <c:x val="0.3958338801399825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730540886613"/>
          <c:y val="0.13872851947553438"/>
          <c:w val="0.8528656678081103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53.838050000002568</c:v>
                </c:pt>
                <c:pt idx="1">
                  <c:v>53.787000000002536</c:v>
                </c:pt>
                <c:pt idx="2">
                  <c:v>23.430900000001202</c:v>
                </c:pt>
                <c:pt idx="3">
                  <c:v>21.937099999999191</c:v>
                </c:pt>
                <c:pt idx="4">
                  <c:v>21.66030000000319</c:v>
                </c:pt>
                <c:pt idx="5">
                  <c:v>21.796800000003714</c:v>
                </c:pt>
                <c:pt idx="6">
                  <c:v>21.974299999998038</c:v>
                </c:pt>
                <c:pt idx="7">
                  <c:v>21.123699999996461</c:v>
                </c:pt>
                <c:pt idx="8">
                  <c:v>22.148599999996804</c:v>
                </c:pt>
                <c:pt idx="9">
                  <c:v>21.293299999997544</c:v>
                </c:pt>
                <c:pt idx="10">
                  <c:v>21.233400000000984</c:v>
                </c:pt>
                <c:pt idx="11">
                  <c:v>20.805000000000291</c:v>
                </c:pt>
                <c:pt idx="12">
                  <c:v>20.851800000000367</c:v>
                </c:pt>
                <c:pt idx="13">
                  <c:v>20.999299999999494</c:v>
                </c:pt>
                <c:pt idx="14">
                  <c:v>21.139299999998912</c:v>
                </c:pt>
                <c:pt idx="15">
                  <c:v>20.18670000000202</c:v>
                </c:pt>
                <c:pt idx="16">
                  <c:v>20.408999999999651</c:v>
                </c:pt>
                <c:pt idx="17">
                  <c:v>19.143100000001141</c:v>
                </c:pt>
                <c:pt idx="18">
                  <c:v>20.086100000000442</c:v>
                </c:pt>
                <c:pt idx="19">
                  <c:v>19.165899999999965</c:v>
                </c:pt>
                <c:pt idx="20">
                  <c:v>19.534999999996217</c:v>
                </c:pt>
                <c:pt idx="21">
                  <c:v>18.999600000002829</c:v>
                </c:pt>
                <c:pt idx="22">
                  <c:v>19.081299999998009</c:v>
                </c:pt>
                <c:pt idx="23">
                  <c:v>18.286799999998038</c:v>
                </c:pt>
                <c:pt idx="24">
                  <c:v>18.478299999995215</c:v>
                </c:pt>
                <c:pt idx="25">
                  <c:v>18.527000000001863</c:v>
                </c:pt>
                <c:pt idx="26">
                  <c:v>17.878199999999197</c:v>
                </c:pt>
                <c:pt idx="27">
                  <c:v>17.946799999997893</c:v>
                </c:pt>
                <c:pt idx="28">
                  <c:v>17.067599999998492</c:v>
                </c:pt>
                <c:pt idx="29">
                  <c:v>18.075599999996484</c:v>
                </c:pt>
                <c:pt idx="30">
                  <c:v>17.053399999997055</c:v>
                </c:pt>
                <c:pt idx="31">
                  <c:v>17.515299999999115</c:v>
                </c:pt>
                <c:pt idx="32">
                  <c:v>16.846299999997427</c:v>
                </c:pt>
                <c:pt idx="33">
                  <c:v>16.443500000001222</c:v>
                </c:pt>
                <c:pt idx="34">
                  <c:v>15.484400000001187</c:v>
                </c:pt>
                <c:pt idx="35">
                  <c:v>15.796500000000378</c:v>
                </c:pt>
                <c:pt idx="36">
                  <c:v>16.881199999999808</c:v>
                </c:pt>
                <c:pt idx="37">
                  <c:v>16.103600000002189</c:v>
                </c:pt>
                <c:pt idx="38">
                  <c:v>15.568299999998999</c:v>
                </c:pt>
                <c:pt idx="39">
                  <c:v>15.553199999998469</c:v>
                </c:pt>
                <c:pt idx="40">
                  <c:v>14.964199999998527</c:v>
                </c:pt>
                <c:pt idx="41">
                  <c:v>15.087699999996403</c:v>
                </c:pt>
                <c:pt idx="42">
                  <c:v>13.678200000002107</c:v>
                </c:pt>
                <c:pt idx="43">
                  <c:v>13.715000000000146</c:v>
                </c:pt>
                <c:pt idx="44">
                  <c:v>13.761999999998807</c:v>
                </c:pt>
                <c:pt idx="45">
                  <c:v>14.859599999999773</c:v>
                </c:pt>
                <c:pt idx="46">
                  <c:v>13.949300000000221</c:v>
                </c:pt>
                <c:pt idx="47">
                  <c:v>13.204599999997299</c:v>
                </c:pt>
                <c:pt idx="48">
                  <c:v>13.379100000001927</c:v>
                </c:pt>
                <c:pt idx="49">
                  <c:v>14.472900000000664</c:v>
                </c:pt>
                <c:pt idx="50">
                  <c:v>13.792000000001281</c:v>
                </c:pt>
                <c:pt idx="51">
                  <c:v>11.406199999997625</c:v>
                </c:pt>
                <c:pt idx="52">
                  <c:v>14.46900000000096</c:v>
                </c:pt>
                <c:pt idx="53">
                  <c:v>12.724099999999453</c:v>
                </c:pt>
                <c:pt idx="54">
                  <c:v>12.223899999997229</c:v>
                </c:pt>
                <c:pt idx="55">
                  <c:v>11.475099999999657</c:v>
                </c:pt>
                <c:pt idx="56">
                  <c:v>11.573700000000827</c:v>
                </c:pt>
                <c:pt idx="57">
                  <c:v>11.917799999999261</c:v>
                </c:pt>
                <c:pt idx="58">
                  <c:v>10.490200000000186</c:v>
                </c:pt>
                <c:pt idx="59">
                  <c:v>10.649600000000646</c:v>
                </c:pt>
                <c:pt idx="60">
                  <c:v>10.901999999998225</c:v>
                </c:pt>
                <c:pt idx="61">
                  <c:v>9.9907999999995809</c:v>
                </c:pt>
                <c:pt idx="62">
                  <c:v>8.5724000000009255</c:v>
                </c:pt>
                <c:pt idx="63">
                  <c:v>7.804599999999482</c:v>
                </c:pt>
                <c:pt idx="64">
                  <c:v>9.047999999998865</c:v>
                </c:pt>
                <c:pt idx="72">
                  <c:v>7.9026000000012573</c:v>
                </c:pt>
                <c:pt idx="73">
                  <c:v>7.0551999999988766</c:v>
                </c:pt>
                <c:pt idx="74">
                  <c:v>6.2913999999982479</c:v>
                </c:pt>
                <c:pt idx="75">
                  <c:v>7.4919000000008964</c:v>
                </c:pt>
                <c:pt idx="76">
                  <c:v>5.6585000000013679</c:v>
                </c:pt>
                <c:pt idx="77">
                  <c:v>6.7083000000020547</c:v>
                </c:pt>
                <c:pt idx="78">
                  <c:v>6.7790999999997439</c:v>
                </c:pt>
                <c:pt idx="79">
                  <c:v>6.8737999999975727</c:v>
                </c:pt>
                <c:pt idx="80">
                  <c:v>6.1071000000010827</c:v>
                </c:pt>
                <c:pt idx="81">
                  <c:v>6.188799999999901</c:v>
                </c:pt>
                <c:pt idx="82">
                  <c:v>4.8479000000006636</c:v>
                </c:pt>
                <c:pt idx="83">
                  <c:v>5.7749000000003434</c:v>
                </c:pt>
                <c:pt idx="84">
                  <c:v>6.0303999999996449</c:v>
                </c:pt>
                <c:pt idx="85">
                  <c:v>4.5390000000006694</c:v>
                </c:pt>
                <c:pt idx="86">
                  <c:v>5.1620999999977357</c:v>
                </c:pt>
                <c:pt idx="87">
                  <c:v>5.3546000000023923</c:v>
                </c:pt>
                <c:pt idx="88">
                  <c:v>5.3845000000001164</c:v>
                </c:pt>
                <c:pt idx="89">
                  <c:v>4.7933000000011816</c:v>
                </c:pt>
                <c:pt idx="91">
                  <c:v>3.3757999999979802</c:v>
                </c:pt>
                <c:pt idx="92">
                  <c:v>3.3757999999979802</c:v>
                </c:pt>
                <c:pt idx="93">
                  <c:v>4.4285999999992782</c:v>
                </c:pt>
                <c:pt idx="94">
                  <c:v>3.4515000000028522</c:v>
                </c:pt>
                <c:pt idx="95">
                  <c:v>3.647899999999936</c:v>
                </c:pt>
                <c:pt idx="96">
                  <c:v>4.0635999999976775</c:v>
                </c:pt>
                <c:pt idx="97">
                  <c:v>3.1523999999990338</c:v>
                </c:pt>
                <c:pt idx="98">
                  <c:v>3.2134000000005472</c:v>
                </c:pt>
                <c:pt idx="99">
                  <c:v>3.254399999997986</c:v>
                </c:pt>
                <c:pt idx="101">
                  <c:v>2.4724999999998545</c:v>
                </c:pt>
                <c:pt idx="102">
                  <c:v>1.9082999999991443</c:v>
                </c:pt>
                <c:pt idx="104">
                  <c:v>3.0089999999981956</c:v>
                </c:pt>
                <c:pt idx="105">
                  <c:v>3.0259999999980209</c:v>
                </c:pt>
                <c:pt idx="106">
                  <c:v>2.1476000000002387</c:v>
                </c:pt>
                <c:pt idx="107">
                  <c:v>2.3858999999974912</c:v>
                </c:pt>
                <c:pt idx="108">
                  <c:v>2.452899999996589</c:v>
                </c:pt>
                <c:pt idx="109">
                  <c:v>2.4908999999970547</c:v>
                </c:pt>
                <c:pt idx="110">
                  <c:v>1.5017000000007101</c:v>
                </c:pt>
                <c:pt idx="111">
                  <c:v>1.542700000001787</c:v>
                </c:pt>
                <c:pt idx="114">
                  <c:v>1.5565999999998894</c:v>
                </c:pt>
                <c:pt idx="115">
                  <c:v>0.78299999999944703</c:v>
                </c:pt>
                <c:pt idx="116">
                  <c:v>0.82400000000052387</c:v>
                </c:pt>
                <c:pt idx="117">
                  <c:v>1.7150000000001455</c:v>
                </c:pt>
                <c:pt idx="118">
                  <c:v>1.1947000000000116</c:v>
                </c:pt>
                <c:pt idx="121">
                  <c:v>-0.53809999999793945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29-4391-80FC-2CA1AA619B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65">
                  <c:v>6.6820500000030734</c:v>
                </c:pt>
                <c:pt idx="66">
                  <c:v>6.731050000002142</c:v>
                </c:pt>
                <c:pt idx="67">
                  <c:v>6.6919500000003609</c:v>
                </c:pt>
                <c:pt idx="68">
                  <c:v>6.9608999999982188</c:v>
                </c:pt>
                <c:pt idx="69">
                  <c:v>6.4368499999982305</c:v>
                </c:pt>
                <c:pt idx="70">
                  <c:v>5.9697999999989406</c:v>
                </c:pt>
                <c:pt idx="71">
                  <c:v>6.6666499999992084</c:v>
                </c:pt>
                <c:pt idx="90">
                  <c:v>3.9248999999981606</c:v>
                </c:pt>
                <c:pt idx="100">
                  <c:v>3.4187999999994645</c:v>
                </c:pt>
                <c:pt idx="103">
                  <c:v>2.8941999999988184</c:v>
                </c:pt>
                <c:pt idx="112">
                  <c:v>2.1486000000004424</c:v>
                </c:pt>
                <c:pt idx="113">
                  <c:v>2.07129999999961</c:v>
                </c:pt>
                <c:pt idx="119">
                  <c:v>0.88850000000093132</c:v>
                </c:pt>
                <c:pt idx="120">
                  <c:v>0.66760000000067521</c:v>
                </c:pt>
                <c:pt idx="122">
                  <c:v>0.29980000000068685</c:v>
                </c:pt>
                <c:pt idx="124">
                  <c:v>-0.11589999999705469</c:v>
                </c:pt>
                <c:pt idx="125">
                  <c:v>2.0199999999022111E-2</c:v>
                </c:pt>
                <c:pt idx="126">
                  <c:v>-0.65790000000197324</c:v>
                </c:pt>
                <c:pt idx="127">
                  <c:v>-0.57350000000224099</c:v>
                </c:pt>
                <c:pt idx="128">
                  <c:v>-1.2779999999984284</c:v>
                </c:pt>
                <c:pt idx="129">
                  <c:v>-1.5625999999974738</c:v>
                </c:pt>
                <c:pt idx="130">
                  <c:v>-2.1524999999965075</c:v>
                </c:pt>
                <c:pt idx="131">
                  <c:v>-1.5361999999950058</c:v>
                </c:pt>
                <c:pt idx="132">
                  <c:v>-2.2792999999946915</c:v>
                </c:pt>
                <c:pt idx="133">
                  <c:v>-2.0392999999967287</c:v>
                </c:pt>
                <c:pt idx="134">
                  <c:v>-2.9561000000030617</c:v>
                </c:pt>
                <c:pt idx="135">
                  <c:v>-2.4244000000035157</c:v>
                </c:pt>
                <c:pt idx="136">
                  <c:v>-2.6643000000040047</c:v>
                </c:pt>
                <c:pt idx="137">
                  <c:v>-2.5305999999982305</c:v>
                </c:pt>
                <c:pt idx="138">
                  <c:v>-3.0941000000020722</c:v>
                </c:pt>
                <c:pt idx="139">
                  <c:v>-3.5607999999992899</c:v>
                </c:pt>
                <c:pt idx="140">
                  <c:v>-4.013200000001234</c:v>
                </c:pt>
                <c:pt idx="141">
                  <c:v>-4.5241000000023632</c:v>
                </c:pt>
                <c:pt idx="142">
                  <c:v>-4.3004000000000815</c:v>
                </c:pt>
                <c:pt idx="143">
                  <c:v>-4.6313999999983935</c:v>
                </c:pt>
                <c:pt idx="144">
                  <c:v>-4.815599999994447</c:v>
                </c:pt>
                <c:pt idx="149">
                  <c:v>-5.7614000000030501</c:v>
                </c:pt>
                <c:pt idx="151">
                  <c:v>-6.0443999999988591</c:v>
                </c:pt>
                <c:pt idx="152">
                  <c:v>-6.8392000000021653</c:v>
                </c:pt>
                <c:pt idx="153">
                  <c:v>-7.0238000000026659</c:v>
                </c:pt>
                <c:pt idx="158">
                  <c:v>-8.4952000000048429</c:v>
                </c:pt>
                <c:pt idx="160">
                  <c:v>-8.4324999999953434</c:v>
                </c:pt>
                <c:pt idx="161">
                  <c:v>-8.4835499999971944</c:v>
                </c:pt>
                <c:pt idx="163">
                  <c:v>-8.8701000000000931</c:v>
                </c:pt>
                <c:pt idx="164">
                  <c:v>-9.0411499999972875</c:v>
                </c:pt>
                <c:pt idx="165">
                  <c:v>-9.2496000000028289</c:v>
                </c:pt>
                <c:pt idx="166">
                  <c:v>-9.3910000000032596</c:v>
                </c:pt>
                <c:pt idx="167">
                  <c:v>-9.0210000000006403</c:v>
                </c:pt>
                <c:pt idx="168">
                  <c:v>-9.4620500000019092</c:v>
                </c:pt>
                <c:pt idx="169">
                  <c:v>-8.9693499999993946</c:v>
                </c:pt>
                <c:pt idx="170">
                  <c:v>-9.4697999999989406</c:v>
                </c:pt>
                <c:pt idx="171">
                  <c:v>-9.5639999999984866</c:v>
                </c:pt>
                <c:pt idx="172">
                  <c:v>-9.4613000000026659</c:v>
                </c:pt>
                <c:pt idx="173">
                  <c:v>-9.517600000006496</c:v>
                </c:pt>
                <c:pt idx="174">
                  <c:v>-9.5380999999979394</c:v>
                </c:pt>
                <c:pt idx="175">
                  <c:v>-8.8984999999956926</c:v>
                </c:pt>
                <c:pt idx="176">
                  <c:v>-9.2879500000053667</c:v>
                </c:pt>
                <c:pt idx="177">
                  <c:v>-9.8900500000017928</c:v>
                </c:pt>
                <c:pt idx="178">
                  <c:v>-9.7515999999959604</c:v>
                </c:pt>
                <c:pt idx="179">
                  <c:v>-9.768949999997858</c:v>
                </c:pt>
                <c:pt idx="180">
                  <c:v>-9.8099999999976717</c:v>
                </c:pt>
                <c:pt idx="181">
                  <c:v>-10.529600000001665</c:v>
                </c:pt>
                <c:pt idx="182">
                  <c:v>-10.440649999996822</c:v>
                </c:pt>
                <c:pt idx="183">
                  <c:v>-10.590499999998428</c:v>
                </c:pt>
                <c:pt idx="184">
                  <c:v>-10.882999999994354</c:v>
                </c:pt>
                <c:pt idx="185">
                  <c:v>-10.837650000001304</c:v>
                </c:pt>
                <c:pt idx="186">
                  <c:v>-10.821700000000419</c:v>
                </c:pt>
                <c:pt idx="187">
                  <c:v>-10.850200000000768</c:v>
                </c:pt>
                <c:pt idx="188">
                  <c:v>-10.702599999996892</c:v>
                </c:pt>
                <c:pt idx="189">
                  <c:v>-10.481649999994261</c:v>
                </c:pt>
                <c:pt idx="190">
                  <c:v>-11.147400000001653</c:v>
                </c:pt>
                <c:pt idx="191">
                  <c:v>-11.189499999993131</c:v>
                </c:pt>
                <c:pt idx="192">
                  <c:v>-12.48410000000149</c:v>
                </c:pt>
                <c:pt idx="193">
                  <c:v>-11.076200000003155</c:v>
                </c:pt>
                <c:pt idx="194">
                  <c:v>-11.310400000002119</c:v>
                </c:pt>
                <c:pt idx="195">
                  <c:v>-11.581450000005134</c:v>
                </c:pt>
                <c:pt idx="196">
                  <c:v>-11.570800000001327</c:v>
                </c:pt>
                <c:pt idx="197">
                  <c:v>-11.801299999999173</c:v>
                </c:pt>
                <c:pt idx="198">
                  <c:v>-11.523300000000745</c:v>
                </c:pt>
                <c:pt idx="199">
                  <c:v>-11.644349999995029</c:v>
                </c:pt>
                <c:pt idx="200">
                  <c:v>-10.757499999999709</c:v>
                </c:pt>
                <c:pt idx="201">
                  <c:v>-11.928549999996903</c:v>
                </c:pt>
                <c:pt idx="202">
                  <c:v>-11.941699999995762</c:v>
                </c:pt>
                <c:pt idx="203">
                  <c:v>-11.691699999995762</c:v>
                </c:pt>
                <c:pt idx="204">
                  <c:v>-11.591699999997218</c:v>
                </c:pt>
                <c:pt idx="205">
                  <c:v>-11.663800000002084</c:v>
                </c:pt>
                <c:pt idx="206">
                  <c:v>-11.817999999999302</c:v>
                </c:pt>
                <c:pt idx="207">
                  <c:v>-11.94210000000021</c:v>
                </c:pt>
                <c:pt idx="208">
                  <c:v>-11.763149999998859</c:v>
                </c:pt>
                <c:pt idx="209">
                  <c:v>-10.962599999998929</c:v>
                </c:pt>
                <c:pt idx="210">
                  <c:v>-12.404699999999139</c:v>
                </c:pt>
                <c:pt idx="211">
                  <c:v>-12.030900000005204</c:v>
                </c:pt>
                <c:pt idx="212">
                  <c:v>-11.622999999999593</c:v>
                </c:pt>
                <c:pt idx="213">
                  <c:v>-11.654050000004645</c:v>
                </c:pt>
                <c:pt idx="214">
                  <c:v>-11.585100000003877</c:v>
                </c:pt>
                <c:pt idx="215">
                  <c:v>-11.921800000003714</c:v>
                </c:pt>
                <c:pt idx="216">
                  <c:v>-11.782850000003236</c:v>
                </c:pt>
                <c:pt idx="217">
                  <c:v>-11.878100000001723</c:v>
                </c:pt>
                <c:pt idx="218">
                  <c:v>-11.628100000001723</c:v>
                </c:pt>
                <c:pt idx="219">
                  <c:v>-11.946500000005472</c:v>
                </c:pt>
                <c:pt idx="220">
                  <c:v>-12.130700000001525</c:v>
                </c:pt>
                <c:pt idx="221">
                  <c:v>-11.970099999998638</c:v>
                </c:pt>
                <c:pt idx="222">
                  <c:v>-11.846400000002177</c:v>
                </c:pt>
                <c:pt idx="223">
                  <c:v>-11.917450000000827</c:v>
                </c:pt>
                <c:pt idx="224">
                  <c:v>-12.010600000001432</c:v>
                </c:pt>
                <c:pt idx="225">
                  <c:v>-12.131650000002992</c:v>
                </c:pt>
                <c:pt idx="226">
                  <c:v>-11.96480000000156</c:v>
                </c:pt>
                <c:pt idx="227">
                  <c:v>-11.954799999999523</c:v>
                </c:pt>
                <c:pt idx="228">
                  <c:v>-12.16584999999759</c:v>
                </c:pt>
                <c:pt idx="229">
                  <c:v>-11.898999999997613</c:v>
                </c:pt>
                <c:pt idx="230">
                  <c:v>-11.703200000003562</c:v>
                </c:pt>
                <c:pt idx="231">
                  <c:v>-11.673199999997451</c:v>
                </c:pt>
                <c:pt idx="232">
                  <c:v>-12.029500000004191</c:v>
                </c:pt>
                <c:pt idx="233">
                  <c:v>-11.930550000004587</c:v>
                </c:pt>
                <c:pt idx="234">
                  <c:v>-12.150999999998021</c:v>
                </c:pt>
                <c:pt idx="235">
                  <c:v>-12.596249999995052</c:v>
                </c:pt>
                <c:pt idx="236">
                  <c:v>-12.201499999995576</c:v>
                </c:pt>
                <c:pt idx="237">
                  <c:v>-12.181499999998778</c:v>
                </c:pt>
                <c:pt idx="238">
                  <c:v>-12.2925499999983</c:v>
                </c:pt>
                <c:pt idx="239">
                  <c:v>-12.222549999998591</c:v>
                </c:pt>
                <c:pt idx="240">
                  <c:v>-12.273600000000442</c:v>
                </c:pt>
                <c:pt idx="241">
                  <c:v>-12.223599999997532</c:v>
                </c:pt>
                <c:pt idx="242">
                  <c:v>-12.464650000001711</c:v>
                </c:pt>
                <c:pt idx="243">
                  <c:v>-12.124649999997928</c:v>
                </c:pt>
                <c:pt idx="244">
                  <c:v>-12.461999999999534</c:v>
                </c:pt>
                <c:pt idx="245">
                  <c:v>-12.158300000002782</c:v>
                </c:pt>
                <c:pt idx="246">
                  <c:v>-12.323000000003958</c:v>
                </c:pt>
                <c:pt idx="247">
                  <c:v>-11.974050000004354</c:v>
                </c:pt>
                <c:pt idx="248">
                  <c:v>-12.407600000005914</c:v>
                </c:pt>
                <c:pt idx="249">
                  <c:v>-12.124000000003434</c:v>
                </c:pt>
                <c:pt idx="250">
                  <c:v>-12.268199999998615</c:v>
                </c:pt>
                <c:pt idx="251">
                  <c:v>-12.549249999996391</c:v>
                </c:pt>
                <c:pt idx="252">
                  <c:v>-12.451300000000629</c:v>
                </c:pt>
                <c:pt idx="253">
                  <c:v>-12.492399999995541</c:v>
                </c:pt>
                <c:pt idx="254">
                  <c:v>-12.423449999994773</c:v>
                </c:pt>
                <c:pt idx="255">
                  <c:v>-12.186600000000908</c:v>
                </c:pt>
                <c:pt idx="256">
                  <c:v>-12.267649999994319</c:v>
                </c:pt>
                <c:pt idx="257">
                  <c:v>-12.478699999999662</c:v>
                </c:pt>
                <c:pt idx="258">
                  <c:v>-12.510799999996379</c:v>
                </c:pt>
                <c:pt idx="259">
                  <c:v>-12.260799999996379</c:v>
                </c:pt>
                <c:pt idx="260">
                  <c:v>-12.230799999997544</c:v>
                </c:pt>
                <c:pt idx="261">
                  <c:v>-12.721850000001723</c:v>
                </c:pt>
                <c:pt idx="262">
                  <c:v>-12.301849999996193</c:v>
                </c:pt>
                <c:pt idx="263">
                  <c:v>-12.334999999999127</c:v>
                </c:pt>
                <c:pt idx="264">
                  <c:v>-12.367099999995844</c:v>
                </c:pt>
                <c:pt idx="265">
                  <c:v>-12.449199999995471</c:v>
                </c:pt>
                <c:pt idx="266">
                  <c:v>-12.650249999998778</c:v>
                </c:pt>
                <c:pt idx="267">
                  <c:v>-12.450700000001234</c:v>
                </c:pt>
                <c:pt idx="268">
                  <c:v>-12.479100000004109</c:v>
                </c:pt>
                <c:pt idx="269">
                  <c:v>-12.369100000003527</c:v>
                </c:pt>
                <c:pt idx="270">
                  <c:v>-12.830150000001595</c:v>
                </c:pt>
                <c:pt idx="271">
                  <c:v>-12.720150000001013</c:v>
                </c:pt>
                <c:pt idx="272">
                  <c:v>-12.281200000004901</c:v>
                </c:pt>
                <c:pt idx="273">
                  <c:v>-12.692250000000058</c:v>
                </c:pt>
                <c:pt idx="274">
                  <c:v>-12.367499999993015</c:v>
                </c:pt>
                <c:pt idx="275">
                  <c:v>-12.359599999996135</c:v>
                </c:pt>
                <c:pt idx="276">
                  <c:v>-12.219599999996717</c:v>
                </c:pt>
                <c:pt idx="277">
                  <c:v>-12.680649999994785</c:v>
                </c:pt>
                <c:pt idx="278">
                  <c:v>-12.38064999999915</c:v>
                </c:pt>
                <c:pt idx="279">
                  <c:v>-12.230649999997695</c:v>
                </c:pt>
                <c:pt idx="280">
                  <c:v>-12.77379999999539</c:v>
                </c:pt>
                <c:pt idx="281">
                  <c:v>-12.495899999994435</c:v>
                </c:pt>
                <c:pt idx="282">
                  <c:v>-12.096949999999197</c:v>
                </c:pt>
                <c:pt idx="283">
                  <c:v>-12.63799999999901</c:v>
                </c:pt>
                <c:pt idx="284">
                  <c:v>-12.417999999997846</c:v>
                </c:pt>
                <c:pt idx="285">
                  <c:v>-12.239049999996496</c:v>
                </c:pt>
                <c:pt idx="286">
                  <c:v>-12.619500000000698</c:v>
                </c:pt>
                <c:pt idx="287">
                  <c:v>-12.400549999998475</c:v>
                </c:pt>
                <c:pt idx="288">
                  <c:v>-12.407899999998335</c:v>
                </c:pt>
                <c:pt idx="289">
                  <c:v>-12.668949999999313</c:v>
                </c:pt>
                <c:pt idx="290">
                  <c:v>-12.480000000003201</c:v>
                </c:pt>
                <c:pt idx="291">
                  <c:v>-12.641049999998359</c:v>
                </c:pt>
                <c:pt idx="292">
                  <c:v>-12.617200000000594</c:v>
                </c:pt>
                <c:pt idx="293">
                  <c:v>-12.666300000004412</c:v>
                </c:pt>
                <c:pt idx="294">
                  <c:v>-12.518400000000838</c:v>
                </c:pt>
                <c:pt idx="295">
                  <c:v>-12.468400000005204</c:v>
                </c:pt>
                <c:pt idx="296">
                  <c:v>-12.358400000004622</c:v>
                </c:pt>
                <c:pt idx="297">
                  <c:v>-12.629450000000361</c:v>
                </c:pt>
                <c:pt idx="298">
                  <c:v>-12.539450000003853</c:v>
                </c:pt>
                <c:pt idx="299">
                  <c:v>-12.519449999999779</c:v>
                </c:pt>
                <c:pt idx="300">
                  <c:v>-12.584700000006706</c:v>
                </c:pt>
                <c:pt idx="301">
                  <c:v>-12.758900000000722</c:v>
                </c:pt>
                <c:pt idx="302">
                  <c:v>-12.438900000001013</c:v>
                </c:pt>
                <c:pt idx="303">
                  <c:v>-12.499949999997625</c:v>
                </c:pt>
                <c:pt idx="304">
                  <c:v>-12.489949999995588</c:v>
                </c:pt>
                <c:pt idx="305">
                  <c:v>-12.319400000000314</c:v>
                </c:pt>
                <c:pt idx="306">
                  <c:v>-12.460449999998673</c:v>
                </c:pt>
                <c:pt idx="307">
                  <c:v>-12.777799999996205</c:v>
                </c:pt>
                <c:pt idx="308">
                  <c:v>-12.718849999997474</c:v>
                </c:pt>
                <c:pt idx="309">
                  <c:v>-12.448299999996379</c:v>
                </c:pt>
                <c:pt idx="310">
                  <c:v>-12.789349999999104</c:v>
                </c:pt>
                <c:pt idx="311">
                  <c:v>-12.350400000002992</c:v>
                </c:pt>
                <c:pt idx="312">
                  <c:v>-12.722499999996217</c:v>
                </c:pt>
                <c:pt idx="313">
                  <c:v>-12.543550000002142</c:v>
                </c:pt>
                <c:pt idx="314">
                  <c:v>-12.808799999998882</c:v>
                </c:pt>
                <c:pt idx="315">
                  <c:v>-12.798799999996845</c:v>
                </c:pt>
                <c:pt idx="316">
                  <c:v>-12.563000000001921</c:v>
                </c:pt>
                <c:pt idx="317">
                  <c:v>-12.474050000004354</c:v>
                </c:pt>
                <c:pt idx="318">
                  <c:v>-12.539300000004005</c:v>
                </c:pt>
                <c:pt idx="319">
                  <c:v>-12.744550000003073</c:v>
                </c:pt>
                <c:pt idx="320">
                  <c:v>-12.717700000001059</c:v>
                </c:pt>
                <c:pt idx="321">
                  <c:v>-12.285000000003492</c:v>
                </c:pt>
                <c:pt idx="322">
                  <c:v>-12.548699999999371</c:v>
                </c:pt>
                <c:pt idx="323">
                  <c:v>-12.869749999998021</c:v>
                </c:pt>
                <c:pt idx="324">
                  <c:v>-12.622899999994843</c:v>
                </c:pt>
                <c:pt idx="325">
                  <c:v>-12.724999999998545</c:v>
                </c:pt>
                <c:pt idx="326">
                  <c:v>-12.466049999995448</c:v>
                </c:pt>
                <c:pt idx="327">
                  <c:v>-12.821299999995972</c:v>
                </c:pt>
                <c:pt idx="328">
                  <c:v>-12.811300000001211</c:v>
                </c:pt>
                <c:pt idx="329">
                  <c:v>-12.341300000000047</c:v>
                </c:pt>
                <c:pt idx="330">
                  <c:v>-12.652349999996659</c:v>
                </c:pt>
                <c:pt idx="331">
                  <c:v>-12.593399999997928</c:v>
                </c:pt>
                <c:pt idx="332">
                  <c:v>-12.637600000001839</c:v>
                </c:pt>
                <c:pt idx="333">
                  <c:v>-12.668649999999616</c:v>
                </c:pt>
                <c:pt idx="334">
                  <c:v>-12.639699999999721</c:v>
                </c:pt>
                <c:pt idx="335">
                  <c:v>-12.936000000001513</c:v>
                </c:pt>
                <c:pt idx="336">
                  <c:v>-12.716000000000349</c:v>
                </c:pt>
                <c:pt idx="337">
                  <c:v>-12.937050000000454</c:v>
                </c:pt>
                <c:pt idx="338">
                  <c:v>-12.757050000000163</c:v>
                </c:pt>
                <c:pt idx="339">
                  <c:v>-12.840199999998731</c:v>
                </c:pt>
                <c:pt idx="340">
                  <c:v>-12.601700000006531</c:v>
                </c:pt>
                <c:pt idx="341">
                  <c:v>-12.747999999999593</c:v>
                </c:pt>
                <c:pt idx="342">
                  <c:v>-12.737999999997555</c:v>
                </c:pt>
                <c:pt idx="343">
                  <c:v>-12.629049999995914</c:v>
                </c:pt>
                <c:pt idx="344">
                  <c:v>-12.832199999997101</c:v>
                </c:pt>
                <c:pt idx="345">
                  <c:v>-12.742200000000594</c:v>
                </c:pt>
                <c:pt idx="346">
                  <c:v>-12.593249999998079</c:v>
                </c:pt>
                <c:pt idx="347">
                  <c:v>-12.7242999999944</c:v>
                </c:pt>
                <c:pt idx="348">
                  <c:v>-12.78059999999823</c:v>
                </c:pt>
                <c:pt idx="349">
                  <c:v>-13.162700000000768</c:v>
                </c:pt>
                <c:pt idx="350">
                  <c:v>-13.363749999996799</c:v>
                </c:pt>
                <c:pt idx="351">
                  <c:v>-13.288999999997031</c:v>
                </c:pt>
                <c:pt idx="352">
                  <c:v>-12.160049999998591</c:v>
                </c:pt>
                <c:pt idx="353">
                  <c:v>-12.87680000000546</c:v>
                </c:pt>
                <c:pt idx="354">
                  <c:v>-12.991000000001804</c:v>
                </c:pt>
                <c:pt idx="355">
                  <c:v>-12.821000000003551</c:v>
                </c:pt>
                <c:pt idx="356">
                  <c:v>-12.96310000000085</c:v>
                </c:pt>
                <c:pt idx="357">
                  <c:v>-12.903100000003178</c:v>
                </c:pt>
                <c:pt idx="358">
                  <c:v>-13.105200000005425</c:v>
                </c:pt>
                <c:pt idx="359">
                  <c:v>-12.883599999993748</c:v>
                </c:pt>
                <c:pt idx="360">
                  <c:v>-13.265699999996286</c:v>
                </c:pt>
                <c:pt idx="361">
                  <c:v>-12.849800000003597</c:v>
                </c:pt>
                <c:pt idx="362">
                  <c:v>-12.934000000001106</c:v>
                </c:pt>
                <c:pt idx="363">
                  <c:v>-13.015050000001793</c:v>
                </c:pt>
                <c:pt idx="364">
                  <c:v>-13.002400000004855</c:v>
                </c:pt>
                <c:pt idx="365">
                  <c:v>-12.683450000004086</c:v>
                </c:pt>
                <c:pt idx="366">
                  <c:v>-12.952299999997194</c:v>
                </c:pt>
                <c:pt idx="367">
                  <c:v>-12.843350000002829</c:v>
                </c:pt>
                <c:pt idx="368">
                  <c:v>-12.866499999996449</c:v>
                </c:pt>
                <c:pt idx="369">
                  <c:v>-12.708599999998114</c:v>
                </c:pt>
                <c:pt idx="370">
                  <c:v>-13.142800000001444</c:v>
                </c:pt>
                <c:pt idx="371">
                  <c:v>-12.912799999998242</c:v>
                </c:pt>
                <c:pt idx="372">
                  <c:v>-12.753850000000966</c:v>
                </c:pt>
                <c:pt idx="373">
                  <c:v>-12.936999999998079</c:v>
                </c:pt>
                <c:pt idx="374">
                  <c:v>-13.121200000001409</c:v>
                </c:pt>
                <c:pt idx="375">
                  <c:v>-12.863300000004529</c:v>
                </c:pt>
                <c:pt idx="377">
                  <c:v>-13.247999999999593</c:v>
                </c:pt>
                <c:pt idx="378">
                  <c:v>-12.995799999996962</c:v>
                </c:pt>
                <c:pt idx="379">
                  <c:v>-12.828950000002806</c:v>
                </c:pt>
                <c:pt idx="380">
                  <c:v>-13.099999999998545</c:v>
                </c:pt>
                <c:pt idx="382">
                  <c:v>-13.512600000001839</c:v>
                </c:pt>
                <c:pt idx="383">
                  <c:v>-13.13300000000163</c:v>
                </c:pt>
                <c:pt idx="384">
                  <c:v>-13.25510000000213</c:v>
                </c:pt>
                <c:pt idx="385">
                  <c:v>-12.77614999999787</c:v>
                </c:pt>
                <c:pt idx="386">
                  <c:v>-13.119199999993725</c:v>
                </c:pt>
                <c:pt idx="387">
                  <c:v>-13.490249999995285</c:v>
                </c:pt>
                <c:pt idx="388">
                  <c:v>-12.983899999999267</c:v>
                </c:pt>
                <c:pt idx="389">
                  <c:v>-13.296899999993911</c:v>
                </c:pt>
                <c:pt idx="413">
                  <c:v>-13.222449999993842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29-4391-80FC-2CA1AA619B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8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23">
                  <c:v>0.32560000000012224</c:v>
                </c:pt>
                <c:pt idx="145">
                  <c:v>-4.9213999999992666</c:v>
                </c:pt>
                <c:pt idx="146">
                  <c:v>-5.0705999999991036</c:v>
                </c:pt>
                <c:pt idx="147">
                  <c:v>-5.0777000000016415</c:v>
                </c:pt>
                <c:pt idx="148">
                  <c:v>-5.0648000000001048</c:v>
                </c:pt>
                <c:pt idx="150">
                  <c:v>-5.7519000000029337</c:v>
                </c:pt>
                <c:pt idx="154">
                  <c:v>-7.3888999999981024</c:v>
                </c:pt>
                <c:pt idx="155">
                  <c:v>-7.8315000000002328</c:v>
                </c:pt>
                <c:pt idx="156">
                  <c:v>-7.999100000000908</c:v>
                </c:pt>
                <c:pt idx="157">
                  <c:v>-8.1880000000019209</c:v>
                </c:pt>
                <c:pt idx="159">
                  <c:v>-8.4578000000037719</c:v>
                </c:pt>
                <c:pt idx="162">
                  <c:v>-8.630299999997078</c:v>
                </c:pt>
                <c:pt idx="397">
                  <c:v>-13.006699999998091</c:v>
                </c:pt>
                <c:pt idx="398">
                  <c:v>-13.317749999994703</c:v>
                </c:pt>
                <c:pt idx="399">
                  <c:v>-13.13865000000078</c:v>
                </c:pt>
                <c:pt idx="400">
                  <c:v>-13.179700000000594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29-4391-80FC-2CA1AA619B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376">
                  <c:v>-12.755400000001828</c:v>
                </c:pt>
                <c:pt idx="381">
                  <c:v>-12.94210000000021</c:v>
                </c:pt>
                <c:pt idx="390">
                  <c:v>-12.999099999993632</c:v>
                </c:pt>
                <c:pt idx="391">
                  <c:v>-12.785799999997835</c:v>
                </c:pt>
                <c:pt idx="392">
                  <c:v>-13.156849999999395</c:v>
                </c:pt>
                <c:pt idx="393">
                  <c:v>-12.927899999995134</c:v>
                </c:pt>
                <c:pt idx="394">
                  <c:v>-12.598949999999604</c:v>
                </c:pt>
                <c:pt idx="395">
                  <c:v>-13.369999999995343</c:v>
                </c:pt>
                <c:pt idx="396">
                  <c:v>-13.441050000001269</c:v>
                </c:pt>
                <c:pt idx="401">
                  <c:v>-13.101800000004005</c:v>
                </c:pt>
                <c:pt idx="402">
                  <c:v>-13.091800000001967</c:v>
                </c:pt>
                <c:pt idx="403">
                  <c:v>-13.011800000000221</c:v>
                </c:pt>
                <c:pt idx="404">
                  <c:v>-13.272850000001199</c:v>
                </c:pt>
                <c:pt idx="405">
                  <c:v>-13.182850000004692</c:v>
                </c:pt>
                <c:pt idx="406">
                  <c:v>-13.172850000002654</c:v>
                </c:pt>
                <c:pt idx="407">
                  <c:v>-13.22099999999773</c:v>
                </c:pt>
                <c:pt idx="408">
                  <c:v>-13.201000000000931</c:v>
                </c:pt>
                <c:pt idx="409">
                  <c:v>-13.190999999998894</c:v>
                </c:pt>
                <c:pt idx="410">
                  <c:v>-13.242050000000745</c:v>
                </c:pt>
                <c:pt idx="411">
                  <c:v>-13.212050000001909</c:v>
                </c:pt>
                <c:pt idx="412">
                  <c:v>-13.162049999998999</c:v>
                </c:pt>
                <c:pt idx="414">
                  <c:v>-13.222449999993842</c:v>
                </c:pt>
                <c:pt idx="415">
                  <c:v>-13.222449999993842</c:v>
                </c:pt>
                <c:pt idx="416">
                  <c:v>-13.202449999997043</c:v>
                </c:pt>
                <c:pt idx="417">
                  <c:v>-13.202449999997043</c:v>
                </c:pt>
                <c:pt idx="418">
                  <c:v>-13.182450000000244</c:v>
                </c:pt>
                <c:pt idx="419">
                  <c:v>-13.182450000000244</c:v>
                </c:pt>
                <c:pt idx="420">
                  <c:v>-13.163499999995111</c:v>
                </c:pt>
                <c:pt idx="421">
                  <c:v>-13.163499999995111</c:v>
                </c:pt>
                <c:pt idx="422">
                  <c:v>-13.143499999998312</c:v>
                </c:pt>
                <c:pt idx="423">
                  <c:v>-13.143499999998312</c:v>
                </c:pt>
                <c:pt idx="424">
                  <c:v>-13.133499999996275</c:v>
                </c:pt>
                <c:pt idx="425">
                  <c:v>-13.133499999996275</c:v>
                </c:pt>
                <c:pt idx="426">
                  <c:v>-13.441549999995914</c:v>
                </c:pt>
                <c:pt idx="427">
                  <c:v>-13.44369999999617</c:v>
                </c:pt>
                <c:pt idx="428">
                  <c:v>-13.134250000002794</c:v>
                </c:pt>
                <c:pt idx="429">
                  <c:v>-13.084249999999884</c:v>
                </c:pt>
                <c:pt idx="430">
                  <c:v>-13.034250000004249</c:v>
                </c:pt>
                <c:pt idx="431">
                  <c:v>-13.155300000005809</c:v>
                </c:pt>
                <c:pt idx="432">
                  <c:v>-13.145300000003772</c:v>
                </c:pt>
                <c:pt idx="433">
                  <c:v>-13.085299999998824</c:v>
                </c:pt>
                <c:pt idx="434">
                  <c:v>-13.012000000002445</c:v>
                </c:pt>
                <c:pt idx="435">
                  <c:v>-12.99199999999837</c:v>
                </c:pt>
                <c:pt idx="436">
                  <c:v>-12.99199999999837</c:v>
                </c:pt>
                <c:pt idx="437">
                  <c:v>-13.083050000001094</c:v>
                </c:pt>
                <c:pt idx="438">
                  <c:v>-13.063050000004296</c:v>
                </c:pt>
                <c:pt idx="439">
                  <c:v>-13.033049999998184</c:v>
                </c:pt>
                <c:pt idx="440">
                  <c:v>-12.990799999999581</c:v>
                </c:pt>
                <c:pt idx="441">
                  <c:v>-12.980799999997544</c:v>
                </c:pt>
                <c:pt idx="442">
                  <c:v>-12.980799999997544</c:v>
                </c:pt>
                <c:pt idx="443">
                  <c:v>-13.031849999999395</c:v>
                </c:pt>
                <c:pt idx="444">
                  <c:v>-13.001850000000559</c:v>
                </c:pt>
                <c:pt idx="445">
                  <c:v>-12.991849999998522</c:v>
                </c:pt>
                <c:pt idx="446">
                  <c:v>-12.955399999998917</c:v>
                </c:pt>
                <c:pt idx="447">
                  <c:v>-12.94539999999688</c:v>
                </c:pt>
                <c:pt idx="448">
                  <c:v>-12.935399999994843</c:v>
                </c:pt>
                <c:pt idx="449">
                  <c:v>-12.936450000001059</c:v>
                </c:pt>
                <c:pt idx="450">
                  <c:v>-12.926449999999022</c:v>
                </c:pt>
                <c:pt idx="451">
                  <c:v>-12.906449999994948</c:v>
                </c:pt>
                <c:pt idx="452">
                  <c:v>-12.95734999999695</c:v>
                </c:pt>
                <c:pt idx="453">
                  <c:v>-12.95734999999695</c:v>
                </c:pt>
                <c:pt idx="454">
                  <c:v>-12.937349999992875</c:v>
                </c:pt>
                <c:pt idx="455">
                  <c:v>-12.958400000003166</c:v>
                </c:pt>
                <c:pt idx="456">
                  <c:v>-12.948400000001129</c:v>
                </c:pt>
                <c:pt idx="457">
                  <c:v>-12.936150000001362</c:v>
                </c:pt>
                <c:pt idx="458">
                  <c:v>-12.936150000001362</c:v>
                </c:pt>
                <c:pt idx="459">
                  <c:v>-12.82615000000078</c:v>
                </c:pt>
                <c:pt idx="460">
                  <c:v>-12.937200000000303</c:v>
                </c:pt>
                <c:pt idx="461">
                  <c:v>-12.937200000000303</c:v>
                </c:pt>
                <c:pt idx="462">
                  <c:v>-12.927200000005541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29-4391-80FC-2CA1AA619B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29-4391-80FC-2CA1AA619B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29-4391-80FC-2CA1AA619B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29-4391-80FC-2CA1AA619B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-14.5561801524522</c:v>
                </c:pt>
                <c:pt idx="1">
                  <c:v>-14.556009067845613</c:v>
                </c:pt>
                <c:pt idx="2">
                  <c:v>-14.172437379878779</c:v>
                </c:pt>
                <c:pt idx="3">
                  <c:v>-14.159434949778209</c:v>
                </c:pt>
                <c:pt idx="4">
                  <c:v>-14.153275903941097</c:v>
                </c:pt>
                <c:pt idx="5">
                  <c:v>-14.151565057875231</c:v>
                </c:pt>
                <c:pt idx="6">
                  <c:v>-14.146432519677639</c:v>
                </c:pt>
                <c:pt idx="7">
                  <c:v>-14.1443795043986</c:v>
                </c:pt>
                <c:pt idx="8">
                  <c:v>-14.144037335185427</c:v>
                </c:pt>
                <c:pt idx="9">
                  <c:v>-14.143010827545909</c:v>
                </c:pt>
                <c:pt idx="10">
                  <c:v>-14.139931304627353</c:v>
                </c:pt>
                <c:pt idx="11">
                  <c:v>-14.135140935642932</c:v>
                </c:pt>
                <c:pt idx="12">
                  <c:v>-14.134456597216586</c:v>
                </c:pt>
                <c:pt idx="13">
                  <c:v>-14.132745751150722</c:v>
                </c:pt>
                <c:pt idx="14">
                  <c:v>-14.132745751150722</c:v>
                </c:pt>
                <c:pt idx="15">
                  <c:v>-14.127271043739954</c:v>
                </c:pt>
                <c:pt idx="16">
                  <c:v>-14.124875859247744</c:v>
                </c:pt>
                <c:pt idx="17">
                  <c:v>-14.11495295206573</c:v>
                </c:pt>
                <c:pt idx="18">
                  <c:v>-14.11495295206573</c:v>
                </c:pt>
                <c:pt idx="19">
                  <c:v>-14.114268613639384</c:v>
                </c:pt>
                <c:pt idx="20">
                  <c:v>-14.107767398589099</c:v>
                </c:pt>
                <c:pt idx="21">
                  <c:v>-14.102977029604679</c:v>
                </c:pt>
                <c:pt idx="22">
                  <c:v>-14.09852882983343</c:v>
                </c:pt>
                <c:pt idx="23">
                  <c:v>-14.096817983767565</c:v>
                </c:pt>
                <c:pt idx="24">
                  <c:v>-14.095107137701701</c:v>
                </c:pt>
                <c:pt idx="25">
                  <c:v>-14.090658937930453</c:v>
                </c:pt>
                <c:pt idx="26">
                  <c:v>-14.08792158422507</c:v>
                </c:pt>
                <c:pt idx="27">
                  <c:v>-14.086552907372379</c:v>
                </c:pt>
                <c:pt idx="28">
                  <c:v>-14.085868568946033</c:v>
                </c:pt>
                <c:pt idx="29">
                  <c:v>-14.085868568946033</c:v>
                </c:pt>
                <c:pt idx="30">
                  <c:v>-14.085184230519687</c:v>
                </c:pt>
                <c:pt idx="31">
                  <c:v>-14.077998677043055</c:v>
                </c:pt>
                <c:pt idx="32">
                  <c:v>-14.074576984911326</c:v>
                </c:pt>
                <c:pt idx="33">
                  <c:v>-14.061574554810756</c:v>
                </c:pt>
                <c:pt idx="34">
                  <c:v>-14.061232385597583</c:v>
                </c:pt>
                <c:pt idx="35">
                  <c:v>-14.058152862679027</c:v>
                </c:pt>
                <c:pt idx="36">
                  <c:v>-14.057126355039507</c:v>
                </c:pt>
                <c:pt idx="37">
                  <c:v>-14.055073339760471</c:v>
                </c:pt>
                <c:pt idx="38">
                  <c:v>-14.047203447857493</c:v>
                </c:pt>
                <c:pt idx="39">
                  <c:v>-14.046861278644322</c:v>
                </c:pt>
                <c:pt idx="40">
                  <c:v>-14.040017894380863</c:v>
                </c:pt>
                <c:pt idx="41">
                  <c:v>-14.038307048314998</c:v>
                </c:pt>
                <c:pt idx="42">
                  <c:v>-14.029752817985676</c:v>
                </c:pt>
                <c:pt idx="43">
                  <c:v>-14.02906847955933</c:v>
                </c:pt>
                <c:pt idx="44">
                  <c:v>-14.02906847955933</c:v>
                </c:pt>
                <c:pt idx="45">
                  <c:v>-14.027699802706637</c:v>
                </c:pt>
                <c:pt idx="46">
                  <c:v>-14.023251602935391</c:v>
                </c:pt>
                <c:pt idx="47">
                  <c:v>-14.020856418443179</c:v>
                </c:pt>
                <c:pt idx="48">
                  <c:v>-14.019145572377315</c:v>
                </c:pt>
                <c:pt idx="49">
                  <c:v>-14.018461233950969</c:v>
                </c:pt>
                <c:pt idx="50">
                  <c:v>-14.011960018900684</c:v>
                </c:pt>
                <c:pt idx="51">
                  <c:v>-14.002379280931843</c:v>
                </c:pt>
                <c:pt idx="52">
                  <c:v>-14.001694942505496</c:v>
                </c:pt>
                <c:pt idx="53">
                  <c:v>-13.995193727455211</c:v>
                </c:pt>
                <c:pt idx="54">
                  <c:v>-13.991087696897136</c:v>
                </c:pt>
                <c:pt idx="55">
                  <c:v>-13.988350343191753</c:v>
                </c:pt>
                <c:pt idx="56">
                  <c:v>-13.983559974207331</c:v>
                </c:pt>
                <c:pt idx="57">
                  <c:v>-13.980480451288775</c:v>
                </c:pt>
                <c:pt idx="58">
                  <c:v>-13.97158405174628</c:v>
                </c:pt>
                <c:pt idx="59">
                  <c:v>-13.969531036467243</c:v>
                </c:pt>
                <c:pt idx="60">
                  <c:v>-13.964056329056476</c:v>
                </c:pt>
                <c:pt idx="61">
                  <c:v>-13.949685222103215</c:v>
                </c:pt>
                <c:pt idx="62">
                  <c:v>-13.924364700328418</c:v>
                </c:pt>
                <c:pt idx="63">
                  <c:v>-13.921627346623035</c:v>
                </c:pt>
                <c:pt idx="64">
                  <c:v>-13.919574331343998</c:v>
                </c:pt>
                <c:pt idx="65">
                  <c:v>-13.912902031687127</c:v>
                </c:pt>
                <c:pt idx="66">
                  <c:v>-13.912902031687127</c:v>
                </c:pt>
                <c:pt idx="67">
                  <c:v>-13.912559862473953</c:v>
                </c:pt>
                <c:pt idx="68">
                  <c:v>-13.908967085735638</c:v>
                </c:pt>
                <c:pt idx="69">
                  <c:v>-13.908796001129051</c:v>
                </c:pt>
                <c:pt idx="70">
                  <c:v>-13.908624916522465</c:v>
                </c:pt>
                <c:pt idx="71">
                  <c:v>-13.908111662702705</c:v>
                </c:pt>
                <c:pt idx="72">
                  <c:v>-13.904518885964389</c:v>
                </c:pt>
                <c:pt idx="73">
                  <c:v>-13.903150209111699</c:v>
                </c:pt>
                <c:pt idx="74">
                  <c:v>-13.896991163274585</c:v>
                </c:pt>
                <c:pt idx="75">
                  <c:v>-13.895280317208721</c:v>
                </c:pt>
                <c:pt idx="76">
                  <c:v>-13.893911640356029</c:v>
                </c:pt>
                <c:pt idx="77">
                  <c:v>-13.893227301929684</c:v>
                </c:pt>
                <c:pt idx="78">
                  <c:v>-13.892542963503338</c:v>
                </c:pt>
                <c:pt idx="79">
                  <c:v>-13.891516455863819</c:v>
                </c:pt>
                <c:pt idx="80">
                  <c:v>-13.88569957923988</c:v>
                </c:pt>
                <c:pt idx="81">
                  <c:v>-13.884673071600361</c:v>
                </c:pt>
                <c:pt idx="82">
                  <c:v>-13.874750164418346</c:v>
                </c:pt>
                <c:pt idx="83">
                  <c:v>-13.874750164418346</c:v>
                </c:pt>
                <c:pt idx="84">
                  <c:v>-13.873039318352482</c:v>
                </c:pt>
                <c:pt idx="85">
                  <c:v>-13.864827257236332</c:v>
                </c:pt>
                <c:pt idx="86">
                  <c:v>-13.854904350054317</c:v>
                </c:pt>
                <c:pt idx="87">
                  <c:v>-13.853193503988454</c:v>
                </c:pt>
                <c:pt idx="88">
                  <c:v>-13.852851334775281</c:v>
                </c:pt>
                <c:pt idx="89">
                  <c:v>-13.845323612085476</c:v>
                </c:pt>
                <c:pt idx="90">
                  <c:v>-13.837111550969325</c:v>
                </c:pt>
                <c:pt idx="91">
                  <c:v>-13.836769381756152</c:v>
                </c:pt>
                <c:pt idx="92">
                  <c:v>-13.836769381756152</c:v>
                </c:pt>
                <c:pt idx="93">
                  <c:v>-13.836085043329808</c:v>
                </c:pt>
                <c:pt idx="94">
                  <c:v>-13.835742874116635</c:v>
                </c:pt>
                <c:pt idx="95">
                  <c:v>-13.833689858837596</c:v>
                </c:pt>
                <c:pt idx="96">
                  <c:v>-13.82581996693462</c:v>
                </c:pt>
                <c:pt idx="97">
                  <c:v>-13.825135628508274</c:v>
                </c:pt>
                <c:pt idx="98">
                  <c:v>-13.825135628508274</c:v>
                </c:pt>
                <c:pt idx="99">
                  <c:v>-13.825135628508274</c:v>
                </c:pt>
                <c:pt idx="100">
                  <c:v>-13.823082613229237</c:v>
                </c:pt>
                <c:pt idx="101">
                  <c:v>-13.818634413457989</c:v>
                </c:pt>
                <c:pt idx="102">
                  <c:v>-13.814528382899914</c:v>
                </c:pt>
                <c:pt idx="103">
                  <c:v>-13.814186213686741</c:v>
                </c:pt>
                <c:pt idx="104">
                  <c:v>-13.813501875260394</c:v>
                </c:pt>
                <c:pt idx="105">
                  <c:v>-13.813501875260394</c:v>
                </c:pt>
                <c:pt idx="106">
                  <c:v>-13.808711506275975</c:v>
                </c:pt>
                <c:pt idx="107">
                  <c:v>-13.806316321783765</c:v>
                </c:pt>
                <c:pt idx="108">
                  <c:v>-13.806316321783765</c:v>
                </c:pt>
                <c:pt idx="109">
                  <c:v>-13.806316321783765</c:v>
                </c:pt>
                <c:pt idx="110">
                  <c:v>-13.805631983357419</c:v>
                </c:pt>
                <c:pt idx="111">
                  <c:v>-13.805631983357419</c:v>
                </c:pt>
                <c:pt idx="112">
                  <c:v>-13.801868122012516</c:v>
                </c:pt>
                <c:pt idx="113">
                  <c:v>-13.797419922241268</c:v>
                </c:pt>
                <c:pt idx="114">
                  <c:v>-13.7881813534856</c:v>
                </c:pt>
                <c:pt idx="115">
                  <c:v>-13.786128338206563</c:v>
                </c:pt>
                <c:pt idx="116">
                  <c:v>-13.786128338206563</c:v>
                </c:pt>
                <c:pt idx="117">
                  <c:v>-13.786128338206563</c:v>
                </c:pt>
                <c:pt idx="118">
                  <c:v>-13.778258446303585</c:v>
                </c:pt>
                <c:pt idx="119">
                  <c:v>-13.77415241574551</c:v>
                </c:pt>
                <c:pt idx="120">
                  <c:v>-13.764229508563496</c:v>
                </c:pt>
                <c:pt idx="121">
                  <c:v>-13.758412631939557</c:v>
                </c:pt>
                <c:pt idx="122">
                  <c:v>-13.758070462726383</c:v>
                </c:pt>
                <c:pt idx="123">
                  <c:v>-13.757386124300037</c:v>
                </c:pt>
                <c:pt idx="124">
                  <c:v>-13.752253586102444</c:v>
                </c:pt>
                <c:pt idx="125">
                  <c:v>-13.749174063183888</c:v>
                </c:pt>
                <c:pt idx="126">
                  <c:v>-13.741988509707257</c:v>
                </c:pt>
                <c:pt idx="127">
                  <c:v>-13.729670418033033</c:v>
                </c:pt>
                <c:pt idx="128">
                  <c:v>-13.71769449557198</c:v>
                </c:pt>
                <c:pt idx="129">
                  <c:v>-13.708798096029485</c:v>
                </c:pt>
                <c:pt idx="130">
                  <c:v>-13.702296880979199</c:v>
                </c:pt>
                <c:pt idx="131">
                  <c:v>-13.69990169648699</c:v>
                </c:pt>
                <c:pt idx="132">
                  <c:v>-13.699559527273816</c:v>
                </c:pt>
                <c:pt idx="133">
                  <c:v>-13.699559527273816</c:v>
                </c:pt>
                <c:pt idx="134">
                  <c:v>-13.689978789304973</c:v>
                </c:pt>
                <c:pt idx="135">
                  <c:v>-13.688952281665456</c:v>
                </c:pt>
                <c:pt idx="136">
                  <c:v>-13.682451066615171</c:v>
                </c:pt>
                <c:pt idx="137">
                  <c:v>-13.681424558975651</c:v>
                </c:pt>
                <c:pt idx="138">
                  <c:v>-13.6694486365146</c:v>
                </c:pt>
                <c:pt idx="139">
                  <c:v>-13.66021006775893</c:v>
                </c:pt>
                <c:pt idx="140">
                  <c:v>-13.648576314511052</c:v>
                </c:pt>
                <c:pt idx="141">
                  <c:v>-13.635231715197309</c:v>
                </c:pt>
                <c:pt idx="142">
                  <c:v>-13.634205207557789</c:v>
                </c:pt>
                <c:pt idx="143">
                  <c:v>-13.63078351542606</c:v>
                </c:pt>
                <c:pt idx="144">
                  <c:v>-13.630099176999714</c:v>
                </c:pt>
                <c:pt idx="145">
                  <c:v>-13.623940131162602</c:v>
                </c:pt>
                <c:pt idx="146">
                  <c:v>-13.61299071634107</c:v>
                </c:pt>
                <c:pt idx="147">
                  <c:v>-13.612648547127897</c:v>
                </c:pt>
                <c:pt idx="148">
                  <c:v>-13.612306377914724</c:v>
                </c:pt>
                <c:pt idx="149">
                  <c:v>-13.596566594108769</c:v>
                </c:pt>
                <c:pt idx="150">
                  <c:v>-13.594855748042905</c:v>
                </c:pt>
                <c:pt idx="151">
                  <c:v>-13.586301517713583</c:v>
                </c:pt>
                <c:pt idx="152">
                  <c:v>-13.556190626954367</c:v>
                </c:pt>
                <c:pt idx="153">
                  <c:v>-13.54729422741187</c:v>
                </c:pt>
                <c:pt idx="154">
                  <c:v>-13.536686981803509</c:v>
                </c:pt>
                <c:pt idx="155">
                  <c:v>-13.524368890129285</c:v>
                </c:pt>
                <c:pt idx="156">
                  <c:v>-13.51547249058679</c:v>
                </c:pt>
                <c:pt idx="157">
                  <c:v>-13.508971275536505</c:v>
                </c:pt>
                <c:pt idx="158">
                  <c:v>-13.5014435528467</c:v>
                </c:pt>
                <c:pt idx="159">
                  <c:v>-13.499390537567663</c:v>
                </c:pt>
                <c:pt idx="160">
                  <c:v>-13.496995353075452</c:v>
                </c:pt>
                <c:pt idx="161">
                  <c:v>-13.496824268468865</c:v>
                </c:pt>
                <c:pt idx="162">
                  <c:v>-13.48741461510661</c:v>
                </c:pt>
                <c:pt idx="163">
                  <c:v>-13.477833877137769</c:v>
                </c:pt>
                <c:pt idx="164">
                  <c:v>-13.477662792531182</c:v>
                </c:pt>
                <c:pt idx="165">
                  <c:v>-13.469279646808447</c:v>
                </c:pt>
                <c:pt idx="166">
                  <c:v>-13.467910969955755</c:v>
                </c:pt>
                <c:pt idx="167">
                  <c:v>-13.467910969955755</c:v>
                </c:pt>
                <c:pt idx="168">
                  <c:v>-13.467739885349168</c:v>
                </c:pt>
                <c:pt idx="169">
                  <c:v>-13.46329168557792</c:v>
                </c:pt>
                <c:pt idx="170">
                  <c:v>-13.458330231986913</c:v>
                </c:pt>
                <c:pt idx="171">
                  <c:v>-13.457645893560567</c:v>
                </c:pt>
                <c:pt idx="172">
                  <c:v>-13.453197693789319</c:v>
                </c:pt>
                <c:pt idx="173">
                  <c:v>-13.452171186149801</c:v>
                </c:pt>
                <c:pt idx="174">
                  <c:v>-13.450460340083936</c:v>
                </c:pt>
                <c:pt idx="175">
                  <c:v>-13.442248278967787</c:v>
                </c:pt>
                <c:pt idx="176">
                  <c:v>-13.440708517508508</c:v>
                </c:pt>
                <c:pt idx="177">
                  <c:v>-13.440366348295335</c:v>
                </c:pt>
                <c:pt idx="178">
                  <c:v>-13.438484417622885</c:v>
                </c:pt>
                <c:pt idx="179">
                  <c:v>-13.437286825376779</c:v>
                </c:pt>
                <c:pt idx="180">
                  <c:v>-13.437115740770192</c:v>
                </c:pt>
                <c:pt idx="181">
                  <c:v>-13.411110880569051</c:v>
                </c:pt>
                <c:pt idx="182">
                  <c:v>-13.410939795962465</c:v>
                </c:pt>
                <c:pt idx="183">
                  <c:v>-13.401187973387037</c:v>
                </c:pt>
                <c:pt idx="184">
                  <c:v>-13.392633743057715</c:v>
                </c:pt>
                <c:pt idx="185">
                  <c:v>-13.39040964317209</c:v>
                </c:pt>
                <c:pt idx="186">
                  <c:v>-13.390238558565503</c:v>
                </c:pt>
                <c:pt idx="187">
                  <c:v>-13.381684328236181</c:v>
                </c:pt>
                <c:pt idx="188">
                  <c:v>-13.380315651383489</c:v>
                </c:pt>
                <c:pt idx="189">
                  <c:v>-13.380144566776902</c:v>
                </c:pt>
                <c:pt idx="190">
                  <c:v>-13.370734913414648</c:v>
                </c:pt>
                <c:pt idx="191">
                  <c:v>-13.370392744201474</c:v>
                </c:pt>
                <c:pt idx="192">
                  <c:v>-13.361496344658979</c:v>
                </c:pt>
                <c:pt idx="193">
                  <c:v>-13.361154175445806</c:v>
                </c:pt>
                <c:pt idx="194">
                  <c:v>-13.36046983701946</c:v>
                </c:pt>
                <c:pt idx="195">
                  <c:v>-13.360298752412874</c:v>
                </c:pt>
                <c:pt idx="196">
                  <c:v>-13.352257775903311</c:v>
                </c:pt>
                <c:pt idx="197">
                  <c:v>-13.350546929837446</c:v>
                </c:pt>
                <c:pt idx="198">
                  <c:v>-13.343703545573987</c:v>
                </c:pt>
                <c:pt idx="199">
                  <c:v>-13.343532460967401</c:v>
                </c:pt>
                <c:pt idx="200">
                  <c:v>-13.343019207147641</c:v>
                </c:pt>
                <c:pt idx="201">
                  <c:v>-13.342848122541055</c:v>
                </c:pt>
                <c:pt idx="202">
                  <c:v>-13.342334868721297</c:v>
                </c:pt>
                <c:pt idx="203">
                  <c:v>-13.342334868721297</c:v>
                </c:pt>
                <c:pt idx="204">
                  <c:v>-13.342334868721297</c:v>
                </c:pt>
                <c:pt idx="205">
                  <c:v>-13.341992699508124</c:v>
                </c:pt>
                <c:pt idx="206">
                  <c:v>-13.341308361081778</c:v>
                </c:pt>
                <c:pt idx="207">
                  <c:v>-13.334122807605146</c:v>
                </c:pt>
                <c:pt idx="208">
                  <c:v>-13.33395172299856</c:v>
                </c:pt>
                <c:pt idx="209">
                  <c:v>-13.332411961539282</c:v>
                </c:pt>
                <c:pt idx="210">
                  <c:v>-13.332069792326109</c:v>
                </c:pt>
                <c:pt idx="211">
                  <c:v>-13.324542069636305</c:v>
                </c:pt>
                <c:pt idx="212">
                  <c:v>-13.324199900423132</c:v>
                </c:pt>
                <c:pt idx="213">
                  <c:v>-13.324028815816545</c:v>
                </c:pt>
                <c:pt idx="214">
                  <c:v>-13.323857731209959</c:v>
                </c:pt>
                <c:pt idx="215">
                  <c:v>-13.31461916245429</c:v>
                </c:pt>
                <c:pt idx="216">
                  <c:v>-13.314448077847704</c:v>
                </c:pt>
                <c:pt idx="217">
                  <c:v>-13.313592654814771</c:v>
                </c:pt>
                <c:pt idx="218">
                  <c:v>-13.313592654814771</c:v>
                </c:pt>
                <c:pt idx="219">
                  <c:v>-13.312223977962081</c:v>
                </c:pt>
                <c:pt idx="220">
                  <c:v>-13.311539639535734</c:v>
                </c:pt>
                <c:pt idx="221">
                  <c:v>-13.306749270551313</c:v>
                </c:pt>
                <c:pt idx="222">
                  <c:v>-13.305722762911795</c:v>
                </c:pt>
                <c:pt idx="223">
                  <c:v>-13.305551678305209</c:v>
                </c:pt>
                <c:pt idx="224">
                  <c:v>-13.305038424485449</c:v>
                </c:pt>
                <c:pt idx="225">
                  <c:v>-13.304867339878863</c:v>
                </c:pt>
                <c:pt idx="226">
                  <c:v>-13.304354086059103</c:v>
                </c:pt>
                <c:pt idx="227">
                  <c:v>-13.304354086059103</c:v>
                </c:pt>
                <c:pt idx="228">
                  <c:v>-13.304183001452516</c:v>
                </c:pt>
                <c:pt idx="229">
                  <c:v>-13.303669747632757</c:v>
                </c:pt>
                <c:pt idx="230">
                  <c:v>-13.302985409206411</c:v>
                </c:pt>
                <c:pt idx="231">
                  <c:v>-13.302985409206411</c:v>
                </c:pt>
                <c:pt idx="232">
                  <c:v>-13.301958901566893</c:v>
                </c:pt>
                <c:pt idx="233">
                  <c:v>-13.301787816960307</c:v>
                </c:pt>
                <c:pt idx="234">
                  <c:v>-13.296826363369298</c:v>
                </c:pt>
                <c:pt idx="235">
                  <c:v>-13.295970940336368</c:v>
                </c:pt>
                <c:pt idx="236">
                  <c:v>-13.295115517303435</c:v>
                </c:pt>
                <c:pt idx="237">
                  <c:v>-13.295115517303435</c:v>
                </c:pt>
                <c:pt idx="238">
                  <c:v>-13.294944432696848</c:v>
                </c:pt>
                <c:pt idx="239">
                  <c:v>-13.294944432696848</c:v>
                </c:pt>
                <c:pt idx="240">
                  <c:v>-13.294773348090262</c:v>
                </c:pt>
                <c:pt idx="241">
                  <c:v>-13.294773348090262</c:v>
                </c:pt>
                <c:pt idx="242">
                  <c:v>-13.294602263483675</c:v>
                </c:pt>
                <c:pt idx="243">
                  <c:v>-13.294602263483675</c:v>
                </c:pt>
                <c:pt idx="244">
                  <c:v>-13.293404671237569</c:v>
                </c:pt>
                <c:pt idx="245">
                  <c:v>-13.292378163598052</c:v>
                </c:pt>
                <c:pt idx="246">
                  <c:v>-13.28998297910584</c:v>
                </c:pt>
                <c:pt idx="247">
                  <c:v>-13.289811894499254</c:v>
                </c:pt>
                <c:pt idx="248">
                  <c:v>-13.287929963826803</c:v>
                </c:pt>
                <c:pt idx="249">
                  <c:v>-13.286561286974111</c:v>
                </c:pt>
                <c:pt idx="250">
                  <c:v>-13.285876948547767</c:v>
                </c:pt>
                <c:pt idx="251">
                  <c:v>-13.28570586394118</c:v>
                </c:pt>
                <c:pt idx="252">
                  <c:v>-13.285534779334593</c:v>
                </c:pt>
                <c:pt idx="253">
                  <c:v>-13.28519261012142</c:v>
                </c:pt>
                <c:pt idx="254">
                  <c:v>-13.285021525514834</c:v>
                </c:pt>
                <c:pt idx="255">
                  <c:v>-13.284508271695074</c:v>
                </c:pt>
                <c:pt idx="256">
                  <c:v>-13.284337187088488</c:v>
                </c:pt>
                <c:pt idx="257">
                  <c:v>-13.284166102481901</c:v>
                </c:pt>
                <c:pt idx="258">
                  <c:v>-13.283823933268728</c:v>
                </c:pt>
                <c:pt idx="259">
                  <c:v>-13.283823933268728</c:v>
                </c:pt>
                <c:pt idx="260">
                  <c:v>-13.283823933268728</c:v>
                </c:pt>
                <c:pt idx="261">
                  <c:v>-13.283652848662141</c:v>
                </c:pt>
                <c:pt idx="262">
                  <c:v>-13.283652848662141</c:v>
                </c:pt>
                <c:pt idx="263">
                  <c:v>-13.283139594842382</c:v>
                </c:pt>
                <c:pt idx="264">
                  <c:v>-13.282797425629209</c:v>
                </c:pt>
                <c:pt idx="265">
                  <c:v>-13.282455256416037</c:v>
                </c:pt>
                <c:pt idx="266">
                  <c:v>-13.282284171809451</c:v>
                </c:pt>
                <c:pt idx="267">
                  <c:v>-13.277322718218443</c:v>
                </c:pt>
                <c:pt idx="268">
                  <c:v>-13.275954041365752</c:v>
                </c:pt>
                <c:pt idx="269">
                  <c:v>-13.275954041365752</c:v>
                </c:pt>
                <c:pt idx="270">
                  <c:v>-13.275782956759166</c:v>
                </c:pt>
                <c:pt idx="271">
                  <c:v>-13.275782956759166</c:v>
                </c:pt>
                <c:pt idx="272">
                  <c:v>-13.275611872152579</c:v>
                </c:pt>
                <c:pt idx="273">
                  <c:v>-13.275440787545993</c:v>
                </c:pt>
                <c:pt idx="274">
                  <c:v>-13.27458536451306</c:v>
                </c:pt>
                <c:pt idx="275">
                  <c:v>-13.274243195299887</c:v>
                </c:pt>
                <c:pt idx="276">
                  <c:v>-13.274243195299887</c:v>
                </c:pt>
                <c:pt idx="277">
                  <c:v>-13.2740721106933</c:v>
                </c:pt>
                <c:pt idx="278">
                  <c:v>-13.2740721106933</c:v>
                </c:pt>
                <c:pt idx="279">
                  <c:v>-13.2740721106933</c:v>
                </c:pt>
                <c:pt idx="280">
                  <c:v>-13.273558856873541</c:v>
                </c:pt>
                <c:pt idx="281">
                  <c:v>-13.273216687660367</c:v>
                </c:pt>
                <c:pt idx="282">
                  <c:v>-13.273045603053781</c:v>
                </c:pt>
                <c:pt idx="283">
                  <c:v>-13.272874518447194</c:v>
                </c:pt>
                <c:pt idx="284">
                  <c:v>-13.272874518447194</c:v>
                </c:pt>
                <c:pt idx="285">
                  <c:v>-13.272703433840608</c:v>
                </c:pt>
                <c:pt idx="286">
                  <c:v>-13.267741980249601</c:v>
                </c:pt>
                <c:pt idx="287">
                  <c:v>-13.267570895643015</c:v>
                </c:pt>
                <c:pt idx="288">
                  <c:v>-13.266373303396909</c:v>
                </c:pt>
                <c:pt idx="289">
                  <c:v>-13.266202218790323</c:v>
                </c:pt>
                <c:pt idx="290">
                  <c:v>-13.266031134183736</c:v>
                </c:pt>
                <c:pt idx="291">
                  <c:v>-13.265860049577151</c:v>
                </c:pt>
                <c:pt idx="292">
                  <c:v>-13.265346795757392</c:v>
                </c:pt>
                <c:pt idx="293">
                  <c:v>-13.265004626544219</c:v>
                </c:pt>
                <c:pt idx="294">
                  <c:v>-13.264662457331045</c:v>
                </c:pt>
                <c:pt idx="295">
                  <c:v>-13.264662457331045</c:v>
                </c:pt>
                <c:pt idx="296">
                  <c:v>-13.264662457331045</c:v>
                </c:pt>
                <c:pt idx="297">
                  <c:v>-13.264491372724459</c:v>
                </c:pt>
                <c:pt idx="298">
                  <c:v>-13.264491372724459</c:v>
                </c:pt>
                <c:pt idx="299">
                  <c:v>-13.264491372724459</c:v>
                </c:pt>
                <c:pt idx="300">
                  <c:v>-13.263635949691526</c:v>
                </c:pt>
                <c:pt idx="301">
                  <c:v>-13.26295161126518</c:v>
                </c:pt>
                <c:pt idx="302">
                  <c:v>-13.26295161126518</c:v>
                </c:pt>
                <c:pt idx="303">
                  <c:v>-13.262780526658593</c:v>
                </c:pt>
                <c:pt idx="304">
                  <c:v>-13.262780526658593</c:v>
                </c:pt>
                <c:pt idx="305">
                  <c:v>-13.261240765199316</c:v>
                </c:pt>
                <c:pt idx="306">
                  <c:v>-13.26106968059273</c:v>
                </c:pt>
                <c:pt idx="307">
                  <c:v>-13.259872088346624</c:v>
                </c:pt>
                <c:pt idx="308">
                  <c:v>-13.259701003740037</c:v>
                </c:pt>
                <c:pt idx="309">
                  <c:v>-13.25816124228076</c:v>
                </c:pt>
                <c:pt idx="310">
                  <c:v>-13.257990157674174</c:v>
                </c:pt>
                <c:pt idx="311">
                  <c:v>-13.257819073067587</c:v>
                </c:pt>
                <c:pt idx="312">
                  <c:v>-13.257476903854414</c:v>
                </c:pt>
                <c:pt idx="313">
                  <c:v>-13.257305819247827</c:v>
                </c:pt>
                <c:pt idx="314">
                  <c:v>-13.256450396214895</c:v>
                </c:pt>
                <c:pt idx="315">
                  <c:v>-13.256450396214895</c:v>
                </c:pt>
                <c:pt idx="316">
                  <c:v>-13.25576605778855</c:v>
                </c:pt>
                <c:pt idx="317">
                  <c:v>-13.255594973181964</c:v>
                </c:pt>
                <c:pt idx="318">
                  <c:v>-13.254739550149031</c:v>
                </c:pt>
                <c:pt idx="319">
                  <c:v>-13.253884127116098</c:v>
                </c:pt>
                <c:pt idx="320">
                  <c:v>-13.253370873296339</c:v>
                </c:pt>
                <c:pt idx="321">
                  <c:v>-13.252344365656821</c:v>
                </c:pt>
                <c:pt idx="322">
                  <c:v>-13.24994918116461</c:v>
                </c:pt>
                <c:pt idx="323">
                  <c:v>-13.249778096558023</c:v>
                </c:pt>
                <c:pt idx="324">
                  <c:v>-13.249264842738265</c:v>
                </c:pt>
                <c:pt idx="325">
                  <c:v>-13.248922673525092</c:v>
                </c:pt>
                <c:pt idx="326">
                  <c:v>-13.248751588918505</c:v>
                </c:pt>
                <c:pt idx="327">
                  <c:v>-13.247896165885573</c:v>
                </c:pt>
                <c:pt idx="328">
                  <c:v>-13.247896165885573</c:v>
                </c:pt>
                <c:pt idx="329">
                  <c:v>-13.247896165885573</c:v>
                </c:pt>
                <c:pt idx="330">
                  <c:v>-13.247725081278986</c:v>
                </c:pt>
                <c:pt idx="331">
                  <c:v>-13.2475539966724</c:v>
                </c:pt>
                <c:pt idx="332">
                  <c:v>-13.246869658246053</c:v>
                </c:pt>
                <c:pt idx="333">
                  <c:v>-13.246698573639467</c:v>
                </c:pt>
                <c:pt idx="334">
                  <c:v>-13.24652748903288</c:v>
                </c:pt>
                <c:pt idx="335">
                  <c:v>-13.245500981393363</c:v>
                </c:pt>
                <c:pt idx="336">
                  <c:v>-13.245500981393363</c:v>
                </c:pt>
                <c:pt idx="337">
                  <c:v>-13.245329896786776</c:v>
                </c:pt>
                <c:pt idx="338">
                  <c:v>-13.245329896786776</c:v>
                </c:pt>
                <c:pt idx="339">
                  <c:v>-13.244816642967017</c:v>
                </c:pt>
                <c:pt idx="340">
                  <c:v>-13.239684104769422</c:v>
                </c:pt>
                <c:pt idx="341">
                  <c:v>-13.238657597129905</c:v>
                </c:pt>
                <c:pt idx="342">
                  <c:v>-13.238657597129905</c:v>
                </c:pt>
                <c:pt idx="343">
                  <c:v>-13.238486512523318</c:v>
                </c:pt>
                <c:pt idx="344">
                  <c:v>-13.237973258703558</c:v>
                </c:pt>
                <c:pt idx="345">
                  <c:v>-13.237973258703558</c:v>
                </c:pt>
                <c:pt idx="346">
                  <c:v>-13.237802174096972</c:v>
                </c:pt>
                <c:pt idx="347">
                  <c:v>-13.237631089490385</c:v>
                </c:pt>
                <c:pt idx="348">
                  <c:v>-13.236604581850866</c:v>
                </c:pt>
                <c:pt idx="349">
                  <c:v>-13.236262412637693</c:v>
                </c:pt>
                <c:pt idx="350">
                  <c:v>-13.236091328031106</c:v>
                </c:pt>
                <c:pt idx="351">
                  <c:v>-13.235235904998175</c:v>
                </c:pt>
                <c:pt idx="352">
                  <c:v>-13.235064820391589</c:v>
                </c:pt>
                <c:pt idx="353">
                  <c:v>-13.229076859161063</c:v>
                </c:pt>
                <c:pt idx="354">
                  <c:v>-13.228392520734717</c:v>
                </c:pt>
                <c:pt idx="355">
                  <c:v>-13.228392520734717</c:v>
                </c:pt>
                <c:pt idx="356">
                  <c:v>-13.228050351521544</c:v>
                </c:pt>
                <c:pt idx="357">
                  <c:v>-13.228050351521544</c:v>
                </c:pt>
                <c:pt idx="358">
                  <c:v>-13.227708182308371</c:v>
                </c:pt>
                <c:pt idx="359">
                  <c:v>-13.226339505455678</c:v>
                </c:pt>
                <c:pt idx="360">
                  <c:v>-13.225997336242505</c:v>
                </c:pt>
                <c:pt idx="361">
                  <c:v>-13.218811782765876</c:v>
                </c:pt>
                <c:pt idx="362">
                  <c:v>-13.21812744433953</c:v>
                </c:pt>
                <c:pt idx="363">
                  <c:v>-13.217956359732943</c:v>
                </c:pt>
                <c:pt idx="364">
                  <c:v>-13.216758767486837</c:v>
                </c:pt>
                <c:pt idx="365">
                  <c:v>-13.216587682880251</c:v>
                </c:pt>
                <c:pt idx="366">
                  <c:v>-13.210257552436552</c:v>
                </c:pt>
                <c:pt idx="367">
                  <c:v>-13.210086467829965</c:v>
                </c:pt>
                <c:pt idx="368">
                  <c:v>-13.209573214010206</c:v>
                </c:pt>
                <c:pt idx="369">
                  <c:v>-13.209231044797034</c:v>
                </c:pt>
                <c:pt idx="370">
                  <c:v>-13.208546706370688</c:v>
                </c:pt>
                <c:pt idx="371">
                  <c:v>-13.208546706370688</c:v>
                </c:pt>
                <c:pt idx="372">
                  <c:v>-13.208375621764102</c:v>
                </c:pt>
                <c:pt idx="373">
                  <c:v>-13.207862367944342</c:v>
                </c:pt>
                <c:pt idx="374">
                  <c:v>-13.207178029517996</c:v>
                </c:pt>
                <c:pt idx="375">
                  <c:v>-13.206835860304823</c:v>
                </c:pt>
                <c:pt idx="376">
                  <c:v>-13.20649369109165</c:v>
                </c:pt>
                <c:pt idx="377">
                  <c:v>-13.204440675812613</c:v>
                </c:pt>
                <c:pt idx="378">
                  <c:v>-13.198281629975501</c:v>
                </c:pt>
                <c:pt idx="379">
                  <c:v>-13.197768376155741</c:v>
                </c:pt>
                <c:pt idx="380">
                  <c:v>-13.197597291549155</c:v>
                </c:pt>
                <c:pt idx="381">
                  <c:v>-13.197255122335982</c:v>
                </c:pt>
                <c:pt idx="382">
                  <c:v>-13.195544276270118</c:v>
                </c:pt>
                <c:pt idx="383">
                  <c:v>-13.187332215153967</c:v>
                </c:pt>
                <c:pt idx="384">
                  <c:v>-13.186990045940794</c:v>
                </c:pt>
                <c:pt idx="385">
                  <c:v>-13.186818961334208</c:v>
                </c:pt>
                <c:pt idx="386">
                  <c:v>-13.179804492464163</c:v>
                </c:pt>
                <c:pt idx="387">
                  <c:v>-13.179633407857576</c:v>
                </c:pt>
                <c:pt idx="388">
                  <c:v>-13.177409307971953</c:v>
                </c:pt>
                <c:pt idx="389">
                  <c:v>-13.167144231576765</c:v>
                </c:pt>
                <c:pt idx="390">
                  <c:v>-13.166459893150419</c:v>
                </c:pt>
                <c:pt idx="391">
                  <c:v>-13.129847787340918</c:v>
                </c:pt>
                <c:pt idx="392">
                  <c:v>-13.129676702734331</c:v>
                </c:pt>
                <c:pt idx="393">
                  <c:v>-13.129505618127745</c:v>
                </c:pt>
                <c:pt idx="394">
                  <c:v>-13.129334533521158</c:v>
                </c:pt>
                <c:pt idx="395">
                  <c:v>-13.129163448914573</c:v>
                </c:pt>
                <c:pt idx="396">
                  <c:v>-13.128992364307987</c:v>
                </c:pt>
                <c:pt idx="397">
                  <c:v>-13.119924880158903</c:v>
                </c:pt>
                <c:pt idx="398">
                  <c:v>-13.119753795552317</c:v>
                </c:pt>
                <c:pt idx="399">
                  <c:v>-13.109830888370302</c:v>
                </c:pt>
                <c:pt idx="400">
                  <c:v>-13.109659803763716</c:v>
                </c:pt>
                <c:pt idx="401">
                  <c:v>-13.109317634550543</c:v>
                </c:pt>
                <c:pt idx="402">
                  <c:v>-13.109317634550543</c:v>
                </c:pt>
                <c:pt idx="403">
                  <c:v>-13.109317634550543</c:v>
                </c:pt>
                <c:pt idx="404">
                  <c:v>-13.109146549943958</c:v>
                </c:pt>
                <c:pt idx="405">
                  <c:v>-13.109146549943958</c:v>
                </c:pt>
                <c:pt idx="406">
                  <c:v>-13.109146549943958</c:v>
                </c:pt>
                <c:pt idx="407">
                  <c:v>-13.091524835465552</c:v>
                </c:pt>
                <c:pt idx="408">
                  <c:v>-13.091524835465552</c:v>
                </c:pt>
                <c:pt idx="409">
                  <c:v>-13.091524835465552</c:v>
                </c:pt>
                <c:pt idx="410">
                  <c:v>-13.091353750858966</c:v>
                </c:pt>
                <c:pt idx="411">
                  <c:v>-13.091353750858966</c:v>
                </c:pt>
                <c:pt idx="412">
                  <c:v>-13.091353750858966</c:v>
                </c:pt>
                <c:pt idx="413">
                  <c:v>-13.083141689742815</c:v>
                </c:pt>
                <c:pt idx="414">
                  <c:v>-13.083141689742815</c:v>
                </c:pt>
                <c:pt idx="415">
                  <c:v>-13.083141689742815</c:v>
                </c:pt>
                <c:pt idx="416">
                  <c:v>-13.083141689742815</c:v>
                </c:pt>
                <c:pt idx="417">
                  <c:v>-13.083141689742815</c:v>
                </c:pt>
                <c:pt idx="418">
                  <c:v>-13.083141689742815</c:v>
                </c:pt>
                <c:pt idx="419">
                  <c:v>-13.083141689742815</c:v>
                </c:pt>
                <c:pt idx="420">
                  <c:v>-13.082970605136229</c:v>
                </c:pt>
                <c:pt idx="421">
                  <c:v>-13.082970605136229</c:v>
                </c:pt>
                <c:pt idx="422">
                  <c:v>-13.082970605136229</c:v>
                </c:pt>
                <c:pt idx="423">
                  <c:v>-13.082970605136229</c:v>
                </c:pt>
                <c:pt idx="424">
                  <c:v>-13.082970605136229</c:v>
                </c:pt>
                <c:pt idx="425">
                  <c:v>-13.082970605136229</c:v>
                </c:pt>
                <c:pt idx="426">
                  <c:v>-13.072534444134455</c:v>
                </c:pt>
                <c:pt idx="427">
                  <c:v>-13.072021190314697</c:v>
                </c:pt>
                <c:pt idx="428">
                  <c:v>-13.063295875378786</c:v>
                </c:pt>
                <c:pt idx="429">
                  <c:v>-13.063295875378786</c:v>
                </c:pt>
                <c:pt idx="430">
                  <c:v>-13.063295875378786</c:v>
                </c:pt>
                <c:pt idx="431">
                  <c:v>-13.0631247907722</c:v>
                </c:pt>
                <c:pt idx="432">
                  <c:v>-13.0631247907722</c:v>
                </c:pt>
                <c:pt idx="433">
                  <c:v>-13.0631247907722</c:v>
                </c:pt>
                <c:pt idx="434">
                  <c:v>-13.053886222016532</c:v>
                </c:pt>
                <c:pt idx="435">
                  <c:v>-13.053886222016532</c:v>
                </c:pt>
                <c:pt idx="436">
                  <c:v>-13.053886222016532</c:v>
                </c:pt>
                <c:pt idx="437">
                  <c:v>-13.053715137409945</c:v>
                </c:pt>
                <c:pt idx="438">
                  <c:v>-13.053715137409945</c:v>
                </c:pt>
                <c:pt idx="439">
                  <c:v>-13.053715137409945</c:v>
                </c:pt>
                <c:pt idx="440">
                  <c:v>-13.04430548404769</c:v>
                </c:pt>
                <c:pt idx="441">
                  <c:v>-13.04430548404769</c:v>
                </c:pt>
                <c:pt idx="442">
                  <c:v>-13.04430548404769</c:v>
                </c:pt>
                <c:pt idx="443">
                  <c:v>-13.044134399441104</c:v>
                </c:pt>
                <c:pt idx="444">
                  <c:v>-13.044134399441104</c:v>
                </c:pt>
                <c:pt idx="445">
                  <c:v>-13.044134399441104</c:v>
                </c:pt>
                <c:pt idx="446">
                  <c:v>-13.035409084505195</c:v>
                </c:pt>
                <c:pt idx="447">
                  <c:v>-13.035409084505195</c:v>
                </c:pt>
                <c:pt idx="448">
                  <c:v>-13.035409084505195</c:v>
                </c:pt>
                <c:pt idx="449">
                  <c:v>-13.035237999898609</c:v>
                </c:pt>
                <c:pt idx="450">
                  <c:v>-13.035237999898609</c:v>
                </c:pt>
                <c:pt idx="451">
                  <c:v>-13.035237999898609</c:v>
                </c:pt>
                <c:pt idx="452">
                  <c:v>-13.025315092716594</c:v>
                </c:pt>
                <c:pt idx="453">
                  <c:v>-13.025315092716594</c:v>
                </c:pt>
                <c:pt idx="454">
                  <c:v>-13.025315092716594</c:v>
                </c:pt>
                <c:pt idx="455">
                  <c:v>-13.025144008110008</c:v>
                </c:pt>
                <c:pt idx="456">
                  <c:v>-13.025144008110008</c:v>
                </c:pt>
                <c:pt idx="457">
                  <c:v>-13.015734354747753</c:v>
                </c:pt>
                <c:pt idx="458">
                  <c:v>-13.015734354747753</c:v>
                </c:pt>
                <c:pt idx="459">
                  <c:v>-13.015734354747753</c:v>
                </c:pt>
                <c:pt idx="460">
                  <c:v>-13.015563270141167</c:v>
                </c:pt>
                <c:pt idx="461">
                  <c:v>-13.015563270141167</c:v>
                </c:pt>
                <c:pt idx="462">
                  <c:v>-13.015563270141167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29-4391-80FC-2CA1AA619B8F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55.757884651215562</c:v>
                </c:pt>
                <c:pt idx="1">
                  <c:v>49.40174456345639</c:v>
                </c:pt>
                <c:pt idx="2">
                  <c:v>43.352640817435969</c:v>
                </c:pt>
                <c:pt idx="3">
                  <c:v>37.610573413154292</c:v>
                </c:pt>
                <c:pt idx="4">
                  <c:v>32.175542350611366</c:v>
                </c:pt>
                <c:pt idx="5">
                  <c:v>27.047547629807198</c:v>
                </c:pt>
                <c:pt idx="6">
                  <c:v>22.226589250741768</c:v>
                </c:pt>
                <c:pt idx="7">
                  <c:v>17.712667213415095</c:v>
                </c:pt>
                <c:pt idx="8">
                  <c:v>13.505781517827163</c:v>
                </c:pt>
                <c:pt idx="9">
                  <c:v>9.6059321639779824</c:v>
                </c:pt>
                <c:pt idx="10">
                  <c:v>6.0131191518675546</c:v>
                </c:pt>
                <c:pt idx="11">
                  <c:v>2.7273424814958709</c:v>
                </c:pt>
                <c:pt idx="12">
                  <c:v>-0.2513978471370617</c:v>
                </c:pt>
                <c:pt idx="13">
                  <c:v>-2.9231018340312467</c:v>
                </c:pt>
                <c:pt idx="14">
                  <c:v>-5.2877694791866805</c:v>
                </c:pt>
                <c:pt idx="15">
                  <c:v>-7.3454007826033676</c:v>
                </c:pt>
                <c:pt idx="16">
                  <c:v>-9.0959957442813053</c:v>
                </c:pt>
                <c:pt idx="17">
                  <c:v>-10.539554364220495</c:v>
                </c:pt>
                <c:pt idx="18">
                  <c:v>-11.676076642420936</c:v>
                </c:pt>
                <c:pt idx="19">
                  <c:v>-12.505562578882627</c:v>
                </c:pt>
                <c:pt idx="20">
                  <c:v>-13.028012173605569</c:v>
                </c:pt>
                <c:pt idx="21">
                  <c:v>-13.243425426589765</c:v>
                </c:pt>
                <c:pt idx="22">
                  <c:v>-13.151802337835209</c:v>
                </c:pt>
                <c:pt idx="23">
                  <c:v>-12.753142907341905</c:v>
                </c:pt>
                <c:pt idx="24">
                  <c:v>-12.047447135109854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29-4391-80FC-2CA1AA619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474080"/>
        <c:axId val="1"/>
      </c:scatterChart>
      <c:valAx>
        <c:axId val="715474080"/>
        <c:scaling>
          <c:orientation val="minMax"/>
          <c:max val="5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3193350831151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"/>
          <c:min val="-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7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47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90652340332459"/>
          <c:y val="0.92485670505059692"/>
          <c:w val="0.60677165354330698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-- O-C Diagram</a:t>
            </a:r>
          </a:p>
        </c:rich>
      </c:tx>
      <c:layout>
        <c:manualLayout>
          <c:xMode val="edge"/>
          <c:yMode val="edge"/>
          <c:x val="0.39926791202381751"/>
          <c:y val="2.4943310657596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45120460737726E-2"/>
          <c:y val="9.7505884853947108E-2"/>
          <c:w val="0.90842599161753046"/>
          <c:h val="0.79818770857184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Q.fit!$E$20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Q.fit!$D$21:$D$179</c:f>
              <c:numCache>
                <c:formatCode>General</c:formatCode>
                <c:ptCount val="159"/>
                <c:pt idx="0">
                  <c:v>-0.28489999999999999</c:v>
                </c:pt>
                <c:pt idx="1">
                  <c:v>-0.28110000000000002</c:v>
                </c:pt>
                <c:pt idx="2">
                  <c:v>-0.27929999999999999</c:v>
                </c:pt>
                <c:pt idx="3">
                  <c:v>-0.27879999999999999</c:v>
                </c:pt>
                <c:pt idx="4">
                  <c:v>-0.27729999999999999</c:v>
                </c:pt>
                <c:pt idx="5">
                  <c:v>-0.2767</c:v>
                </c:pt>
                <c:pt idx="6">
                  <c:v>-0.27660000000000001</c:v>
                </c:pt>
                <c:pt idx="7">
                  <c:v>-0.27629999999999999</c:v>
                </c:pt>
                <c:pt idx="8">
                  <c:v>-0.27539999999999998</c:v>
                </c:pt>
                <c:pt idx="9">
                  <c:v>-0.27400000000000002</c:v>
                </c:pt>
                <c:pt idx="10">
                  <c:v>-0.27379999999999999</c:v>
                </c:pt>
                <c:pt idx="11">
                  <c:v>-0.27329999999999999</c:v>
                </c:pt>
                <c:pt idx="12">
                  <c:v>-0.27329999999999999</c:v>
                </c:pt>
                <c:pt idx="13">
                  <c:v>-0.2717</c:v>
                </c:pt>
                <c:pt idx="14">
                  <c:v>-0.27100000000000002</c:v>
                </c:pt>
                <c:pt idx="15">
                  <c:v>-0.2681</c:v>
                </c:pt>
                <c:pt idx="16">
                  <c:v>-0.2681</c:v>
                </c:pt>
                <c:pt idx="17">
                  <c:v>-0.26790000000000003</c:v>
                </c:pt>
                <c:pt idx="18">
                  <c:v>-0.26600000000000001</c:v>
                </c:pt>
                <c:pt idx="19">
                  <c:v>-0.2646</c:v>
                </c:pt>
                <c:pt idx="20">
                  <c:v>-0.26329999999999998</c:v>
                </c:pt>
                <c:pt idx="21">
                  <c:v>-0.26279999999999998</c:v>
                </c:pt>
                <c:pt idx="22">
                  <c:v>-0.26229999999999998</c:v>
                </c:pt>
                <c:pt idx="23">
                  <c:v>-0.26100000000000001</c:v>
                </c:pt>
                <c:pt idx="24">
                  <c:v>-0.26019999999999999</c:v>
                </c:pt>
                <c:pt idx="25">
                  <c:v>-0.25979999999999998</c:v>
                </c:pt>
                <c:pt idx="26">
                  <c:v>-0.2596</c:v>
                </c:pt>
                <c:pt idx="27">
                  <c:v>-0.2596</c:v>
                </c:pt>
                <c:pt idx="28">
                  <c:v>-0.25940000000000002</c:v>
                </c:pt>
                <c:pt idx="29">
                  <c:v>-0.25729999999999997</c:v>
                </c:pt>
                <c:pt idx="30">
                  <c:v>-0.25629999999999997</c:v>
                </c:pt>
                <c:pt idx="31">
                  <c:v>-0.2525</c:v>
                </c:pt>
                <c:pt idx="32">
                  <c:v>-0.25240000000000001</c:v>
                </c:pt>
                <c:pt idx="33">
                  <c:v>-0.2515</c:v>
                </c:pt>
                <c:pt idx="34">
                  <c:v>-0.25119999999999998</c:v>
                </c:pt>
                <c:pt idx="35">
                  <c:v>-0.25059999999999999</c:v>
                </c:pt>
                <c:pt idx="36">
                  <c:v>-0.24829999999999999</c:v>
                </c:pt>
                <c:pt idx="37">
                  <c:v>-0.2482</c:v>
                </c:pt>
                <c:pt idx="38">
                  <c:v>-0.2462</c:v>
                </c:pt>
                <c:pt idx="39">
                  <c:v>-0.2457</c:v>
                </c:pt>
                <c:pt idx="40">
                  <c:v>-0.2432</c:v>
                </c:pt>
                <c:pt idx="41">
                  <c:v>-0.24299999999999999</c:v>
                </c:pt>
                <c:pt idx="42">
                  <c:v>-0.24299999999999999</c:v>
                </c:pt>
                <c:pt idx="43">
                  <c:v>-0.24260000000000001</c:v>
                </c:pt>
                <c:pt idx="44">
                  <c:v>-0.24129999999999999</c:v>
                </c:pt>
                <c:pt idx="45">
                  <c:v>-0.24060000000000001</c:v>
                </c:pt>
                <c:pt idx="46">
                  <c:v>-0.24010000000000001</c:v>
                </c:pt>
                <c:pt idx="47">
                  <c:v>-0.2399</c:v>
                </c:pt>
                <c:pt idx="48">
                  <c:v>-0.23799999999999999</c:v>
                </c:pt>
                <c:pt idx="49">
                  <c:v>-0.23519999999999999</c:v>
                </c:pt>
                <c:pt idx="50">
                  <c:v>-0.23499999999999999</c:v>
                </c:pt>
                <c:pt idx="51">
                  <c:v>-0.2331</c:v>
                </c:pt>
                <c:pt idx="52">
                  <c:v>-0.2319</c:v>
                </c:pt>
                <c:pt idx="53">
                  <c:v>-0.2311</c:v>
                </c:pt>
                <c:pt idx="54">
                  <c:v>-0.22969999999999999</c:v>
                </c:pt>
                <c:pt idx="55">
                  <c:v>-0.2288</c:v>
                </c:pt>
                <c:pt idx="56">
                  <c:v>-0.22620000000000001</c:v>
                </c:pt>
                <c:pt idx="57">
                  <c:v>-0.22559999999999999</c:v>
                </c:pt>
                <c:pt idx="58">
                  <c:v>-0.224</c:v>
                </c:pt>
                <c:pt idx="59">
                  <c:v>-0.2198</c:v>
                </c:pt>
                <c:pt idx="60">
                  <c:v>-0.21240000000000001</c:v>
                </c:pt>
                <c:pt idx="61">
                  <c:v>-0.21160000000000001</c:v>
                </c:pt>
                <c:pt idx="62">
                  <c:v>-0.21099999999999999</c:v>
                </c:pt>
                <c:pt idx="63">
                  <c:v>-0.20905000000000001</c:v>
                </c:pt>
                <c:pt idx="64">
                  <c:v>-0.20905000000000001</c:v>
                </c:pt>
                <c:pt idx="65">
                  <c:v>-0.20895</c:v>
                </c:pt>
                <c:pt idx="66">
                  <c:v>-0.2079</c:v>
                </c:pt>
                <c:pt idx="67">
                  <c:v>-0.20785000000000001</c:v>
                </c:pt>
                <c:pt idx="68">
                  <c:v>-0.20780000000000001</c:v>
                </c:pt>
                <c:pt idx="69">
                  <c:v>-0.20765</c:v>
                </c:pt>
                <c:pt idx="70">
                  <c:v>-0.20660000000000001</c:v>
                </c:pt>
                <c:pt idx="71">
                  <c:v>-0.20619999999999999</c:v>
                </c:pt>
                <c:pt idx="72">
                  <c:v>-0.2044</c:v>
                </c:pt>
                <c:pt idx="73">
                  <c:v>-0.2039</c:v>
                </c:pt>
                <c:pt idx="74">
                  <c:v>-0.20349999999999999</c:v>
                </c:pt>
                <c:pt idx="75">
                  <c:v>-0.20330000000000001</c:v>
                </c:pt>
                <c:pt idx="76">
                  <c:v>-0.2031</c:v>
                </c:pt>
                <c:pt idx="77">
                  <c:v>-0.20280000000000001</c:v>
                </c:pt>
                <c:pt idx="78">
                  <c:v>-0.2011</c:v>
                </c:pt>
                <c:pt idx="79">
                  <c:v>-0.20080000000000001</c:v>
                </c:pt>
                <c:pt idx="80">
                  <c:v>-0.19789999999999999</c:v>
                </c:pt>
                <c:pt idx="81">
                  <c:v>-0.19789999999999999</c:v>
                </c:pt>
                <c:pt idx="82">
                  <c:v>-0.19739999999999999</c:v>
                </c:pt>
                <c:pt idx="83">
                  <c:v>-0.19500000000000001</c:v>
                </c:pt>
                <c:pt idx="84">
                  <c:v>-0.19209999999999999</c:v>
                </c:pt>
                <c:pt idx="85">
                  <c:v>-0.19159999999999999</c:v>
                </c:pt>
                <c:pt idx="86">
                  <c:v>-0.1915</c:v>
                </c:pt>
                <c:pt idx="87">
                  <c:v>-0.1893</c:v>
                </c:pt>
                <c:pt idx="88">
                  <c:v>-0.18690000000000001</c:v>
                </c:pt>
                <c:pt idx="89">
                  <c:v>-0.18679999999999999</c:v>
                </c:pt>
                <c:pt idx="90">
                  <c:v>-0.18679999999999999</c:v>
                </c:pt>
                <c:pt idx="91">
                  <c:v>-0.18659999999999999</c:v>
                </c:pt>
                <c:pt idx="92">
                  <c:v>-0.1865</c:v>
                </c:pt>
                <c:pt idx="93">
                  <c:v>-0.18590000000000001</c:v>
                </c:pt>
                <c:pt idx="94">
                  <c:v>-0.18360000000000001</c:v>
                </c:pt>
                <c:pt idx="95">
                  <c:v>-0.18340000000000001</c:v>
                </c:pt>
                <c:pt idx="96">
                  <c:v>-0.18340000000000001</c:v>
                </c:pt>
                <c:pt idx="97">
                  <c:v>-0.18340000000000001</c:v>
                </c:pt>
                <c:pt idx="98">
                  <c:v>-0.18279999999999999</c:v>
                </c:pt>
                <c:pt idx="99">
                  <c:v>-0.18149999999999999</c:v>
                </c:pt>
                <c:pt idx="100">
                  <c:v>-0.18029999999999999</c:v>
                </c:pt>
                <c:pt idx="101">
                  <c:v>-0.1802</c:v>
                </c:pt>
                <c:pt idx="102">
                  <c:v>-0.18</c:v>
                </c:pt>
                <c:pt idx="103">
                  <c:v>-0.18</c:v>
                </c:pt>
                <c:pt idx="104">
                  <c:v>-0.17860000000000001</c:v>
                </c:pt>
                <c:pt idx="105">
                  <c:v>-0.1779</c:v>
                </c:pt>
                <c:pt idx="106">
                  <c:v>-0.1779</c:v>
                </c:pt>
                <c:pt idx="107">
                  <c:v>-0.1779</c:v>
                </c:pt>
                <c:pt idx="108">
                  <c:v>-0.1777</c:v>
                </c:pt>
                <c:pt idx="109">
                  <c:v>-0.1777</c:v>
                </c:pt>
                <c:pt idx="110">
                  <c:v>-0.17660000000000001</c:v>
                </c:pt>
                <c:pt idx="111">
                  <c:v>-0.17530000000000001</c:v>
                </c:pt>
                <c:pt idx="112">
                  <c:v>-0.1726</c:v>
                </c:pt>
                <c:pt idx="113">
                  <c:v>-0.17199999999999999</c:v>
                </c:pt>
                <c:pt idx="114">
                  <c:v>-0.17199999999999999</c:v>
                </c:pt>
                <c:pt idx="115">
                  <c:v>-0.17199999999999999</c:v>
                </c:pt>
                <c:pt idx="116">
                  <c:v>-0.16969999999999999</c:v>
                </c:pt>
                <c:pt idx="117">
                  <c:v>-0.16850000000000001</c:v>
                </c:pt>
                <c:pt idx="118">
                  <c:v>-0.1656</c:v>
                </c:pt>
                <c:pt idx="119">
                  <c:v>-0.16389999999999999</c:v>
                </c:pt>
                <c:pt idx="120">
                  <c:v>-0.1638</c:v>
                </c:pt>
                <c:pt idx="121">
                  <c:v>-0.16209999999999999</c:v>
                </c:pt>
                <c:pt idx="122">
                  <c:v>-0.16120000000000001</c:v>
                </c:pt>
                <c:pt idx="123">
                  <c:v>-0.15909999999999999</c:v>
                </c:pt>
                <c:pt idx="124">
                  <c:v>-0.1555</c:v>
                </c:pt>
                <c:pt idx="125">
                  <c:v>-0.14680000000000001</c:v>
                </c:pt>
                <c:pt idx="126">
                  <c:v>-0.1439</c:v>
                </c:pt>
                <c:pt idx="127">
                  <c:v>-0.1318</c:v>
                </c:pt>
                <c:pt idx="128">
                  <c:v>-0.1022</c:v>
                </c:pt>
                <c:pt idx="129">
                  <c:v>-8.7499999999999994E-2</c:v>
                </c:pt>
                <c:pt idx="130">
                  <c:v>-8.745E-2</c:v>
                </c:pt>
                <c:pt idx="131">
                  <c:v>-8.1900000000000001E-2</c:v>
                </c:pt>
                <c:pt idx="132">
                  <c:v>-8.1850000000000006E-2</c:v>
                </c:pt>
                <c:pt idx="133">
                  <c:v>-7.9000000000000001E-2</c:v>
                </c:pt>
                <c:pt idx="134">
                  <c:v>-7.9000000000000001E-2</c:v>
                </c:pt>
                <c:pt idx="135">
                  <c:v>-7.8950000000000006E-2</c:v>
                </c:pt>
                <c:pt idx="136">
                  <c:v>-7.7649999999999997E-2</c:v>
                </c:pt>
                <c:pt idx="137">
                  <c:v>-7.6200000000000004E-2</c:v>
                </c:pt>
                <c:pt idx="138">
                  <c:v>-7.5999999999999998E-2</c:v>
                </c:pt>
                <c:pt idx="139">
                  <c:v>-7.4700000000000003E-2</c:v>
                </c:pt>
                <c:pt idx="140">
                  <c:v>-7.4399999999999994E-2</c:v>
                </c:pt>
                <c:pt idx="141">
                  <c:v>-7.3899999999999993E-2</c:v>
                </c:pt>
                <c:pt idx="142">
                  <c:v>-7.1499999999999994E-2</c:v>
                </c:pt>
                <c:pt idx="143">
                  <c:v>-7.1050000000000002E-2</c:v>
                </c:pt>
                <c:pt idx="144">
                  <c:v>-7.0949999999999999E-2</c:v>
                </c:pt>
                <c:pt idx="145">
                  <c:v>-7.0400000000000004E-2</c:v>
                </c:pt>
                <c:pt idx="146">
                  <c:v>-7.0050000000000001E-2</c:v>
                </c:pt>
                <c:pt idx="147">
                  <c:v>-7.0000000000000007E-2</c:v>
                </c:pt>
                <c:pt idx="148">
                  <c:v>-4.7600000000000003E-2</c:v>
                </c:pt>
                <c:pt idx="149">
                  <c:v>-4.7550000000000002E-2</c:v>
                </c:pt>
                <c:pt idx="150">
                  <c:v>-4.2500000000000003E-2</c:v>
                </c:pt>
                <c:pt idx="151">
                  <c:v>-4.2450000000000002E-2</c:v>
                </c:pt>
                <c:pt idx="152">
                  <c:v>-2.64E-2</c:v>
                </c:pt>
                <c:pt idx="153">
                  <c:v>-2.5700000000000001E-2</c:v>
                </c:pt>
                <c:pt idx="154">
                  <c:v>-8.9999999999999993E-3</c:v>
                </c:pt>
                <c:pt idx="155">
                  <c:v>-6.1999999999999998E-3</c:v>
                </c:pt>
                <c:pt idx="156">
                  <c:v>-3.0000000000000001E-3</c:v>
                </c:pt>
                <c:pt idx="157">
                  <c:v>-2.0000000000000001E-4</c:v>
                </c:pt>
                <c:pt idx="158">
                  <c:v>1E-4</c:v>
                </c:pt>
              </c:numCache>
            </c:numRef>
          </c:xVal>
          <c:yVal>
            <c:numRef>
              <c:f>Q.fit!$E$21:$E$179</c:f>
              <c:numCache>
                <c:formatCode>General</c:formatCode>
                <c:ptCount val="159"/>
                <c:pt idx="0">
                  <c:v>23.430900000001202</c:v>
                </c:pt>
                <c:pt idx="1">
                  <c:v>21.937099999999191</c:v>
                </c:pt>
                <c:pt idx="2">
                  <c:v>21.66030000000319</c:v>
                </c:pt>
                <c:pt idx="3">
                  <c:v>21.796800000003714</c:v>
                </c:pt>
                <c:pt idx="4">
                  <c:v>21.974299999998038</c:v>
                </c:pt>
                <c:pt idx="5">
                  <c:v>21.123699999996461</c:v>
                </c:pt>
                <c:pt idx="6">
                  <c:v>22.148599999996804</c:v>
                </c:pt>
                <c:pt idx="7">
                  <c:v>21.293299999997544</c:v>
                </c:pt>
                <c:pt idx="8">
                  <c:v>21.233400000000984</c:v>
                </c:pt>
                <c:pt idx="9">
                  <c:v>20.805000000000291</c:v>
                </c:pt>
                <c:pt idx="10">
                  <c:v>20.851800000000367</c:v>
                </c:pt>
                <c:pt idx="11">
                  <c:v>20.999299999999494</c:v>
                </c:pt>
                <c:pt idx="12">
                  <c:v>21.139299999998912</c:v>
                </c:pt>
                <c:pt idx="13">
                  <c:v>20.18670000000202</c:v>
                </c:pt>
                <c:pt idx="14">
                  <c:v>20.408999999999651</c:v>
                </c:pt>
                <c:pt idx="15">
                  <c:v>19.143100000001141</c:v>
                </c:pt>
                <c:pt idx="16">
                  <c:v>20.086100000000442</c:v>
                </c:pt>
                <c:pt idx="17">
                  <c:v>19.165899999999965</c:v>
                </c:pt>
                <c:pt idx="18">
                  <c:v>19.534999999996217</c:v>
                </c:pt>
                <c:pt idx="19">
                  <c:v>18.999600000002829</c:v>
                </c:pt>
                <c:pt idx="20">
                  <c:v>19.081299999998009</c:v>
                </c:pt>
                <c:pt idx="21">
                  <c:v>18.286799999998038</c:v>
                </c:pt>
                <c:pt idx="22">
                  <c:v>18.478299999995215</c:v>
                </c:pt>
                <c:pt idx="23">
                  <c:v>18.527000000001863</c:v>
                </c:pt>
                <c:pt idx="24">
                  <c:v>17.878199999999197</c:v>
                </c:pt>
                <c:pt idx="25">
                  <c:v>17.946799999997893</c:v>
                </c:pt>
                <c:pt idx="26">
                  <c:v>17.067599999998492</c:v>
                </c:pt>
                <c:pt idx="27">
                  <c:v>18.075599999996484</c:v>
                </c:pt>
                <c:pt idx="28">
                  <c:v>17.053399999997055</c:v>
                </c:pt>
                <c:pt idx="29">
                  <c:v>17.515299999999115</c:v>
                </c:pt>
                <c:pt idx="30">
                  <c:v>16.846299999997427</c:v>
                </c:pt>
                <c:pt idx="31">
                  <c:v>16.443500000001222</c:v>
                </c:pt>
                <c:pt idx="32">
                  <c:v>15.484400000001187</c:v>
                </c:pt>
                <c:pt idx="33">
                  <c:v>15.796500000000378</c:v>
                </c:pt>
                <c:pt idx="34">
                  <c:v>16.881199999999808</c:v>
                </c:pt>
                <c:pt idx="35">
                  <c:v>16.103600000002189</c:v>
                </c:pt>
                <c:pt idx="36">
                  <c:v>15.568299999998999</c:v>
                </c:pt>
                <c:pt idx="37">
                  <c:v>15.553199999998469</c:v>
                </c:pt>
                <c:pt idx="38">
                  <c:v>14.964199999998527</c:v>
                </c:pt>
                <c:pt idx="39">
                  <c:v>15.087699999996403</c:v>
                </c:pt>
                <c:pt idx="40">
                  <c:v>13.678200000002107</c:v>
                </c:pt>
                <c:pt idx="41">
                  <c:v>13.715000000000146</c:v>
                </c:pt>
                <c:pt idx="42">
                  <c:v>13.761999999998807</c:v>
                </c:pt>
                <c:pt idx="43">
                  <c:v>14.859599999999773</c:v>
                </c:pt>
                <c:pt idx="44">
                  <c:v>13.949300000000221</c:v>
                </c:pt>
                <c:pt idx="45">
                  <c:v>13.204599999997299</c:v>
                </c:pt>
                <c:pt idx="46">
                  <c:v>13.379100000001927</c:v>
                </c:pt>
                <c:pt idx="47">
                  <c:v>14.472900000000664</c:v>
                </c:pt>
                <c:pt idx="48">
                  <c:v>13.792000000001281</c:v>
                </c:pt>
                <c:pt idx="49">
                  <c:v>11.406199999997625</c:v>
                </c:pt>
                <c:pt idx="50">
                  <c:v>14.46900000000096</c:v>
                </c:pt>
                <c:pt idx="51">
                  <c:v>12.724099999999453</c:v>
                </c:pt>
                <c:pt idx="52">
                  <c:v>12.223899999997229</c:v>
                </c:pt>
                <c:pt idx="53">
                  <c:v>11.475099999999657</c:v>
                </c:pt>
                <c:pt idx="54">
                  <c:v>11.573700000000827</c:v>
                </c:pt>
                <c:pt idx="55">
                  <c:v>11.917799999999261</c:v>
                </c:pt>
                <c:pt idx="56">
                  <c:v>10.490200000000186</c:v>
                </c:pt>
                <c:pt idx="57">
                  <c:v>10.649600000000646</c:v>
                </c:pt>
                <c:pt idx="58">
                  <c:v>10.901999999998225</c:v>
                </c:pt>
                <c:pt idx="59">
                  <c:v>9.9907999999995809</c:v>
                </c:pt>
                <c:pt idx="60">
                  <c:v>8.5724000000009255</c:v>
                </c:pt>
                <c:pt idx="61">
                  <c:v>7.804599999999482</c:v>
                </c:pt>
                <c:pt idx="62">
                  <c:v>9.047999999998865</c:v>
                </c:pt>
                <c:pt idx="63">
                  <c:v>6.6820500000030734</c:v>
                </c:pt>
                <c:pt idx="64">
                  <c:v>6.731050000002142</c:v>
                </c:pt>
                <c:pt idx="65">
                  <c:v>6.6919500000003609</c:v>
                </c:pt>
                <c:pt idx="66">
                  <c:v>6.9608999999982188</c:v>
                </c:pt>
                <c:pt idx="67">
                  <c:v>6.4368499999982305</c:v>
                </c:pt>
                <c:pt idx="68">
                  <c:v>5.9697999999989406</c:v>
                </c:pt>
                <c:pt idx="69">
                  <c:v>6.6666499999992084</c:v>
                </c:pt>
                <c:pt idx="70">
                  <c:v>7.9026000000012573</c:v>
                </c:pt>
                <c:pt idx="71">
                  <c:v>7.0551999999988766</c:v>
                </c:pt>
                <c:pt idx="72">
                  <c:v>6.2913999999982479</c:v>
                </c:pt>
                <c:pt idx="73">
                  <c:v>7.4919000000008964</c:v>
                </c:pt>
                <c:pt idx="74">
                  <c:v>5.6585000000013679</c:v>
                </c:pt>
                <c:pt idx="75">
                  <c:v>6.7083000000020547</c:v>
                </c:pt>
                <c:pt idx="76">
                  <c:v>6.7790999999997439</c:v>
                </c:pt>
                <c:pt idx="77">
                  <c:v>6.8737999999975727</c:v>
                </c:pt>
                <c:pt idx="78">
                  <c:v>6.1071000000010827</c:v>
                </c:pt>
                <c:pt idx="79">
                  <c:v>6.188799999999901</c:v>
                </c:pt>
                <c:pt idx="80">
                  <c:v>4.8479000000006636</c:v>
                </c:pt>
                <c:pt idx="81">
                  <c:v>5.7749000000003434</c:v>
                </c:pt>
                <c:pt idx="82">
                  <c:v>6.0303999999996449</c:v>
                </c:pt>
                <c:pt idx="83">
                  <c:v>4.5390000000006694</c:v>
                </c:pt>
                <c:pt idx="84">
                  <c:v>5.1620999999977357</c:v>
                </c:pt>
                <c:pt idx="85">
                  <c:v>5.3546000000023923</c:v>
                </c:pt>
                <c:pt idx="86">
                  <c:v>5.3845000000001164</c:v>
                </c:pt>
                <c:pt idx="87">
                  <c:v>4.7933000000011816</c:v>
                </c:pt>
                <c:pt idx="88">
                  <c:v>3.9248999999981606</c:v>
                </c:pt>
                <c:pt idx="89">
                  <c:v>3.3757999999979802</c:v>
                </c:pt>
                <c:pt idx="90">
                  <c:v>3.3757999999979802</c:v>
                </c:pt>
                <c:pt idx="91">
                  <c:v>4.4285999999992782</c:v>
                </c:pt>
                <c:pt idx="92">
                  <c:v>3.4515000000028522</c:v>
                </c:pt>
                <c:pt idx="93">
                  <c:v>3.647899999999936</c:v>
                </c:pt>
                <c:pt idx="94">
                  <c:v>4.0635999999976775</c:v>
                </c:pt>
                <c:pt idx="95">
                  <c:v>3.1523999999990338</c:v>
                </c:pt>
                <c:pt idx="96">
                  <c:v>3.2134000000005472</c:v>
                </c:pt>
                <c:pt idx="97">
                  <c:v>3.254399999997986</c:v>
                </c:pt>
                <c:pt idx="98">
                  <c:v>3.4187999999994645</c:v>
                </c:pt>
                <c:pt idx="99">
                  <c:v>2.4724999999998545</c:v>
                </c:pt>
                <c:pt idx="100">
                  <c:v>1.9082999999991443</c:v>
                </c:pt>
                <c:pt idx="101">
                  <c:v>2.8941999999988184</c:v>
                </c:pt>
                <c:pt idx="102">
                  <c:v>3.0089999999981956</c:v>
                </c:pt>
                <c:pt idx="103">
                  <c:v>3.0259999999980209</c:v>
                </c:pt>
                <c:pt idx="104">
                  <c:v>2.1476000000002387</c:v>
                </c:pt>
                <c:pt idx="105">
                  <c:v>2.3858999999974912</c:v>
                </c:pt>
                <c:pt idx="106">
                  <c:v>2.452899999996589</c:v>
                </c:pt>
                <c:pt idx="107">
                  <c:v>2.4908999999970547</c:v>
                </c:pt>
                <c:pt idx="108">
                  <c:v>1.5017000000007101</c:v>
                </c:pt>
                <c:pt idx="109">
                  <c:v>1.542700000001787</c:v>
                </c:pt>
                <c:pt idx="110">
                  <c:v>2.1486000000004424</c:v>
                </c:pt>
                <c:pt idx="111">
                  <c:v>2.07129999999961</c:v>
                </c:pt>
                <c:pt idx="112">
                  <c:v>1.5565999999998894</c:v>
                </c:pt>
                <c:pt idx="113">
                  <c:v>0.78299999999944703</c:v>
                </c:pt>
                <c:pt idx="114">
                  <c:v>0.82400000000052387</c:v>
                </c:pt>
                <c:pt idx="115">
                  <c:v>1.7150000000001455</c:v>
                </c:pt>
                <c:pt idx="116">
                  <c:v>1.1947000000000116</c:v>
                </c:pt>
                <c:pt idx="117">
                  <c:v>0.88850000000093132</c:v>
                </c:pt>
                <c:pt idx="118">
                  <c:v>0.66760000000067521</c:v>
                </c:pt>
                <c:pt idx="119">
                  <c:v>-0.53809999999793945</c:v>
                </c:pt>
                <c:pt idx="120">
                  <c:v>0.29980000000068685</c:v>
                </c:pt>
                <c:pt idx="121">
                  <c:v>-0.11589999999705469</c:v>
                </c:pt>
                <c:pt idx="122">
                  <c:v>2.0199999999022111E-2</c:v>
                </c:pt>
                <c:pt idx="123">
                  <c:v>-0.65790000000197324</c:v>
                </c:pt>
                <c:pt idx="124">
                  <c:v>-0.57350000000224099</c:v>
                </c:pt>
                <c:pt idx="125">
                  <c:v>-1.5361999999950058</c:v>
                </c:pt>
                <c:pt idx="126">
                  <c:v>-2.9561000000030617</c:v>
                </c:pt>
                <c:pt idx="127">
                  <c:v>-4.013200000001234</c:v>
                </c:pt>
                <c:pt idx="128">
                  <c:v>-7.0238000000026659</c:v>
                </c:pt>
                <c:pt idx="129">
                  <c:v>-8.4324999999953434</c:v>
                </c:pt>
                <c:pt idx="130">
                  <c:v>-8.4835499999971944</c:v>
                </c:pt>
                <c:pt idx="131">
                  <c:v>-8.8701000000000931</c:v>
                </c:pt>
                <c:pt idx="132">
                  <c:v>-9.0411499999972875</c:v>
                </c:pt>
                <c:pt idx="133">
                  <c:v>-9.3910000000032596</c:v>
                </c:pt>
                <c:pt idx="134">
                  <c:v>-9.0210000000006403</c:v>
                </c:pt>
                <c:pt idx="135">
                  <c:v>-9.4620500000019092</c:v>
                </c:pt>
                <c:pt idx="136">
                  <c:v>-8.9693499999993946</c:v>
                </c:pt>
                <c:pt idx="137">
                  <c:v>-9.4697999999989406</c:v>
                </c:pt>
                <c:pt idx="138">
                  <c:v>-9.5639999999984866</c:v>
                </c:pt>
                <c:pt idx="139">
                  <c:v>-9.4613000000026659</c:v>
                </c:pt>
                <c:pt idx="140">
                  <c:v>-9.517600000006496</c:v>
                </c:pt>
                <c:pt idx="141">
                  <c:v>-9.5380999999979394</c:v>
                </c:pt>
                <c:pt idx="142">
                  <c:v>-8.8984999999956926</c:v>
                </c:pt>
                <c:pt idx="143">
                  <c:v>-9.2879500000053667</c:v>
                </c:pt>
                <c:pt idx="144">
                  <c:v>-9.8900500000017928</c:v>
                </c:pt>
                <c:pt idx="145">
                  <c:v>-9.7515999999959604</c:v>
                </c:pt>
                <c:pt idx="146">
                  <c:v>-9.768949999997858</c:v>
                </c:pt>
                <c:pt idx="147">
                  <c:v>-9.8099999999976717</c:v>
                </c:pt>
                <c:pt idx="148">
                  <c:v>-11.310400000002119</c:v>
                </c:pt>
                <c:pt idx="149">
                  <c:v>-11.581450000005134</c:v>
                </c:pt>
                <c:pt idx="150">
                  <c:v>-10.757499999999709</c:v>
                </c:pt>
                <c:pt idx="151">
                  <c:v>-11.928549999996903</c:v>
                </c:pt>
                <c:pt idx="152">
                  <c:v>-12.407600000005914</c:v>
                </c:pt>
                <c:pt idx="153">
                  <c:v>-12.451300000000629</c:v>
                </c:pt>
                <c:pt idx="154">
                  <c:v>-12.821000000003551</c:v>
                </c:pt>
                <c:pt idx="155">
                  <c:v>-12.849800000003597</c:v>
                </c:pt>
                <c:pt idx="156">
                  <c:v>-12.936999999998079</c:v>
                </c:pt>
                <c:pt idx="157">
                  <c:v>-12.995799999996962</c:v>
                </c:pt>
                <c:pt idx="158">
                  <c:v>-12.94210000000021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9-4281-8370-D110935A872F}"/>
            </c:ext>
          </c:extLst>
        </c:ser>
        <c:ser>
          <c:idx val="1"/>
          <c:order val="1"/>
          <c:tx>
            <c:strRef>
              <c:f>Q.fit!$E$15:$E$16</c:f>
              <c:strCache>
                <c:ptCount val="2"/>
                <c:pt idx="0">
                  <c:v>E</c:v>
                </c:pt>
                <c:pt idx="1">
                  <c:v>5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Q.fit!$D$21:$D$179</c:f>
              <c:numCache>
                <c:formatCode>General</c:formatCode>
                <c:ptCount val="159"/>
                <c:pt idx="0">
                  <c:v>-0.28489999999999999</c:v>
                </c:pt>
                <c:pt idx="1">
                  <c:v>-0.28110000000000002</c:v>
                </c:pt>
                <c:pt idx="2">
                  <c:v>-0.27929999999999999</c:v>
                </c:pt>
                <c:pt idx="3">
                  <c:v>-0.27879999999999999</c:v>
                </c:pt>
                <c:pt idx="4">
                  <c:v>-0.27729999999999999</c:v>
                </c:pt>
                <c:pt idx="5">
                  <c:v>-0.2767</c:v>
                </c:pt>
                <c:pt idx="6">
                  <c:v>-0.27660000000000001</c:v>
                </c:pt>
                <c:pt idx="7">
                  <c:v>-0.27629999999999999</c:v>
                </c:pt>
                <c:pt idx="8">
                  <c:v>-0.27539999999999998</c:v>
                </c:pt>
                <c:pt idx="9">
                  <c:v>-0.27400000000000002</c:v>
                </c:pt>
                <c:pt idx="10">
                  <c:v>-0.27379999999999999</c:v>
                </c:pt>
                <c:pt idx="11">
                  <c:v>-0.27329999999999999</c:v>
                </c:pt>
                <c:pt idx="12">
                  <c:v>-0.27329999999999999</c:v>
                </c:pt>
                <c:pt idx="13">
                  <c:v>-0.2717</c:v>
                </c:pt>
                <c:pt idx="14">
                  <c:v>-0.27100000000000002</c:v>
                </c:pt>
                <c:pt idx="15">
                  <c:v>-0.2681</c:v>
                </c:pt>
                <c:pt idx="16">
                  <c:v>-0.2681</c:v>
                </c:pt>
                <c:pt idx="17">
                  <c:v>-0.26790000000000003</c:v>
                </c:pt>
                <c:pt idx="18">
                  <c:v>-0.26600000000000001</c:v>
                </c:pt>
                <c:pt idx="19">
                  <c:v>-0.2646</c:v>
                </c:pt>
                <c:pt idx="20">
                  <c:v>-0.26329999999999998</c:v>
                </c:pt>
                <c:pt idx="21">
                  <c:v>-0.26279999999999998</c:v>
                </c:pt>
                <c:pt idx="22">
                  <c:v>-0.26229999999999998</c:v>
                </c:pt>
                <c:pt idx="23">
                  <c:v>-0.26100000000000001</c:v>
                </c:pt>
                <c:pt idx="24">
                  <c:v>-0.26019999999999999</c:v>
                </c:pt>
                <c:pt idx="25">
                  <c:v>-0.25979999999999998</c:v>
                </c:pt>
                <c:pt idx="26">
                  <c:v>-0.2596</c:v>
                </c:pt>
                <c:pt idx="27">
                  <c:v>-0.2596</c:v>
                </c:pt>
                <c:pt idx="28">
                  <c:v>-0.25940000000000002</c:v>
                </c:pt>
                <c:pt idx="29">
                  <c:v>-0.25729999999999997</c:v>
                </c:pt>
                <c:pt idx="30">
                  <c:v>-0.25629999999999997</c:v>
                </c:pt>
                <c:pt idx="31">
                  <c:v>-0.2525</c:v>
                </c:pt>
                <c:pt idx="32">
                  <c:v>-0.25240000000000001</c:v>
                </c:pt>
                <c:pt idx="33">
                  <c:v>-0.2515</c:v>
                </c:pt>
                <c:pt idx="34">
                  <c:v>-0.25119999999999998</c:v>
                </c:pt>
                <c:pt idx="35">
                  <c:v>-0.25059999999999999</c:v>
                </c:pt>
                <c:pt idx="36">
                  <c:v>-0.24829999999999999</c:v>
                </c:pt>
                <c:pt idx="37">
                  <c:v>-0.2482</c:v>
                </c:pt>
                <c:pt idx="38">
                  <c:v>-0.2462</c:v>
                </c:pt>
                <c:pt idx="39">
                  <c:v>-0.2457</c:v>
                </c:pt>
                <c:pt idx="40">
                  <c:v>-0.2432</c:v>
                </c:pt>
                <c:pt idx="41">
                  <c:v>-0.24299999999999999</c:v>
                </c:pt>
                <c:pt idx="42">
                  <c:v>-0.24299999999999999</c:v>
                </c:pt>
                <c:pt idx="43">
                  <c:v>-0.24260000000000001</c:v>
                </c:pt>
                <c:pt idx="44">
                  <c:v>-0.24129999999999999</c:v>
                </c:pt>
                <c:pt idx="45">
                  <c:v>-0.24060000000000001</c:v>
                </c:pt>
                <c:pt idx="46">
                  <c:v>-0.24010000000000001</c:v>
                </c:pt>
                <c:pt idx="47">
                  <c:v>-0.2399</c:v>
                </c:pt>
                <c:pt idx="48">
                  <c:v>-0.23799999999999999</c:v>
                </c:pt>
                <c:pt idx="49">
                  <c:v>-0.23519999999999999</c:v>
                </c:pt>
                <c:pt idx="50">
                  <c:v>-0.23499999999999999</c:v>
                </c:pt>
                <c:pt idx="51">
                  <c:v>-0.2331</c:v>
                </c:pt>
                <c:pt idx="52">
                  <c:v>-0.2319</c:v>
                </c:pt>
                <c:pt idx="53">
                  <c:v>-0.2311</c:v>
                </c:pt>
                <c:pt idx="54">
                  <c:v>-0.22969999999999999</c:v>
                </c:pt>
                <c:pt idx="55">
                  <c:v>-0.2288</c:v>
                </c:pt>
                <c:pt idx="56">
                  <c:v>-0.22620000000000001</c:v>
                </c:pt>
                <c:pt idx="57">
                  <c:v>-0.22559999999999999</c:v>
                </c:pt>
                <c:pt idx="58">
                  <c:v>-0.224</c:v>
                </c:pt>
                <c:pt idx="59">
                  <c:v>-0.2198</c:v>
                </c:pt>
                <c:pt idx="60">
                  <c:v>-0.21240000000000001</c:v>
                </c:pt>
                <c:pt idx="61">
                  <c:v>-0.21160000000000001</c:v>
                </c:pt>
                <c:pt idx="62">
                  <c:v>-0.21099999999999999</c:v>
                </c:pt>
                <c:pt idx="63">
                  <c:v>-0.20905000000000001</c:v>
                </c:pt>
                <c:pt idx="64">
                  <c:v>-0.20905000000000001</c:v>
                </c:pt>
                <c:pt idx="65">
                  <c:v>-0.20895</c:v>
                </c:pt>
                <c:pt idx="66">
                  <c:v>-0.2079</c:v>
                </c:pt>
                <c:pt idx="67">
                  <c:v>-0.20785000000000001</c:v>
                </c:pt>
                <c:pt idx="68">
                  <c:v>-0.20780000000000001</c:v>
                </c:pt>
                <c:pt idx="69">
                  <c:v>-0.20765</c:v>
                </c:pt>
                <c:pt idx="70">
                  <c:v>-0.20660000000000001</c:v>
                </c:pt>
                <c:pt idx="71">
                  <c:v>-0.20619999999999999</c:v>
                </c:pt>
                <c:pt idx="72">
                  <c:v>-0.2044</c:v>
                </c:pt>
                <c:pt idx="73">
                  <c:v>-0.2039</c:v>
                </c:pt>
                <c:pt idx="74">
                  <c:v>-0.20349999999999999</c:v>
                </c:pt>
                <c:pt idx="75">
                  <c:v>-0.20330000000000001</c:v>
                </c:pt>
                <c:pt idx="76">
                  <c:v>-0.2031</c:v>
                </c:pt>
                <c:pt idx="77">
                  <c:v>-0.20280000000000001</c:v>
                </c:pt>
                <c:pt idx="78">
                  <c:v>-0.2011</c:v>
                </c:pt>
                <c:pt idx="79">
                  <c:v>-0.20080000000000001</c:v>
                </c:pt>
                <c:pt idx="80">
                  <c:v>-0.19789999999999999</c:v>
                </c:pt>
                <c:pt idx="81">
                  <c:v>-0.19789999999999999</c:v>
                </c:pt>
                <c:pt idx="82">
                  <c:v>-0.19739999999999999</c:v>
                </c:pt>
                <c:pt idx="83">
                  <c:v>-0.19500000000000001</c:v>
                </c:pt>
                <c:pt idx="84">
                  <c:v>-0.19209999999999999</c:v>
                </c:pt>
                <c:pt idx="85">
                  <c:v>-0.19159999999999999</c:v>
                </c:pt>
                <c:pt idx="86">
                  <c:v>-0.1915</c:v>
                </c:pt>
                <c:pt idx="87">
                  <c:v>-0.1893</c:v>
                </c:pt>
                <c:pt idx="88">
                  <c:v>-0.18690000000000001</c:v>
                </c:pt>
                <c:pt idx="89">
                  <c:v>-0.18679999999999999</c:v>
                </c:pt>
                <c:pt idx="90">
                  <c:v>-0.18679999999999999</c:v>
                </c:pt>
                <c:pt idx="91">
                  <c:v>-0.18659999999999999</c:v>
                </c:pt>
                <c:pt idx="92">
                  <c:v>-0.1865</c:v>
                </c:pt>
                <c:pt idx="93">
                  <c:v>-0.18590000000000001</c:v>
                </c:pt>
                <c:pt idx="94">
                  <c:v>-0.18360000000000001</c:v>
                </c:pt>
                <c:pt idx="95">
                  <c:v>-0.18340000000000001</c:v>
                </c:pt>
                <c:pt idx="96">
                  <c:v>-0.18340000000000001</c:v>
                </c:pt>
                <c:pt idx="97">
                  <c:v>-0.18340000000000001</c:v>
                </c:pt>
                <c:pt idx="98">
                  <c:v>-0.18279999999999999</c:v>
                </c:pt>
                <c:pt idx="99">
                  <c:v>-0.18149999999999999</c:v>
                </c:pt>
                <c:pt idx="100">
                  <c:v>-0.18029999999999999</c:v>
                </c:pt>
                <c:pt idx="101">
                  <c:v>-0.1802</c:v>
                </c:pt>
                <c:pt idx="102">
                  <c:v>-0.18</c:v>
                </c:pt>
                <c:pt idx="103">
                  <c:v>-0.18</c:v>
                </c:pt>
                <c:pt idx="104">
                  <c:v>-0.17860000000000001</c:v>
                </c:pt>
                <c:pt idx="105">
                  <c:v>-0.1779</c:v>
                </c:pt>
                <c:pt idx="106">
                  <c:v>-0.1779</c:v>
                </c:pt>
                <c:pt idx="107">
                  <c:v>-0.1779</c:v>
                </c:pt>
                <c:pt idx="108">
                  <c:v>-0.1777</c:v>
                </c:pt>
                <c:pt idx="109">
                  <c:v>-0.1777</c:v>
                </c:pt>
                <c:pt idx="110">
                  <c:v>-0.17660000000000001</c:v>
                </c:pt>
                <c:pt idx="111">
                  <c:v>-0.17530000000000001</c:v>
                </c:pt>
                <c:pt idx="112">
                  <c:v>-0.1726</c:v>
                </c:pt>
                <c:pt idx="113">
                  <c:v>-0.17199999999999999</c:v>
                </c:pt>
                <c:pt idx="114">
                  <c:v>-0.17199999999999999</c:v>
                </c:pt>
                <c:pt idx="115">
                  <c:v>-0.17199999999999999</c:v>
                </c:pt>
                <c:pt idx="116">
                  <c:v>-0.16969999999999999</c:v>
                </c:pt>
                <c:pt idx="117">
                  <c:v>-0.16850000000000001</c:v>
                </c:pt>
                <c:pt idx="118">
                  <c:v>-0.1656</c:v>
                </c:pt>
                <c:pt idx="119">
                  <c:v>-0.16389999999999999</c:v>
                </c:pt>
                <c:pt idx="120">
                  <c:v>-0.1638</c:v>
                </c:pt>
                <c:pt idx="121">
                  <c:v>-0.16209999999999999</c:v>
                </c:pt>
                <c:pt idx="122">
                  <c:v>-0.16120000000000001</c:v>
                </c:pt>
                <c:pt idx="123">
                  <c:v>-0.15909999999999999</c:v>
                </c:pt>
                <c:pt idx="124">
                  <c:v>-0.1555</c:v>
                </c:pt>
                <c:pt idx="125">
                  <c:v>-0.14680000000000001</c:v>
                </c:pt>
                <c:pt idx="126">
                  <c:v>-0.1439</c:v>
                </c:pt>
                <c:pt idx="127">
                  <c:v>-0.1318</c:v>
                </c:pt>
                <c:pt idx="128">
                  <c:v>-0.1022</c:v>
                </c:pt>
                <c:pt idx="129">
                  <c:v>-8.7499999999999994E-2</c:v>
                </c:pt>
                <c:pt idx="130">
                  <c:v>-8.745E-2</c:v>
                </c:pt>
                <c:pt idx="131">
                  <c:v>-8.1900000000000001E-2</c:v>
                </c:pt>
                <c:pt idx="132">
                  <c:v>-8.1850000000000006E-2</c:v>
                </c:pt>
                <c:pt idx="133">
                  <c:v>-7.9000000000000001E-2</c:v>
                </c:pt>
                <c:pt idx="134">
                  <c:v>-7.9000000000000001E-2</c:v>
                </c:pt>
                <c:pt idx="135">
                  <c:v>-7.8950000000000006E-2</c:v>
                </c:pt>
                <c:pt idx="136">
                  <c:v>-7.7649999999999997E-2</c:v>
                </c:pt>
                <c:pt idx="137">
                  <c:v>-7.6200000000000004E-2</c:v>
                </c:pt>
                <c:pt idx="138">
                  <c:v>-7.5999999999999998E-2</c:v>
                </c:pt>
                <c:pt idx="139">
                  <c:v>-7.4700000000000003E-2</c:v>
                </c:pt>
                <c:pt idx="140">
                  <c:v>-7.4399999999999994E-2</c:v>
                </c:pt>
                <c:pt idx="141">
                  <c:v>-7.3899999999999993E-2</c:v>
                </c:pt>
                <c:pt idx="142">
                  <c:v>-7.1499999999999994E-2</c:v>
                </c:pt>
                <c:pt idx="143">
                  <c:v>-7.1050000000000002E-2</c:v>
                </c:pt>
                <c:pt idx="144">
                  <c:v>-7.0949999999999999E-2</c:v>
                </c:pt>
                <c:pt idx="145">
                  <c:v>-7.0400000000000004E-2</c:v>
                </c:pt>
                <c:pt idx="146">
                  <c:v>-7.0050000000000001E-2</c:v>
                </c:pt>
                <c:pt idx="147">
                  <c:v>-7.0000000000000007E-2</c:v>
                </c:pt>
                <c:pt idx="148">
                  <c:v>-4.7600000000000003E-2</c:v>
                </c:pt>
                <c:pt idx="149">
                  <c:v>-4.7550000000000002E-2</c:v>
                </c:pt>
                <c:pt idx="150">
                  <c:v>-4.2500000000000003E-2</c:v>
                </c:pt>
                <c:pt idx="151">
                  <c:v>-4.2450000000000002E-2</c:v>
                </c:pt>
                <c:pt idx="152">
                  <c:v>-2.64E-2</c:v>
                </c:pt>
                <c:pt idx="153">
                  <c:v>-2.5700000000000001E-2</c:v>
                </c:pt>
                <c:pt idx="154">
                  <c:v>-8.9999999999999993E-3</c:v>
                </c:pt>
                <c:pt idx="155">
                  <c:v>-6.1999999999999998E-3</c:v>
                </c:pt>
                <c:pt idx="156">
                  <c:v>-3.0000000000000001E-3</c:v>
                </c:pt>
                <c:pt idx="157">
                  <c:v>-2.0000000000000001E-4</c:v>
                </c:pt>
                <c:pt idx="158">
                  <c:v>1E-4</c:v>
                </c:pt>
              </c:numCache>
            </c:numRef>
          </c:xVal>
          <c:yVal>
            <c:numRef>
              <c:f>Q.fit!$K$21:$K$179</c:f>
              <c:numCache>
                <c:formatCode>General</c:formatCode>
                <c:ptCount val="159"/>
                <c:pt idx="0">
                  <c:v>23.550862356621472</c:v>
                </c:pt>
                <c:pt idx="1">
                  <c:v>22.643788306255459</c:v>
                </c:pt>
                <c:pt idx="2">
                  <c:v>22.218093369725686</c:v>
                </c:pt>
                <c:pt idx="3">
                  <c:v>22.100297898937924</c:v>
                </c:pt>
                <c:pt idx="4">
                  <c:v>21.748093545773095</c:v>
                </c:pt>
                <c:pt idx="5">
                  <c:v>21.607708269370505</c:v>
                </c:pt>
                <c:pt idx="6">
                  <c:v>21.584338304684707</c:v>
                </c:pt>
                <c:pt idx="7">
                  <c:v>21.514275692995241</c:v>
                </c:pt>
                <c:pt idx="8">
                  <c:v>21.304513399238282</c:v>
                </c:pt>
                <c:pt idx="9">
                  <c:v>20.979485241378242</c:v>
                </c:pt>
                <c:pt idx="10">
                  <c:v>20.933178733712722</c:v>
                </c:pt>
                <c:pt idx="11">
                  <c:v>20.817550371455443</c:v>
                </c:pt>
                <c:pt idx="12">
                  <c:v>20.817550371455443</c:v>
                </c:pt>
                <c:pt idx="13">
                  <c:v>20.448863518534392</c:v>
                </c:pt>
                <c:pt idx="14">
                  <c:v>20.288197392151265</c:v>
                </c:pt>
                <c:pt idx="15">
                  <c:v>19.626694148860295</c:v>
                </c:pt>
                <c:pt idx="16">
                  <c:v>19.626694148860295</c:v>
                </c:pt>
                <c:pt idx="17">
                  <c:v>19.581317527764234</c:v>
                </c:pt>
                <c:pt idx="18">
                  <c:v>19.151811766085515</c:v>
                </c:pt>
                <c:pt idx="19">
                  <c:v>18.837154207593109</c:v>
                </c:pt>
                <c:pt idx="20">
                  <c:v>18.546355198255192</c:v>
                </c:pt>
                <c:pt idx="21">
                  <c:v>18.434864043192452</c:v>
                </c:pt>
                <c:pt idx="22">
                  <c:v>18.323569897996116</c:v>
                </c:pt>
                <c:pt idx="23">
                  <c:v>18.035127126660434</c:v>
                </c:pt>
                <c:pt idx="24">
                  <c:v>17.858285835912675</c:v>
                </c:pt>
                <c:pt idx="25">
                  <c:v>17.770054320010544</c:v>
                </c:pt>
                <c:pt idx="26">
                  <c:v>17.725985844427417</c:v>
                </c:pt>
                <c:pt idx="27">
                  <c:v>17.725985844427417</c:v>
                </c:pt>
                <c:pt idx="28">
                  <c:v>17.681948890422923</c:v>
                </c:pt>
                <c:pt idx="29">
                  <c:v>17.221463988685137</c:v>
                </c:pt>
                <c:pt idx="30">
                  <c:v>17.003406925219821</c:v>
                </c:pt>
                <c:pt idx="31">
                  <c:v>16.181977003978147</c:v>
                </c:pt>
                <c:pt idx="32">
                  <c:v>16.160514094799161</c:v>
                </c:pt>
                <c:pt idx="33">
                  <c:v>15.967702529947841</c:v>
                </c:pt>
                <c:pt idx="34">
                  <c:v>15.903573855434548</c:v>
                </c:pt>
                <c:pt idx="35">
                  <c:v>15.775529277063677</c:v>
                </c:pt>
                <c:pt idx="36">
                  <c:v>15.287319838259878</c:v>
                </c:pt>
                <c:pt idx="37">
                  <c:v>15.266187905656459</c:v>
                </c:pt>
                <c:pt idx="38">
                  <c:v>14.845204136465865</c:v>
                </c:pt>
                <c:pt idx="39">
                  <c:v>14.740450718834234</c:v>
                </c:pt>
                <c:pt idx="40">
                  <c:v>14.219638778672179</c:v>
                </c:pt>
                <c:pt idx="41">
                  <c:v>14.178186594114932</c:v>
                </c:pt>
                <c:pt idx="42">
                  <c:v>14.178186594114932</c:v>
                </c:pt>
                <c:pt idx="43">
                  <c:v>14.095376789736317</c:v>
                </c:pt>
                <c:pt idx="44">
                  <c:v>13.827115709115333</c:v>
                </c:pt>
                <c:pt idx="45">
                  <c:v>13.683219062560749</c:v>
                </c:pt>
                <c:pt idx="46">
                  <c:v>13.580672155432872</c:v>
                </c:pt>
                <c:pt idx="47">
                  <c:v>13.539708555344312</c:v>
                </c:pt>
                <c:pt idx="48">
                  <c:v>13.152126493236945</c:v>
                </c:pt>
                <c:pt idx="49">
                  <c:v>12.586138227709927</c:v>
                </c:pt>
                <c:pt idx="50">
                  <c:v>12.545946906297683</c:v>
                </c:pt>
                <c:pt idx="51">
                  <c:v>12.165701491615311</c:v>
                </c:pt>
                <c:pt idx="52">
                  <c:v>11.927012246274613</c:v>
                </c:pt>
                <c:pt idx="53">
                  <c:v>11.768516514286649</c:v>
                </c:pt>
                <c:pt idx="54">
                  <c:v>11.492362564084779</c:v>
                </c:pt>
                <c:pt idx="55">
                  <c:v>11.315650645516218</c:v>
                </c:pt>
                <c:pt idx="56">
                  <c:v>10.808735126997858</c:v>
                </c:pt>
                <c:pt idx="57">
                  <c:v>10.692511140611391</c:v>
                </c:pt>
                <c:pt idx="58">
                  <c:v>10.383967459706987</c:v>
                </c:pt>
                <c:pt idx="59">
                  <c:v>9.5836386180242563</c:v>
                </c:pt>
                <c:pt idx="60">
                  <c:v>8.2073580746384422</c:v>
                </c:pt>
                <c:pt idx="61">
                  <c:v>8.0611557583142606</c:v>
                </c:pt>
                <c:pt idx="62">
                  <c:v>7.9518349976466816</c:v>
                </c:pt>
                <c:pt idx="63">
                  <c:v>7.5985017885984867</c:v>
                </c:pt>
                <c:pt idx="64">
                  <c:v>7.5985017885984867</c:v>
                </c:pt>
                <c:pt idx="65">
                  <c:v>7.5804629108976478</c:v>
                </c:pt>
                <c:pt idx="66">
                  <c:v>7.3915304738662577</c:v>
                </c:pt>
                <c:pt idx="67">
                  <c:v>7.3825553622357809</c:v>
                </c:pt>
                <c:pt idx="68">
                  <c:v>7.3735822207039696</c:v>
                </c:pt>
                <c:pt idx="69">
                  <c:v>7.3466746167005184</c:v>
                </c:pt>
                <c:pt idx="70">
                  <c:v>7.1588178535397038</c:v>
                </c:pt>
                <c:pt idx="71">
                  <c:v>7.0874819037806169</c:v>
                </c:pt>
                <c:pt idx="72">
                  <c:v>6.768030448006666</c:v>
                </c:pt>
                <c:pt idx="73">
                  <c:v>6.6797470552066365</c:v>
                </c:pt>
                <c:pt idx="74">
                  <c:v>6.6092621880704243</c:v>
                </c:pt>
                <c:pt idx="75">
                  <c:v>6.5740670368702609</c:v>
                </c:pt>
                <c:pt idx="76">
                  <c:v>6.538903407248716</c:v>
                </c:pt>
                <c:pt idx="77">
                  <c:v>6.4862170657763265</c:v>
                </c:pt>
                <c:pt idx="78">
                  <c:v>6.1890007978576715</c:v>
                </c:pt>
                <c:pt idx="79">
                  <c:v>6.1367872800646577</c:v>
                </c:pt>
                <c:pt idx="80">
                  <c:v>5.6357131111860141</c:v>
                </c:pt>
                <c:pt idx="81">
                  <c:v>5.6357131111860141</c:v>
                </c:pt>
                <c:pt idx="82">
                  <c:v>5.5499908466492744</c:v>
                </c:pt>
                <c:pt idx="83">
                  <c:v>5.1412663542133004</c:v>
                </c:pt>
                <c:pt idx="84">
                  <c:v>4.6534470091465021</c:v>
                </c:pt>
                <c:pt idx="85">
                  <c:v>4.5700100590600776</c:v>
                </c:pt>
                <c:pt idx="86">
                  <c:v>4.5533463102267646</c:v>
                </c:pt>
                <c:pt idx="87">
                  <c:v>4.1887375757418503</c:v>
                </c:pt>
                <c:pt idx="88">
                  <c:v>3.7953325705176635</c:v>
                </c:pt>
                <c:pt idx="89">
                  <c:v>3.7790392002331927</c:v>
                </c:pt>
                <c:pt idx="90">
                  <c:v>3.7790392002331927</c:v>
                </c:pt>
                <c:pt idx="91">
                  <c:v>3.7464761008482146</c:v>
                </c:pt>
                <c:pt idx="92">
                  <c:v>3.7302063717477161</c:v>
                </c:pt>
                <c:pt idx="93">
                  <c:v>3.6327534854324846</c:v>
                </c:pt>
                <c:pt idx="94">
                  <c:v>3.2618121995086256</c:v>
                </c:pt>
                <c:pt idx="95">
                  <c:v>3.2297534453816521</c:v>
                </c:pt>
                <c:pt idx="96">
                  <c:v>3.2297534453816521</c:v>
                </c:pt>
                <c:pt idx="97">
                  <c:v>3.2297534453816521</c:v>
                </c:pt>
                <c:pt idx="98">
                  <c:v>3.1337663124724848</c:v>
                </c:pt>
                <c:pt idx="99">
                  <c:v>2.926767419909341</c:v>
                </c:pt>
                <c:pt idx="100">
                  <c:v>2.7368735782802602</c:v>
                </c:pt>
                <c:pt idx="101">
                  <c:v>2.7211003140431043</c:v>
                </c:pt>
                <c:pt idx="102">
                  <c:v>2.6895774267527575</c:v>
                </c:pt>
                <c:pt idx="103">
                  <c:v>2.6895774267527575</c:v>
                </c:pt>
                <c:pt idx="104">
                  <c:v>2.4697998199218407</c:v>
                </c:pt>
                <c:pt idx="105">
                  <c:v>2.3604902255136153</c:v>
                </c:pt>
                <c:pt idx="106">
                  <c:v>2.3604902255136153</c:v>
                </c:pt>
                <c:pt idx="107">
                  <c:v>2.3604902255136153</c:v>
                </c:pt>
                <c:pt idx="108">
                  <c:v>2.3293298363774575</c:v>
                </c:pt>
                <c:pt idx="109">
                  <c:v>2.3293298363774575</c:v>
                </c:pt>
                <c:pt idx="110">
                  <c:v>2.1585111443465159</c:v>
                </c:pt>
                <c:pt idx="111">
                  <c:v>1.9578638498763237</c:v>
                </c:pt>
                <c:pt idx="112">
                  <c:v>1.5453902667833841</c:v>
                </c:pt>
                <c:pt idx="113">
                  <c:v>1.4545096296114792</c:v>
                </c:pt>
                <c:pt idx="114">
                  <c:v>1.4545096296114792</c:v>
                </c:pt>
                <c:pt idx="115">
                  <c:v>1.4545096296114792</c:v>
                </c:pt>
                <c:pt idx="116">
                  <c:v>1.108761965403712</c:v>
                </c:pt>
                <c:pt idx="117">
                  <c:v>0.93002676260791617</c:v>
                </c:pt>
                <c:pt idx="118">
                  <c:v>0.50276825047454743</c:v>
                </c:pt>
                <c:pt idx="119">
                  <c:v>0.25538759836214098</c:v>
                </c:pt>
                <c:pt idx="120">
                  <c:v>0.24090671884861159</c:v>
                </c:pt>
                <c:pt idx="121">
                  <c:v>-4.0625324989793654E-3</c:v>
                </c:pt>
                <c:pt idx="122">
                  <c:v>-0.13283012997879773</c:v>
                </c:pt>
                <c:pt idx="123">
                  <c:v>-0.43080553311499337</c:v>
                </c:pt>
                <c:pt idx="124">
                  <c:v>-0.93353522500256148</c:v>
                </c:pt>
                <c:pt idx="125">
                  <c:v>-2.1063012621224875</c:v>
                </c:pt>
                <c:pt idx="126">
                  <c:v>-2.483968450683955</c:v>
                </c:pt>
                <c:pt idx="127">
                  <c:v>-3.9882376559347668</c:v>
                </c:pt>
                <c:pt idx="128">
                  <c:v>-7.1817563825866362</c:v>
                </c:pt>
                <c:pt idx="129">
                  <c:v>-8.5111372410900525</c:v>
                </c:pt>
                <c:pt idx="130">
                  <c:v>-8.5153683551374542</c:v>
                </c:pt>
                <c:pt idx="131">
                  <c:v>-8.9727758811032139</c:v>
                </c:pt>
                <c:pt idx="132">
                  <c:v>-8.9767863441002405</c:v>
                </c:pt>
                <c:pt idx="133">
                  <c:v>-9.2021261618390362</c:v>
                </c:pt>
                <c:pt idx="134">
                  <c:v>-9.2021261618390362</c:v>
                </c:pt>
                <c:pt idx="135">
                  <c:v>-9.2060223591135433</c:v>
                </c:pt>
                <c:pt idx="136">
                  <c:v>-9.3066319836197273</c:v>
                </c:pt>
                <c:pt idx="137">
                  <c:v>-9.4172792572689534</c:v>
                </c:pt>
                <c:pt idx="138">
                  <c:v>-9.4324109236742597</c:v>
                </c:pt>
                <c:pt idx="139">
                  <c:v>-9.5299984168297627</c:v>
                </c:pt>
                <c:pt idx="140">
                  <c:v>-9.5523294780862056</c:v>
                </c:pt>
                <c:pt idx="141">
                  <c:v>-9.5893903056204834</c:v>
                </c:pt>
                <c:pt idx="142">
                  <c:v>-9.7645399004446407</c:v>
                </c:pt>
                <c:pt idx="143">
                  <c:v>-9.7968751191668364</c:v>
                </c:pt>
                <c:pt idx="144">
                  <c:v>-9.80403905224202</c:v>
                </c:pt>
                <c:pt idx="145">
                  <c:v>-9.8432998221010468</c:v>
                </c:pt>
                <c:pt idx="146">
                  <c:v>-9.8681598321591366</c:v>
                </c:pt>
                <c:pt idx="147">
                  <c:v>-9.8717033817727806</c:v>
                </c:pt>
                <c:pt idx="148">
                  <c:v>-11.261068965447313</c:v>
                </c:pt>
                <c:pt idx="149">
                  <c:v>-11.26372794076079</c:v>
                </c:pt>
                <c:pt idx="150">
                  <c:v>-11.522136469203266</c:v>
                </c:pt>
                <c:pt idx="151">
                  <c:v>-11.524594494453009</c:v>
                </c:pt>
                <c:pt idx="152">
                  <c:v>-12.211803930562287</c:v>
                </c:pt>
                <c:pt idx="153">
                  <c:v>-12.237155800302618</c:v>
                </c:pt>
                <c:pt idx="154">
                  <c:v>-12.727484724432459</c:v>
                </c:pt>
                <c:pt idx="155">
                  <c:v>-12.788182084599502</c:v>
                </c:pt>
                <c:pt idx="156">
                  <c:v>-12.849985317348958</c:v>
                </c:pt>
                <c:pt idx="157">
                  <c:v>-12.897443614493469</c:v>
                </c:pt>
                <c:pt idx="158">
                  <c:v>-12.902161993693149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9-4281-8370-D110935A8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477360"/>
        <c:axId val="1"/>
      </c:scatterChart>
      <c:valAx>
        <c:axId val="71547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4773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688695964286512"/>
          <c:y val="0.93424250540111053"/>
          <c:w val="0.56898720993209184"/>
          <c:h val="0.981861553020158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</xdr:rowOff>
    </xdr:from>
    <xdr:to>
      <xdr:col>16</xdr:col>
      <xdr:colOff>247650</xdr:colOff>
      <xdr:row>18</xdr:row>
      <xdr:rowOff>38100</xdr:rowOff>
    </xdr:to>
    <xdr:graphicFrame macro="">
      <xdr:nvGraphicFramePr>
        <xdr:cNvPr id="50189" name="Chart 1">
          <a:extLst>
            <a:ext uri="{FF2B5EF4-FFF2-40B4-BE49-F238E27FC236}">
              <a16:creationId xmlns:a16="http://schemas.microsoft.com/office/drawing/2014/main" id="{0B6ED877-D8E6-CDF0-A908-49F72A08A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438151</xdr:colOff>
      <xdr:row>0</xdr:row>
      <xdr:rowOff>0</xdr:rowOff>
    </xdr:from>
    <xdr:to>
      <xdr:col>24</xdr:col>
      <xdr:colOff>228601</xdr:colOff>
      <xdr:row>19</xdr:row>
      <xdr:rowOff>9525</xdr:rowOff>
    </xdr:to>
    <xdr:graphicFrame macro="">
      <xdr:nvGraphicFramePr>
        <xdr:cNvPr id="50190" name="Chart 7">
          <a:extLst>
            <a:ext uri="{FF2B5EF4-FFF2-40B4-BE49-F238E27FC236}">
              <a16:creationId xmlns:a16="http://schemas.microsoft.com/office/drawing/2014/main" id="{DBDF0E32-BB46-9F35-E76E-D233FE026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285750</xdr:colOff>
      <xdr:row>0</xdr:row>
      <xdr:rowOff>85725</xdr:rowOff>
    </xdr:from>
    <xdr:to>
      <xdr:col>35</xdr:col>
      <xdr:colOff>57150</xdr:colOff>
      <xdr:row>19</xdr:row>
      <xdr:rowOff>95250</xdr:rowOff>
    </xdr:to>
    <xdr:graphicFrame macro="">
      <xdr:nvGraphicFramePr>
        <xdr:cNvPr id="50191" name="Chart 8">
          <a:extLst>
            <a:ext uri="{FF2B5EF4-FFF2-40B4-BE49-F238E27FC236}">
              <a16:creationId xmlns:a16="http://schemas.microsoft.com/office/drawing/2014/main" id="{3C903FC9-B7CE-2FFC-E490-58302F417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104775</xdr:rowOff>
    </xdr:from>
    <xdr:to>
      <xdr:col>24</xdr:col>
      <xdr:colOff>266700</xdr:colOff>
      <xdr:row>27</xdr:row>
      <xdr:rowOff>47625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B3E3E4F4-C82E-8210-3279-518B8DF5D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2" TargetMode="External"/><Relationship Id="rId117" Type="http://schemas.openxmlformats.org/officeDocument/2006/relationships/hyperlink" Target="http://www.bav-astro.de/sfs/BAVM_link.php?BAVMnr=157" TargetMode="External"/><Relationship Id="rId21" Type="http://schemas.openxmlformats.org/officeDocument/2006/relationships/hyperlink" Target="http://www.bav-astro.de/sfs/BAVM_link.php?BAVMnr=10" TargetMode="External"/><Relationship Id="rId42" Type="http://schemas.openxmlformats.org/officeDocument/2006/relationships/hyperlink" Target="http://www.konkoly.hu/cgi-bin/IBVS?0820" TargetMode="External"/><Relationship Id="rId47" Type="http://schemas.openxmlformats.org/officeDocument/2006/relationships/hyperlink" Target="http://www.bav-astro.de/sfs/BAVM_link.php?BAVMnr=38" TargetMode="External"/><Relationship Id="rId63" Type="http://schemas.openxmlformats.org/officeDocument/2006/relationships/hyperlink" Target="http://www.bav-astro.de/sfs/BAVM_link.php?BAVMnr=56" TargetMode="External"/><Relationship Id="rId68" Type="http://schemas.openxmlformats.org/officeDocument/2006/relationships/hyperlink" Target="http://www.bav-astro.de/sfs/BAVM_link.php?BAVMnr=60" TargetMode="External"/><Relationship Id="rId84" Type="http://schemas.openxmlformats.org/officeDocument/2006/relationships/hyperlink" Target="http://www.bav-astro.de/sfs/BAVM_link.php?BAVMnr=79" TargetMode="External"/><Relationship Id="rId89" Type="http://schemas.openxmlformats.org/officeDocument/2006/relationships/hyperlink" Target="http://www.bav-astro.de/sfs/BAVM_link.php?BAVMnr=79" TargetMode="External"/><Relationship Id="rId112" Type="http://schemas.openxmlformats.org/officeDocument/2006/relationships/hyperlink" Target="http://www.bav-astro.de/sfs/BAVM_link.php?BAVMnr=154" TargetMode="External"/><Relationship Id="rId133" Type="http://schemas.openxmlformats.org/officeDocument/2006/relationships/hyperlink" Target="http://vsolj.cetus-net.org/vsoljno50.pdf" TargetMode="External"/><Relationship Id="rId16" Type="http://schemas.openxmlformats.org/officeDocument/2006/relationships/hyperlink" Target="http://www.bav-astro.de/sfs/BAVM_link.php?BAVMnr=8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konkoly.hu/cgi-bin/IBVS?0820" TargetMode="External"/><Relationship Id="rId32" Type="http://schemas.openxmlformats.org/officeDocument/2006/relationships/hyperlink" Target="http://www.konkoly.hu/cgi-bin/IBVS?0820" TargetMode="External"/><Relationship Id="rId37" Type="http://schemas.openxmlformats.org/officeDocument/2006/relationships/hyperlink" Target="http://www.konkoly.hu/cgi-bin/IBVS?0820" TargetMode="External"/><Relationship Id="rId53" Type="http://schemas.openxmlformats.org/officeDocument/2006/relationships/hyperlink" Target="http://www.bav-astro.de/sfs/BAVM_link.php?BAVMnr=46" TargetMode="External"/><Relationship Id="rId58" Type="http://schemas.openxmlformats.org/officeDocument/2006/relationships/hyperlink" Target="http://www.bav-astro.de/sfs/BAVM_link.php?BAVMnr=50" TargetMode="External"/><Relationship Id="rId74" Type="http://schemas.openxmlformats.org/officeDocument/2006/relationships/hyperlink" Target="http://www.bav-astro.de/sfs/BAVM_link.php?BAVMnr=62" TargetMode="External"/><Relationship Id="rId79" Type="http://schemas.openxmlformats.org/officeDocument/2006/relationships/hyperlink" Target="http://www.bav-astro.de/sfs/BAVM_link.php?BAVMnr=62" TargetMode="External"/><Relationship Id="rId102" Type="http://schemas.openxmlformats.org/officeDocument/2006/relationships/hyperlink" Target="http://www.bav-astro.de/sfs/BAVM_link.php?BAVMnr=101" TargetMode="External"/><Relationship Id="rId123" Type="http://schemas.openxmlformats.org/officeDocument/2006/relationships/hyperlink" Target="http://www.bav-astro.de/sfs/BAVM_link.php?BAVMnr=179" TargetMode="External"/><Relationship Id="rId128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0119" TargetMode="External"/><Relationship Id="rId90" Type="http://schemas.openxmlformats.org/officeDocument/2006/relationships/hyperlink" Target="http://www.bav-astro.de/sfs/BAVM_link.php?BAVMnr=79" TargetMode="External"/><Relationship Id="rId95" Type="http://schemas.openxmlformats.org/officeDocument/2006/relationships/hyperlink" Target="http://www.bav-astro.de/sfs/BAVM_link.php?BAVMnr=79" TargetMode="External"/><Relationship Id="rId14" Type="http://schemas.openxmlformats.org/officeDocument/2006/relationships/hyperlink" Target="http://www.bav-astro.de/sfs/BAVM_link.php?BAVMnr=4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konkoly.hu/cgi-bin/IBVS?0820" TargetMode="External"/><Relationship Id="rId30" Type="http://schemas.openxmlformats.org/officeDocument/2006/relationships/hyperlink" Target="http://www.konkoly.hu/cgi-bin/IBVS?0820" TargetMode="External"/><Relationship Id="rId35" Type="http://schemas.openxmlformats.org/officeDocument/2006/relationships/hyperlink" Target="http://www.konkoly.hu/cgi-bin/IBVS?0154" TargetMode="External"/><Relationship Id="rId43" Type="http://schemas.openxmlformats.org/officeDocument/2006/relationships/hyperlink" Target="http://www.bav-astro.de/sfs/BAVM_link.php?BAVMnr=28" TargetMode="External"/><Relationship Id="rId48" Type="http://schemas.openxmlformats.org/officeDocument/2006/relationships/hyperlink" Target="http://www.bav-astro.de/sfs/BAVM_link.php?BAVMnr=38" TargetMode="External"/><Relationship Id="rId56" Type="http://schemas.openxmlformats.org/officeDocument/2006/relationships/hyperlink" Target="http://www.bav-astro.de/sfs/BAVM_link.php?BAVMnr=50" TargetMode="External"/><Relationship Id="rId64" Type="http://schemas.openxmlformats.org/officeDocument/2006/relationships/hyperlink" Target="http://www.bav-astro.de/sfs/BAVM_link.php?BAVMnr=60" TargetMode="External"/><Relationship Id="rId69" Type="http://schemas.openxmlformats.org/officeDocument/2006/relationships/hyperlink" Target="http://www.bav-astro.de/sfs/BAVM_link.php?BAVMnr=60" TargetMode="External"/><Relationship Id="rId77" Type="http://schemas.openxmlformats.org/officeDocument/2006/relationships/hyperlink" Target="http://www.bav-astro.de/sfs/BAVM_link.php?BAVMnr=62" TargetMode="External"/><Relationship Id="rId100" Type="http://schemas.openxmlformats.org/officeDocument/2006/relationships/hyperlink" Target="http://www.bav-astro.de/sfs/BAVM_link.php?BAVMnr=101" TargetMode="External"/><Relationship Id="rId105" Type="http://schemas.openxmlformats.org/officeDocument/2006/relationships/hyperlink" Target="http://www.bav-astro.de/sfs/BAVM_link.php?BAVMnr=113" TargetMode="External"/><Relationship Id="rId113" Type="http://schemas.openxmlformats.org/officeDocument/2006/relationships/hyperlink" Target="http://www.bav-astro.de/sfs/BAVM_link.php?BAVMnr=154" TargetMode="External"/><Relationship Id="rId118" Type="http://schemas.openxmlformats.org/officeDocument/2006/relationships/hyperlink" Target="http://www.bav-astro.de/sfs/BAVM_link.php?BAVMnr=157" TargetMode="External"/><Relationship Id="rId126" Type="http://schemas.openxmlformats.org/officeDocument/2006/relationships/hyperlink" Target="http://www.bav-astro.de/sfs/BAVM_link.php?BAVMnr=187" TargetMode="External"/><Relationship Id="rId134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0119" TargetMode="External"/><Relationship Id="rId51" Type="http://schemas.openxmlformats.org/officeDocument/2006/relationships/hyperlink" Target="http://www.bav-astro.de/sfs/BAVM_link.php?BAVMnr=39" TargetMode="External"/><Relationship Id="rId72" Type="http://schemas.openxmlformats.org/officeDocument/2006/relationships/hyperlink" Target="http://www.bav-astro.de/sfs/BAVM_link.php?BAVMnr=60" TargetMode="External"/><Relationship Id="rId80" Type="http://schemas.openxmlformats.org/officeDocument/2006/relationships/hyperlink" Target="http://www.bav-astro.de/sfs/BAVM_link.php?BAVMnr=62" TargetMode="External"/><Relationship Id="rId85" Type="http://schemas.openxmlformats.org/officeDocument/2006/relationships/hyperlink" Target="http://www.bav-astro.de/sfs/BAVM_link.php?BAVMnr=68" TargetMode="External"/><Relationship Id="rId93" Type="http://schemas.openxmlformats.org/officeDocument/2006/relationships/hyperlink" Target="http://www.bav-astro.de/sfs/BAVM_link.php?BAVMnr=79" TargetMode="External"/><Relationship Id="rId98" Type="http://schemas.openxmlformats.org/officeDocument/2006/relationships/hyperlink" Target="http://www.bav-astro.de/sfs/BAVM_link.php?BAVMnr=93" TargetMode="External"/><Relationship Id="rId121" Type="http://schemas.openxmlformats.org/officeDocument/2006/relationships/hyperlink" Target="http://www.bav-astro.de/sfs/BAVM_link.php?BAVMnr=187" TargetMode="External"/><Relationship Id="rId3" Type="http://schemas.openxmlformats.org/officeDocument/2006/relationships/hyperlink" Target="http://www.konkoly.hu/cgi-bin/IBVS?0119" TargetMode="External"/><Relationship Id="rId12" Type="http://schemas.openxmlformats.org/officeDocument/2006/relationships/hyperlink" Target="http://www.konkoly.hu/cgi-bin/IBVS?0119" TargetMode="External"/><Relationship Id="rId17" Type="http://schemas.openxmlformats.org/officeDocument/2006/relationships/hyperlink" Target="http://www.bav-astro.de/sfs/BAVM_link.php?BAVMnr=8" TargetMode="External"/><Relationship Id="rId25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8" TargetMode="External"/><Relationship Id="rId38" Type="http://schemas.openxmlformats.org/officeDocument/2006/relationships/hyperlink" Target="http://www.konkoly.hu/cgi-bin/IBVS?0805" TargetMode="External"/><Relationship Id="rId46" Type="http://schemas.openxmlformats.org/officeDocument/2006/relationships/hyperlink" Target="http://www.bav-astro.de/sfs/BAVM_link.php?BAVMnr=36" TargetMode="External"/><Relationship Id="rId59" Type="http://schemas.openxmlformats.org/officeDocument/2006/relationships/hyperlink" Target="http://www.bav-astro.de/sfs/BAVM_link.php?BAVMnr=50" TargetMode="External"/><Relationship Id="rId67" Type="http://schemas.openxmlformats.org/officeDocument/2006/relationships/hyperlink" Target="http://www.bav-astro.de/sfs/BAVM_link.php?BAVMnr=59" TargetMode="External"/><Relationship Id="rId103" Type="http://schemas.openxmlformats.org/officeDocument/2006/relationships/hyperlink" Target="http://www.bav-astro.de/sfs/BAVM_link.php?BAVMnr=101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www.bav-astro.de/sfs/BAVM_link.php?BAVMnr=154" TargetMode="External"/><Relationship Id="rId124" Type="http://schemas.openxmlformats.org/officeDocument/2006/relationships/hyperlink" Target="http://www.bav-astro.de/sfs/BAVM_link.php?BAVMnr=179" TargetMode="External"/><Relationship Id="rId129" Type="http://schemas.openxmlformats.org/officeDocument/2006/relationships/hyperlink" Target="http://vsolj.cetus-net.org/vsoljno50.pdf" TargetMode="External"/><Relationship Id="rId137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konkoly.hu/cgi-bin/IBVS?0820" TargetMode="External"/><Relationship Id="rId54" Type="http://schemas.openxmlformats.org/officeDocument/2006/relationships/hyperlink" Target="http://www.bav-astro.de/sfs/BAVM_link.php?BAVMnr=46" TargetMode="External"/><Relationship Id="rId62" Type="http://schemas.openxmlformats.org/officeDocument/2006/relationships/hyperlink" Target="http://www.bav-astro.de/sfs/BAVM_link.php?BAVMnr=52" TargetMode="External"/><Relationship Id="rId70" Type="http://schemas.openxmlformats.org/officeDocument/2006/relationships/hyperlink" Target="http://www.bav-astro.de/sfs/BAVM_link.php?BAVMnr=60" TargetMode="External"/><Relationship Id="rId75" Type="http://schemas.openxmlformats.org/officeDocument/2006/relationships/hyperlink" Target="http://www.bav-astro.de/sfs/BAVM_link.php?BAVMnr=62" TargetMode="External"/><Relationship Id="rId83" Type="http://schemas.openxmlformats.org/officeDocument/2006/relationships/hyperlink" Target="http://www.bav-astro.de/sfs/BAVM_link.php?BAVMnr=62" TargetMode="External"/><Relationship Id="rId88" Type="http://schemas.openxmlformats.org/officeDocument/2006/relationships/hyperlink" Target="http://www.bav-astro.de/sfs/BAVM_link.php?BAVMnr=68" TargetMode="External"/><Relationship Id="rId91" Type="http://schemas.openxmlformats.org/officeDocument/2006/relationships/hyperlink" Target="http://www.bav-astro.de/sfs/BAVM_link.php?BAVMnr=79" TargetMode="External"/><Relationship Id="rId96" Type="http://schemas.openxmlformats.org/officeDocument/2006/relationships/hyperlink" Target="http://www.bav-astro.de/sfs/BAVM_link.php?BAVMnr=93" TargetMode="External"/><Relationship Id="rId111" Type="http://schemas.openxmlformats.org/officeDocument/2006/relationships/hyperlink" Target="http://www.bav-astro.de/sfs/BAVM_link.php?BAVMnr=143" TargetMode="External"/><Relationship Id="rId132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0637" TargetMode="External"/><Relationship Id="rId6" Type="http://schemas.openxmlformats.org/officeDocument/2006/relationships/hyperlink" Target="http://www.konkoly.hu/cgi-bin/IBVS?0119" TargetMode="External"/><Relationship Id="rId15" Type="http://schemas.openxmlformats.org/officeDocument/2006/relationships/hyperlink" Target="http://www.bav-astro.de/sfs/BAVM_link.php?BAVMnr=8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konkoly.hu/cgi-bin/IBVS?0820" TargetMode="External"/><Relationship Id="rId36" Type="http://schemas.openxmlformats.org/officeDocument/2006/relationships/hyperlink" Target="http://www.konkoly.hu/cgi-bin/IBVS?0820" TargetMode="External"/><Relationship Id="rId49" Type="http://schemas.openxmlformats.org/officeDocument/2006/relationships/hyperlink" Target="http://www.bav-astro.de/sfs/BAVM_link.php?BAVMnr=38" TargetMode="External"/><Relationship Id="rId57" Type="http://schemas.openxmlformats.org/officeDocument/2006/relationships/hyperlink" Target="http://www.bav-astro.de/sfs/BAVM_link.php?BAVMnr=50" TargetMode="External"/><Relationship Id="rId106" Type="http://schemas.openxmlformats.org/officeDocument/2006/relationships/hyperlink" Target="http://www.bav-astro.de/sfs/BAVM_link.php?BAVMnr=113" TargetMode="External"/><Relationship Id="rId114" Type="http://schemas.openxmlformats.org/officeDocument/2006/relationships/hyperlink" Target="http://www.bav-astro.de/sfs/BAVM_link.php?BAVMnr=154" TargetMode="External"/><Relationship Id="rId119" Type="http://schemas.openxmlformats.org/officeDocument/2006/relationships/hyperlink" Target="http://www.bav-astro.de/sfs/BAVM_link.php?BAVMnr=157" TargetMode="External"/><Relationship Id="rId127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0119" TargetMode="External"/><Relationship Id="rId31" Type="http://schemas.openxmlformats.org/officeDocument/2006/relationships/hyperlink" Target="http://www.bav-astro.de/sfs/BAVM_link.php?BAVMnr=18" TargetMode="External"/><Relationship Id="rId44" Type="http://schemas.openxmlformats.org/officeDocument/2006/relationships/hyperlink" Target="http://www.bav-astro.de/sfs/BAVM_link.php?BAVMnr=34" TargetMode="External"/><Relationship Id="rId52" Type="http://schemas.openxmlformats.org/officeDocument/2006/relationships/hyperlink" Target="http://www.bav-astro.de/sfs/BAVM_link.php?BAVMnr=43" TargetMode="External"/><Relationship Id="rId60" Type="http://schemas.openxmlformats.org/officeDocument/2006/relationships/hyperlink" Target="http://www.bav-astro.de/sfs/BAVM_link.php?BAVMnr=50" TargetMode="External"/><Relationship Id="rId65" Type="http://schemas.openxmlformats.org/officeDocument/2006/relationships/hyperlink" Target="http://www.bav-astro.de/sfs/BAVM_link.php?BAVMnr=60" TargetMode="External"/><Relationship Id="rId73" Type="http://schemas.openxmlformats.org/officeDocument/2006/relationships/hyperlink" Target="http://www.bav-astro.de/sfs/BAVM_link.php?BAVMnr=60" TargetMode="External"/><Relationship Id="rId78" Type="http://schemas.openxmlformats.org/officeDocument/2006/relationships/hyperlink" Target="http://www.bav-astro.de/sfs/BAVM_link.php?BAVMnr=62" TargetMode="External"/><Relationship Id="rId81" Type="http://schemas.openxmlformats.org/officeDocument/2006/relationships/hyperlink" Target="http://www.bav-astro.de/sfs/BAVM_link.php?BAVMnr=62" TargetMode="External"/><Relationship Id="rId86" Type="http://schemas.openxmlformats.org/officeDocument/2006/relationships/hyperlink" Target="http://www.bav-astro.de/sfs/BAVM_link.php?BAVMnr=68" TargetMode="External"/><Relationship Id="rId94" Type="http://schemas.openxmlformats.org/officeDocument/2006/relationships/hyperlink" Target="http://www.bav-astro.de/sfs/BAVM_link.php?BAVMnr=79" TargetMode="External"/><Relationship Id="rId99" Type="http://schemas.openxmlformats.org/officeDocument/2006/relationships/hyperlink" Target="http://www.bav-astro.de/sfs/BAVM_link.php?BAVMnr=93" TargetMode="External"/><Relationship Id="rId101" Type="http://schemas.openxmlformats.org/officeDocument/2006/relationships/hyperlink" Target="http://www.bav-astro.de/sfs/BAVM_link.php?BAVMnr=101" TargetMode="External"/><Relationship Id="rId122" Type="http://schemas.openxmlformats.org/officeDocument/2006/relationships/hyperlink" Target="http://www.bav-astro.de/sfs/BAVM_link.php?BAVMnr=187" TargetMode="External"/><Relationship Id="rId130" Type="http://schemas.openxmlformats.org/officeDocument/2006/relationships/hyperlink" Target="http://vsolj.cetus-net.org/vsoljno50.pdf" TargetMode="External"/><Relationship Id="rId13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0119" TargetMode="External"/><Relationship Id="rId9" Type="http://schemas.openxmlformats.org/officeDocument/2006/relationships/hyperlink" Target="http://www.konkoly.hu/cgi-bin/IBVS?0119" TargetMode="External"/><Relationship Id="rId13" Type="http://schemas.openxmlformats.org/officeDocument/2006/relationships/hyperlink" Target="http://www.bav-astro.de/sfs/BAVM_link.php?BAVMnr=4" TargetMode="External"/><Relationship Id="rId18" Type="http://schemas.openxmlformats.org/officeDocument/2006/relationships/hyperlink" Target="http://www.bav-astro.de/sfs/BAVM_link.php?BAVMnr=8" TargetMode="External"/><Relationship Id="rId39" Type="http://schemas.openxmlformats.org/officeDocument/2006/relationships/hyperlink" Target="http://www.konkoly.hu/cgi-bin/IBVS?0820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8" TargetMode="External"/><Relationship Id="rId50" Type="http://schemas.openxmlformats.org/officeDocument/2006/relationships/hyperlink" Target="http://www.bav-astro.de/sfs/BAVM_link.php?BAVMnr=39" TargetMode="External"/><Relationship Id="rId55" Type="http://schemas.openxmlformats.org/officeDocument/2006/relationships/hyperlink" Target="http://www.bav-astro.de/sfs/BAVM_link.php?BAVMnr=46" TargetMode="External"/><Relationship Id="rId76" Type="http://schemas.openxmlformats.org/officeDocument/2006/relationships/hyperlink" Target="http://www.bav-astro.de/sfs/BAVM_link.php?BAVMnr=62" TargetMode="External"/><Relationship Id="rId97" Type="http://schemas.openxmlformats.org/officeDocument/2006/relationships/hyperlink" Target="http://www.bav-astro.de/sfs/BAVM_link.php?BAVMnr=93" TargetMode="External"/><Relationship Id="rId104" Type="http://schemas.openxmlformats.org/officeDocument/2006/relationships/hyperlink" Target="http://www.bav-astro.de/sfs/BAVM_link.php?BAVMnr=113" TargetMode="External"/><Relationship Id="rId120" Type="http://schemas.openxmlformats.org/officeDocument/2006/relationships/hyperlink" Target="http://www.bav-astro.de/sfs/BAVM_link.php?BAVMnr=171" TargetMode="External"/><Relationship Id="rId125" Type="http://schemas.openxmlformats.org/officeDocument/2006/relationships/hyperlink" Target="http://www.bav-astro.de/sfs/BAVM_link.php?BAVMnr=187" TargetMode="External"/><Relationship Id="rId7" Type="http://schemas.openxmlformats.org/officeDocument/2006/relationships/hyperlink" Target="http://www.konkoly.hu/cgi-bin/IBVS?0119" TargetMode="External"/><Relationship Id="rId71" Type="http://schemas.openxmlformats.org/officeDocument/2006/relationships/hyperlink" Target="http://www.bav-astro.de/sfs/BAVM_link.php?BAVMnr=60" TargetMode="External"/><Relationship Id="rId92" Type="http://schemas.openxmlformats.org/officeDocument/2006/relationships/hyperlink" Target="http://www.bav-astro.de/sfs/BAVM_link.php?BAVMnr=79" TargetMode="External"/><Relationship Id="rId2" Type="http://schemas.openxmlformats.org/officeDocument/2006/relationships/hyperlink" Target="http://www.konkoly.hu/cgi-bin/IBVS?0637" TargetMode="External"/><Relationship Id="rId29" Type="http://schemas.openxmlformats.org/officeDocument/2006/relationships/hyperlink" Target="http://www.konkoly.hu/cgi-bin/IBVS?0820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25" TargetMode="External"/><Relationship Id="rId45" Type="http://schemas.openxmlformats.org/officeDocument/2006/relationships/hyperlink" Target="http://www.bav-astro.de/sfs/BAVM_link.php?BAVMnr=36" TargetMode="External"/><Relationship Id="rId66" Type="http://schemas.openxmlformats.org/officeDocument/2006/relationships/hyperlink" Target="http://www.bav-astro.de/sfs/BAVM_link.php?BAVMnr=59" TargetMode="External"/><Relationship Id="rId87" Type="http://schemas.openxmlformats.org/officeDocument/2006/relationships/hyperlink" Target="http://www.bav-astro.de/sfs/BAVM_link.php?BAVMnr=68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vsolj.cetus-net.org/no39.pdf" TargetMode="External"/><Relationship Id="rId131" Type="http://schemas.openxmlformats.org/officeDocument/2006/relationships/hyperlink" Target="http://vsolj.cetus-net.org/vsoljno50.pdf" TargetMode="External"/><Relationship Id="rId136" Type="http://schemas.openxmlformats.org/officeDocument/2006/relationships/hyperlink" Target="http://www.bav-astro.de/sfs/BAVM_link.php?BAVMnr=228" TargetMode="External"/><Relationship Id="rId61" Type="http://schemas.openxmlformats.org/officeDocument/2006/relationships/hyperlink" Target="http://www.bav-astro.de/sfs/BAVM_link.php?BAVMnr=59" TargetMode="External"/><Relationship Id="rId82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05"/>
  <sheetViews>
    <sheetView tabSelected="1" workbookViewId="0">
      <pane xSplit="14" ySplit="21" topLeftCell="O473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5.1406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.140625" customWidth="1"/>
    <col min="7" max="7" width="8.140625" style="10" customWidth="1"/>
    <col min="8" max="14" width="8.5703125" customWidth="1"/>
    <col min="15" max="15" width="8" customWidth="1"/>
    <col min="16" max="18" width="9.85546875" customWidth="1"/>
  </cols>
  <sheetData>
    <row r="1" spans="1:23" ht="21" thickBot="1" x14ac:dyDescent="0.35">
      <c r="A1" s="1" t="s">
        <v>38</v>
      </c>
      <c r="F1" s="3">
        <v>52510.25</v>
      </c>
      <c r="G1" s="10">
        <v>12.9421</v>
      </c>
      <c r="H1" s="3" t="s">
        <v>39</v>
      </c>
      <c r="V1" s="4" t="s">
        <v>15</v>
      </c>
      <c r="W1" s="6" t="s">
        <v>26</v>
      </c>
    </row>
    <row r="2" spans="1:23" x14ac:dyDescent="0.2">
      <c r="A2" t="s">
        <v>28</v>
      </c>
      <c r="B2" t="str">
        <f>H1</f>
        <v>EB</v>
      </c>
      <c r="C2" s="3"/>
      <c r="D2" s="3"/>
      <c r="V2">
        <v>-4000</v>
      </c>
      <c r="W2">
        <f t="shared" ref="W2:W26" si="0">+D$11+D$12*V2+D$13*V2*V2</f>
        <v>55.757884651215562</v>
      </c>
    </row>
    <row r="3" spans="1:23" ht="13.5" thickBot="1" x14ac:dyDescent="0.25">
      <c r="A3" s="11"/>
      <c r="B3" s="12"/>
      <c r="C3" s="13"/>
      <c r="D3" s="26" t="s">
        <v>35</v>
      </c>
      <c r="E3" s="12"/>
      <c r="V3">
        <v>-3800</v>
      </c>
      <c r="W3">
        <f t="shared" si="0"/>
        <v>49.40174456345639</v>
      </c>
    </row>
    <row r="4" spans="1:23" ht="14.25" thickTop="1" thickBot="1" x14ac:dyDescent="0.25">
      <c r="A4" s="5" t="s">
        <v>37</v>
      </c>
      <c r="C4" s="8">
        <f>F1</f>
        <v>52510.25</v>
      </c>
      <c r="D4" s="9">
        <f>G1</f>
        <v>12.9421</v>
      </c>
      <c r="V4">
        <v>-3600</v>
      </c>
      <c r="W4">
        <f t="shared" si="0"/>
        <v>43.352640817435969</v>
      </c>
    </row>
    <row r="5" spans="1:23" ht="13.5" thickTop="1" x14ac:dyDescent="0.2">
      <c r="A5" s="11" t="s">
        <v>1049</v>
      </c>
      <c r="B5" s="12"/>
      <c r="C5" s="13">
        <v>-9.5</v>
      </c>
      <c r="D5" s="12" t="s">
        <v>1050</v>
      </c>
      <c r="V5">
        <v>-3400</v>
      </c>
      <c r="W5">
        <f t="shared" si="0"/>
        <v>37.610573413154292</v>
      </c>
    </row>
    <row r="6" spans="1:23" x14ac:dyDescent="0.2">
      <c r="A6" s="5" t="s">
        <v>7</v>
      </c>
      <c r="V6">
        <v>-3200</v>
      </c>
      <c r="W6">
        <f t="shared" si="0"/>
        <v>32.175542350611366</v>
      </c>
    </row>
    <row r="7" spans="1:23" x14ac:dyDescent="0.2">
      <c r="A7" t="s">
        <v>8</v>
      </c>
      <c r="C7">
        <f>C4</f>
        <v>52510.25</v>
      </c>
      <c r="V7">
        <v>-3000</v>
      </c>
      <c r="W7">
        <f t="shared" si="0"/>
        <v>27.047547629807198</v>
      </c>
    </row>
    <row r="8" spans="1:23" x14ac:dyDescent="0.2">
      <c r="A8" t="s">
        <v>9</v>
      </c>
      <c r="C8">
        <f>D4</f>
        <v>12.9421</v>
      </c>
      <c r="D8" s="25"/>
      <c r="V8">
        <v>-2800</v>
      </c>
      <c r="W8">
        <f t="shared" si="0"/>
        <v>22.226589250741768</v>
      </c>
    </row>
    <row r="9" spans="1:23" x14ac:dyDescent="0.2">
      <c r="A9" s="23" t="s">
        <v>33</v>
      </c>
      <c r="B9" s="24">
        <v>400</v>
      </c>
      <c r="C9" s="104" t="str">
        <f>"F"&amp;B9</f>
        <v>F400</v>
      </c>
      <c r="D9" s="15" t="str">
        <f>"G"&amp;B9</f>
        <v>G400</v>
      </c>
      <c r="V9">
        <v>-2600</v>
      </c>
      <c r="W9">
        <f t="shared" si="0"/>
        <v>17.712667213415095</v>
      </c>
    </row>
    <row r="10" spans="1:23" ht="13.5" thickBot="1" x14ac:dyDescent="0.25">
      <c r="A10" s="12"/>
      <c r="B10" s="12"/>
      <c r="C10" s="4" t="s">
        <v>24</v>
      </c>
      <c r="D10" s="4" t="s">
        <v>25</v>
      </c>
      <c r="E10" s="12"/>
      <c r="V10">
        <v>-2400</v>
      </c>
      <c r="W10">
        <f t="shared" si="0"/>
        <v>13.505781517827163</v>
      </c>
    </row>
    <row r="11" spans="1:23" x14ac:dyDescent="0.2">
      <c r="A11" s="12" t="s">
        <v>20</v>
      </c>
      <c r="B11" s="12"/>
      <c r="C11" s="22">
        <f ca="1">INTERCEPT(INDIRECT($D$9):G9911,INDIRECT($C$9):F9911)</f>
        <v>-13.197597291549155</v>
      </c>
      <c r="D11" s="3">
        <f>E11*F11</f>
        <v>-13.028012173605569</v>
      </c>
      <c r="E11" s="32">
        <v>-13.028012173605569</v>
      </c>
      <c r="F11">
        <v>1</v>
      </c>
      <c r="V11">
        <v>-2200</v>
      </c>
      <c r="W11">
        <f t="shared" si="0"/>
        <v>9.6059321639779824</v>
      </c>
    </row>
    <row r="12" spans="1:23" x14ac:dyDescent="0.2">
      <c r="A12" s="12" t="s">
        <v>21</v>
      </c>
      <c r="B12" s="12"/>
      <c r="C12" s="22">
        <f ca="1">SLOPE(INDIRECT($D$9):G9911,INDIRECT($C$9):F9911)</f>
        <v>3.4216921317291142E-4</v>
      </c>
      <c r="D12" s="3">
        <f>E12*F12</f>
        <v>-1.8446571192678417E-3</v>
      </c>
      <c r="E12" s="33">
        <v>-1.8446571192678416</v>
      </c>
      <c r="F12" s="35">
        <v>1E-3</v>
      </c>
      <c r="V12">
        <v>-2000</v>
      </c>
      <c r="W12">
        <f t="shared" si="0"/>
        <v>6.0131191518675546</v>
      </c>
    </row>
    <row r="13" spans="1:23" ht="13.5" thickBot="1" x14ac:dyDescent="0.25">
      <c r="A13" s="12" t="s">
        <v>23</v>
      </c>
      <c r="B13" s="12"/>
      <c r="C13" s="3" t="s">
        <v>18</v>
      </c>
      <c r="D13" s="36">
        <f>E13*F13</f>
        <v>3.83795427173436E-6</v>
      </c>
      <c r="E13" s="34">
        <v>3.8379542717343598</v>
      </c>
      <c r="F13" s="35">
        <v>9.9999999999999995E-7</v>
      </c>
      <c r="V13">
        <v>-1800</v>
      </c>
      <c r="W13">
        <f t="shared" si="0"/>
        <v>2.7273424814958709</v>
      </c>
    </row>
    <row r="14" spans="1:23" x14ac:dyDescent="0.2">
      <c r="A14" s="12" t="s">
        <v>126</v>
      </c>
      <c r="B14" s="12"/>
      <c r="C14" s="12"/>
      <c r="D14" s="75">
        <f>2*D13*365.2422/C8</f>
        <v>2.166237104809352E-4</v>
      </c>
      <c r="E14" s="12">
        <f>SUM(S21:S923)</f>
        <v>51.565644948337017</v>
      </c>
      <c r="V14">
        <v>-1600</v>
      </c>
      <c r="W14">
        <f t="shared" si="0"/>
        <v>-0.2513978471370617</v>
      </c>
    </row>
    <row r="15" spans="1:23" x14ac:dyDescent="0.2">
      <c r="A15" s="14" t="s">
        <v>22</v>
      </c>
      <c r="B15" s="12"/>
      <c r="C15" s="15">
        <f ca="1">(C7+C11)+(C8+C12)*INT(MAX(F21:F3498))</f>
        <v>59382.43163672986</v>
      </c>
      <c r="D15" s="74">
        <f>+C7+INT(MAX(F21:F1570))*C8+D11+D12*INT(MAX(F21:F4005))+D13*INT(MAX(F21:F4032)^2)</f>
        <v>59382.524063408746</v>
      </c>
      <c r="E15" s="16" t="s">
        <v>1047</v>
      </c>
      <c r="F15" s="13">
        <v>1</v>
      </c>
      <c r="V15">
        <v>-1400</v>
      </c>
      <c r="W15">
        <f t="shared" si="0"/>
        <v>-2.9231018340312467</v>
      </c>
    </row>
    <row r="16" spans="1:23" x14ac:dyDescent="0.2">
      <c r="A16" s="17" t="s">
        <v>10</v>
      </c>
      <c r="B16" s="12"/>
      <c r="C16" s="18">
        <f ca="1">+C8+C12</f>
        <v>12.942442169213173</v>
      </c>
      <c r="D16" s="74">
        <f>+C8+D12+2*D13*MAX(F21:F878)</f>
        <v>12.944338926225857</v>
      </c>
      <c r="E16" s="16" t="s">
        <v>30</v>
      </c>
      <c r="F16" s="103">
        <f ca="1">NOW()+15018.5+$C$5/24</f>
        <v>59963.74091296296</v>
      </c>
      <c r="V16">
        <v>-1200</v>
      </c>
      <c r="W16">
        <f t="shared" si="0"/>
        <v>-5.2877694791866805</v>
      </c>
    </row>
    <row r="17" spans="1:23" ht="13.5" thickBot="1" x14ac:dyDescent="0.25">
      <c r="A17" s="16" t="s">
        <v>29</v>
      </c>
      <c r="B17" s="12"/>
      <c r="C17" s="12">
        <f>COUNT(C21:C2156)</f>
        <v>463</v>
      </c>
      <c r="D17" s="16"/>
      <c r="E17" s="16" t="s">
        <v>1048</v>
      </c>
      <c r="F17" s="103">
        <f ca="1">ROUND(2*(F16-$C$7)/$C$8,0)/2+F15</f>
        <v>577</v>
      </c>
      <c r="V17">
        <v>-1000</v>
      </c>
      <c r="W17">
        <f t="shared" si="0"/>
        <v>-7.3454007826033676</v>
      </c>
    </row>
    <row r="18" spans="1:23" ht="14.25" thickTop="1" thickBot="1" x14ac:dyDescent="0.25">
      <c r="A18" s="73" t="s">
        <v>24</v>
      </c>
      <c r="B18" s="12"/>
      <c r="C18" s="20">
        <f ca="1">+C15</f>
        <v>59382.43163672986</v>
      </c>
      <c r="D18" s="21">
        <f ca="1">+C16</f>
        <v>12.942442169213173</v>
      </c>
      <c r="E18" s="16" t="s">
        <v>31</v>
      </c>
      <c r="F18" s="74">
        <f ca="1">ROUND(2*(F16-$C$15)/$C$16,0)/2+F15</f>
        <v>46</v>
      </c>
      <c r="V18">
        <v>-800</v>
      </c>
      <c r="W18">
        <f t="shared" si="0"/>
        <v>-9.0959957442813053</v>
      </c>
    </row>
    <row r="19" spans="1:23" ht="14.25" thickTop="1" thickBot="1" x14ac:dyDescent="0.25">
      <c r="A19" s="73" t="s">
        <v>125</v>
      </c>
      <c r="C19" s="71">
        <f>D15</f>
        <v>59382.524063408746</v>
      </c>
      <c r="D19" s="72">
        <f>D16</f>
        <v>12.944338926225857</v>
      </c>
      <c r="E19" s="16" t="s">
        <v>32</v>
      </c>
      <c r="F19" s="19">
        <f ca="1">+$C$15+$C$16*F18-15018.5-$C$5/24</f>
        <v>44959.679809847003</v>
      </c>
      <c r="V19">
        <v>-600</v>
      </c>
      <c r="W19">
        <f t="shared" si="0"/>
        <v>-10.539554364220495</v>
      </c>
    </row>
    <row r="20" spans="1:23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81" t="s">
        <v>16</v>
      </c>
      <c r="H20" s="7" t="s">
        <v>133</v>
      </c>
      <c r="I20" s="7" t="s">
        <v>134</v>
      </c>
      <c r="J20" s="7" t="s">
        <v>141</v>
      </c>
      <c r="K20" s="7" t="s">
        <v>140</v>
      </c>
      <c r="L20" s="7" t="s">
        <v>2</v>
      </c>
      <c r="M20" s="7" t="s">
        <v>3</v>
      </c>
      <c r="N20" s="7" t="s">
        <v>4</v>
      </c>
      <c r="O20" s="7" t="s">
        <v>27</v>
      </c>
      <c r="P20" s="6" t="s">
        <v>26</v>
      </c>
      <c r="Q20" s="4" t="s">
        <v>19</v>
      </c>
      <c r="R20" s="3"/>
      <c r="V20">
        <v>-400</v>
      </c>
      <c r="W20">
        <f t="shared" si="0"/>
        <v>-11.676076642420936</v>
      </c>
    </row>
    <row r="21" spans="1:23" x14ac:dyDescent="0.2">
      <c r="A21" s="85" t="s">
        <v>148</v>
      </c>
      <c r="B21" s="86" t="s">
        <v>42</v>
      </c>
      <c r="C21" s="87">
        <v>1177.48</v>
      </c>
      <c r="D21" s="87">
        <v>0.03</v>
      </c>
      <c r="E21">
        <f>+(C21-C$7)/C$8</f>
        <v>-3966.3400839121932</v>
      </c>
      <c r="F21" s="29">
        <f>ROUND(2*E21,0)/2-4</f>
        <v>-3970.5</v>
      </c>
      <c r="G21" s="10">
        <f>+C21-(C$7+F21*C$8)</f>
        <v>53.838050000002568</v>
      </c>
      <c r="H21">
        <f>+G21</f>
        <v>53.838050000002568</v>
      </c>
      <c r="O21">
        <f ca="1">+C$11+C$12*$F21</f>
        <v>-14.5561801524522</v>
      </c>
      <c r="P21">
        <f>+D$11+D$12*F21+D$13*F21*F21</f>
        <v>54.801050037772825</v>
      </c>
      <c r="Q21" s="2">
        <f>+C21-15018.5</f>
        <v>-13841.02</v>
      </c>
      <c r="R21" s="2"/>
      <c r="S21">
        <f>(P21-G21)*(P21-G21)</f>
        <v>0.92736907274551683</v>
      </c>
      <c r="V21">
        <v>-200</v>
      </c>
      <c r="W21">
        <f t="shared" si="0"/>
        <v>-12.505562578882627</v>
      </c>
    </row>
    <row r="22" spans="1:23" x14ac:dyDescent="0.2">
      <c r="A22" s="85" t="s">
        <v>148</v>
      </c>
      <c r="B22" s="86" t="s">
        <v>34</v>
      </c>
      <c r="C22" s="87">
        <v>1183.9000000000001</v>
      </c>
      <c r="D22" s="87">
        <v>0.02</v>
      </c>
      <c r="E22">
        <f>+(C22-C$7)/C$8</f>
        <v>-3965.8440284034273</v>
      </c>
      <c r="F22" s="29">
        <f>ROUND(2*E22,0)/2-4</f>
        <v>-3970</v>
      </c>
      <c r="G22" s="10">
        <f>+C22-(C$7+F22*C$8)</f>
        <v>53.787000000002536</v>
      </c>
      <c r="H22">
        <f>+G22</f>
        <v>53.787000000002536</v>
      </c>
      <c r="O22">
        <f ca="1">+C$11+C$12*$F22</f>
        <v>-14.556009067845613</v>
      </c>
      <c r="P22">
        <f>+D$11+D$12*F22+D$13*F22*F22</f>
        <v>54.784890071265835</v>
      </c>
      <c r="Q22" s="2">
        <f>+C22-15018.5</f>
        <v>-13834.6</v>
      </c>
      <c r="R22" s="2"/>
      <c r="S22">
        <f>(P22-G22)*(P22-G22)</f>
        <v>0.99578459432587241</v>
      </c>
      <c r="V22">
        <v>0</v>
      </c>
      <c r="W22">
        <f t="shared" si="0"/>
        <v>-13.028012173605569</v>
      </c>
    </row>
    <row r="23" spans="1:23" x14ac:dyDescent="0.2">
      <c r="A23" s="28" t="s">
        <v>132</v>
      </c>
      <c r="B23" s="83"/>
      <c r="C23" s="28">
        <v>15661.638000000001</v>
      </c>
      <c r="D23" s="28" t="s">
        <v>133</v>
      </c>
      <c r="E23">
        <f>+(C23-C$7)/C$8</f>
        <v>-2847.1895596541522</v>
      </c>
      <c r="F23" s="79">
        <f>ROUND(2*E23,0)/2-2</f>
        <v>-2849</v>
      </c>
      <c r="G23" s="10">
        <f>+C23-(C$7+F23*C$8)</f>
        <v>23.430900000001202</v>
      </c>
      <c r="H23">
        <f>+G23</f>
        <v>23.430900000001202</v>
      </c>
      <c r="O23">
        <f ca="1">+C$11+C$12*$F23</f>
        <v>-14.172437379878779</v>
      </c>
      <c r="P23">
        <f>+D$11+D$12*F23+D$13*F23*F23</f>
        <v>23.37932702995624</v>
      </c>
      <c r="Q23" s="2">
        <f>+C23-15018.5</f>
        <v>643.13800000000083</v>
      </c>
      <c r="R23" s="2"/>
      <c r="S23">
        <f>(P23-G23)*(P23-G23)</f>
        <v>2.6597712392585336E-3</v>
      </c>
      <c r="V23">
        <v>200</v>
      </c>
      <c r="W23">
        <f t="shared" si="0"/>
        <v>-13.243425426589765</v>
      </c>
    </row>
    <row r="24" spans="1:23" x14ac:dyDescent="0.2">
      <c r="A24" s="28" t="s">
        <v>132</v>
      </c>
      <c r="B24" s="83"/>
      <c r="C24" s="28">
        <v>16151.944</v>
      </c>
      <c r="D24" s="28" t="s">
        <v>133</v>
      </c>
      <c r="E24">
        <f>+(C24-C$7)/C$8</f>
        <v>-2809.304981417235</v>
      </c>
      <c r="F24" s="80">
        <f>ROUND(2*E24,0)/2-1.5</f>
        <v>-2811</v>
      </c>
      <c r="G24" s="10">
        <f>+C24-(C$7+F24*C$8)</f>
        <v>21.937099999999191</v>
      </c>
      <c r="H24">
        <f>+G24</f>
        <v>21.937099999999191</v>
      </c>
      <c r="O24">
        <f ca="1">+C$11+C$12*$F24</f>
        <v>-14.159434949778209</v>
      </c>
      <c r="P24">
        <f>+D$11+D$12*F24+D$13*F24*F24</f>
        <v>22.483762854659432</v>
      </c>
      <c r="Q24" s="2">
        <f>+C24-15018.5</f>
        <v>1133.4439999999995</v>
      </c>
      <c r="R24" s="2"/>
      <c r="S24">
        <f>(P24-G24)*(P24-G24)</f>
        <v>0.29884027666528351</v>
      </c>
      <c r="V24">
        <v>400</v>
      </c>
      <c r="W24">
        <f t="shared" si="0"/>
        <v>-13.151802337835209</v>
      </c>
    </row>
    <row r="25" spans="1:23" x14ac:dyDescent="0.2">
      <c r="A25" s="28" t="s">
        <v>132</v>
      </c>
      <c r="B25" s="83"/>
      <c r="C25" s="28">
        <v>16384.625</v>
      </c>
      <c r="D25" s="28" t="s">
        <v>133</v>
      </c>
      <c r="E25">
        <f>+(C25-C$7)/C$8</f>
        <v>-2791.32636898185</v>
      </c>
      <c r="F25" s="80">
        <f>ROUND(2*E25,0)/2-1.5</f>
        <v>-2793</v>
      </c>
      <c r="G25" s="10">
        <f>+C25-(C$7+F25*C$8)</f>
        <v>21.66030000000319</v>
      </c>
      <c r="H25">
        <f>+G25</f>
        <v>21.66030000000319</v>
      </c>
      <c r="O25">
        <f ca="1">+C$11+C$12*$F25</f>
        <v>-14.153275903941097</v>
      </c>
      <c r="P25">
        <f>+D$11+D$12*F25+D$13*F25*F25</f>
        <v>22.063416903214222</v>
      </c>
      <c r="Q25" s="2">
        <f>+C25-15018.5</f>
        <v>1366.125</v>
      </c>
      <c r="R25" s="2"/>
      <c r="S25">
        <f>(P25-G25)*(P25-G25)</f>
        <v>0.16250323765445254</v>
      </c>
      <c r="V25">
        <v>600</v>
      </c>
      <c r="W25">
        <f t="shared" si="0"/>
        <v>-12.753142907341905</v>
      </c>
    </row>
    <row r="26" spans="1:23" x14ac:dyDescent="0.2">
      <c r="A26" s="28" t="s">
        <v>132</v>
      </c>
      <c r="B26" s="83"/>
      <c r="C26" s="28">
        <v>16449.472000000002</v>
      </c>
      <c r="D26" s="28" t="s">
        <v>133</v>
      </c>
      <c r="E26">
        <f>+(C26-C$7)/C$8</f>
        <v>-2786.3158220072473</v>
      </c>
      <c r="F26" s="80">
        <f>ROUND(2*E26,0)/2-1.5</f>
        <v>-2788</v>
      </c>
      <c r="G26" s="10">
        <f>+C26-(C$7+F26*C$8)</f>
        <v>21.796800000003714</v>
      </c>
      <c r="H26">
        <f>+G26</f>
        <v>21.796800000003714</v>
      </c>
      <c r="O26">
        <f ca="1">+C$11+C$12*$F26</f>
        <v>-14.151565057875231</v>
      </c>
      <c r="P26">
        <f>+D$11+D$12*F26+D$13*F26*F26</f>
        <v>21.947095503665135</v>
      </c>
      <c r="Q26" s="2">
        <f>+C26-15018.5</f>
        <v>1430.9720000000016</v>
      </c>
      <c r="R26" s="2"/>
      <c r="S26">
        <f>(P26-G26)*(P26-G26)</f>
        <v>2.2588738420840439E-2</v>
      </c>
      <c r="V26">
        <v>800</v>
      </c>
      <c r="W26">
        <f t="shared" si="0"/>
        <v>-12.047447135109854</v>
      </c>
    </row>
    <row r="27" spans="1:23" x14ac:dyDescent="0.2">
      <c r="A27" s="28" t="s">
        <v>132</v>
      </c>
      <c r="B27" s="83"/>
      <c r="C27" s="28">
        <v>16643.780999999999</v>
      </c>
      <c r="D27" s="28" t="s">
        <v>133</v>
      </c>
      <c r="E27">
        <f>+(C27-C$7)/C$8</f>
        <v>-2771.3021070769037</v>
      </c>
      <c r="F27" s="80">
        <f>ROUND(2*E27,0)/2-1.5</f>
        <v>-2773</v>
      </c>
      <c r="G27" s="10">
        <f>+C27-(C$7+F27*C$8)</f>
        <v>21.974299999998038</v>
      </c>
      <c r="H27">
        <f>+G27</f>
        <v>21.974299999998038</v>
      </c>
      <c r="O27">
        <f ca="1">+C$11+C$12*$F27</f>
        <v>-14.146432519677639</v>
      </c>
      <c r="P27">
        <f>+D$11+D$12*F27+D$13*F27*F27</f>
        <v>21.599282691299397</v>
      </c>
      <c r="Q27" s="2">
        <f>+C27-15018.5</f>
        <v>1625.280999999999</v>
      </c>
      <c r="R27" s="2"/>
      <c r="S27">
        <f>(P27-G27)*(P27-G27)</f>
        <v>0.14063798182357215</v>
      </c>
    </row>
    <row r="28" spans="1:23" x14ac:dyDescent="0.2">
      <c r="A28" s="28" t="s">
        <v>132</v>
      </c>
      <c r="B28" s="83"/>
      <c r="C28" s="28">
        <v>16720.582999999999</v>
      </c>
      <c r="D28" s="28" t="s">
        <v>133</v>
      </c>
      <c r="E28">
        <f>+(C28-C$7)/C$8</f>
        <v>-2765.3678305684548</v>
      </c>
      <c r="F28" s="80">
        <f>ROUND(2*E28,0)/2-1.5</f>
        <v>-2767</v>
      </c>
      <c r="G28" s="10">
        <f>+C28-(C$7+F28*C$8)</f>
        <v>21.123699999996461</v>
      </c>
      <c r="H28">
        <f>+G28</f>
        <v>21.123699999996461</v>
      </c>
      <c r="O28">
        <f ca="1">+C$11+C$12*$F28</f>
        <v>-14.1443795043986</v>
      </c>
      <c r="P28">
        <f>+D$11+D$12*F28+D$13*F28*F28</f>
        <v>21.460641148591339</v>
      </c>
      <c r="Q28" s="2">
        <f>+C28-15018.5</f>
        <v>1702.0829999999987</v>
      </c>
      <c r="R28" s="2"/>
      <c r="S28">
        <f>(P28-G28)*(P28-G28)</f>
        <v>0.11352933761643573</v>
      </c>
    </row>
    <row r="29" spans="1:23" x14ac:dyDescent="0.2">
      <c r="A29" s="28" t="s">
        <v>132</v>
      </c>
      <c r="B29" s="83"/>
      <c r="C29" s="28">
        <v>16734.55</v>
      </c>
      <c r="D29" s="28" t="s">
        <v>133</v>
      </c>
      <c r="E29">
        <f>+(C29-C$7)/C$8</f>
        <v>-2764.2886394016423</v>
      </c>
      <c r="F29" s="80">
        <f>ROUND(2*E29,0)/2-1.5</f>
        <v>-2766</v>
      </c>
      <c r="G29" s="10">
        <f>+C29-(C$7+F29*C$8)</f>
        <v>22.148599999996804</v>
      </c>
      <c r="H29">
        <f>+G29</f>
        <v>22.148599999996804</v>
      </c>
      <c r="O29">
        <f ca="1">+C$11+C$12*$F29</f>
        <v>-14.144037335185427</v>
      </c>
      <c r="P29">
        <f>+D$11+D$12*F29+D$13*F29*F29</f>
        <v>21.437561090486565</v>
      </c>
      <c r="Q29" s="2">
        <f>+C29-15018.5</f>
        <v>1716.0499999999993</v>
      </c>
      <c r="R29" s="2"/>
      <c r="S29">
        <f>(P29-G29)*(P29-G29)</f>
        <v>0.50557633083751108</v>
      </c>
    </row>
    <row r="30" spans="1:23" x14ac:dyDescent="0.2">
      <c r="A30" s="28" t="s">
        <v>132</v>
      </c>
      <c r="B30" s="83"/>
      <c r="C30" s="28">
        <v>16772.521000000001</v>
      </c>
      <c r="D30" s="28" t="s">
        <v>133</v>
      </c>
      <c r="E30">
        <f>+(C30-C$7)/C$8</f>
        <v>-2761.3547260490955</v>
      </c>
      <c r="F30" s="80">
        <f>ROUND(2*E30,0)/2-1.5</f>
        <v>-2763</v>
      </c>
      <c r="G30" s="10">
        <f>+C30-(C$7+F30*C$8)</f>
        <v>21.293299999997544</v>
      </c>
      <c r="H30">
        <f>+G30</f>
        <v>21.293299999997544</v>
      </c>
      <c r="O30">
        <f ca="1">+C$11+C$12*$F30</f>
        <v>-14.143010827545909</v>
      </c>
      <c r="P30">
        <f>+D$11+D$12*F30+D$13*F30*F30</f>
        <v>21.368366971623509</v>
      </c>
      <c r="Q30" s="2">
        <f>+C30-15018.5</f>
        <v>1754.0210000000006</v>
      </c>
      <c r="R30" s="2"/>
      <c r="S30">
        <f>(P30-G30)*(P30-G30)</f>
        <v>5.635050229093449E-3</v>
      </c>
    </row>
    <row r="31" spans="1:23" x14ac:dyDescent="0.2">
      <c r="A31" s="28" t="s">
        <v>132</v>
      </c>
      <c r="B31" s="83"/>
      <c r="C31" s="28">
        <v>16888.939999999999</v>
      </c>
      <c r="D31" s="28" t="s">
        <v>133</v>
      </c>
      <c r="E31">
        <f>+(C31-C$7)/C$8</f>
        <v>-2752.3593543551665</v>
      </c>
      <c r="F31" s="80">
        <f>ROUND(2*E31,0)/2-1.5</f>
        <v>-2754</v>
      </c>
      <c r="G31" s="10">
        <f>+C31-(C$7+F31*C$8)</f>
        <v>21.233400000000984</v>
      </c>
      <c r="H31">
        <f>+G31</f>
        <v>21.233400000000984</v>
      </c>
      <c r="O31">
        <f ca="1">+C$11+C$12*$F31</f>
        <v>-14.139931304627353</v>
      </c>
      <c r="P31">
        <f>+D$11+D$12*F31+D$13*F31*F31</f>
        <v>21.16119911409567</v>
      </c>
      <c r="Q31" s="2">
        <f>+C31-15018.5</f>
        <v>1870.4399999999987</v>
      </c>
      <c r="R31" s="2"/>
      <c r="S31">
        <f>(P31-G31)*(P31-G31)</f>
        <v>5.2129679255121754E-3</v>
      </c>
    </row>
    <row r="32" spans="1:23" x14ac:dyDescent="0.2">
      <c r="A32" s="28" t="s">
        <v>132</v>
      </c>
      <c r="B32" s="83"/>
      <c r="C32" s="28">
        <v>17069.701000000001</v>
      </c>
      <c r="D32" s="28" t="s">
        <v>133</v>
      </c>
      <c r="E32">
        <f>+(C32-C$7)/C$8</f>
        <v>-2738.3924556293027</v>
      </c>
      <c r="F32" s="80">
        <f>ROUND(2*E32,0)/2-1.5</f>
        <v>-2740</v>
      </c>
      <c r="G32" s="10">
        <f>+C32-(C$7+F32*C$8)</f>
        <v>20.805000000000291</v>
      </c>
      <c r="H32">
        <f>+G32</f>
        <v>20.805000000000291</v>
      </c>
      <c r="O32">
        <f ca="1">+C$11+C$12*$F32</f>
        <v>-14.135140935642932</v>
      </c>
      <c r="P32">
        <f>+D$11+D$12*F32+D$13*F32*F32</f>
        <v>20.8401738236612</v>
      </c>
      <c r="Q32" s="2">
        <f>+C32-15018.5</f>
        <v>2051.2010000000009</v>
      </c>
      <c r="R32" s="2"/>
      <c r="S32">
        <f>(P32-G32)*(P32-G32)</f>
        <v>1.2371978709287013E-3</v>
      </c>
    </row>
    <row r="33" spans="1:19" x14ac:dyDescent="0.2">
      <c r="A33" s="28" t="s">
        <v>132</v>
      </c>
      <c r="B33" s="83"/>
      <c r="C33" s="28">
        <v>17095.632000000001</v>
      </c>
      <c r="D33" s="28" t="s">
        <v>133</v>
      </c>
      <c r="E33">
        <f>+(C33-C$7)/C$8</f>
        <v>-2736.388839523725</v>
      </c>
      <c r="F33" s="80">
        <f>ROUND(2*E33,0)/2-1.5</f>
        <v>-2738</v>
      </c>
      <c r="G33" s="10">
        <f>+C33-(C$7+F33*C$8)</f>
        <v>20.851800000000367</v>
      </c>
      <c r="H33">
        <f>+G33</f>
        <v>20.851800000000367</v>
      </c>
      <c r="O33">
        <f ca="1">+C$11+C$12*$F33</f>
        <v>-14.134456597216586</v>
      </c>
      <c r="P33">
        <f>+D$11+D$12*F33+D$13*F33*F33</f>
        <v>20.794435882421542</v>
      </c>
      <c r="Q33" s="2">
        <f>+C33-15018.5</f>
        <v>2077.1320000000014</v>
      </c>
      <c r="R33" s="2"/>
      <c r="S33">
        <f>(P33-G33)*(P33-G33)</f>
        <v>3.2906419855972188E-3</v>
      </c>
    </row>
    <row r="34" spans="1:19" x14ac:dyDescent="0.2">
      <c r="A34" s="28" t="s">
        <v>132</v>
      </c>
      <c r="B34" s="83"/>
      <c r="C34" s="28">
        <v>17160.490000000002</v>
      </c>
      <c r="D34" s="28" t="s">
        <v>133</v>
      </c>
      <c r="E34">
        <f>+(C34-C$7)/C$8</f>
        <v>-2731.3774426097771</v>
      </c>
      <c r="F34" s="80">
        <f>ROUND(2*E34,0)/2-1.5</f>
        <v>-2733</v>
      </c>
      <c r="G34" s="10">
        <f>+C34-(C$7+F34*C$8)</f>
        <v>20.999299999999494</v>
      </c>
      <c r="H34">
        <f>+G34</f>
        <v>20.999299999999494</v>
      </c>
      <c r="O34">
        <f ca="1">+C$11+C$12*$F34</f>
        <v>-14.132745751150722</v>
      </c>
      <c r="P34">
        <f>+D$11+D$12*F34+D$13*F34*F34</f>
        <v>20.680225357721909</v>
      </c>
      <c r="Q34" s="2">
        <f>+C34-15018.5</f>
        <v>2141.9900000000016</v>
      </c>
      <c r="R34" s="2"/>
      <c r="S34">
        <f>(P34-G34)*(P34-G34)</f>
        <v>0.10180862734456854</v>
      </c>
    </row>
    <row r="35" spans="1:19" x14ac:dyDescent="0.2">
      <c r="A35" s="28" t="s">
        <v>132</v>
      </c>
      <c r="B35" s="83"/>
      <c r="C35" s="28">
        <v>17160.63</v>
      </c>
      <c r="D35" s="28" t="s">
        <v>133</v>
      </c>
      <c r="E35">
        <f>+(C35-C$7)/C$8</f>
        <v>-2731.3666251999284</v>
      </c>
      <c r="F35" s="80">
        <f>ROUND(2*E35,0)/2-1.5</f>
        <v>-2733</v>
      </c>
      <c r="G35" s="10">
        <f>+C35-(C$7+F35*C$8)</f>
        <v>21.139299999998912</v>
      </c>
      <c r="H35">
        <f>+G35</f>
        <v>21.139299999998912</v>
      </c>
      <c r="O35">
        <f ca="1">+C$11+C$12*$F35</f>
        <v>-14.132745751150722</v>
      </c>
      <c r="P35">
        <f>+D$11+D$12*F35+D$13*F35*F35</f>
        <v>20.680225357721909</v>
      </c>
      <c r="Q35" s="2">
        <f>+C35-15018.5</f>
        <v>2142.130000000001</v>
      </c>
      <c r="R35" s="2"/>
      <c r="S35">
        <f>(P35-G35)*(P35-G35)</f>
        <v>0.21074952718175777</v>
      </c>
    </row>
    <row r="36" spans="1:19" x14ac:dyDescent="0.2">
      <c r="A36" s="28" t="s">
        <v>132</v>
      </c>
      <c r="B36" s="83"/>
      <c r="C36" s="28">
        <v>17366.751</v>
      </c>
      <c r="D36" s="28" t="s">
        <v>133</v>
      </c>
      <c r="E36">
        <f>+(C36-C$7)/C$8</f>
        <v>-2715.4402299472263</v>
      </c>
      <c r="F36" s="80">
        <f>ROUND(2*E36,0)/2-1.5</f>
        <v>-2717</v>
      </c>
      <c r="G36" s="10">
        <f>+C36-(C$7+F36*C$8)</f>
        <v>20.18670000000202</v>
      </c>
      <c r="H36">
        <f>+G36</f>
        <v>20.18670000000202</v>
      </c>
      <c r="O36">
        <f ca="1">+C$11+C$12*$F36</f>
        <v>-14.127271043739954</v>
      </c>
      <c r="P36">
        <f>+D$11+D$12*F36+D$13*F36*F36</f>
        <v>20.316041231318387</v>
      </c>
      <c r="Q36" s="2">
        <f>+C36-15018.5</f>
        <v>2348.2510000000002</v>
      </c>
      <c r="R36" s="2"/>
      <c r="S36">
        <f>(P36-G36)*(P36-G36)</f>
        <v>1.6729154118433981E-2</v>
      </c>
    </row>
    <row r="37" spans="1:19" x14ac:dyDescent="0.2">
      <c r="A37" s="28" t="s">
        <v>132</v>
      </c>
      <c r="B37" s="83"/>
      <c r="C37" s="28">
        <v>17457.567999999999</v>
      </c>
      <c r="D37" s="28" t="s">
        <v>133</v>
      </c>
      <c r="E37">
        <f>+(C37-C$7)/C$8</f>
        <v>-2708.4230534457315</v>
      </c>
      <c r="F37" s="80">
        <f>ROUND(2*E37,0)/2-1.5</f>
        <v>-2710</v>
      </c>
      <c r="G37" s="10">
        <f>+C37-(C$7+F37*C$8)</f>
        <v>20.408999999999651</v>
      </c>
      <c r="H37">
        <f>+G37</f>
        <v>20.408999999999651</v>
      </c>
      <c r="O37">
        <f ca="1">+C$11+C$12*$F37</f>
        <v>-14.124875859247744</v>
      </c>
      <c r="P37">
        <f>+D$11+D$12*F37+D$13*F37*F37</f>
        <v>20.157328586654593</v>
      </c>
      <c r="Q37" s="2">
        <f>+C37-15018.5</f>
        <v>2439.0679999999993</v>
      </c>
      <c r="R37" s="2"/>
      <c r="S37">
        <f>(P37-G37)*(P37-G37)</f>
        <v>6.3338500295098896E-2</v>
      </c>
    </row>
    <row r="38" spans="1:19" x14ac:dyDescent="0.2">
      <c r="A38" s="28" t="s">
        <v>132</v>
      </c>
      <c r="B38" s="83"/>
      <c r="C38" s="28">
        <v>17831.623</v>
      </c>
      <c r="D38" s="28" t="s">
        <v>133</v>
      </c>
      <c r="E38">
        <f>+(C38-C$7)/C$8</f>
        <v>-2679.5208660109256</v>
      </c>
      <c r="F38" s="80">
        <f>ROUND(2*E38,0)/2-1.5</f>
        <v>-2681</v>
      </c>
      <c r="G38" s="10">
        <f>+C38-(C$7+F38*C$8)</f>
        <v>19.143100000001141</v>
      </c>
      <c r="H38">
        <f>+G38</f>
        <v>19.143100000001141</v>
      </c>
      <c r="O38">
        <f ca="1">+C$11+C$12*$F38</f>
        <v>-14.11495295206573</v>
      </c>
      <c r="P38">
        <f>+D$11+D$12*F38+D$13*F38*F38</f>
        <v>19.503811597307148</v>
      </c>
      <c r="Q38" s="2">
        <f>+C38-15018.5</f>
        <v>2813.1229999999996</v>
      </c>
      <c r="R38" s="2"/>
      <c r="S38">
        <f>(P38-G38)*(P38-G38)</f>
        <v>0.13011285643105136</v>
      </c>
    </row>
    <row r="39" spans="1:19" x14ac:dyDescent="0.2">
      <c r="A39" s="28" t="s">
        <v>132</v>
      </c>
      <c r="B39" s="83"/>
      <c r="C39" s="28">
        <v>17832.565999999999</v>
      </c>
      <c r="D39" s="28" t="s">
        <v>133</v>
      </c>
      <c r="E39">
        <f>+(C39-C$7)/C$8</f>
        <v>-2679.4480030288751</v>
      </c>
      <c r="F39" s="80">
        <f>ROUND(2*E39,0)/2-1.5</f>
        <v>-2681</v>
      </c>
      <c r="G39" s="10">
        <f>+C39-(C$7+F39*C$8)</f>
        <v>20.086100000000442</v>
      </c>
      <c r="H39">
        <f>+G39</f>
        <v>20.086100000000442</v>
      </c>
      <c r="O39">
        <f ca="1">+C$11+C$12*$F39</f>
        <v>-14.11495295206573</v>
      </c>
      <c r="P39">
        <f>+D$11+D$12*F39+D$13*F39*F39</f>
        <v>19.503811597307148</v>
      </c>
      <c r="Q39" s="2">
        <f>+C39-15018.5</f>
        <v>2814.0659999999989</v>
      </c>
      <c r="R39" s="2"/>
      <c r="S39">
        <f>(P39-G39)*(P39-G39)</f>
        <v>0.33905978391110769</v>
      </c>
    </row>
    <row r="40" spans="1:19" x14ac:dyDescent="0.2">
      <c r="A40" s="28" t="s">
        <v>132</v>
      </c>
      <c r="B40" s="83"/>
      <c r="C40" s="28">
        <v>17857.53</v>
      </c>
      <c r="D40" s="28" t="s">
        <v>133</v>
      </c>
      <c r="E40">
        <f>+(C40-C$7)/C$8</f>
        <v>-2677.5191043184645</v>
      </c>
      <c r="F40" s="80">
        <f>ROUND(2*E40,0)/2-1.5</f>
        <v>-2679</v>
      </c>
      <c r="G40" s="10">
        <f>+C40-(C$7+F40*C$8)</f>
        <v>19.165899999999965</v>
      </c>
      <c r="H40">
        <f>+G40</f>
        <v>19.165899999999965</v>
      </c>
      <c r="O40">
        <f ca="1">+C$11+C$12*$F40</f>
        <v>-14.114268613639384</v>
      </c>
      <c r="P40">
        <f>+D$11+D$12*F40+D$13*F40*F40</f>
        <v>19.458979413275618</v>
      </c>
      <c r="Q40" s="2">
        <f>+C40-15018.5</f>
        <v>2839.0299999999988</v>
      </c>
      <c r="R40" s="2"/>
      <c r="S40">
        <f>(P40-G40)*(P40-G40)</f>
        <v>8.5895542486000689E-2</v>
      </c>
    </row>
    <row r="41" spans="1:19" x14ac:dyDescent="0.2">
      <c r="A41" s="28" t="s">
        <v>132</v>
      </c>
      <c r="B41" s="83"/>
      <c r="C41" s="28">
        <v>18103.798999999999</v>
      </c>
      <c r="D41" s="28" t="s">
        <v>133</v>
      </c>
      <c r="E41">
        <f>+(C41-C$7)/C$8</f>
        <v>-2658.4905849900711</v>
      </c>
      <c r="F41" s="80">
        <f>ROUND(2*E41,0)/2-1.5</f>
        <v>-2660</v>
      </c>
      <c r="G41" s="10">
        <f>+C41-(C$7+F41*C$8)</f>
        <v>19.534999999996217</v>
      </c>
      <c r="H41">
        <f>+G41</f>
        <v>19.534999999996217</v>
      </c>
      <c r="O41">
        <f ca="1">+C$11+C$12*$F41</f>
        <v>-14.107767398589099</v>
      </c>
      <c r="P41">
        <f>+D$11+D$12*F41+D$13*F41*F41</f>
        <v>19.034605008730527</v>
      </c>
      <c r="Q41" s="2">
        <f>+C41-15018.5</f>
        <v>3085.2989999999991</v>
      </c>
      <c r="R41" s="2"/>
      <c r="S41">
        <f>(P41-G41)*(P41-G41)</f>
        <v>0.25039514728378998</v>
      </c>
    </row>
    <row r="42" spans="1:19" x14ac:dyDescent="0.2">
      <c r="A42" s="28" t="s">
        <v>132</v>
      </c>
      <c r="B42" s="83"/>
      <c r="C42" s="28">
        <v>18284.453000000001</v>
      </c>
      <c r="D42" s="28" t="s">
        <v>133</v>
      </c>
      <c r="E42">
        <f>+(C42-C$7)/C$8</f>
        <v>-2644.5319538560202</v>
      </c>
      <c r="F42" s="80">
        <f>ROUND(2*E42,0)/2-1.5</f>
        <v>-2646</v>
      </c>
      <c r="G42" s="10">
        <f>+C42-(C$7+F42*C$8)</f>
        <v>18.999600000002829</v>
      </c>
      <c r="H42">
        <f>+G42</f>
        <v>18.999600000002829</v>
      </c>
      <c r="O42">
        <f ca="1">+C$11+C$12*$F42</f>
        <v>-14.102977029604679</v>
      </c>
      <c r="P42">
        <f>+D$11+D$12*F42+D$13*F42*F42</f>
        <v>18.723681213939262</v>
      </c>
      <c r="Q42" s="2">
        <f>+C42-15018.5</f>
        <v>3265.9530000000013</v>
      </c>
      <c r="R42" s="2"/>
      <c r="S42">
        <f>(P42-G42)*(P42-G42)</f>
        <v>7.6131176502792455E-2</v>
      </c>
    </row>
    <row r="43" spans="1:19" x14ac:dyDescent="0.2">
      <c r="A43" s="28" t="s">
        <v>132</v>
      </c>
      <c r="B43" s="83"/>
      <c r="C43" s="28">
        <v>18452.781999999999</v>
      </c>
      <c r="D43" s="28" t="s">
        <v>133</v>
      </c>
      <c r="E43">
        <f>+(C43-C$7)/C$8</f>
        <v>-2631.5256411247015</v>
      </c>
      <c r="F43" s="80">
        <f>ROUND(2*E43,0)/2-1.5</f>
        <v>-2633</v>
      </c>
      <c r="G43" s="10">
        <f>+C43-(C$7+F43*C$8)</f>
        <v>19.081299999998009</v>
      </c>
      <c r="H43">
        <f>+G43</f>
        <v>19.081299999998009</v>
      </c>
      <c r="O43">
        <f ca="1">+C$11+C$12*$F43</f>
        <v>-14.09852882983343</v>
      </c>
      <c r="P43">
        <f>+D$11+D$12*F43+D$13*F43*F43</f>
        <v>18.436313383582466</v>
      </c>
      <c r="Q43" s="2">
        <f>+C43-15018.5</f>
        <v>3434.2819999999992</v>
      </c>
      <c r="R43" s="2"/>
      <c r="S43">
        <f>(P43-G43)*(P43-G43)</f>
        <v>0.41600773535517183</v>
      </c>
    </row>
    <row r="44" spans="1:19" x14ac:dyDescent="0.2">
      <c r="A44" s="28" t="s">
        <v>132</v>
      </c>
      <c r="B44" s="83"/>
      <c r="C44" s="28">
        <v>18516.698</v>
      </c>
      <c r="D44" s="28" t="s">
        <v>133</v>
      </c>
      <c r="E44">
        <f>+(C44-C$7)/C$8</f>
        <v>-2626.5870299255912</v>
      </c>
      <c r="F44" s="80">
        <f>ROUND(2*E44,0)/2-1.5</f>
        <v>-2628</v>
      </c>
      <c r="G44" s="10">
        <f>+C44-(C$7+F44*C$8)</f>
        <v>18.286799999998038</v>
      </c>
      <c r="H44">
        <f>+G44</f>
        <v>18.286799999998038</v>
      </c>
      <c r="O44">
        <f ca="1">+C$11+C$12*$F44</f>
        <v>-14.096817983767565</v>
      </c>
      <c r="P44">
        <f>+D$11+D$12*F44+D$13*F44*F44</f>
        <v>18.326132710868155</v>
      </c>
      <c r="Q44" s="2">
        <f>+C44-15018.5</f>
        <v>3498.1980000000003</v>
      </c>
      <c r="R44" s="2"/>
      <c r="S44">
        <f>(P44-G44)*(P44-G44)</f>
        <v>1.5470621443921784E-3</v>
      </c>
    </row>
    <row r="45" spans="1:19" x14ac:dyDescent="0.2">
      <c r="A45" s="28" t="s">
        <v>132</v>
      </c>
      <c r="B45" s="83"/>
      <c r="C45" s="28">
        <v>18581.599999999999</v>
      </c>
      <c r="D45" s="28" t="s">
        <v>133</v>
      </c>
      <c r="E45">
        <f>+(C45-C$7)/C$8</f>
        <v>-2621.5722332542632</v>
      </c>
      <c r="F45" s="80">
        <f>ROUND(2*E45,0)/2-1.5</f>
        <v>-2623</v>
      </c>
      <c r="G45" s="10">
        <f>+C45-(C$7+F45*C$8)</f>
        <v>18.478299999995215</v>
      </c>
      <c r="H45">
        <f>+G45</f>
        <v>18.478299999995215</v>
      </c>
      <c r="O45">
        <f ca="1">+C$11+C$12*$F45</f>
        <v>-14.095107137701701</v>
      </c>
      <c r="P45">
        <f>+D$11+D$12*F45+D$13*F45*F45</f>
        <v>18.216143935867429</v>
      </c>
      <c r="Q45" s="2">
        <f>+C45-15018.5</f>
        <v>3563.0999999999985</v>
      </c>
      <c r="R45" s="2"/>
      <c r="S45">
        <f>(P45-G45)*(P45-G45)</f>
        <v>6.872580195897221E-2</v>
      </c>
    </row>
    <row r="46" spans="1:19" x14ac:dyDescent="0.2">
      <c r="A46" s="28" t="s">
        <v>132</v>
      </c>
      <c r="B46" s="83"/>
      <c r="C46" s="28">
        <v>18749.896000000001</v>
      </c>
      <c r="D46" s="28" t="s">
        <v>133</v>
      </c>
      <c r="E46">
        <f>+(C46-C$7)/C$8</f>
        <v>-2608.5684703409802</v>
      </c>
      <c r="F46" s="80">
        <f>ROUND(2*E46,0)/2-1.5</f>
        <v>-2610</v>
      </c>
      <c r="G46" s="10">
        <f>+C46-(C$7+F46*C$8)</f>
        <v>18.527000000001863</v>
      </c>
      <c r="H46">
        <f>+G46</f>
        <v>18.527000000001863</v>
      </c>
      <c r="O46">
        <f ca="1">+C$11+C$12*$F46</f>
        <v>-14.090658937930453</v>
      </c>
      <c r="P46">
        <f>+D$11+D$12*F46+D$13*F46*F46</f>
        <v>17.931071202165128</v>
      </c>
      <c r="Q46" s="2">
        <f>+C46-15018.5</f>
        <v>3731.3960000000006</v>
      </c>
      <c r="R46" s="2"/>
      <c r="S46">
        <f>(P46-G46)*(P46-G46)</f>
        <v>0.35513113209113528</v>
      </c>
    </row>
    <row r="47" spans="1:19" x14ac:dyDescent="0.2">
      <c r="A47" s="28" t="s">
        <v>132</v>
      </c>
      <c r="B47" s="83"/>
      <c r="C47" s="28">
        <v>18852.784</v>
      </c>
      <c r="D47" s="28" t="s">
        <v>133</v>
      </c>
      <c r="E47">
        <f>+(C47-C$7)/C$8</f>
        <v>-2600.6186013089068</v>
      </c>
      <c r="F47" s="80">
        <f>ROUND(2*E47,0)/2-1.5</f>
        <v>-2602</v>
      </c>
      <c r="G47" s="10">
        <f>+C47-(C$7+F47*C$8)</f>
        <v>17.878199999999197</v>
      </c>
      <c r="H47">
        <f>+G47</f>
        <v>17.878199999999197</v>
      </c>
      <c r="O47">
        <f ca="1">+C$11+C$12*$F47</f>
        <v>-14.08792158422507</v>
      </c>
      <c r="P47">
        <f>+D$11+D$12*F47+D$13*F47*F47</f>
        <v>17.756286603896747</v>
      </c>
      <c r="Q47" s="2">
        <f>+C47-15018.5</f>
        <v>3834.2839999999997</v>
      </c>
      <c r="R47" s="2"/>
      <c r="S47">
        <f>(P47-G47)*(P47-G47)</f>
        <v>1.486287614923279E-2</v>
      </c>
    </row>
    <row r="48" spans="1:19" x14ac:dyDescent="0.2">
      <c r="A48" s="28" t="s">
        <v>132</v>
      </c>
      <c r="B48" s="83"/>
      <c r="C48" s="28">
        <v>18904.620999999999</v>
      </c>
      <c r="D48" s="28" t="s">
        <v>133</v>
      </c>
      <c r="E48">
        <f>+(C48-C$7)/C$8</f>
        <v>-2596.6133007780809</v>
      </c>
      <c r="F48" s="80">
        <f>ROUND(2*E48,0)/2-1.5</f>
        <v>-2598</v>
      </c>
      <c r="G48" s="10">
        <f>+C48-(C$7+F48*C$8)</f>
        <v>17.946799999997893</v>
      </c>
      <c r="H48">
        <f>+G48</f>
        <v>17.946799999997893</v>
      </c>
      <c r="O48">
        <f ca="1">+C$11+C$12*$F48</f>
        <v>-14.086552907372379</v>
      </c>
      <c r="P48">
        <f>+D$11+D$12*F48+D$13*F48*F48</f>
        <v>17.669078526567606</v>
      </c>
      <c r="Q48" s="2">
        <f>+C48-15018.5</f>
        <v>3886.1209999999992</v>
      </c>
      <c r="R48" s="2"/>
      <c r="S48">
        <f>(P48-G48)*(P48-G48)</f>
        <v>7.7129216804289399E-2</v>
      </c>
    </row>
    <row r="49" spans="1:19" x14ac:dyDescent="0.2">
      <c r="A49" s="28" t="s">
        <v>132</v>
      </c>
      <c r="B49" s="83"/>
      <c r="C49" s="28">
        <v>18929.626</v>
      </c>
      <c r="D49" s="28" t="s">
        <v>133</v>
      </c>
      <c r="E49">
        <f>+(C49-C$7)/C$8</f>
        <v>-2594.6812341119289</v>
      </c>
      <c r="F49" s="80">
        <f>ROUND(2*E49,0)/2-1.5</f>
        <v>-2596</v>
      </c>
      <c r="G49" s="10">
        <f>+C49-(C$7+F49*C$8)</f>
        <v>17.067599999998492</v>
      </c>
      <c r="H49">
        <f>+G49</f>
        <v>17.067599999998492</v>
      </c>
      <c r="O49">
        <f ca="1">+C$11+C$12*$F49</f>
        <v>-14.085868568946033</v>
      </c>
      <c r="P49">
        <f>+D$11+D$12*F49+D$13*F49*F49</f>
        <v>17.625520543354295</v>
      </c>
      <c r="Q49" s="2">
        <f>+C49-15018.5</f>
        <v>3911.1260000000002</v>
      </c>
      <c r="R49" s="2"/>
      <c r="S49">
        <f>(P49-G49)*(P49-G49)</f>
        <v>0.31127533269843372</v>
      </c>
    </row>
    <row r="50" spans="1:19" x14ac:dyDescent="0.2">
      <c r="A50" s="28" t="s">
        <v>132</v>
      </c>
      <c r="B50" s="83"/>
      <c r="C50" s="28">
        <v>18930.633999999998</v>
      </c>
      <c r="D50" s="28" t="s">
        <v>133</v>
      </c>
      <c r="E50">
        <f>+(C50-C$7)/C$8</f>
        <v>-2594.6033487610202</v>
      </c>
      <c r="F50" s="80">
        <f>ROUND(2*E50,0)/2-1.5</f>
        <v>-2596</v>
      </c>
      <c r="G50" s="10">
        <f>+C50-(C$7+F50*C$8)</f>
        <v>18.075599999996484</v>
      </c>
      <c r="H50">
        <f>+G50</f>
        <v>18.075599999996484</v>
      </c>
      <c r="O50">
        <f ca="1">+C$11+C$12*$F50</f>
        <v>-14.085868568946033</v>
      </c>
      <c r="P50">
        <f>+D$11+D$12*F50+D$13*F50*F50</f>
        <v>17.625520543354295</v>
      </c>
      <c r="Q50" s="2">
        <f>+C50-15018.5</f>
        <v>3912.1339999999982</v>
      </c>
      <c r="R50" s="2"/>
      <c r="S50">
        <f>(P50-G50)*(P50-G50)</f>
        <v>0.20257151729132855</v>
      </c>
    </row>
    <row r="51" spans="1:19" x14ac:dyDescent="0.2">
      <c r="A51" s="28" t="s">
        <v>132</v>
      </c>
      <c r="B51" s="83"/>
      <c r="C51" s="28">
        <v>18955.495999999999</v>
      </c>
      <c r="D51" s="28" t="s">
        <v>133</v>
      </c>
      <c r="E51">
        <f>+(C51-C$7)/C$8</f>
        <v>-2592.6823313063569</v>
      </c>
      <c r="F51" s="80">
        <f>ROUND(2*E51,0)/2-1.5</f>
        <v>-2594</v>
      </c>
      <c r="G51" s="10">
        <f>+C51-(C$7+F51*C$8)</f>
        <v>17.053399999997055</v>
      </c>
      <c r="H51">
        <f>+G51</f>
        <v>17.053399999997055</v>
      </c>
      <c r="O51">
        <f ca="1">+C$11+C$12*$F51</f>
        <v>-14.085184230519687</v>
      </c>
      <c r="P51">
        <f>+D$11+D$12*F51+D$13*F51*F51</f>
        <v>17.581993263775153</v>
      </c>
      <c r="Q51" s="2">
        <f>+C51-15018.5</f>
        <v>3936.9959999999992</v>
      </c>
      <c r="R51" s="2"/>
      <c r="S51">
        <f>(P51-G51)*(P51-G51)</f>
        <v>0.27941083851158272</v>
      </c>
    </row>
    <row r="52" spans="1:19" x14ac:dyDescent="0.2">
      <c r="A52" s="28" t="s">
        <v>132</v>
      </c>
      <c r="B52" s="83"/>
      <c r="C52" s="28">
        <v>19227.741999999998</v>
      </c>
      <c r="D52" s="28" t="s">
        <v>133</v>
      </c>
      <c r="E52">
        <f>+(C52-C$7)/C$8</f>
        <v>-2571.646641580578</v>
      </c>
      <c r="F52" s="80">
        <f>ROUND(2*E52,0)/2-1.5</f>
        <v>-2573</v>
      </c>
      <c r="G52" s="10">
        <f>+C52-(C$7+F52*C$8)</f>
        <v>17.515299999999115</v>
      </c>
      <c r="H52">
        <f>+G52</f>
        <v>17.515299999999115</v>
      </c>
      <c r="O52">
        <f ca="1">+C$11+C$12*$F52</f>
        <v>-14.077998677043055</v>
      </c>
      <c r="P52">
        <f>+D$11+D$12*F52+D$13*F52*F52</f>
        <v>17.126810560107455</v>
      </c>
      <c r="Q52" s="2">
        <f>+C52-15018.5</f>
        <v>4209.2419999999984</v>
      </c>
      <c r="R52" s="2"/>
      <c r="S52">
        <f>(P52-G52)*(P52-G52)</f>
        <v>0.15092404490733627</v>
      </c>
    </row>
    <row r="53" spans="1:19" x14ac:dyDescent="0.2">
      <c r="A53" s="28" t="s">
        <v>132</v>
      </c>
      <c r="B53" s="83"/>
      <c r="C53" s="28">
        <v>19356.493999999999</v>
      </c>
      <c r="D53" s="28" t="s">
        <v>133</v>
      </c>
      <c r="E53">
        <f>+(C53-C$7)/C$8</f>
        <v>-2561.6983333462113</v>
      </c>
      <c r="F53" s="80">
        <f>ROUND(2*E53,0)/2-1.5</f>
        <v>-2563</v>
      </c>
      <c r="G53" s="10">
        <f>+C53-(C$7+F53*C$8)</f>
        <v>16.846299999997427</v>
      </c>
      <c r="H53">
        <f>+G53</f>
        <v>16.846299999997427</v>
      </c>
      <c r="O53">
        <f ca="1">+C$11+C$12*$F53</f>
        <v>-14.074576984911326</v>
      </c>
      <c r="P53">
        <f>+D$11+D$12*F53+D$13*F53*F53</f>
        <v>16.911246657518493</v>
      </c>
      <c r="Q53" s="2">
        <f>+C53-15018.5</f>
        <v>4337.9939999999988</v>
      </c>
      <c r="R53" s="2"/>
      <c r="S53">
        <f>(P53-G53)*(P53-G53)</f>
        <v>4.2180683231586372E-3</v>
      </c>
    </row>
    <row r="54" spans="1:19" x14ac:dyDescent="0.2">
      <c r="A54" s="28" t="s">
        <v>132</v>
      </c>
      <c r="B54" s="83"/>
      <c r="C54" s="28">
        <v>19847.891</v>
      </c>
      <c r="D54" s="28" t="s">
        <v>133</v>
      </c>
      <c r="E54">
        <f>+(C54-C$7)/C$8</f>
        <v>-2523.7294565796897</v>
      </c>
      <c r="F54" s="80">
        <f>ROUND(2*E54,0)/2-1.5</f>
        <v>-2525</v>
      </c>
      <c r="G54" s="10">
        <f>+C54-(C$7+F54*C$8)</f>
        <v>16.443500000001222</v>
      </c>
      <c r="H54">
        <f>+G54</f>
        <v>16.443500000001222</v>
      </c>
      <c r="O54">
        <f ca="1">+C$11+C$12*$F54</f>
        <v>-14.061574554810756</v>
      </c>
      <c r="P54">
        <f>+D$11+D$12*F54+D$13*F54*F54</f>
        <v>16.099104256272113</v>
      </c>
      <c r="Q54" s="2">
        <f>+C54-15018.5</f>
        <v>4829.3909999999996</v>
      </c>
      <c r="R54" s="2"/>
      <c r="S54">
        <f>(P54-G54)*(P54-G54)</f>
        <v>0.1186084282987261</v>
      </c>
    </row>
    <row r="55" spans="1:19" x14ac:dyDescent="0.2">
      <c r="A55" s="28" t="s">
        <v>132</v>
      </c>
      <c r="B55" s="83"/>
      <c r="C55" s="28">
        <v>19859.874</v>
      </c>
      <c r="D55" s="28" t="s">
        <v>133</v>
      </c>
      <c r="E55">
        <f>+(C55-C$7)/C$8</f>
        <v>-2522.803563563873</v>
      </c>
      <c r="F55" s="79">
        <f>ROUND(2*E55,0)/2-1</f>
        <v>-2524</v>
      </c>
      <c r="G55" s="10">
        <f>+C55-(C$7+F55*C$8)</f>
        <v>15.484400000001187</v>
      </c>
      <c r="H55">
        <f>+G55</f>
        <v>15.484400000001187</v>
      </c>
      <c r="O55">
        <f ca="1">+C$11+C$12*$F55</f>
        <v>-14.061232385597583</v>
      </c>
      <c r="P55">
        <f>+D$11+D$12*F55+D$13*F55*F55</f>
        <v>16.077881768034853</v>
      </c>
      <c r="Q55" s="2">
        <f>+C55-15018.5</f>
        <v>4841.3739999999998</v>
      </c>
      <c r="R55" s="2"/>
      <c r="S55">
        <f>(P55-G55)*(P55-G55)</f>
        <v>0.35222060898836577</v>
      </c>
    </row>
    <row r="56" spans="1:19" x14ac:dyDescent="0.2">
      <c r="A56" s="28" t="s">
        <v>132</v>
      </c>
      <c r="B56" s="83"/>
      <c r="C56" s="28">
        <v>19976.665000000001</v>
      </c>
      <c r="D56" s="28" t="s">
        <v>133</v>
      </c>
      <c r="E56">
        <f>+(C56-C$7)/C$8</f>
        <v>-2513.7794484666319</v>
      </c>
      <c r="F56" s="79">
        <f>ROUND(2*E56,0)/2-1</f>
        <v>-2515</v>
      </c>
      <c r="G56" s="10">
        <f>+C56-(C$7+F56*C$8)</f>
        <v>15.796500000000378</v>
      </c>
      <c r="H56">
        <f>+G56</f>
        <v>15.796500000000378</v>
      </c>
      <c r="O56">
        <f ca="1">+C$11+C$12*$F56</f>
        <v>-14.058152862679027</v>
      </c>
      <c r="P56">
        <f>+D$11+D$12*F56+D$13*F56*F56</f>
        <v>15.887224789784018</v>
      </c>
      <c r="Q56" s="2">
        <f>+C56-15018.5</f>
        <v>4958.1650000000009</v>
      </c>
      <c r="R56" s="2"/>
      <c r="S56">
        <f>(P56-G56)*(P56-G56)</f>
        <v>8.2309874812855205E-3</v>
      </c>
    </row>
    <row r="57" spans="1:19" x14ac:dyDescent="0.2">
      <c r="A57" s="28" t="s">
        <v>132</v>
      </c>
      <c r="B57" s="83"/>
      <c r="C57" s="28">
        <v>20016.576000000001</v>
      </c>
      <c r="D57" s="28" t="s">
        <v>133</v>
      </c>
      <c r="E57">
        <f>+(C57-C$7)/C$8</f>
        <v>-2510.6956367204702</v>
      </c>
      <c r="F57" s="80">
        <f>ROUND(2*E57,0)/2-1.5</f>
        <v>-2512</v>
      </c>
      <c r="G57" s="10">
        <f>+C57-(C$7+F57*C$8)</f>
        <v>16.881199999999808</v>
      </c>
      <c r="H57">
        <f>+G57</f>
        <v>16.881199999999808</v>
      </c>
      <c r="O57">
        <f ca="1">+C$11+C$12*$F57</f>
        <v>-14.057126355039507</v>
      </c>
      <c r="P57">
        <f>+D$11+D$12*F57+D$13*F57*F57</f>
        <v>15.82381063005419</v>
      </c>
      <c r="Q57" s="2">
        <f>+C57-15018.5</f>
        <v>4998.0760000000009</v>
      </c>
      <c r="R57" s="2"/>
      <c r="S57">
        <f>(P57-G57)*(P57-G57)</f>
        <v>1.1180722796739906</v>
      </c>
    </row>
    <row r="58" spans="1:19" x14ac:dyDescent="0.2">
      <c r="A58" s="28" t="s">
        <v>132</v>
      </c>
      <c r="B58" s="83"/>
      <c r="C58" s="28">
        <v>20093.451000000001</v>
      </c>
      <c r="D58" s="28" t="s">
        <v>133</v>
      </c>
      <c r="E58">
        <f>+(C58-C$7)/C$8</f>
        <v>-2504.7557197054575</v>
      </c>
      <c r="F58" s="79">
        <f>ROUND(2*E58,0)/2-1</f>
        <v>-2506</v>
      </c>
      <c r="G58" s="10">
        <f>+C58-(C$7+F58*C$8)</f>
        <v>16.103600000002189</v>
      </c>
      <c r="H58">
        <f>+G58</f>
        <v>16.103600000002189</v>
      </c>
      <c r="O58">
        <f ca="1">+C$11+C$12*$F58</f>
        <v>-14.055073339760471</v>
      </c>
      <c r="P58">
        <f>+D$11+D$12*F58+D$13*F58*F58</f>
        <v>15.697189560125206</v>
      </c>
      <c r="Q58" s="2">
        <f>+C58-15018.5</f>
        <v>5074.9510000000009</v>
      </c>
      <c r="R58" s="2"/>
      <c r="S58">
        <f>(P58-G58)*(P58-G58)</f>
        <v>0.16516944564100208</v>
      </c>
    </row>
    <row r="59" spans="1:19" x14ac:dyDescent="0.2">
      <c r="A59" s="28" t="s">
        <v>132</v>
      </c>
      <c r="B59" s="83"/>
      <c r="C59" s="28">
        <v>20390.583999999999</v>
      </c>
      <c r="D59" s="28" t="s">
        <v>133</v>
      </c>
      <c r="E59">
        <f>+(C59-C$7)/C$8</f>
        <v>-2481.7970808446853</v>
      </c>
      <c r="F59" s="79">
        <f>ROUND(2*E59,0)/2-1</f>
        <v>-2483</v>
      </c>
      <c r="G59" s="10">
        <f>+C59-(C$7+F59*C$8)</f>
        <v>15.568299999998999</v>
      </c>
      <c r="H59">
        <f>+G59</f>
        <v>15.568299999998999</v>
      </c>
      <c r="O59">
        <f ca="1">+C$11+C$12*$F59</f>
        <v>-14.047203447857493</v>
      </c>
      <c r="P59">
        <f>+D$11+D$12*F59+D$13*F59*F59</f>
        <v>15.214368707563342</v>
      </c>
      <c r="Q59" s="2">
        <f>+C59-15018.5</f>
        <v>5372.0839999999989</v>
      </c>
      <c r="R59" s="2"/>
      <c r="S59">
        <f>(P59-G59)*(P59-G59)</f>
        <v>0.12526735976517472</v>
      </c>
    </row>
    <row r="60" spans="1:19" x14ac:dyDescent="0.2">
      <c r="A60" s="28" t="s">
        <v>132</v>
      </c>
      <c r="B60" s="83"/>
      <c r="C60" s="28">
        <v>20403.510999999999</v>
      </c>
      <c r="D60" s="28" t="s">
        <v>133</v>
      </c>
      <c r="E60">
        <f>+(C60-C$7)/C$8</f>
        <v>-2480.7982475796048</v>
      </c>
      <c r="F60" s="79">
        <f>ROUND(2*E60,0)/2-1</f>
        <v>-2482</v>
      </c>
      <c r="G60" s="10">
        <f>+C60-(C$7+F60*C$8)</f>
        <v>15.553199999998469</v>
      </c>
      <c r="H60">
        <f>+G60</f>
        <v>15.553199999998469</v>
      </c>
      <c r="O60">
        <f ca="1">+C$11+C$12*$F60</f>
        <v>-14.046861278644322</v>
      </c>
      <c r="P60">
        <f>+D$11+D$12*F60+D$13*F60*F60</f>
        <v>15.193468607484913</v>
      </c>
      <c r="Q60" s="2">
        <f>+C60-15018.5</f>
        <v>5385.0109999999986</v>
      </c>
      <c r="R60" s="2"/>
      <c r="S60">
        <f>(P60-G60)*(P60-G60)</f>
        <v>0.12940667475974202</v>
      </c>
    </row>
    <row r="61" spans="1:19" x14ac:dyDescent="0.2">
      <c r="A61" s="28" t="s">
        <v>132</v>
      </c>
      <c r="B61" s="83"/>
      <c r="C61" s="28">
        <v>20661.763999999999</v>
      </c>
      <c r="D61" s="28" t="s">
        <v>133</v>
      </c>
      <c r="E61">
        <f>+(C61-C$7)/C$8</f>
        <v>-2460.8437579681813</v>
      </c>
      <c r="F61" s="79">
        <f>ROUND(2*E61,0)/2-1</f>
        <v>-2462</v>
      </c>
      <c r="G61" s="10">
        <f>+C61-(C$7+F61*C$8)</f>
        <v>14.964199999998527</v>
      </c>
      <c r="H61">
        <f>+G61</f>
        <v>14.964199999998527</v>
      </c>
      <c r="O61">
        <f ca="1">+C$11+C$12*$F61</f>
        <v>-14.040017894380863</v>
      </c>
      <c r="P61">
        <f>+D$11+D$12*F61+D$13*F61*F61</f>
        <v>14.777078546710463</v>
      </c>
      <c r="Q61" s="2">
        <f>+C61-15018.5</f>
        <v>5643.2639999999992</v>
      </c>
      <c r="R61" s="2"/>
      <c r="S61">
        <f>(P61-G61)*(P61-G61)</f>
        <v>3.5014438280637224E-2</v>
      </c>
    </row>
    <row r="62" spans="1:19" x14ac:dyDescent="0.2">
      <c r="A62" s="28" t="s">
        <v>132</v>
      </c>
      <c r="B62" s="83"/>
      <c r="C62" s="28">
        <v>20726.597999999998</v>
      </c>
      <c r="D62" s="28" t="s">
        <v>133</v>
      </c>
      <c r="E62">
        <f>+(C62-C$7)/C$8</f>
        <v>-2455.834215467351</v>
      </c>
      <c r="F62" s="79">
        <f>ROUND(2*E62,0)/2-1</f>
        <v>-2457</v>
      </c>
      <c r="G62" s="10">
        <f>+C62-(C$7+F62*C$8)</f>
        <v>15.087699999996403</v>
      </c>
      <c r="H62">
        <f>+G62</f>
        <v>15.087699999996403</v>
      </c>
      <c r="O62">
        <f ca="1">+C$11+C$12*$F62</f>
        <v>-14.038307048314998</v>
      </c>
      <c r="P62">
        <f>+D$11+D$12*F62+D$13*F62*F62</f>
        <v>14.67346077580082</v>
      </c>
      <c r="Q62" s="2">
        <f>+C62-15018.5</f>
        <v>5708.0979999999981</v>
      </c>
      <c r="R62" s="2"/>
      <c r="S62">
        <f>(P62-G62)*(P62-G62)</f>
        <v>0.17159413486215866</v>
      </c>
    </row>
    <row r="63" spans="1:19" x14ac:dyDescent="0.2">
      <c r="A63" s="28" t="s">
        <v>132</v>
      </c>
      <c r="B63" s="83"/>
      <c r="C63" s="28">
        <v>21048.741000000002</v>
      </c>
      <c r="D63" s="28" t="s">
        <v>133</v>
      </c>
      <c r="E63">
        <f>+(C63-C$7)/C$8</f>
        <v>-2430.9431236043606</v>
      </c>
      <c r="F63" s="79">
        <f>ROUND(2*E63,0)/2-1</f>
        <v>-2432</v>
      </c>
      <c r="G63" s="10">
        <f>+C63-(C$7+F63*C$8)</f>
        <v>13.678200000002107</v>
      </c>
      <c r="H63">
        <f>+G63</f>
        <v>13.678200000002107</v>
      </c>
      <c r="O63">
        <f ca="1">+C$11+C$12*$F63</f>
        <v>-14.029752817985676</v>
      </c>
      <c r="P63">
        <f>+D$11+D$12*F63+D$13*F63*F63</f>
        <v>14.158250386956389</v>
      </c>
      <c r="Q63" s="2">
        <f>+C63-15018.5</f>
        <v>6030.2410000000018</v>
      </c>
      <c r="R63" s="2"/>
      <c r="S63">
        <f>(P63-G63)*(P63-G63)</f>
        <v>0.23044837401495613</v>
      </c>
    </row>
    <row r="64" spans="1:19" x14ac:dyDescent="0.2">
      <c r="A64" s="28" t="s">
        <v>132</v>
      </c>
      <c r="B64" s="83"/>
      <c r="C64" s="28">
        <v>21074.662</v>
      </c>
      <c r="D64" s="28" t="s">
        <v>133</v>
      </c>
      <c r="E64">
        <f>+(C64-C$7)/C$8</f>
        <v>-2428.9402801709152</v>
      </c>
      <c r="F64" s="79">
        <f>ROUND(2*E64,0)/2-1</f>
        <v>-2430</v>
      </c>
      <c r="G64" s="10">
        <f>+C64-(C$7+F64*C$8)</f>
        <v>13.715000000000146</v>
      </c>
      <c r="H64">
        <f>+G64</f>
        <v>13.715000000000146</v>
      </c>
      <c r="O64">
        <f ca="1">+C$11+C$12*$F64</f>
        <v>-14.02906847955933</v>
      </c>
      <c r="P64">
        <f>+D$11+D$12*F64+D$13*F64*F64</f>
        <v>14.117240805379506</v>
      </c>
      <c r="Q64" s="2">
        <f>+C64-15018.5</f>
        <v>6056.1620000000003</v>
      </c>
      <c r="R64" s="2"/>
      <c r="S64">
        <f>(P64-G64)*(P64-G64)</f>
        <v>0.16179766551223654</v>
      </c>
    </row>
    <row r="65" spans="1:19" x14ac:dyDescent="0.2">
      <c r="A65" s="28" t="s">
        <v>132</v>
      </c>
      <c r="B65" s="83"/>
      <c r="C65" s="28">
        <v>21074.708999999999</v>
      </c>
      <c r="D65" s="28" t="s">
        <v>133</v>
      </c>
      <c r="E65">
        <f>+(C65-C$7)/C$8</f>
        <v>-2428.9366486118947</v>
      </c>
      <c r="F65" s="79">
        <f>ROUND(2*E65,0)/2-1</f>
        <v>-2430</v>
      </c>
      <c r="G65" s="10">
        <f>+C65-(C$7+F65*C$8)</f>
        <v>13.761999999998807</v>
      </c>
      <c r="H65">
        <f>+G65</f>
        <v>13.761999999998807</v>
      </c>
      <c r="O65">
        <f ca="1">+C$11+C$12*$F65</f>
        <v>-14.02906847955933</v>
      </c>
      <c r="P65">
        <f>+D$11+D$12*F65+D$13*F65*F65</f>
        <v>14.117240805379506</v>
      </c>
      <c r="Q65" s="2">
        <f>+C65-15018.5</f>
        <v>6056.2089999999989</v>
      </c>
      <c r="R65" s="2"/>
      <c r="S65">
        <f>(P65-G65)*(P65-G65)</f>
        <v>0.12619602980752784</v>
      </c>
    </row>
    <row r="66" spans="1:19" x14ac:dyDescent="0.2">
      <c r="A66" s="28" t="s">
        <v>132</v>
      </c>
      <c r="B66" s="83"/>
      <c r="C66" s="28">
        <v>21127.575000000001</v>
      </c>
      <c r="D66" s="28" t="s">
        <v>133</v>
      </c>
      <c r="E66">
        <f>+(C66-C$7)/C$8</f>
        <v>-2424.8518401186825</v>
      </c>
      <c r="F66" s="79">
        <f>ROUND(2*E66,0)/2-1</f>
        <v>-2426</v>
      </c>
      <c r="G66" s="10">
        <f>+C66-(C$7+F66*C$8)</f>
        <v>14.859599999999773</v>
      </c>
      <c r="H66">
        <f>+G66</f>
        <v>14.859599999999773</v>
      </c>
      <c r="O66">
        <f ca="1">+C$11+C$12*$F66</f>
        <v>-14.027699802706637</v>
      </c>
      <c r="P66">
        <f>+D$11+D$12*F66+D$13*F66*F66</f>
        <v>14.035313753128268</v>
      </c>
      <c r="Q66" s="2">
        <f>+C66-15018.5</f>
        <v>6109.0750000000007</v>
      </c>
      <c r="R66" s="2"/>
      <c r="S66">
        <f>(P66-G66)*(P66-G66)</f>
        <v>0.67944781678151223</v>
      </c>
    </row>
    <row r="67" spans="1:19" x14ac:dyDescent="0.2">
      <c r="A67" s="28" t="s">
        <v>132</v>
      </c>
      <c r="B67" s="83"/>
      <c r="C67" s="28">
        <v>21294.912</v>
      </c>
      <c r="D67" s="28" t="s">
        <v>133</v>
      </c>
      <c r="E67">
        <f>+(C67-C$7)/C$8</f>
        <v>-2411.9221764628614</v>
      </c>
      <c r="F67" s="79">
        <f>ROUND(2*E67,0)/2-1</f>
        <v>-2413</v>
      </c>
      <c r="G67" s="10">
        <f>+C67-(C$7+F67*C$8)</f>
        <v>13.949300000000221</v>
      </c>
      <c r="H67">
        <f>+G67</f>
        <v>13.949300000000221</v>
      </c>
      <c r="O67">
        <f ca="1">+C$11+C$12*$F67</f>
        <v>-14.023251602935391</v>
      </c>
      <c r="P67">
        <f>+D$11+D$12*F67+D$13*F67*F67</f>
        <v>13.769899021205791</v>
      </c>
      <c r="Q67" s="2">
        <f>+C67-15018.5</f>
        <v>6276.4120000000003</v>
      </c>
      <c r="R67" s="2"/>
      <c r="S67">
        <f>(P67-G67)*(P67-G67)</f>
        <v>3.2184711192399428E-2</v>
      </c>
    </row>
    <row r="68" spans="1:19" x14ac:dyDescent="0.2">
      <c r="A68" s="28" t="s">
        <v>132</v>
      </c>
      <c r="B68" s="83"/>
      <c r="C68" s="28">
        <v>21384.761999999999</v>
      </c>
      <c r="D68" s="28" t="s">
        <v>133</v>
      </c>
      <c r="E68">
        <f>+(C68-C$7)/C$8</f>
        <v>-2404.9797173565344</v>
      </c>
      <c r="F68" s="79">
        <f>ROUND(2*E68,0)/2-1</f>
        <v>-2406</v>
      </c>
      <c r="G68" s="10">
        <f>+C68-(C$7+F68*C$8)</f>
        <v>13.204599999997299</v>
      </c>
      <c r="H68">
        <f>+G68</f>
        <v>13.204599999997299</v>
      </c>
      <c r="O68">
        <f ca="1">+C$11+C$12*$F68</f>
        <v>-14.020856418443179</v>
      </c>
      <c r="P68">
        <f>+D$11+D$12*F68+D$13*F68*F68</f>
        <v>13.627520709922502</v>
      </c>
      <c r="Q68" s="2">
        <f>+C68-15018.5</f>
        <v>6366.2619999999988</v>
      </c>
      <c r="R68" s="2"/>
      <c r="S68">
        <f>(P68-G68)*(P68-G68)</f>
        <v>0.17886192688363736</v>
      </c>
    </row>
    <row r="69" spans="1:19" x14ac:dyDescent="0.2">
      <c r="A69" s="28" t="s">
        <v>132</v>
      </c>
      <c r="B69" s="83"/>
      <c r="C69" s="28">
        <v>21449.647000000001</v>
      </c>
      <c r="D69" s="28" t="s">
        <v>133</v>
      </c>
      <c r="E69">
        <f>+(C69-C$7)/C$8</f>
        <v>-2399.9662342278302</v>
      </c>
      <c r="F69" s="79">
        <f>ROUND(2*E69,0)/2-1</f>
        <v>-2401</v>
      </c>
      <c r="G69" s="10">
        <f>+C69-(C$7+F69*C$8)</f>
        <v>13.379100000001927</v>
      </c>
      <c r="H69">
        <f>+G69</f>
        <v>13.379100000001927</v>
      </c>
      <c r="O69">
        <f ca="1">+C$11+C$12*$F69</f>
        <v>-14.019145572377315</v>
      </c>
      <c r="P69">
        <f>+D$11+D$12*F69+D$13*F69*F69</f>
        <v>13.526052193405029</v>
      </c>
      <c r="Q69" s="2">
        <f>+C69-15018.5</f>
        <v>6431.1470000000008</v>
      </c>
      <c r="R69" s="2"/>
      <c r="S69">
        <f>(P69-G69)*(P69-G69)</f>
        <v>2.1594947145982746E-2</v>
      </c>
    </row>
    <row r="70" spans="1:19" x14ac:dyDescent="0.2">
      <c r="A70" s="28" t="s">
        <v>132</v>
      </c>
      <c r="B70" s="83"/>
      <c r="C70" s="28">
        <v>21476.625</v>
      </c>
      <c r="D70" s="28" t="s">
        <v>133</v>
      </c>
      <c r="E70">
        <f>+(C70-C$7)/C$8</f>
        <v>-2397.8817193500281</v>
      </c>
      <c r="F70" s="79">
        <f>ROUND(2*E70,0)/2-1</f>
        <v>-2399</v>
      </c>
      <c r="G70" s="10">
        <f>+C70-(C$7+F70*C$8)</f>
        <v>14.472900000000664</v>
      </c>
      <c r="H70">
        <f>+G70</f>
        <v>14.472900000000664</v>
      </c>
      <c r="O70">
        <f ca="1">+C$11+C$12*$F70</f>
        <v>-14.018461233950969</v>
      </c>
      <c r="P70">
        <f>+D$11+D$12*F70+D$13*F70*F70</f>
        <v>13.485518518157843</v>
      </c>
      <c r="Q70" s="2">
        <f>+C70-15018.5</f>
        <v>6458.125</v>
      </c>
      <c r="R70" s="2"/>
      <c r="S70">
        <f>(P70-G70)*(P70-G70)</f>
        <v>0.97492219068612473</v>
      </c>
    </row>
    <row r="71" spans="1:19" x14ac:dyDescent="0.2">
      <c r="A71" s="28" t="s">
        <v>132</v>
      </c>
      <c r="B71" s="83"/>
      <c r="C71" s="28">
        <v>21721.844000000001</v>
      </c>
      <c r="D71" s="28" t="s">
        <v>133</v>
      </c>
      <c r="E71">
        <f>+(C71-C$7)/C$8</f>
        <v>-2378.9343305954985</v>
      </c>
      <c r="F71" s="79">
        <f>ROUND(2*E71,0)/2-1</f>
        <v>-2380</v>
      </c>
      <c r="G71" s="10">
        <f>+C71-(C$7+F71*C$8)</f>
        <v>13.792000000001281</v>
      </c>
      <c r="H71">
        <f>+G71</f>
        <v>13.792000000001281</v>
      </c>
      <c r="O71">
        <f ca="1">+C$11+C$12*$F71</f>
        <v>-14.011960018900684</v>
      </c>
      <c r="P71">
        <f>+D$11+D$12*F71+D$13*F71*F71</f>
        <v>13.101979947064002</v>
      </c>
      <c r="Q71" s="2">
        <f>+C71-15018.5</f>
        <v>6703.344000000001</v>
      </c>
      <c r="R71" s="2"/>
      <c r="S71">
        <f>(P71-G71)*(P71-G71)</f>
        <v>0.47612767345556423</v>
      </c>
    </row>
    <row r="72" spans="1:19" x14ac:dyDescent="0.2">
      <c r="A72" s="28" t="s">
        <v>132</v>
      </c>
      <c r="B72" s="83"/>
      <c r="C72" s="28">
        <v>22081.837</v>
      </c>
      <c r="D72" s="28" t="s">
        <v>133</v>
      </c>
      <c r="E72">
        <f>+(C72-C$7)/C$8</f>
        <v>-2351.118674712759</v>
      </c>
      <c r="F72" s="79">
        <f>ROUND(2*E72,0)/2-1</f>
        <v>-2352</v>
      </c>
      <c r="G72" s="10">
        <f>+C72-(C$7+F72*C$8)</f>
        <v>11.406199999997625</v>
      </c>
      <c r="H72">
        <f>+G72</f>
        <v>11.406199999997625</v>
      </c>
      <c r="O72">
        <f ca="1">+C$11+C$12*$F72</f>
        <v>-14.002379280931843</v>
      </c>
      <c r="P72">
        <f>+D$11+D$12*F72+D$13*F72*F72</f>
        <v>12.541815958536787</v>
      </c>
      <c r="Q72" s="2">
        <f>+C72-15018.5</f>
        <v>7063.3369999999995</v>
      </c>
      <c r="R72" s="2"/>
      <c r="S72">
        <f>(P72-G72)*(P72-G72)</f>
        <v>1.2896236052888204</v>
      </c>
    </row>
    <row r="73" spans="1:19" x14ac:dyDescent="0.2">
      <c r="A73" s="28" t="s">
        <v>132</v>
      </c>
      <c r="B73" s="83"/>
      <c r="C73" s="28">
        <v>22110.784</v>
      </c>
      <c r="D73" s="28" t="s">
        <v>133</v>
      </c>
      <c r="E73">
        <f>+(C73-C$7)/C$8</f>
        <v>-2348.8820206921596</v>
      </c>
      <c r="F73" s="79">
        <f>ROUND(2*E73,0)/2-1</f>
        <v>-2350</v>
      </c>
      <c r="G73" s="10">
        <f>+C73-(C$7+F73*C$8)</f>
        <v>14.46900000000096</v>
      </c>
      <c r="H73">
        <f>+G73</f>
        <v>14.46900000000096</v>
      </c>
      <c r="O73">
        <f ca="1">+C$11+C$12*$F73</f>
        <v>-14.001694942505496</v>
      </c>
      <c r="P73">
        <f>+D$11+D$12*F73+D$13*F73*F73</f>
        <v>12.502034522326859</v>
      </c>
      <c r="Q73" s="2">
        <f>+C73-15018.5</f>
        <v>7092.2839999999997</v>
      </c>
      <c r="R73" s="2"/>
      <c r="S73">
        <f>(P73-G73)*(P73-G73)</f>
        <v>3.8689531903617054</v>
      </c>
    </row>
    <row r="74" spans="1:19" x14ac:dyDescent="0.2">
      <c r="A74" s="28" t="s">
        <v>132</v>
      </c>
      <c r="B74" s="83"/>
      <c r="C74" s="28">
        <v>22354.938999999998</v>
      </c>
      <c r="D74" s="28" t="s">
        <v>133</v>
      </c>
      <c r="E74">
        <f>+(C74-C$7)/C$8</f>
        <v>-2330.0168442524787</v>
      </c>
      <c r="F74" s="79">
        <f>ROUND(2*E74,0)/2-1</f>
        <v>-2331</v>
      </c>
      <c r="G74" s="10">
        <f>+C74-(C$7+F74*C$8)</f>
        <v>12.724099999999453</v>
      </c>
      <c r="H74">
        <f>+G74</f>
        <v>12.724099999999453</v>
      </c>
      <c r="O74">
        <f ca="1">+C$11+C$12*$F74</f>
        <v>-13.995193727455211</v>
      </c>
      <c r="P74">
        <f>+D$11+D$12*F74+D$13*F74*F74</f>
        <v>12.125642222086991</v>
      </c>
      <c r="Q74" s="2">
        <f>+C74-15018.5</f>
        <v>7336.4389999999985</v>
      </c>
      <c r="R74" s="2"/>
      <c r="S74">
        <f>(P74-G74)*(P74-G74)</f>
        <v>0.35815171194392093</v>
      </c>
    </row>
    <row r="75" spans="1:19" x14ac:dyDescent="0.2">
      <c r="A75" s="28" t="s">
        <v>132</v>
      </c>
      <c r="B75" s="83"/>
      <c r="C75" s="28">
        <v>22509.743999999999</v>
      </c>
      <c r="D75" s="28" t="s">
        <v>133</v>
      </c>
      <c r="E75">
        <f>+(C75-C$7)/C$8</f>
        <v>-2318.0554933125227</v>
      </c>
      <c r="F75" s="79">
        <f>ROUND(2*E75,0)/2-1</f>
        <v>-2319</v>
      </c>
      <c r="G75" s="10">
        <f>+C75-(C$7+F75*C$8)</f>
        <v>12.223899999997229</v>
      </c>
      <c r="H75">
        <f>+G75</f>
        <v>12.223899999997229</v>
      </c>
      <c r="O75">
        <f ca="1">+C$11+C$12*$F75</f>
        <v>-13.991087696897136</v>
      </c>
      <c r="P75">
        <f>+D$11+D$12*F75+D$13*F75*F75</f>
        <v>11.889348488292995</v>
      </c>
      <c r="Q75" s="2">
        <f>+C75-15018.5</f>
        <v>7491.2439999999988</v>
      </c>
      <c r="R75" s="2"/>
      <c r="S75">
        <f>(P75-G75)*(P75-G75)</f>
        <v>0.11192471398358816</v>
      </c>
    </row>
    <row r="76" spans="1:19" x14ac:dyDescent="0.2">
      <c r="A76" s="28" t="s">
        <v>132</v>
      </c>
      <c r="B76" s="83"/>
      <c r="C76" s="28">
        <v>22612.531999999999</v>
      </c>
      <c r="D76" s="28" t="s">
        <v>133</v>
      </c>
      <c r="E76">
        <f>+(C76-C$7)/C$8</f>
        <v>-2310.1133510017694</v>
      </c>
      <c r="F76" s="79">
        <f>ROUND(2*E76,0)/2-1</f>
        <v>-2311</v>
      </c>
      <c r="G76" s="10">
        <f>+C76-(C$7+F76*C$8)</f>
        <v>11.475099999999657</v>
      </c>
      <c r="H76">
        <f>+G76</f>
        <v>11.475099999999657</v>
      </c>
      <c r="O76">
        <f ca="1">+C$11+C$12*$F76</f>
        <v>-13.988350343191753</v>
      </c>
      <c r="P76">
        <f>+D$11+D$12*F76+D$13*F76*F76</f>
        <v>11.732433405113817</v>
      </c>
      <c r="Q76" s="2">
        <f>+C76-15018.5</f>
        <v>7594.0319999999992</v>
      </c>
      <c r="R76" s="2"/>
      <c r="S76">
        <f>(P76-G76)*(P76-G76)</f>
        <v>6.6220481387648397E-2</v>
      </c>
    </row>
    <row r="77" spans="1:19" x14ac:dyDescent="0.2">
      <c r="A77" s="28" t="s">
        <v>132</v>
      </c>
      <c r="B77" s="83"/>
      <c r="C77" s="28">
        <v>22793.82</v>
      </c>
      <c r="D77" s="28" t="s">
        <v>133</v>
      </c>
      <c r="E77">
        <f>+(C77-C$7)/C$8</f>
        <v>-2296.1057324545477</v>
      </c>
      <c r="F77" s="79">
        <f>ROUND(2*E77,0)/2-1</f>
        <v>-2297</v>
      </c>
      <c r="G77" s="10">
        <f>+C77-(C$7+F77*C$8)</f>
        <v>11.573700000000827</v>
      </c>
      <c r="H77">
        <f>+G77</f>
        <v>11.573700000000827</v>
      </c>
      <c r="O77">
        <f ca="1">+C$11+C$12*$F77</f>
        <v>-13.983559974207331</v>
      </c>
      <c r="P77">
        <f>+D$11+D$12*F77+D$13*F77*F77</f>
        <v>11.459014099465939</v>
      </c>
      <c r="Q77" s="2">
        <f>+C77-15018.5</f>
        <v>7775.32</v>
      </c>
      <c r="R77" s="2"/>
      <c r="S77">
        <f>(P77-G77)*(P77-G77)</f>
        <v>1.3152855781498052E-2</v>
      </c>
    </row>
    <row r="78" spans="1:19" x14ac:dyDescent="0.2">
      <c r="A78" s="28" t="s">
        <v>132</v>
      </c>
      <c r="B78" s="83"/>
      <c r="C78" s="28">
        <v>22910.643</v>
      </c>
      <c r="D78" s="28" t="s">
        <v>133</v>
      </c>
      <c r="E78">
        <f>+(C78-C$7)/C$8</f>
        <v>-2287.0791448064842</v>
      </c>
      <c r="F78" s="79">
        <f>ROUND(2*E78,0)/2-1</f>
        <v>-2288</v>
      </c>
      <c r="G78" s="10">
        <f>+C78-(C$7+F78*C$8)</f>
        <v>11.917799999999261</v>
      </c>
      <c r="H78">
        <f>+G78</f>
        <v>11.917799999999261</v>
      </c>
      <c r="O78">
        <f ca="1">+C$11+C$12*$F78</f>
        <v>-13.980480451288775</v>
      </c>
      <c r="P78">
        <f>+D$11+D$12*F78+D$13*F78*F78</f>
        <v>11.284039002369408</v>
      </c>
      <c r="Q78" s="2">
        <f>+C78-15018.5</f>
        <v>7892.143</v>
      </c>
      <c r="R78" s="2"/>
      <c r="S78">
        <f>(P78-G78)*(P78-G78)</f>
        <v>0.40165300211678662</v>
      </c>
    </row>
    <row r="79" spans="1:19" x14ac:dyDescent="0.2">
      <c r="A79" s="28" t="s">
        <v>132</v>
      </c>
      <c r="B79" s="83"/>
      <c r="C79" s="28">
        <v>23245.71</v>
      </c>
      <c r="D79" s="28" t="s">
        <v>133</v>
      </c>
      <c r="E79">
        <f>+(C79-C$7)/C$8</f>
        <v>-2261.1894514800533</v>
      </c>
      <c r="F79" s="79">
        <f>ROUND(2*E79,0)/2-1</f>
        <v>-2262</v>
      </c>
      <c r="G79" s="10">
        <f>+C79-(C$7+F79*C$8)</f>
        <v>10.490200000000186</v>
      </c>
      <c r="H79">
        <f>+G79</f>
        <v>10.490200000000186</v>
      </c>
      <c r="O79">
        <f ca="1">+C$11+C$12*$F79</f>
        <v>-13.97158405174628</v>
      </c>
      <c r="P79">
        <f>+D$11+D$12*F79+D$13*F79*F79</f>
        <v>10.782047926922271</v>
      </c>
      <c r="Q79" s="2">
        <f>+C79-15018.5</f>
        <v>8227.2099999999991</v>
      </c>
      <c r="R79" s="2"/>
      <c r="S79">
        <f>(P79-G79)*(P79-G79)</f>
        <v>8.5175212448718438E-2</v>
      </c>
    </row>
    <row r="80" spans="1:19" x14ac:dyDescent="0.2">
      <c r="A80" s="28" t="s">
        <v>132</v>
      </c>
      <c r="B80" s="83"/>
      <c r="C80" s="28">
        <v>23323.522000000001</v>
      </c>
      <c r="D80" s="28" t="s">
        <v>133</v>
      </c>
      <c r="E80">
        <f>+(C80-C$7)/C$8</f>
        <v>-2255.1771350862687</v>
      </c>
      <c r="F80" s="79">
        <f>ROUND(2*E80,0)/2-1</f>
        <v>-2256</v>
      </c>
      <c r="G80" s="10">
        <f>+C80-(C$7+F80*C$8)</f>
        <v>10.649600000000646</v>
      </c>
      <c r="H80">
        <f>+G80</f>
        <v>10.649600000000646</v>
      </c>
      <c r="O80">
        <f ca="1">+C$11+C$12*$F80</f>
        <v>-13.969531036467243</v>
      </c>
      <c r="P80">
        <f>+D$11+D$12*F80+D$13*F80*F80</f>
        <v>10.666940719808487</v>
      </c>
      <c r="Q80" s="2">
        <f>+C80-15018.5</f>
        <v>8305.0220000000008</v>
      </c>
      <c r="R80" s="2"/>
      <c r="S80">
        <f>(P80-G80)*(P80-G80)</f>
        <v>3.007005634540422E-4</v>
      </c>
    </row>
    <row r="81" spans="1:19" x14ac:dyDescent="0.2">
      <c r="A81" s="28" t="s">
        <v>132</v>
      </c>
      <c r="B81" s="83"/>
      <c r="C81" s="28">
        <v>23530.847999999998</v>
      </c>
      <c r="D81" s="28" t="s">
        <v>133</v>
      </c>
      <c r="E81">
        <f>+(C81-C$7)/C$8</f>
        <v>-2239.1576328416563</v>
      </c>
      <c r="F81" s="79">
        <f>ROUND(2*E81,0)/2-1</f>
        <v>-2240</v>
      </c>
      <c r="G81" s="10">
        <f>+C81-(C$7+F81*C$8)</f>
        <v>10.901999999998225</v>
      </c>
      <c r="H81">
        <f>+G81</f>
        <v>10.901999999998225</v>
      </c>
      <c r="O81">
        <f ca="1">+C$11+C$12*$F81</f>
        <v>-13.964056329056476</v>
      </c>
      <c r="P81">
        <f>+D$11+D$12*F81+D$13*F81*F81</f>
        <v>10.361339127408719</v>
      </c>
      <c r="Q81" s="2">
        <f>+C81-15018.5</f>
        <v>8512.3479999999981</v>
      </c>
      <c r="R81" s="2"/>
      <c r="S81">
        <f>(P81-G81)*(P81-G81)</f>
        <v>0.29231417914924546</v>
      </c>
    </row>
    <row r="82" spans="1:19" x14ac:dyDescent="0.2">
      <c r="A82" s="28" t="s">
        <v>132</v>
      </c>
      <c r="B82" s="83"/>
      <c r="C82" s="28">
        <v>24073.505000000001</v>
      </c>
      <c r="D82" s="28" t="s">
        <v>133</v>
      </c>
      <c r="E82">
        <f>+(C82-C$7)/C$8</f>
        <v>-2197.2280387263272</v>
      </c>
      <c r="F82" s="79">
        <f>ROUND(2*E82,0)/2-1</f>
        <v>-2198</v>
      </c>
      <c r="G82" s="10">
        <f>+C82-(C$7+F82*C$8)</f>
        <v>9.9907999999995809</v>
      </c>
      <c r="H82">
        <f>+G82</f>
        <v>9.9907999999995809</v>
      </c>
      <c r="O82">
        <f ca="1">+C$11+C$12*$F82</f>
        <v>-13.949685222103215</v>
      </c>
      <c r="P82">
        <f>+D$11+D$12*F82+D$13*F82*F82</f>
        <v>9.5684842039652729</v>
      </c>
      <c r="Q82" s="2">
        <f>+C82-15018.5</f>
        <v>9055.005000000001</v>
      </c>
      <c r="R82" s="2"/>
      <c r="S82">
        <f>(P82-G82)*(P82-G82)</f>
        <v>0.17835063158009126</v>
      </c>
    </row>
    <row r="83" spans="1:19" x14ac:dyDescent="0.2">
      <c r="A83" s="28" t="s">
        <v>132</v>
      </c>
      <c r="B83" s="83"/>
      <c r="C83" s="28">
        <v>25029.802</v>
      </c>
      <c r="D83" s="28" t="s">
        <v>133</v>
      </c>
      <c r="E83">
        <f>+(C83-C$7)/C$8</f>
        <v>-2123.337634541535</v>
      </c>
      <c r="F83" s="29">
        <f>ROUND(2*E83,0)/2-0.5</f>
        <v>-2124</v>
      </c>
      <c r="G83" s="10">
        <f>+C83-(C$7+F83*C$8)</f>
        <v>8.5724000000009255</v>
      </c>
      <c r="H83">
        <f>+G83</f>
        <v>8.5724000000009255</v>
      </c>
      <c r="O83">
        <f ca="1">+C$11+C$12*$F83</f>
        <v>-13.924364700328418</v>
      </c>
      <c r="P83">
        <f>+D$11+D$12*F83+D$13*F83*F83</f>
        <v>8.2044943383191971</v>
      </c>
      <c r="Q83" s="2">
        <f>+C83-15018.5</f>
        <v>10011.302</v>
      </c>
      <c r="R83" s="2"/>
      <c r="S83">
        <f>(P83-G83)*(P83-G83)</f>
        <v>0.13535457589747044</v>
      </c>
    </row>
    <row r="84" spans="1:19" x14ac:dyDescent="0.2">
      <c r="A84" s="28" t="s">
        <v>132</v>
      </c>
      <c r="B84" s="83"/>
      <c r="C84" s="28">
        <v>25132.571</v>
      </c>
      <c r="D84" s="28" t="s">
        <v>133</v>
      </c>
      <c r="E84">
        <f>+(C84-C$7)/C$8</f>
        <v>-2115.3969603078326</v>
      </c>
      <c r="F84" s="29">
        <f>ROUND(2*E84,0)/2-0.5</f>
        <v>-2116</v>
      </c>
      <c r="G84" s="10">
        <f>+C84-(C$7+F84*C$8)</f>
        <v>7.804599999999482</v>
      </c>
      <c r="H84">
        <f>+G84</f>
        <v>7.804599999999482</v>
      </c>
      <c r="O84">
        <f ca="1">+C$11+C$12*$F84</f>
        <v>-13.921627346623035</v>
      </c>
      <c r="P84">
        <f>+D$11+D$12*F84+D$13*F84*F84</f>
        <v>8.0595536724678229</v>
      </c>
      <c r="Q84" s="2">
        <f>+C84-15018.5</f>
        <v>10114.071</v>
      </c>
      <c r="R84" s="2"/>
      <c r="S84">
        <f>(P84-G84)*(P84-G84)</f>
        <v>6.50013751050941E-2</v>
      </c>
    </row>
    <row r="85" spans="1:19" x14ac:dyDescent="0.2">
      <c r="A85" s="28" t="s">
        <v>132</v>
      </c>
      <c r="B85" s="83"/>
      <c r="C85" s="28">
        <v>25211.467000000001</v>
      </c>
      <c r="D85" s="28" t="s">
        <v>133</v>
      </c>
      <c r="E85">
        <f>+(C85-C$7)/C$8</f>
        <v>-2109.3008862549354</v>
      </c>
      <c r="F85" s="29">
        <f>ROUND(2*E85,0)/2-0.5</f>
        <v>-2110</v>
      </c>
      <c r="G85" s="10">
        <f>+C85-(C$7+F85*C$8)</f>
        <v>9.047999999998865</v>
      </c>
      <c r="H85">
        <f>+G85</f>
        <v>9.047999999998865</v>
      </c>
      <c r="O85">
        <f ca="1">+C$11+C$12*$F85</f>
        <v>-13.919574331343998</v>
      </c>
      <c r="P85">
        <f>+D$11+D$12*F85+D$13*F85*F85</f>
        <v>7.9511705612381203</v>
      </c>
      <c r="Q85" s="2">
        <f>+C85-15018.5</f>
        <v>10192.967000000001</v>
      </c>
      <c r="R85" s="2"/>
      <c r="S85">
        <f>(P85-G85)*(P85-G85)</f>
        <v>1.2030348177322101</v>
      </c>
    </row>
    <row r="86" spans="1:19" x14ac:dyDescent="0.2">
      <c r="A86" s="28" t="s">
        <v>132</v>
      </c>
      <c r="B86" s="83"/>
      <c r="C86" s="28">
        <v>25461.472000000002</v>
      </c>
      <c r="D86" s="28" t="s">
        <v>134</v>
      </c>
      <c r="E86">
        <f>+(C86-C$7)/C$8</f>
        <v>-2089.9836966180142</v>
      </c>
      <c r="F86" s="29">
        <f>ROUND(2*E86,0)/2-0.5</f>
        <v>-2090.5</v>
      </c>
      <c r="G86" s="10">
        <f>+C86-(C$7+F86*C$8)</f>
        <v>6.6820500000030734</v>
      </c>
      <c r="I86">
        <f>+G86</f>
        <v>6.6820500000030734</v>
      </c>
      <c r="O86">
        <f ca="1">+C$11+C$12*$F86</f>
        <v>-13.912902031687127</v>
      </c>
      <c r="P86">
        <f>+D$11+D$12*F86+D$13*F86*F86</f>
        <v>7.6008338725032036</v>
      </c>
      <c r="Q86" s="2">
        <f>+C86-15018.5</f>
        <v>10442.972000000002</v>
      </c>
      <c r="R86" s="2"/>
      <c r="S86">
        <f>(P86-G86)*(P86-G86)</f>
        <v>0.84416380436633565</v>
      </c>
    </row>
    <row r="87" spans="1:19" x14ac:dyDescent="0.2">
      <c r="A87" s="28" t="s">
        <v>132</v>
      </c>
      <c r="B87" s="83"/>
      <c r="C87" s="28">
        <v>25461.521000000001</v>
      </c>
      <c r="D87" s="28" t="s">
        <v>134</v>
      </c>
      <c r="E87">
        <f>+(C87-C$7)/C$8</f>
        <v>-2089.979910524567</v>
      </c>
      <c r="F87" s="29">
        <f>ROUND(2*E87,0)/2-0.5</f>
        <v>-2090.5</v>
      </c>
      <c r="G87" s="10">
        <f>+C87-(C$7+F87*C$8)</f>
        <v>6.731050000002142</v>
      </c>
      <c r="I87">
        <f>+G87</f>
        <v>6.731050000002142</v>
      </c>
      <c r="O87">
        <f ca="1">+C$11+C$12*$F87</f>
        <v>-13.912902031687127</v>
      </c>
      <c r="P87">
        <f>+D$11+D$12*F87+D$13*F87*F87</f>
        <v>7.6008338725032036</v>
      </c>
      <c r="Q87" s="2">
        <f>+C87-15018.5</f>
        <v>10443.021000000001</v>
      </c>
      <c r="R87" s="2"/>
      <c r="S87">
        <f>(P87-G87)*(P87-G87)</f>
        <v>0.75652398486294292</v>
      </c>
    </row>
    <row r="88" spans="1:19" x14ac:dyDescent="0.2">
      <c r="A88" s="28" t="s">
        <v>132</v>
      </c>
      <c r="B88" s="83"/>
      <c r="C88" s="28">
        <v>25474.423999999999</v>
      </c>
      <c r="D88" s="28" t="s">
        <v>134</v>
      </c>
      <c r="E88">
        <f>+(C88-C$7)/C$8</f>
        <v>-2088.9829316726036</v>
      </c>
      <c r="F88" s="29">
        <f>ROUND(2*E88,0)/2-0.5</f>
        <v>-2089.5</v>
      </c>
      <c r="G88" s="10">
        <f>+C88-(C$7+F88*C$8)</f>
        <v>6.6919500000003609</v>
      </c>
      <c r="I88">
        <f>+G88</f>
        <v>6.6919500000003609</v>
      </c>
      <c r="O88">
        <f ca="1">+C$11+C$12*$F88</f>
        <v>-13.912559862473953</v>
      </c>
      <c r="P88">
        <f>+D$11+D$12*F88+D$13*F88*F88</f>
        <v>7.5829465665280846</v>
      </c>
      <c r="Q88" s="2">
        <f>+C88-15018.5</f>
        <v>10455.923999999999</v>
      </c>
      <c r="R88" s="2"/>
      <c r="S88">
        <f>(P88-G88)*(P88-G88)</f>
        <v>0.79387488156419239</v>
      </c>
    </row>
    <row r="89" spans="1:19" x14ac:dyDescent="0.2">
      <c r="A89" s="28" t="s">
        <v>132</v>
      </c>
      <c r="B89" s="83"/>
      <c r="C89" s="28">
        <v>25610.584999999999</v>
      </c>
      <c r="D89" s="28" t="s">
        <v>134</v>
      </c>
      <c r="E89">
        <f>+(C89-C$7)/C$8</f>
        <v>-2078.4621506556123</v>
      </c>
      <c r="F89" s="29">
        <f>ROUND(2*E89,0)/2-0.5</f>
        <v>-2079</v>
      </c>
      <c r="G89" s="10">
        <f>+C89-(C$7+F89*C$8)</f>
        <v>6.9608999999982188</v>
      </c>
      <c r="I89">
        <f>+G89</f>
        <v>6.9608999999982188</v>
      </c>
      <c r="O89">
        <f ca="1">+C$11+C$12*$F89</f>
        <v>-13.908967085735638</v>
      </c>
      <c r="P89">
        <f>+D$11+D$12*F89+D$13*F89*F89</f>
        <v>7.3955932867676655</v>
      </c>
      <c r="Q89" s="2">
        <f>+C89-15018.5</f>
        <v>10592.084999999999</v>
      </c>
      <c r="R89" s="2"/>
      <c r="S89">
        <f>(P89-G89)*(P89-G89)</f>
        <v>0.18895825356242438</v>
      </c>
    </row>
    <row r="90" spans="1:19" x14ac:dyDescent="0.2">
      <c r="A90" s="28" t="s">
        <v>132</v>
      </c>
      <c r="B90" s="83"/>
      <c r="C90" s="28">
        <v>25616.531999999999</v>
      </c>
      <c r="D90" s="28" t="s">
        <v>134</v>
      </c>
      <c r="E90">
        <f>+(C90-C$7)/C$8</f>
        <v>-2078.0026425386918</v>
      </c>
      <c r="F90" s="29">
        <f>ROUND(2*E90,0)/2-0.5</f>
        <v>-2078.5</v>
      </c>
      <c r="G90" s="10">
        <f>+C90-(C$7+F90*C$8)</f>
        <v>6.4368499999982305</v>
      </c>
      <c r="I90">
        <f>+G90</f>
        <v>6.4368499999982305</v>
      </c>
      <c r="O90">
        <f ca="1">+C$11+C$12*$F90</f>
        <v>-13.908796001129051</v>
      </c>
      <c r="P90">
        <f>+D$11+D$12*F90+D$13*F90*F90</f>
        <v>7.3866928107656626</v>
      </c>
      <c r="Q90" s="2">
        <f>+C90-15018.5</f>
        <v>10598.031999999999</v>
      </c>
      <c r="R90" s="2"/>
      <c r="S90">
        <f>(P90-G90)*(P90-G90)</f>
        <v>0.9022013651665759</v>
      </c>
    </row>
    <row r="91" spans="1:19" x14ac:dyDescent="0.2">
      <c r="A91" s="28" t="s">
        <v>132</v>
      </c>
      <c r="B91" s="83"/>
      <c r="C91" s="28">
        <v>25622.536</v>
      </c>
      <c r="D91" s="28" t="s">
        <v>134</v>
      </c>
      <c r="E91">
        <f>+(C91-C$7)/C$8</f>
        <v>-2077.538730190618</v>
      </c>
      <c r="F91" s="29">
        <f>ROUND(2*E91,0)/2-0.5</f>
        <v>-2078</v>
      </c>
      <c r="G91" s="10">
        <f>+C91-(C$7+F91*C$8)</f>
        <v>5.9697999999989406</v>
      </c>
      <c r="I91">
        <f>+G91</f>
        <v>5.9697999999989406</v>
      </c>
      <c r="O91">
        <f ca="1">+C$11+C$12*$F91</f>
        <v>-13.908624916522465</v>
      </c>
      <c r="P91">
        <f>+D$11+D$12*F91+D$13*F91*F91</f>
        <v>7.3777942537408006</v>
      </c>
      <c r="Q91" s="2">
        <f>+C91-15018.5</f>
        <v>10604.036</v>
      </c>
      <c r="R91" s="2"/>
      <c r="S91">
        <f>(P91-G91)*(P91-G91)</f>
        <v>1.9824478185700971</v>
      </c>
    </row>
    <row r="92" spans="1:19" x14ac:dyDescent="0.2">
      <c r="A92" s="28" t="s">
        <v>132</v>
      </c>
      <c r="B92" s="83"/>
      <c r="C92" s="28">
        <v>25642.646000000001</v>
      </c>
      <c r="D92" s="28" t="s">
        <v>134</v>
      </c>
      <c r="E92">
        <f>+(C92-C$7)/C$8</f>
        <v>-2075.9848865330973</v>
      </c>
      <c r="F92" s="29">
        <f>ROUND(2*E92,0)/2-0.5</f>
        <v>-2076.5</v>
      </c>
      <c r="G92" s="10">
        <f>+C92-(C$7+F92*C$8)</f>
        <v>6.6666499999992084</v>
      </c>
      <c r="I92">
        <f>+G92</f>
        <v>6.6666499999992084</v>
      </c>
      <c r="O92">
        <f ca="1">+C$11+C$12*$F92</f>
        <v>-13.908111662702705</v>
      </c>
      <c r="P92">
        <f>+D$11+D$12*F92+D$13*F92*F92</f>
        <v>7.3511100965290161</v>
      </c>
      <c r="Q92" s="2">
        <f>+C92-15018.5</f>
        <v>10624.146000000001</v>
      </c>
      <c r="R92" s="2"/>
      <c r="S92">
        <f>(P92-G92)*(P92-G92)</f>
        <v>0.46848562374159375</v>
      </c>
    </row>
    <row r="93" spans="1:19" x14ac:dyDescent="0.2">
      <c r="A93" s="28" t="s">
        <v>132</v>
      </c>
      <c r="B93" s="83"/>
      <c r="C93" s="28">
        <v>25779.774000000001</v>
      </c>
      <c r="D93" s="28" t="s">
        <v>133</v>
      </c>
      <c r="E93">
        <f>+(C93-C$7)/C$8</f>
        <v>-2065.3893881209387</v>
      </c>
      <c r="F93" s="29">
        <f>ROUND(2*E93,0)/2-0.5</f>
        <v>-2066</v>
      </c>
      <c r="G93" s="10">
        <f>+C93-(C$7+F93*C$8)</f>
        <v>7.9026000000012573</v>
      </c>
      <c r="H93">
        <f>+G93</f>
        <v>7.9026000000012573</v>
      </c>
      <c r="O93">
        <f ca="1">+C$11+C$12*$F93</f>
        <v>-13.904518885964389</v>
      </c>
      <c r="P93">
        <f>+D$11+D$12*F93+D$13*F93*F93</f>
        <v>7.1648045782847749</v>
      </c>
      <c r="Q93" s="2">
        <f>+C93-15018.5</f>
        <v>10761.274000000001</v>
      </c>
      <c r="R93" s="2"/>
      <c r="S93">
        <f>(P93-G93)*(P93-G93)</f>
        <v>0.54434208430580211</v>
      </c>
    </row>
    <row r="94" spans="1:19" x14ac:dyDescent="0.2">
      <c r="A94" s="28" t="s">
        <v>132</v>
      </c>
      <c r="B94" s="83"/>
      <c r="C94" s="28">
        <v>25830.695</v>
      </c>
      <c r="D94" s="28" t="s">
        <v>133</v>
      </c>
      <c r="E94">
        <f>+(C94-C$7)/C$8</f>
        <v>-2061.4548643574071</v>
      </c>
      <c r="F94" s="29">
        <f>ROUND(2*E94,0)/2-0.5</f>
        <v>-2062</v>
      </c>
      <c r="G94" s="10">
        <f>+C94-(C$7+F94*C$8)</f>
        <v>7.0551999999988766</v>
      </c>
      <c r="H94">
        <f>+G94</f>
        <v>7.0551999999988766</v>
      </c>
      <c r="O94">
        <f ca="1">+C$11+C$12*$F94</f>
        <v>-13.903150209111699</v>
      </c>
      <c r="P94">
        <f>+D$11+D$12*F94+D$13*F94*F94</f>
        <v>7.0940536488728281</v>
      </c>
      <c r="Q94" s="2">
        <f>+C94-15018.5</f>
        <v>10812.195</v>
      </c>
      <c r="R94" s="2"/>
      <c r="S94">
        <f>(P94-G94)*(P94-G94)</f>
        <v>1.5096060308203115E-3</v>
      </c>
    </row>
    <row r="95" spans="1:19" x14ac:dyDescent="0.2">
      <c r="A95" s="28" t="s">
        <v>132</v>
      </c>
      <c r="B95" s="83"/>
      <c r="C95" s="28">
        <v>26062.888999999999</v>
      </c>
      <c r="D95" s="28" t="s">
        <v>133</v>
      </c>
      <c r="E95">
        <f>+(C95-C$7)/C$8</f>
        <v>-2043.5138810548522</v>
      </c>
      <c r="F95" s="29">
        <f>ROUND(2*E95,0)/2-0.5</f>
        <v>-2044</v>
      </c>
      <c r="G95" s="10">
        <f>+C95-(C$7+F95*C$8)</f>
        <v>6.2913999999982479</v>
      </c>
      <c r="H95">
        <f>+G95</f>
        <v>6.2913999999982479</v>
      </c>
      <c r="O95">
        <f ca="1">+C$11+C$12*$F95</f>
        <v>-13.896991163274585</v>
      </c>
      <c r="P95">
        <f>+D$11+D$12*F95+D$13*F95*F95</f>
        <v>6.7771942964106628</v>
      </c>
      <c r="Q95" s="2">
        <f>+C95-15018.5</f>
        <v>11044.388999999999</v>
      </c>
      <c r="R95" s="2"/>
      <c r="S95">
        <f>(P95-G95)*(P95-G95)</f>
        <v>0.23599609842683322</v>
      </c>
    </row>
    <row r="96" spans="1:19" x14ac:dyDescent="0.2">
      <c r="A96" s="28" t="s">
        <v>132</v>
      </c>
      <c r="B96" s="83"/>
      <c r="C96" s="28">
        <v>26128.799999999999</v>
      </c>
      <c r="D96" s="28" t="s">
        <v>133</v>
      </c>
      <c r="E96">
        <f>+(C96-C$7)/C$8</f>
        <v>-2038.4211217654013</v>
      </c>
      <c r="F96" s="29">
        <f>ROUND(2*E96,0)/2-0.5</f>
        <v>-2039</v>
      </c>
      <c r="G96" s="10">
        <f>+C96-(C$7+F96*C$8)</f>
        <v>7.4919000000008964</v>
      </c>
      <c r="H96">
        <f>+G96</f>
        <v>7.4919000000008964</v>
      </c>
      <c r="O96">
        <f ca="1">+C$11+C$12*$F96</f>
        <v>-13.895280317208721</v>
      </c>
      <c r="P96">
        <f>+D$11+D$12*F96+D$13*F96*F96</f>
        <v>6.6896191743568689</v>
      </c>
      <c r="Q96" s="2">
        <f>+C96-15018.5</f>
        <v>11110.3</v>
      </c>
      <c r="R96" s="2"/>
      <c r="S96">
        <f>(P96-G96)*(P96-G96)</f>
        <v>0.64365452319606242</v>
      </c>
    </row>
    <row r="97" spans="1:19" x14ac:dyDescent="0.2">
      <c r="A97" s="28" t="s">
        <v>132</v>
      </c>
      <c r="B97" s="83"/>
      <c r="C97" s="28">
        <v>26178.735000000001</v>
      </c>
      <c r="D97" s="28" t="s">
        <v>133</v>
      </c>
      <c r="E97">
        <f>+(C97-C$7)/C$8</f>
        <v>-2034.5627834740883</v>
      </c>
      <c r="F97" s="29">
        <f>ROUND(2*E97,0)/2-0.5</f>
        <v>-2035</v>
      </c>
      <c r="G97" s="10">
        <f>+C97-(C$7+F97*C$8)</f>
        <v>5.6585000000013679</v>
      </c>
      <c r="H97">
        <f>+G97</f>
        <v>5.6585000000013679</v>
      </c>
      <c r="O97">
        <f ca="1">+C$11+C$12*$F97</f>
        <v>-13.893911640356029</v>
      </c>
      <c r="P97">
        <f>+D$11+D$12*F97+D$13*F97*F97</f>
        <v>6.6196972430676144</v>
      </c>
      <c r="Q97" s="2">
        <f>+C97-15018.5</f>
        <v>11160.235000000001</v>
      </c>
      <c r="R97" s="2"/>
      <c r="S97">
        <f>(P97-G97)*(P97-G97)</f>
        <v>0.92390014007815302</v>
      </c>
    </row>
    <row r="98" spans="1:19" x14ac:dyDescent="0.2">
      <c r="A98" s="28" t="s">
        <v>132</v>
      </c>
      <c r="B98" s="83"/>
      <c r="C98" s="28">
        <v>26205.669000000002</v>
      </c>
      <c r="D98" s="28" t="s">
        <v>133</v>
      </c>
      <c r="E98">
        <f>+(C98-C$7)/C$8</f>
        <v>-2032.4816683536674</v>
      </c>
      <c r="F98" s="29">
        <f>ROUND(2*E98,0)/2-0.5</f>
        <v>-2033</v>
      </c>
      <c r="G98" s="10">
        <f>+C98-(C$7+F98*C$8)</f>
        <v>6.7083000000020547</v>
      </c>
      <c r="H98">
        <f>+G98</f>
        <v>6.7083000000020547</v>
      </c>
      <c r="O98">
        <f ca="1">+C$11+C$12*$F98</f>
        <v>-13.893227301929684</v>
      </c>
      <c r="P98">
        <f>+D$11+D$12*F98+D$13*F98*F98</f>
        <v>6.5847823328742461</v>
      </c>
      <c r="Q98" s="2">
        <f>+C98-15018.5</f>
        <v>11187.169000000002</v>
      </c>
      <c r="R98" s="2"/>
      <c r="S98">
        <f>(P98-G98)*(P98-G98)</f>
        <v>1.5256614092696142E-2</v>
      </c>
    </row>
    <row r="99" spans="1:19" x14ac:dyDescent="0.2">
      <c r="A99" s="28" t="s">
        <v>132</v>
      </c>
      <c r="B99" s="83"/>
      <c r="C99" s="28">
        <v>26231.624</v>
      </c>
      <c r="D99" s="28" t="s">
        <v>133</v>
      </c>
      <c r="E99">
        <f>+(C99-C$7)/C$8</f>
        <v>-2030.4761978349727</v>
      </c>
      <c r="F99" s="29">
        <f>ROUND(2*E99,0)/2-0.5</f>
        <v>-2031</v>
      </c>
      <c r="G99" s="10">
        <f>+C99-(C$7+F99*C$8)</f>
        <v>6.7790999999997439</v>
      </c>
      <c r="H99">
        <f>+G99</f>
        <v>6.7790999999997439</v>
      </c>
      <c r="O99">
        <f ca="1">+C$11+C$12*$F99</f>
        <v>-13.892542963503338</v>
      </c>
      <c r="P99">
        <f>+D$11+D$12*F99+D$13*F99*F99</f>
        <v>6.5498981263150551</v>
      </c>
      <c r="Q99" s="2">
        <f>+C99-15018.5</f>
        <v>11213.124</v>
      </c>
      <c r="R99" s="2"/>
      <c r="S99">
        <f>(P99-G99)*(P99-G99)</f>
        <v>5.2533498900572045E-2</v>
      </c>
    </row>
    <row r="100" spans="1:19" x14ac:dyDescent="0.2">
      <c r="A100" s="28" t="s">
        <v>132</v>
      </c>
      <c r="B100" s="83"/>
      <c r="C100" s="28">
        <v>26270.544999999998</v>
      </c>
      <c r="D100" s="28" t="s">
        <v>133</v>
      </c>
      <c r="E100">
        <f>+(C100-C$7)/C$8</f>
        <v>-2027.4688806298825</v>
      </c>
      <c r="F100" s="29">
        <f>ROUND(2*E100,0)/2-0.5</f>
        <v>-2028</v>
      </c>
      <c r="G100" s="10">
        <f>+C100-(C$7+F100*C$8)</f>
        <v>6.8737999999975727</v>
      </c>
      <c r="H100">
        <f>+G100</f>
        <v>6.8737999999975727</v>
      </c>
      <c r="O100">
        <f ca="1">+C$11+C$12*$F100</f>
        <v>-13.891516455863819</v>
      </c>
      <c r="P100">
        <f>+D$11+D$12*F100+D$13*F100*F100</f>
        <v>6.49762938579034</v>
      </c>
      <c r="Q100" s="2">
        <f>+C100-15018.5</f>
        <v>11252.044999999998</v>
      </c>
      <c r="R100" s="2"/>
      <c r="S100">
        <f>(P100-G100)*(P100-G100)</f>
        <v>0.14150433099304674</v>
      </c>
    </row>
    <row r="101" spans="1:19" x14ac:dyDescent="0.2">
      <c r="A101" s="28" t="s">
        <v>132</v>
      </c>
      <c r="B101" s="83"/>
      <c r="C101" s="28">
        <v>26489.794000000002</v>
      </c>
      <c r="D101" s="28" t="s">
        <v>133</v>
      </c>
      <c r="E101">
        <f>+(C101-C$7)/C$8</f>
        <v>-2010.5281214022452</v>
      </c>
      <c r="F101" s="29">
        <f>ROUND(2*E101,0)/2-0.5</f>
        <v>-2011</v>
      </c>
      <c r="G101" s="10">
        <f>+C101-(C$7+F101*C$8)</f>
        <v>6.1071000000010827</v>
      </c>
      <c r="H101">
        <f>+G101</f>
        <v>6.1071000000010827</v>
      </c>
      <c r="O101">
        <f ca="1">+C$11+C$12*$F101</f>
        <v>-13.88569957923988</v>
      </c>
      <c r="P101">
        <f>+D$11+D$12*F101+D$13*F101*F101</f>
        <v>6.2027447606026911</v>
      </c>
      <c r="Q101" s="2">
        <f>+C101-15018.5</f>
        <v>11471.294000000002</v>
      </c>
      <c r="R101" s="2"/>
      <c r="S101">
        <f>(P101-G101)*(P101-G101)</f>
        <v>9.1479202305389876E-3</v>
      </c>
    </row>
    <row r="102" spans="1:19" x14ac:dyDescent="0.2">
      <c r="A102" s="28" t="s">
        <v>132</v>
      </c>
      <c r="B102" s="83"/>
      <c r="C102" s="28">
        <v>26528.702000000001</v>
      </c>
      <c r="D102" s="28" t="s">
        <v>133</v>
      </c>
      <c r="E102">
        <f>+(C102-C$7)/C$8</f>
        <v>-2007.5218086709265</v>
      </c>
      <c r="F102" s="29">
        <f>ROUND(2*E102,0)/2-0.5</f>
        <v>-2008</v>
      </c>
      <c r="G102" s="10">
        <f>+C102-(C$7+F102*C$8)</f>
        <v>6.188799999999901</v>
      </c>
      <c r="H102">
        <f>+G102</f>
        <v>6.188799999999901</v>
      </c>
      <c r="O102">
        <f ca="1">+C$11+C$12*$F102</f>
        <v>-13.884673071600361</v>
      </c>
      <c r="P102">
        <f>+D$11+D$12*F102+D$13*F102*F102</f>
        <v>6.1509365745905864</v>
      </c>
      <c r="Q102" s="2">
        <f>+C102-15018.5</f>
        <v>11510.202000000001</v>
      </c>
      <c r="R102" s="2"/>
      <c r="S102">
        <f>(P102-G102)*(P102-G102)</f>
        <v>1.4336389837267339E-3</v>
      </c>
    </row>
    <row r="103" spans="1:19" x14ac:dyDescent="0.2">
      <c r="A103" s="28" t="s">
        <v>132</v>
      </c>
      <c r="B103" s="83"/>
      <c r="C103" s="28">
        <v>26902.682000000001</v>
      </c>
      <c r="D103" s="28" t="s">
        <v>133</v>
      </c>
      <c r="E103">
        <f>+(C103-C$7)/C$8</f>
        <v>-1978.6254162771111</v>
      </c>
      <c r="F103" s="29">
        <f>ROUND(2*E103,0)/2-0.5</f>
        <v>-1979</v>
      </c>
      <c r="G103" s="10">
        <f>+C103-(C$7+F103*C$8)</f>
        <v>4.8479000000006636</v>
      </c>
      <c r="H103">
        <f>+G103</f>
        <v>4.8479000000006636</v>
      </c>
      <c r="O103">
        <f ca="1">+C$11+C$12*$F103</f>
        <v>-13.874750164418346</v>
      </c>
      <c r="P103">
        <f>+D$11+D$12*F103+D$13*F103*F103</f>
        <v>5.6536857313710751</v>
      </c>
      <c r="Q103" s="2">
        <f>+C103-15018.5</f>
        <v>11884.182000000001</v>
      </c>
      <c r="R103" s="2"/>
      <c r="S103">
        <f>(P103-G103)*(P103-G103)</f>
        <v>0.64929064488014898</v>
      </c>
    </row>
    <row r="104" spans="1:19" x14ac:dyDescent="0.2">
      <c r="A104" s="28" t="s">
        <v>132</v>
      </c>
      <c r="B104" s="83"/>
      <c r="C104" s="28">
        <v>26903.609</v>
      </c>
      <c r="D104" s="28" t="s">
        <v>133</v>
      </c>
      <c r="E104">
        <f>+(C104-C$7)/C$8</f>
        <v>-1978.5537895704715</v>
      </c>
      <c r="F104" s="29">
        <f>ROUND(2*E104,0)/2-0.5</f>
        <v>-1979</v>
      </c>
      <c r="G104" s="10">
        <f>+C104-(C$7+F104*C$8)</f>
        <v>5.7749000000003434</v>
      </c>
      <c r="H104">
        <f>+G104</f>
        <v>5.7749000000003434</v>
      </c>
      <c r="O104">
        <f ca="1">+C$11+C$12*$F104</f>
        <v>-13.874750164418346</v>
      </c>
      <c r="P104">
        <f>+D$11+D$12*F104+D$13*F104*F104</f>
        <v>5.6536857313710751</v>
      </c>
      <c r="Q104" s="2">
        <f>+C104-15018.5</f>
        <v>11885.109</v>
      </c>
      <c r="R104" s="2"/>
      <c r="S104">
        <f>(P104-G104)*(P104-G104)</f>
        <v>1.4692898919328422E-2</v>
      </c>
    </row>
    <row r="105" spans="1:19" x14ac:dyDescent="0.2">
      <c r="A105" s="28" t="s">
        <v>132</v>
      </c>
      <c r="B105" s="83"/>
      <c r="C105" s="28">
        <v>26968.575000000001</v>
      </c>
      <c r="D105" s="28" t="s">
        <v>133</v>
      </c>
      <c r="E105">
        <f>+(C105-C$7)/C$8</f>
        <v>-1973.534047797498</v>
      </c>
      <c r="F105" s="29">
        <f>ROUND(2*E105,0)/2-0.5</f>
        <v>-1974</v>
      </c>
      <c r="G105" s="10">
        <f>+C105-(C$7+F105*C$8)</f>
        <v>6.0303999999996449</v>
      </c>
      <c r="H105">
        <f>+G105</f>
        <v>6.0303999999996449</v>
      </c>
      <c r="O105">
        <f ca="1">+C$11+C$12*$F105</f>
        <v>-13.873039318352482</v>
      </c>
      <c r="P105">
        <f>+D$11+D$12*F105+D$13*F105*F105</f>
        <v>5.5686052795939087</v>
      </c>
      <c r="Q105" s="2">
        <f>+C105-15018.5</f>
        <v>11950.075000000001</v>
      </c>
      <c r="R105" s="2"/>
      <c r="S105">
        <f>(P105-G105)*(P105-G105)</f>
        <v>0.21325436379461207</v>
      </c>
    </row>
    <row r="106" spans="1:19" x14ac:dyDescent="0.2">
      <c r="A106" s="28" t="s">
        <v>132</v>
      </c>
      <c r="B106" s="83"/>
      <c r="C106" s="28">
        <v>27277.694</v>
      </c>
      <c r="D106" s="28" t="s">
        <v>133</v>
      </c>
      <c r="E106">
        <f>+(C106-C$7)/C$8</f>
        <v>-1949.6492841192696</v>
      </c>
      <c r="F106" s="29">
        <f>ROUND(2*E106,0)/2-0.5</f>
        <v>-1950</v>
      </c>
      <c r="G106" s="10">
        <f>+C106-(C$7+F106*C$8)</f>
        <v>4.5390000000006694</v>
      </c>
      <c r="H106">
        <f>+G106</f>
        <v>4.5390000000006694</v>
      </c>
      <c r="O106">
        <f ca="1">+C$11+C$12*$F106</f>
        <v>-13.864827257236332</v>
      </c>
      <c r="P106">
        <f>+D$11+D$12*F106+D$13*F106*F106</f>
        <v>5.1628903272366262</v>
      </c>
      <c r="Q106" s="2">
        <f>+C106-15018.5</f>
        <v>12259.194</v>
      </c>
      <c r="R106" s="2"/>
      <c r="S106">
        <f>(P106-G106)*(P106-G106)</f>
        <v>0.38923914041858931</v>
      </c>
    </row>
    <row r="107" spans="1:19" x14ac:dyDescent="0.2">
      <c r="A107" s="28" t="s">
        <v>132</v>
      </c>
      <c r="B107" s="83"/>
      <c r="C107" s="28">
        <v>27653.637999999999</v>
      </c>
      <c r="D107" s="28" t="s">
        <v>133</v>
      </c>
      <c r="E107">
        <f>+(C107-C$7)/C$8</f>
        <v>-1920.6011389187227</v>
      </c>
      <c r="F107" s="29">
        <f>ROUND(2*E107,0)/2-0.5</f>
        <v>-1921</v>
      </c>
      <c r="G107" s="10">
        <f>+C107-(C$7+F107*C$8)</f>
        <v>5.1620999999977357</v>
      </c>
      <c r="H107">
        <f>+G107</f>
        <v>5.1620999999977357</v>
      </c>
      <c r="O107">
        <f ca="1">+C$11+C$12*$F107</f>
        <v>-13.854904350054317</v>
      </c>
      <c r="P107">
        <f>+D$11+D$12*F107+D$13*F107*F107</f>
        <v>4.6785503621872309</v>
      </c>
      <c r="Q107" s="2">
        <f>+C107-15018.5</f>
        <v>12635.137999999999</v>
      </c>
      <c r="R107" s="2"/>
      <c r="S107">
        <f>(P107-G107)*(P107-G107)</f>
        <v>0.23382025222667044</v>
      </c>
    </row>
    <row r="108" spans="1:19" x14ac:dyDescent="0.2">
      <c r="A108" s="28" t="s">
        <v>132</v>
      </c>
      <c r="B108" s="83"/>
      <c r="C108" s="28">
        <v>27718.541000000001</v>
      </c>
      <c r="D108" s="28" t="s">
        <v>133</v>
      </c>
      <c r="E108">
        <f>+(C108-C$7)/C$8</f>
        <v>-1915.5862649801809</v>
      </c>
      <c r="F108" s="29">
        <f>ROUND(2*E108,0)/2-0.5</f>
        <v>-1916</v>
      </c>
      <c r="G108" s="10">
        <f>+C108-(C$7+F108*C$8)</f>
        <v>5.3546000000023923</v>
      </c>
      <c r="H108">
        <f>+G108</f>
        <v>5.3546000000023923</v>
      </c>
      <c r="O108">
        <f ca="1">+C$11+C$12*$F108</f>
        <v>-13.853193503988454</v>
      </c>
      <c r="P108">
        <f>+D$11+D$12*F108+D$13*F108*F108</f>
        <v>4.5956959238876678</v>
      </c>
      <c r="Q108" s="2">
        <f>+C108-15018.5</f>
        <v>12700.041000000001</v>
      </c>
      <c r="R108" s="2"/>
      <c r="S108">
        <f>(P108-G108)*(P108-G108)</f>
        <v>0.57593539674354366</v>
      </c>
    </row>
    <row r="109" spans="1:19" x14ac:dyDescent="0.2">
      <c r="A109" s="28" t="s">
        <v>132</v>
      </c>
      <c r="B109" s="83"/>
      <c r="C109" s="28">
        <v>27731.512999999999</v>
      </c>
      <c r="D109" s="28" t="s">
        <v>133</v>
      </c>
      <c r="E109">
        <f>+(C109-C$7)/C$8</f>
        <v>-1914.5839546905063</v>
      </c>
      <c r="F109" s="29">
        <f>ROUND(2*E109,0)/2-0.5</f>
        <v>-1915</v>
      </c>
      <c r="G109" s="10">
        <f>+C109-(C$7+F109*C$8)</f>
        <v>5.3845000000001164</v>
      </c>
      <c r="H109">
        <f>+G109</f>
        <v>5.3845000000001164</v>
      </c>
      <c r="O109">
        <f ca="1">+C$11+C$12*$F109</f>
        <v>-13.852851334775281</v>
      </c>
      <c r="P109">
        <f>+D$11+D$12*F109+D$13*F109*F109</f>
        <v>4.5791480639533866</v>
      </c>
      <c r="Q109" s="2">
        <f>+C109-15018.5</f>
        <v>12713.012999999999</v>
      </c>
      <c r="R109" s="2"/>
      <c r="S109">
        <f>(P109-G109)*(P109-G109)</f>
        <v>0.64859174089421601</v>
      </c>
    </row>
    <row r="110" spans="1:19" x14ac:dyDescent="0.2">
      <c r="A110" s="28" t="s">
        <v>132</v>
      </c>
      <c r="B110" s="83"/>
      <c r="C110" s="28">
        <v>28015.648000000001</v>
      </c>
      <c r="D110" s="28" t="s">
        <v>133</v>
      </c>
      <c r="E110">
        <f>+(C110-C$7)/C$8</f>
        <v>-1892.629635066952</v>
      </c>
      <c r="F110" s="29">
        <f>ROUND(2*E110,0)/2-0.5</f>
        <v>-1893</v>
      </c>
      <c r="G110" s="10">
        <f>+C110-(C$7+F110*C$8)</f>
        <v>4.7933000000011816</v>
      </c>
      <c r="H110">
        <f>+G110</f>
        <v>4.7933000000011816</v>
      </c>
      <c r="O110">
        <f ca="1">+C$11+C$12*$F110</f>
        <v>-13.845323612085476</v>
      </c>
      <c r="P110">
        <f>+D$11+D$12*F110+D$13*F110*F110</f>
        <v>4.2170371502606763</v>
      </c>
      <c r="Q110" s="2">
        <f>+C110-15018.5</f>
        <v>12997.148000000001</v>
      </c>
      <c r="R110" s="2"/>
      <c r="S110">
        <f>(P110-G110)*(P110-G110)</f>
        <v>0.33207887199104824</v>
      </c>
    </row>
    <row r="111" spans="1:19" x14ac:dyDescent="0.2">
      <c r="A111" s="77" t="s">
        <v>43</v>
      </c>
      <c r="B111" s="76"/>
      <c r="C111" s="77">
        <v>28325.39</v>
      </c>
      <c r="D111" s="28"/>
      <c r="E111">
        <f>+(C111-C$7)/C$8</f>
        <v>-1868.696733914898</v>
      </c>
      <c r="F111" s="29">
        <f>ROUND(2*E111,0)/2-0.5</f>
        <v>-1869</v>
      </c>
      <c r="G111" s="10">
        <f>+C111-(C$7+F111*C$8)</f>
        <v>3.9248999999981606</v>
      </c>
      <c r="I111">
        <f>+G111</f>
        <v>3.9248999999981606</v>
      </c>
      <c r="O111">
        <f ca="1">+C$11+C$12*$F111</f>
        <v>-13.837111550969325</v>
      </c>
      <c r="P111">
        <f>+D$11+D$12*F111+D$13*F111*F111</f>
        <v>3.8262441641118965</v>
      </c>
      <c r="Q111" s="2">
        <f>+C111-15018.5</f>
        <v>13306.89</v>
      </c>
      <c r="R111" s="2" t="s">
        <v>134</v>
      </c>
      <c r="S111">
        <f>(P111-G111)*(P111-G111)</f>
        <v>9.7329739544174832E-3</v>
      </c>
    </row>
    <row r="112" spans="1:19" x14ac:dyDescent="0.2">
      <c r="A112" s="28" t="s">
        <v>132</v>
      </c>
      <c r="B112" s="83"/>
      <c r="C112" s="28">
        <v>28337.782999999999</v>
      </c>
      <c r="D112" s="28" t="s">
        <v>133</v>
      </c>
      <c r="E112">
        <f>+(C112-C$7)/C$8</f>
        <v>-1867.739161341668</v>
      </c>
      <c r="F112" s="29">
        <f>ROUND(2*E112,0)/2-0.5</f>
        <v>-1868</v>
      </c>
      <c r="G112" s="10">
        <f>+C112-(C$7+F112*C$8)</f>
        <v>3.3757999999979802</v>
      </c>
      <c r="H112">
        <f>+G112</f>
        <v>3.3757999999979802</v>
      </c>
      <c r="O112">
        <f ca="1">+C$11+C$12*$F112</f>
        <v>-13.836769381756152</v>
      </c>
      <c r="P112">
        <f>+D$11+D$12*F112+D$13*F112*F112</f>
        <v>3.8100570718791555</v>
      </c>
      <c r="Q112" s="2">
        <f>+C112-15018.5</f>
        <v>13319.282999999999</v>
      </c>
      <c r="R112" s="2"/>
      <c r="S112">
        <f>(P112-G112)*(P112-G112)</f>
        <v>0.1885792044788123</v>
      </c>
    </row>
    <row r="113" spans="1:19" x14ac:dyDescent="0.2">
      <c r="A113" s="28" t="s">
        <v>132</v>
      </c>
      <c r="B113" s="83"/>
      <c r="C113" s="28">
        <v>28337.782999999999</v>
      </c>
      <c r="D113" s="28" t="s">
        <v>133</v>
      </c>
      <c r="E113">
        <f>+(C113-C$7)/C$8</f>
        <v>-1867.739161341668</v>
      </c>
      <c r="F113" s="29">
        <f>ROUND(2*E113,0)/2-0.5</f>
        <v>-1868</v>
      </c>
      <c r="G113" s="10">
        <f>+C113-(C$7+F113*C$8)</f>
        <v>3.3757999999979802</v>
      </c>
      <c r="H113">
        <f>+G113</f>
        <v>3.3757999999979802</v>
      </c>
      <c r="O113">
        <f ca="1">+C$11+C$12*$F113</f>
        <v>-13.836769381756152</v>
      </c>
      <c r="P113">
        <f>+D$11+D$12*F113+D$13*F113*F113</f>
        <v>3.8100570718791555</v>
      </c>
      <c r="Q113" s="2">
        <f>+C113-15018.5</f>
        <v>13319.282999999999</v>
      </c>
      <c r="R113" s="2"/>
      <c r="S113">
        <f>(P113-G113)*(P113-G113)</f>
        <v>0.1885792044788123</v>
      </c>
    </row>
    <row r="114" spans="1:19" x14ac:dyDescent="0.2">
      <c r="A114" s="28" t="s">
        <v>132</v>
      </c>
      <c r="B114" s="83"/>
      <c r="C114" s="28">
        <v>28364.720000000001</v>
      </c>
      <c r="D114" s="28" t="s">
        <v>133</v>
      </c>
      <c r="E114">
        <f>+(C114-C$7)/C$8</f>
        <v>-1865.6578144196073</v>
      </c>
      <c r="F114" s="29">
        <f>ROUND(2*E114,0)/2-0.5</f>
        <v>-1866</v>
      </c>
      <c r="G114" s="10">
        <f>+C114-(C$7+F114*C$8)</f>
        <v>4.4285999999992782</v>
      </c>
      <c r="H114">
        <f>+G114</f>
        <v>4.4285999999992782</v>
      </c>
      <c r="O114">
        <f ca="1">+C$11+C$12*$F114</f>
        <v>-13.836085043329808</v>
      </c>
      <c r="P114">
        <f>+D$11+D$12*F114+D$13*F114*F114</f>
        <v>3.7777059151393075</v>
      </c>
      <c r="Q114" s="2">
        <f>+C114-15018.5</f>
        <v>13346.220000000001</v>
      </c>
      <c r="R114" s="2"/>
      <c r="S114">
        <f>(P114-G114)*(P114-G114)</f>
        <v>0.4236631097056987</v>
      </c>
    </row>
    <row r="115" spans="1:19" x14ac:dyDescent="0.2">
      <c r="A115" s="28" t="s">
        <v>132</v>
      </c>
      <c r="B115" s="83"/>
      <c r="C115" s="28">
        <v>28376.685000000001</v>
      </c>
      <c r="D115" s="28" t="s">
        <v>133</v>
      </c>
      <c r="E115">
        <f>+(C115-C$7)/C$8</f>
        <v>-1864.7333122136283</v>
      </c>
      <c r="F115" s="29">
        <f>ROUND(2*E115,0)/2-0.5</f>
        <v>-1865</v>
      </c>
      <c r="G115" s="10">
        <f>+C115-(C$7+F115*C$8)</f>
        <v>3.4515000000028522</v>
      </c>
      <c r="H115">
        <f>+G115</f>
        <v>3.4515000000028522</v>
      </c>
      <c r="O115">
        <f ca="1">+C$11+C$12*$F115</f>
        <v>-13.835742874116635</v>
      </c>
      <c r="P115">
        <f>+D$11+D$12*F115+D$13*F115*F115</f>
        <v>3.7615418506321987</v>
      </c>
      <c r="Q115" s="2">
        <f>+C115-15018.5</f>
        <v>13358.185000000001</v>
      </c>
      <c r="R115" s="2"/>
      <c r="S115">
        <f>(P115-G115)*(P115-G115)</f>
        <v>9.6125949141670025E-2</v>
      </c>
    </row>
    <row r="116" spans="1:19" x14ac:dyDescent="0.2">
      <c r="A116" s="28" t="s">
        <v>132</v>
      </c>
      <c r="B116" s="83"/>
      <c r="C116" s="28">
        <v>28454.534</v>
      </c>
      <c r="D116" s="28" t="s">
        <v>133</v>
      </c>
      <c r="E116">
        <f>+(C116-C$7)/C$8</f>
        <v>-1858.7181369329553</v>
      </c>
      <c r="F116" s="29">
        <f>ROUND(2*E116,0)/2-0.5</f>
        <v>-1859</v>
      </c>
      <c r="G116" s="10">
        <f>+C116-(C$7+F116*C$8)</f>
        <v>3.647899999999936</v>
      </c>
      <c r="H116">
        <f>+G116</f>
        <v>3.647899999999936</v>
      </c>
      <c r="O116">
        <f ca="1">+C$11+C$12*$F116</f>
        <v>-13.833689858837596</v>
      </c>
      <c r="P116">
        <f>+D$11+D$12*F116+D$13*F116*F116</f>
        <v>3.6647186576689599</v>
      </c>
      <c r="Q116" s="2">
        <f>+C116-15018.5</f>
        <v>13436.034</v>
      </c>
      <c r="R116" s="2"/>
      <c r="S116">
        <f>(P116-G116)*(P116-G116)</f>
        <v>2.8286724578781665E-4</v>
      </c>
    </row>
    <row r="117" spans="1:19" x14ac:dyDescent="0.2">
      <c r="A117" s="28" t="s">
        <v>132</v>
      </c>
      <c r="B117" s="83"/>
      <c r="C117" s="28">
        <v>28752.617999999999</v>
      </c>
      <c r="D117" s="28" t="s">
        <v>133</v>
      </c>
      <c r="E117">
        <f>+(C117-C$7)/C$8</f>
        <v>-1835.6860169524266</v>
      </c>
      <c r="F117" s="29">
        <f>ROUND(2*E117,0)/2-0.5</f>
        <v>-1836</v>
      </c>
      <c r="G117" s="10">
        <f>+C117-(C$7+F117*C$8)</f>
        <v>4.0635999999976775</v>
      </c>
      <c r="H117">
        <f>+G117</f>
        <v>4.0635999999976775</v>
      </c>
      <c r="O117">
        <f ca="1">+C$11+C$12*$F117</f>
        <v>-13.82581996693462</v>
      </c>
      <c r="P117">
        <f>+D$11+D$12*F117+D$13*F117*F117</f>
        <v>3.2961230001424546</v>
      </c>
      <c r="Q117" s="2">
        <f>+C117-15018.5</f>
        <v>13734.117999999999</v>
      </c>
      <c r="R117" s="2"/>
      <c r="S117">
        <f>(P117-G117)*(P117-G117)</f>
        <v>0.58902094530677374</v>
      </c>
    </row>
    <row r="118" spans="1:19" x14ac:dyDescent="0.2">
      <c r="A118" s="28" t="s">
        <v>132</v>
      </c>
      <c r="B118" s="83"/>
      <c r="C118" s="28">
        <v>28777.591</v>
      </c>
      <c r="D118" s="28" t="s">
        <v>133</v>
      </c>
      <c r="E118">
        <f>+(C118-C$7)/C$8</f>
        <v>-1833.7564228370975</v>
      </c>
      <c r="F118">
        <f>ROUND(2*E118,0)/2</f>
        <v>-1834</v>
      </c>
      <c r="G118" s="10">
        <f>+C118-(C$7+F118*C$8)</f>
        <v>3.1523999999990338</v>
      </c>
      <c r="H118">
        <f>+G118</f>
        <v>3.1523999999990338</v>
      </c>
      <c r="O118">
        <f ca="1">+C$11+C$12*$F118</f>
        <v>-13.825135628508274</v>
      </c>
      <c r="P118">
        <f>+D$11+D$12*F118+D$13*F118*F118</f>
        <v>3.2642631015493908</v>
      </c>
      <c r="Q118" s="2">
        <f>+C118-15018.5</f>
        <v>13759.091</v>
      </c>
      <c r="R118" s="2"/>
      <c r="S118">
        <f>(P118-G118)*(P118-G118)</f>
        <v>1.2513353488465495E-2</v>
      </c>
    </row>
    <row r="119" spans="1:19" x14ac:dyDescent="0.2">
      <c r="A119" s="28" t="s">
        <v>132</v>
      </c>
      <c r="B119" s="83"/>
      <c r="C119" s="28">
        <v>28777.652000000002</v>
      </c>
      <c r="D119" s="28" t="s">
        <v>133</v>
      </c>
      <c r="E119">
        <f>+(C119-C$7)/C$8</f>
        <v>-1833.751709537092</v>
      </c>
      <c r="F119">
        <f>ROUND(2*E119,0)/2</f>
        <v>-1834</v>
      </c>
      <c r="G119" s="10">
        <f>+C119-(C$7+F119*C$8)</f>
        <v>3.2134000000005472</v>
      </c>
      <c r="H119">
        <f>+G119</f>
        <v>3.2134000000005472</v>
      </c>
      <c r="O119">
        <f ca="1">+C$11+C$12*$F119</f>
        <v>-13.825135628508274</v>
      </c>
      <c r="P119">
        <f>+D$11+D$12*F119+D$13*F119*F119</f>
        <v>3.2642631015493908</v>
      </c>
      <c r="Q119" s="2">
        <f>+C119-15018.5</f>
        <v>13759.152000000002</v>
      </c>
      <c r="R119" s="2"/>
      <c r="S119">
        <f>(P119-G119)*(P119-G119)</f>
        <v>2.5870550991679824E-3</v>
      </c>
    </row>
    <row r="120" spans="1:19" x14ac:dyDescent="0.2">
      <c r="A120" s="28" t="s">
        <v>132</v>
      </c>
      <c r="B120" s="83"/>
      <c r="C120" s="28">
        <v>28777.692999999999</v>
      </c>
      <c r="D120" s="28" t="s">
        <v>133</v>
      </c>
      <c r="E120">
        <f>+(C120-C$7)/C$8</f>
        <v>-1833.7485415813508</v>
      </c>
      <c r="F120" s="29">
        <f>ROUND(2*E120,0)/2-0.5</f>
        <v>-1834</v>
      </c>
      <c r="G120" s="10">
        <f>+C120-(C$7+F120*C$8)</f>
        <v>3.254399999997986</v>
      </c>
      <c r="H120">
        <f>+G120</f>
        <v>3.254399999997986</v>
      </c>
      <c r="O120">
        <f ca="1">+C$11+C$12*$F120</f>
        <v>-13.825135628508274</v>
      </c>
      <c r="P120">
        <f>+D$11+D$12*F120+D$13*F120*F120</f>
        <v>3.2642631015493908</v>
      </c>
      <c r="Q120" s="2">
        <f>+C120-15018.5</f>
        <v>13759.192999999999</v>
      </c>
      <c r="R120" s="2"/>
      <c r="S120">
        <f>(P120-G120)*(P120-G120)</f>
        <v>9.7280772213323698E-5</v>
      </c>
    </row>
    <row r="121" spans="1:19" x14ac:dyDescent="0.2">
      <c r="A121" s="77" t="s">
        <v>43</v>
      </c>
      <c r="B121" s="76"/>
      <c r="C121" s="77">
        <v>28855.51</v>
      </c>
      <c r="D121" s="28"/>
      <c r="E121">
        <f>+(C121-C$7)/C$8</f>
        <v>-1827.7358388515004</v>
      </c>
      <c r="F121" s="29">
        <f>ROUND(2*E121,0)/2-0.5</f>
        <v>-1828</v>
      </c>
      <c r="G121" s="10">
        <f>+C121-(C$7+F121*C$8)</f>
        <v>3.4187999999994645</v>
      </c>
      <c r="I121">
        <f>+G121</f>
        <v>3.4187999999994645</v>
      </c>
      <c r="O121">
        <f ca="1">+C$11+C$12*$F121</f>
        <v>-13.823082613229237</v>
      </c>
      <c r="P121">
        <f>+D$11+D$12*F121+D$13*F121*F121</f>
        <v>3.168867627575235</v>
      </c>
      <c r="Q121" s="2">
        <f>+C121-15018.5</f>
        <v>13837.009999999998</v>
      </c>
      <c r="R121" s="2" t="s">
        <v>134</v>
      </c>
      <c r="S121">
        <f>(P121-G121)*(P121-G121)</f>
        <v>6.2466190785603753E-2</v>
      </c>
    </row>
    <row r="122" spans="1:19" x14ac:dyDescent="0.2">
      <c r="A122" s="28" t="s">
        <v>132</v>
      </c>
      <c r="B122" s="83"/>
      <c r="C122" s="28">
        <v>29022.811000000002</v>
      </c>
      <c r="D122" s="28" t="s">
        <v>133</v>
      </c>
      <c r="E122">
        <f>+(C122-C$7)/C$8</f>
        <v>-1814.8089568153543</v>
      </c>
      <c r="F122">
        <f>ROUND(2*E122,0)/2</f>
        <v>-1815</v>
      </c>
      <c r="G122" s="10">
        <f>+C122-(C$7+F122*C$8)</f>
        <v>2.4724999999998545</v>
      </c>
      <c r="H122">
        <f>+G122</f>
        <v>2.4724999999998545</v>
      </c>
      <c r="O122">
        <f ca="1">+C$11+C$12*$F122</f>
        <v>-13.818634413457989</v>
      </c>
      <c r="P122">
        <f>+D$11+D$12*F122+D$13*F122*F122</f>
        <v>2.9631254086696845</v>
      </c>
      <c r="Q122" s="2">
        <f>+C122-15018.5</f>
        <v>14004.311000000002</v>
      </c>
      <c r="R122" s="2"/>
      <c r="S122">
        <f>(P122-G122)*(P122-G122)</f>
        <v>0.24071329163243776</v>
      </c>
    </row>
    <row r="123" spans="1:19" x14ac:dyDescent="0.2">
      <c r="A123" s="28" t="s">
        <v>132</v>
      </c>
      <c r="B123" s="83"/>
      <c r="C123" s="28">
        <v>29177.552</v>
      </c>
      <c r="D123" s="28" t="s">
        <v>133</v>
      </c>
      <c r="E123">
        <f>+(C123-C$7)/C$8</f>
        <v>-1802.8525509770438</v>
      </c>
      <c r="F123">
        <f>ROUND(2*E123,0)/2</f>
        <v>-1803</v>
      </c>
      <c r="G123" s="10">
        <f>+C123-(C$7+F123*C$8)</f>
        <v>1.9082999999991443</v>
      </c>
      <c r="H123">
        <f>+G123</f>
        <v>1.9082999999991443</v>
      </c>
      <c r="O123">
        <f ca="1">+C$11+C$12*$F123</f>
        <v>-13.814528382899914</v>
      </c>
      <c r="P123">
        <f>+D$11+D$12*F123+D$13*F123*F123</f>
        <v>2.7743609005768519</v>
      </c>
      <c r="Q123" s="2">
        <f>+C123-15018.5</f>
        <v>14159.052</v>
      </c>
      <c r="R123" s="2"/>
      <c r="S123">
        <f>(P123-G123)*(P123-G123)</f>
        <v>0.75006148350946988</v>
      </c>
    </row>
    <row r="124" spans="1:19" x14ac:dyDescent="0.2">
      <c r="A124" s="77" t="s">
        <v>43</v>
      </c>
      <c r="B124" s="76"/>
      <c r="C124" s="77">
        <v>29191.48</v>
      </c>
      <c r="D124" s="28"/>
      <c r="E124">
        <f>+(C124-C$7)/C$8</f>
        <v>-1801.7763732315468</v>
      </c>
      <c r="F124">
        <f>ROUND(2*E124,0)/2</f>
        <v>-1802</v>
      </c>
      <c r="G124" s="10">
        <f>+C124-(C$7+F124*C$8)</f>
        <v>2.8941999999988184</v>
      </c>
      <c r="I124">
        <f>+G124</f>
        <v>2.8941999999988184</v>
      </c>
      <c r="O124">
        <f ca="1">+C$11+C$12*$F124</f>
        <v>-13.814186213686741</v>
      </c>
      <c r="P124">
        <f>+D$11+D$12*F124+D$13*F124*F124</f>
        <v>2.7586804183079838</v>
      </c>
      <c r="Q124" s="2">
        <f>+C124-15018.5</f>
        <v>14172.98</v>
      </c>
      <c r="R124" s="2"/>
      <c r="S124">
        <f>(P124-G124)*(P124-G124)</f>
        <v>1.836555702165878E-2</v>
      </c>
    </row>
    <row r="125" spans="1:19" x14ac:dyDescent="0.2">
      <c r="A125" s="28" t="s">
        <v>132</v>
      </c>
      <c r="B125" s="83"/>
      <c r="C125" s="28">
        <v>29217.478999999999</v>
      </c>
      <c r="D125" s="28" t="s">
        <v>133</v>
      </c>
      <c r="E125">
        <f>+(C125-C$7)/C$8</f>
        <v>-1799.7675029554709</v>
      </c>
      <c r="F125">
        <f>ROUND(2*E125,0)/2</f>
        <v>-1800</v>
      </c>
      <c r="G125" s="10">
        <f>+C125-(C$7+F125*C$8)</f>
        <v>3.0089999999981956</v>
      </c>
      <c r="H125">
        <f>+G125</f>
        <v>3.0089999999981956</v>
      </c>
      <c r="O125">
        <f ca="1">+C$11+C$12*$F125</f>
        <v>-13.813501875260394</v>
      </c>
      <c r="P125">
        <f>+D$11+D$12*F125+D$13*F125*F125</f>
        <v>2.7273424814958709</v>
      </c>
      <c r="Q125" s="2">
        <f>+C125-15018.5</f>
        <v>14198.978999999999</v>
      </c>
      <c r="R125" s="2"/>
      <c r="S125">
        <f>(P125-G125)*(P125-G125)</f>
        <v>7.9330957728887375E-2</v>
      </c>
    </row>
    <row r="126" spans="1:19" x14ac:dyDescent="0.2">
      <c r="A126" s="28" t="s">
        <v>132</v>
      </c>
      <c r="B126" s="83"/>
      <c r="C126" s="28">
        <v>29217.495999999999</v>
      </c>
      <c r="D126" s="28" t="s">
        <v>133</v>
      </c>
      <c r="E126">
        <f>+(C126-C$7)/C$8</f>
        <v>-1799.7661894128464</v>
      </c>
      <c r="F126">
        <f>ROUND(2*E126,0)/2</f>
        <v>-1800</v>
      </c>
      <c r="G126" s="10">
        <f>+C126-(C$7+F126*C$8)</f>
        <v>3.0259999999980209</v>
      </c>
      <c r="H126">
        <f>+G126</f>
        <v>3.0259999999980209</v>
      </c>
      <c r="O126">
        <f ca="1">+C$11+C$12*$F126</f>
        <v>-13.813501875260394</v>
      </c>
      <c r="P126">
        <f>+D$11+D$12*F126+D$13*F126*F126</f>
        <v>2.7273424814958709</v>
      </c>
      <c r="Q126" s="2">
        <f>+C126-15018.5</f>
        <v>14198.995999999999</v>
      </c>
      <c r="R126" s="2"/>
      <c r="S126">
        <f>(P126-G126)*(P126-G126)</f>
        <v>8.91963133578621E-2</v>
      </c>
    </row>
    <row r="127" spans="1:19" x14ac:dyDescent="0.2">
      <c r="A127" s="28" t="s">
        <v>132</v>
      </c>
      <c r="B127" s="83"/>
      <c r="C127" s="28">
        <v>29397.807000000001</v>
      </c>
      <c r="D127" s="28" t="s">
        <v>133</v>
      </c>
      <c r="E127">
        <f>+(C127-C$7)/C$8</f>
        <v>-1785.8340609329243</v>
      </c>
      <c r="F127">
        <f>ROUND(2*E127,0)/2</f>
        <v>-1786</v>
      </c>
      <c r="G127" s="10">
        <f>+C127-(C$7+F127*C$8)</f>
        <v>2.1476000000002387</v>
      </c>
      <c r="H127">
        <f>+G127</f>
        <v>2.1476000000002387</v>
      </c>
      <c r="O127">
        <f ca="1">+C$11+C$12*$F127</f>
        <v>-13.808711506275975</v>
      </c>
      <c r="P127">
        <f>+D$11+D$12*F127+D$13*F127*F127</f>
        <v>2.5088366255679695</v>
      </c>
      <c r="Q127" s="2">
        <f>+C127-15018.5</f>
        <v>14379.307000000001</v>
      </c>
      <c r="R127" s="2"/>
      <c r="S127">
        <f>(P127-G127)*(P127-G127)</f>
        <v>0.13049189965156097</v>
      </c>
    </row>
    <row r="128" spans="1:19" x14ac:dyDescent="0.2">
      <c r="A128" s="28" t="s">
        <v>132</v>
      </c>
      <c r="B128" s="83"/>
      <c r="C128" s="28">
        <v>29488.639999999999</v>
      </c>
      <c r="D128" s="28" t="s">
        <v>133</v>
      </c>
      <c r="E128">
        <f>+(C128-C$7)/C$8</f>
        <v>-1778.8156481560179</v>
      </c>
      <c r="F128">
        <f>ROUND(2*E128,0)/2</f>
        <v>-1779</v>
      </c>
      <c r="G128" s="10">
        <f>+C128-(C$7+F128*C$8)</f>
        <v>2.3858999999974912</v>
      </c>
      <c r="H128">
        <f>+G128</f>
        <v>2.3858999999974912</v>
      </c>
      <c r="O128">
        <f ca="1">+C$11+C$12*$F128</f>
        <v>-13.806316321783765</v>
      </c>
      <c r="P128">
        <f>+D$11+D$12*F128+D$13*F128*F128</f>
        <v>2.4001478768819648</v>
      </c>
      <c r="Q128" s="2">
        <f>+C128-15018.5</f>
        <v>14470.14</v>
      </c>
      <c r="R128" s="2"/>
      <c r="S128">
        <f>(P128-G128)*(P128-G128)</f>
        <v>2.0300199571511709E-4</v>
      </c>
    </row>
    <row r="129" spans="1:19" x14ac:dyDescent="0.2">
      <c r="A129" s="28" t="s">
        <v>132</v>
      </c>
      <c r="B129" s="83"/>
      <c r="C129" s="28">
        <v>29488.706999999999</v>
      </c>
      <c r="D129" s="28" t="s">
        <v>133</v>
      </c>
      <c r="E129">
        <f>+(C129-C$7)/C$8</f>
        <v>-1778.8104712527334</v>
      </c>
      <c r="F129">
        <f>ROUND(2*E129,0)/2</f>
        <v>-1779</v>
      </c>
      <c r="G129" s="10">
        <f>+C129-(C$7+F129*C$8)</f>
        <v>2.452899999996589</v>
      </c>
      <c r="H129">
        <f>+G129</f>
        <v>2.452899999996589</v>
      </c>
      <c r="O129">
        <f ca="1">+C$11+C$12*$F129</f>
        <v>-13.806316321783765</v>
      </c>
      <c r="P129">
        <f>+D$11+D$12*F129+D$13*F129*F129</f>
        <v>2.4001478768819648</v>
      </c>
      <c r="Q129" s="2">
        <f>+C129-15018.5</f>
        <v>14470.206999999999</v>
      </c>
      <c r="R129" s="2"/>
      <c r="S129">
        <f>(P129-G129)*(P129-G129)</f>
        <v>2.7827864931004669E-3</v>
      </c>
    </row>
    <row r="130" spans="1:19" x14ac:dyDescent="0.2">
      <c r="A130" s="28" t="s">
        <v>132</v>
      </c>
      <c r="B130" s="83"/>
      <c r="C130" s="28">
        <v>29488.744999999999</v>
      </c>
      <c r="D130" s="28" t="s">
        <v>133</v>
      </c>
      <c r="E130">
        <f>+(C130-C$7)/C$8</f>
        <v>-1778.8075350986317</v>
      </c>
      <c r="F130">
        <f>ROUND(2*E130,0)/2</f>
        <v>-1779</v>
      </c>
      <c r="G130" s="10">
        <f>+C130-(C$7+F130*C$8)</f>
        <v>2.4908999999970547</v>
      </c>
      <c r="H130">
        <f>+G130</f>
        <v>2.4908999999970547</v>
      </c>
      <c r="O130">
        <f ca="1">+C$11+C$12*$F130</f>
        <v>-13.806316321783765</v>
      </c>
      <c r="P130">
        <f>+D$11+D$12*F130+D$13*F130*F130</f>
        <v>2.4001478768819648</v>
      </c>
      <c r="Q130" s="2">
        <f>+C130-15018.5</f>
        <v>14470.244999999999</v>
      </c>
      <c r="R130" s="2"/>
      <c r="S130">
        <f>(P130-G130)*(P130-G130)</f>
        <v>8.2359478498964245E-3</v>
      </c>
    </row>
    <row r="131" spans="1:19" x14ac:dyDescent="0.2">
      <c r="A131" s="28" t="s">
        <v>132</v>
      </c>
      <c r="B131" s="83"/>
      <c r="C131" s="28">
        <v>29513.64</v>
      </c>
      <c r="D131" s="28" t="s">
        <v>133</v>
      </c>
      <c r="E131">
        <f>+(C131-C$7)/C$8</f>
        <v>-1776.8839678259326</v>
      </c>
      <c r="F131">
        <f>ROUND(2*E131,0)/2</f>
        <v>-1777</v>
      </c>
      <c r="G131" s="10">
        <f>+C131-(C$7+F131*C$8)</f>
        <v>1.5017000000007101</v>
      </c>
      <c r="H131">
        <f>+G131</f>
        <v>1.5017000000007101</v>
      </c>
      <c r="O131">
        <f ca="1">+C$11+C$12*$F131</f>
        <v>-13.805631983357419</v>
      </c>
      <c r="P131">
        <f>+D$11+D$12*F131+D$13*F131*F131</f>
        <v>2.369163031862854</v>
      </c>
      <c r="Q131" s="2">
        <f>+C131-15018.5</f>
        <v>14495.14</v>
      </c>
      <c r="R131" s="2"/>
      <c r="S131">
        <f>(P131-G131)*(P131-G131)</f>
        <v>0.75249211164746288</v>
      </c>
    </row>
    <row r="132" spans="1:19" x14ac:dyDescent="0.2">
      <c r="A132" s="28" t="s">
        <v>132</v>
      </c>
      <c r="B132" s="83"/>
      <c r="C132" s="28">
        <v>29513.681</v>
      </c>
      <c r="D132" s="28" t="s">
        <v>133</v>
      </c>
      <c r="E132">
        <f>+(C132-C$7)/C$8</f>
        <v>-1776.8807998701911</v>
      </c>
      <c r="F132">
        <f>ROUND(2*E132,0)/2</f>
        <v>-1777</v>
      </c>
      <c r="G132" s="10">
        <f>+C132-(C$7+F132*C$8)</f>
        <v>1.542700000001787</v>
      </c>
      <c r="H132">
        <f>+G132</f>
        <v>1.542700000001787</v>
      </c>
      <c r="O132">
        <f ca="1">+C$11+C$12*$F132</f>
        <v>-13.805631983357419</v>
      </c>
      <c r="P132">
        <f>+D$11+D$12*F132+D$13*F132*F132</f>
        <v>2.369163031862854</v>
      </c>
      <c r="Q132" s="2">
        <f>+C132-15018.5</f>
        <v>14495.181</v>
      </c>
      <c r="R132" s="2"/>
      <c r="S132">
        <f>(P132-G132)*(P132-G132)</f>
        <v>0.68304114303298713</v>
      </c>
    </row>
    <row r="133" spans="1:19" x14ac:dyDescent="0.2">
      <c r="A133" s="77" t="s">
        <v>43</v>
      </c>
      <c r="B133" s="76"/>
      <c r="C133" s="77">
        <v>29656.65</v>
      </c>
      <c r="D133" s="28"/>
      <c r="E133">
        <f>+(C133-C$7)/C$8</f>
        <v>-1765.833983665711</v>
      </c>
      <c r="F133">
        <f>ROUND(2*E133,0)/2</f>
        <v>-1766</v>
      </c>
      <c r="G133" s="10">
        <f>+C133-(C$7+F133*C$8)</f>
        <v>2.1486000000004424</v>
      </c>
      <c r="I133">
        <f>+G133</f>
        <v>2.1486000000004424</v>
      </c>
      <c r="O133">
        <f ca="1">+C$11+C$12*$F133</f>
        <v>-13.801868122012516</v>
      </c>
      <c r="P133">
        <f>+D$11+D$12*F133+D$13*F133*F133</f>
        <v>2.1992952117186029</v>
      </c>
      <c r="Q133" s="2">
        <f>+C133-15018.5</f>
        <v>14638.150000000001</v>
      </c>
      <c r="R133" s="2" t="s">
        <v>134</v>
      </c>
      <c r="S133">
        <f>(P133-G133)*(P133-G133)</f>
        <v>2.5700044911491169E-3</v>
      </c>
    </row>
    <row r="134" spans="1:19" x14ac:dyDescent="0.2">
      <c r="A134" s="77" t="s">
        <v>43</v>
      </c>
      <c r="B134" s="76"/>
      <c r="C134" s="77">
        <v>29824.82</v>
      </c>
      <c r="D134" s="28"/>
      <c r="E134">
        <f>+(C134-C$7)/C$8</f>
        <v>-1752.8399564212918</v>
      </c>
      <c r="F134">
        <f>ROUND(2*E134,0)/2</f>
        <v>-1753</v>
      </c>
      <c r="G134" s="10">
        <f>+C134-(C$7+F134*C$8)</f>
        <v>2.07129999999961</v>
      </c>
      <c r="I134">
        <f>+G134</f>
        <v>2.07129999999961</v>
      </c>
      <c r="O134">
        <f ca="1">+C$11+C$12*$F134</f>
        <v>-13.797419922241268</v>
      </c>
      <c r="P134">
        <f>+D$11+D$12*F134+D$13*F134*F134</f>
        <v>1.9997397750990906</v>
      </c>
      <c r="Q134" s="2">
        <f>+C134-15018.5</f>
        <v>14806.32</v>
      </c>
      <c r="R134" s="2" t="s">
        <v>134</v>
      </c>
      <c r="S134">
        <f>(P134-G134)*(P134-G134)</f>
        <v>5.1208657878129152E-3</v>
      </c>
    </row>
    <row r="135" spans="1:19" x14ac:dyDescent="0.2">
      <c r="A135" s="28" t="s">
        <v>132</v>
      </c>
      <c r="B135" s="83"/>
      <c r="C135" s="28">
        <v>30173.741999999998</v>
      </c>
      <c r="D135" s="28" t="s">
        <v>133</v>
      </c>
      <c r="E135">
        <f>+(C135-C$7)/C$8</f>
        <v>-1725.8797258559277</v>
      </c>
      <c r="F135">
        <f>ROUND(2*E135,0)/2</f>
        <v>-1726</v>
      </c>
      <c r="G135" s="10">
        <f>+C135-(C$7+F135*C$8)</f>
        <v>1.5565999999998894</v>
      </c>
      <c r="H135">
        <f>+G135</f>
        <v>1.5565999999998894</v>
      </c>
      <c r="O135">
        <f ca="1">+C$11+C$12*$F135</f>
        <v>-13.7881813534856</v>
      </c>
      <c r="P135">
        <f>+D$11+D$12*F135+D$13*F135*F135</f>
        <v>1.5894234742720368</v>
      </c>
      <c r="Q135" s="2">
        <f>+C135-15018.5</f>
        <v>15155.241999999998</v>
      </c>
      <c r="R135" s="2"/>
      <c r="S135">
        <f>(P135-G135)*(P135-G135)</f>
        <v>1.0773804632943208E-3</v>
      </c>
    </row>
    <row r="136" spans="1:19" x14ac:dyDescent="0.2">
      <c r="A136" s="28" t="s">
        <v>132</v>
      </c>
      <c r="B136" s="83"/>
      <c r="C136" s="28">
        <v>30250.620999999999</v>
      </c>
      <c r="D136" s="28" t="s">
        <v>133</v>
      </c>
      <c r="E136">
        <f>+(C136-C$7)/C$8</f>
        <v>-1719.9394997720617</v>
      </c>
      <c r="F136">
        <f>ROUND(2*E136,0)/2</f>
        <v>-1720</v>
      </c>
      <c r="G136" s="10">
        <f>+C136-(C$7+F136*C$8)</f>
        <v>0.78299999999944703</v>
      </c>
      <c r="H136">
        <f>+G136</f>
        <v>0.78299999999944703</v>
      </c>
      <c r="O136">
        <f ca="1">+C$11+C$12*$F136</f>
        <v>-13.786128338206563</v>
      </c>
      <c r="P136">
        <f>+D$11+D$12*F136+D$13*F136*F136</f>
        <v>1.4990019890340491</v>
      </c>
      <c r="Q136" s="2">
        <f>+C136-15018.5</f>
        <v>15232.120999999999</v>
      </c>
      <c r="R136" s="2"/>
      <c r="S136">
        <f>(P136-G136)*(P136-G136)</f>
        <v>0.51265884830150643</v>
      </c>
    </row>
    <row r="137" spans="1:19" x14ac:dyDescent="0.2">
      <c r="A137" s="28" t="s">
        <v>132</v>
      </c>
      <c r="B137" s="83"/>
      <c r="C137" s="28">
        <v>30250.662</v>
      </c>
      <c r="D137" s="28" t="s">
        <v>133</v>
      </c>
      <c r="E137">
        <f>+(C137-C$7)/C$8</f>
        <v>-1719.9363318163203</v>
      </c>
      <c r="F137">
        <f>ROUND(2*E137,0)/2</f>
        <v>-1720</v>
      </c>
      <c r="G137" s="10">
        <f>+C137-(C$7+F137*C$8)</f>
        <v>0.82400000000052387</v>
      </c>
      <c r="H137">
        <f>+G137</f>
        <v>0.82400000000052387</v>
      </c>
      <c r="O137">
        <f ca="1">+C$11+C$12*$F137</f>
        <v>-13.786128338206563</v>
      </c>
      <c r="P137">
        <f>+D$11+D$12*F137+D$13*F137*F137</f>
        <v>1.4990019890340491</v>
      </c>
      <c r="Q137" s="2">
        <f>+C137-15018.5</f>
        <v>15232.162</v>
      </c>
      <c r="R137" s="2"/>
      <c r="S137">
        <f>(P137-G137)*(P137-G137)</f>
        <v>0.45562768519921537</v>
      </c>
    </row>
    <row r="138" spans="1:19" x14ac:dyDescent="0.2">
      <c r="A138" s="28" t="s">
        <v>132</v>
      </c>
      <c r="B138" s="83"/>
      <c r="C138" s="28">
        <v>30251.553</v>
      </c>
      <c r="D138" s="28" t="s">
        <v>133</v>
      </c>
      <c r="E138">
        <f>+(C138-C$7)/C$8</f>
        <v>-1719.8674867293562</v>
      </c>
      <c r="F138">
        <f>ROUND(2*E138,0)/2</f>
        <v>-1720</v>
      </c>
      <c r="G138" s="10">
        <f>+C138-(C$7+F138*C$8)</f>
        <v>1.7150000000001455</v>
      </c>
      <c r="H138">
        <f>+G138</f>
        <v>1.7150000000001455</v>
      </c>
      <c r="O138">
        <f ca="1">+C$11+C$12*$F138</f>
        <v>-13.786128338206563</v>
      </c>
      <c r="P138">
        <f>+D$11+D$12*F138+D$13*F138*F138</f>
        <v>1.4990019890340491</v>
      </c>
      <c r="Q138" s="2">
        <f>+C138-15018.5</f>
        <v>15233.053</v>
      </c>
      <c r="R138" s="2"/>
      <c r="S138">
        <f>(P138-G138)*(P138-G138)</f>
        <v>4.6655140741309893E-2</v>
      </c>
    </row>
    <row r="139" spans="1:19" x14ac:dyDescent="0.2">
      <c r="A139" s="28" t="s">
        <v>132</v>
      </c>
      <c r="B139" s="83"/>
      <c r="C139" s="28">
        <v>30548.701000000001</v>
      </c>
      <c r="D139" s="28" t="s">
        <v>133</v>
      </c>
      <c r="E139">
        <f>+(C139-C$7)/C$8</f>
        <v>-1696.9076888603859</v>
      </c>
      <c r="F139">
        <f>ROUND(2*E139,0)/2</f>
        <v>-1697</v>
      </c>
      <c r="G139" s="10">
        <f>+C139-(C$7+F139*C$8)</f>
        <v>1.1947000000000116</v>
      </c>
      <c r="H139">
        <f>+G139</f>
        <v>1.1947000000000116</v>
      </c>
      <c r="O139">
        <f ca="1">+C$11+C$12*$F139</f>
        <v>-13.778258446303585</v>
      </c>
      <c r="P139">
        <f>+D$11+D$12*F139+D$13*F139*F139</f>
        <v>1.1549462111210147</v>
      </c>
      <c r="Q139" s="2">
        <f>+C139-15018.5</f>
        <v>15530.201000000001</v>
      </c>
      <c r="R139" s="2"/>
      <c r="S139">
        <f>(P139-G139)*(P139-G139)</f>
        <v>1.5803637302358609E-3</v>
      </c>
    </row>
    <row r="140" spans="1:19" x14ac:dyDescent="0.2">
      <c r="A140" s="77" t="s">
        <v>43</v>
      </c>
      <c r="B140" s="76"/>
      <c r="C140" s="77">
        <v>30703.7</v>
      </c>
      <c r="D140" s="28"/>
      <c r="E140">
        <f>+(C140-C$7)/C$8</f>
        <v>-1684.9313480810688</v>
      </c>
      <c r="F140">
        <f>ROUND(2*E140,0)/2</f>
        <v>-1685</v>
      </c>
      <c r="G140" s="10">
        <f>+C140-(C$7+F140*C$8)</f>
        <v>0.88850000000093132</v>
      </c>
      <c r="I140">
        <f>+G140</f>
        <v>0.88850000000093132</v>
      </c>
      <c r="O140">
        <f ca="1">+C$11+C$12*$F140</f>
        <v>-13.77415241574551</v>
      </c>
      <c r="P140">
        <f>+D$11+D$12*F140+D$13*F140*F140</f>
        <v>0.9770507895257321</v>
      </c>
      <c r="Q140" s="2">
        <f>+C140-15018.5</f>
        <v>15685.2</v>
      </c>
      <c r="R140" s="2" t="s">
        <v>134</v>
      </c>
      <c r="S140">
        <f>(P140-G140)*(P140-G140)</f>
        <v>7.8412423254655677E-3</v>
      </c>
    </row>
    <row r="141" spans="1:19" x14ac:dyDescent="0.2">
      <c r="A141" s="77" t="s">
        <v>43</v>
      </c>
      <c r="B141" s="76"/>
      <c r="C141" s="77">
        <v>31078.799999999999</v>
      </c>
      <c r="D141" s="28"/>
      <c r="E141">
        <f>+(C141-C$7)/C$8</f>
        <v>-1655.9484164084654</v>
      </c>
      <c r="F141">
        <f>ROUND(2*E141,0)/2</f>
        <v>-1656</v>
      </c>
      <c r="G141" s="10">
        <f>+C141-(C$7+F141*C$8)</f>
        <v>0.66760000000067521</v>
      </c>
      <c r="I141">
        <f>+G141</f>
        <v>0.66760000000067521</v>
      </c>
      <c r="O141">
        <f ca="1">+C$11+C$12*$F141</f>
        <v>-13.764229508563496</v>
      </c>
      <c r="P141">
        <f>+D$11+D$12*F141+D$13*F141*F141</f>
        <v>0.55170018163289392</v>
      </c>
      <c r="Q141" s="2">
        <f>+C141-15018.5</f>
        <v>16060.3</v>
      </c>
      <c r="R141" s="2" t="s">
        <v>134</v>
      </c>
      <c r="S141">
        <f>(P141-G141)*(P141-G141)</f>
        <v>1.3432767897684694E-2</v>
      </c>
    </row>
    <row r="142" spans="1:19" x14ac:dyDescent="0.2">
      <c r="A142" s="28" t="s">
        <v>132</v>
      </c>
      <c r="B142" s="83"/>
      <c r="C142" s="28">
        <v>31297.61</v>
      </c>
      <c r="D142" s="28" t="s">
        <v>133</v>
      </c>
      <c r="E142">
        <f>+(C142-C$7)/C$8</f>
        <v>-1639.0415774874248</v>
      </c>
      <c r="F142">
        <f>ROUND(2*E142,0)/2</f>
        <v>-1639</v>
      </c>
      <c r="G142" s="10">
        <f>+C142-(C$7+F142*C$8)</f>
        <v>-0.53809999999793945</v>
      </c>
      <c r="H142">
        <f>+G142</f>
        <v>-0.53809999999793945</v>
      </c>
      <c r="O142">
        <f ca="1">+C$11+C$12*$F142</f>
        <v>-13.758412631939557</v>
      </c>
      <c r="P142">
        <f>+D$11+D$12*F142+D$13*F142*F142</f>
        <v>0.30535800207414177</v>
      </c>
      <c r="Q142" s="2">
        <f>+C142-15018.5</f>
        <v>16279.11</v>
      </c>
      <c r="R142" s="2"/>
      <c r="S142">
        <f>(P142-G142)*(P142-G142)</f>
        <v>0.71142140125942699</v>
      </c>
    </row>
    <row r="143" spans="1:19" x14ac:dyDescent="0.2">
      <c r="A143" s="77" t="s">
        <v>43</v>
      </c>
      <c r="B143" s="76"/>
      <c r="C143" s="77">
        <v>31311.39</v>
      </c>
      <c r="D143" s="28"/>
      <c r="E143">
        <f>+(C143-C$7)/C$8</f>
        <v>-1637.9768352894816</v>
      </c>
      <c r="F143">
        <f>ROUND(2*E143,0)/2</f>
        <v>-1638</v>
      </c>
      <c r="G143" s="10">
        <f>+C143-(C$7+F143*C$8)</f>
        <v>0.29980000000068685</v>
      </c>
      <c r="I143">
        <f>+G143</f>
        <v>0.29980000000068685</v>
      </c>
      <c r="O143">
        <f ca="1">+C$11+C$12*$F143</f>
        <v>-13.758070462726383</v>
      </c>
      <c r="P143">
        <f>+D$11+D$12*F143+D$13*F143*F143</f>
        <v>0.29093636880639906</v>
      </c>
      <c r="Q143" s="2">
        <f>+C143-15018.5</f>
        <v>16292.89</v>
      </c>
      <c r="R143" s="2" t="s">
        <v>134</v>
      </c>
      <c r="S143">
        <f>(P143-G143)*(P143-G143)</f>
        <v>7.8563957948351611E-5</v>
      </c>
    </row>
    <row r="144" spans="1:19" x14ac:dyDescent="0.2">
      <c r="A144" s="85" t="s">
        <v>5</v>
      </c>
      <c r="B144" s="86" t="s">
        <v>34</v>
      </c>
      <c r="C144" s="87">
        <v>31337.3</v>
      </c>
      <c r="D144" s="87">
        <v>0.03</v>
      </c>
      <c r="E144">
        <f>+(C144-C$7)/C$8</f>
        <v>-1635.9748417953811</v>
      </c>
      <c r="F144">
        <f>ROUND(2*E144,0)/2</f>
        <v>-1636</v>
      </c>
      <c r="G144" s="10">
        <f>+C144-(C$7+F144*C$8)</f>
        <v>0.32560000000012224</v>
      </c>
      <c r="J144">
        <f>G144</f>
        <v>0.32560000000012224</v>
      </c>
      <c r="O144">
        <f ca="1">+C$11+C$12*$F144</f>
        <v>-13.757386124300037</v>
      </c>
      <c r="P144">
        <f>+D$11+D$12*F144+D$13*F144*F144</f>
        <v>0.26211612999654577</v>
      </c>
      <c r="Q144" s="2">
        <f>+C144-15018.5</f>
        <v>16318.8</v>
      </c>
      <c r="R144" s="2" t="e">
        <v>#N/A</v>
      </c>
      <c r="S144">
        <f>(P144-G144)*(P144-G144)</f>
        <v>4.0302017506309963E-3</v>
      </c>
    </row>
    <row r="145" spans="1:19" x14ac:dyDescent="0.2">
      <c r="A145" s="77" t="s">
        <v>43</v>
      </c>
      <c r="B145" s="76"/>
      <c r="C145" s="77">
        <v>31530.99</v>
      </c>
      <c r="D145" s="28"/>
      <c r="E145">
        <f>+(C145-C$7)/C$8</f>
        <v>-1621.0089552700101</v>
      </c>
      <c r="F145">
        <f>ROUND(2*E145,0)/2</f>
        <v>-1621</v>
      </c>
      <c r="G145" s="10">
        <f>+C145-(C$7+F145*C$8)</f>
        <v>-0.11589999999705469</v>
      </c>
      <c r="I145">
        <f>+G145</f>
        <v>-0.11589999999705469</v>
      </c>
      <c r="O145">
        <f ca="1">+C$11+C$12*$F145</f>
        <v>-13.752253586102444</v>
      </c>
      <c r="P145">
        <f>+D$11+D$12*F145+D$13*F145*F145</f>
        <v>4.6943017261947162E-2</v>
      </c>
      <c r="Q145" s="2">
        <f>+C145-15018.5</f>
        <v>16512.490000000002</v>
      </c>
      <c r="R145" s="2" t="s">
        <v>134</v>
      </c>
      <c r="S145">
        <f>(P145-G145)*(P145-G145)</f>
        <v>2.6517848270015576E-2</v>
      </c>
    </row>
    <row r="146" spans="1:19" x14ac:dyDescent="0.2">
      <c r="A146" s="28" t="s">
        <v>132</v>
      </c>
      <c r="B146" s="83"/>
      <c r="C146" s="28">
        <v>31647.605</v>
      </c>
      <c r="D146" s="28" t="s">
        <v>133</v>
      </c>
      <c r="E146">
        <f>+(C146-C$7)/C$8</f>
        <v>-1611.9984392022934</v>
      </c>
      <c r="F146">
        <f>ROUND(2*E146,0)/2</f>
        <v>-1612</v>
      </c>
      <c r="G146" s="10">
        <f>+C146-(C$7+F146*C$8)</f>
        <v>2.0199999999022111E-2</v>
      </c>
      <c r="I146">
        <f>+G146</f>
        <v>2.0199999999022111E-2</v>
      </c>
      <c r="O146">
        <f ca="1">+C$11+C$12*$F146</f>
        <v>-13.749174063183888</v>
      </c>
      <c r="P146">
        <f>+D$11+D$12*F146+D$13*F146*F146</f>
        <v>-8.1331852256118609E-2</v>
      </c>
      <c r="Q146" s="2">
        <f>+C146-15018.5</f>
        <v>16629.105</v>
      </c>
      <c r="R146" s="2"/>
      <c r="S146">
        <f>(P146-G146)*(P146-G146)</f>
        <v>1.0308717022359724E-2</v>
      </c>
    </row>
    <row r="147" spans="1:19" x14ac:dyDescent="0.2">
      <c r="A147" s="28" t="s">
        <v>132</v>
      </c>
      <c r="B147" s="83"/>
      <c r="C147" s="28">
        <v>31918.710999999999</v>
      </c>
      <c r="D147" s="28" t="s">
        <v>133</v>
      </c>
      <c r="E147">
        <f>+(C147-C$7)/C$8</f>
        <v>-1591.0508340995666</v>
      </c>
      <c r="F147">
        <f>ROUND(2*E147,0)/2</f>
        <v>-1591</v>
      </c>
      <c r="G147" s="10">
        <f>+C147-(C$7+F147*C$8)</f>
        <v>-0.65790000000197324</v>
      </c>
      <c r="I147">
        <f>+G147</f>
        <v>-0.65790000000197324</v>
      </c>
      <c r="O147">
        <f ca="1">+C$11+C$12*$F147</f>
        <v>-13.741988509707257</v>
      </c>
      <c r="P147">
        <f>+D$11+D$12*F147+D$13*F147*F147</f>
        <v>-0.37822196994041057</v>
      </c>
      <c r="Q147" s="2">
        <f>+C147-15018.5</f>
        <v>16900.210999999999</v>
      </c>
      <c r="R147" s="2"/>
      <c r="S147">
        <f>(P147-G147)*(P147-G147)</f>
        <v>7.8219800499116351E-2</v>
      </c>
    </row>
    <row r="148" spans="1:19" x14ac:dyDescent="0.2">
      <c r="A148" s="28" t="s">
        <v>132</v>
      </c>
      <c r="B148" s="83"/>
      <c r="C148" s="28">
        <v>32384.710999999999</v>
      </c>
      <c r="D148" s="28" t="s">
        <v>133</v>
      </c>
      <c r="E148">
        <f>+(C148-C$7)/C$8</f>
        <v>-1555.0443127467722</v>
      </c>
      <c r="F148">
        <f>ROUND(2*E148,0)/2</f>
        <v>-1555</v>
      </c>
      <c r="G148" s="10">
        <f>+C148-(C$7+F148*C$8)</f>
        <v>-0.57350000000224099</v>
      </c>
      <c r="I148">
        <f>+G148</f>
        <v>-0.57350000000224099</v>
      </c>
      <c r="O148">
        <f ca="1">+C$11+C$12*$F148</f>
        <v>-13.729670418033033</v>
      </c>
      <c r="P148">
        <f>+D$11+D$12*F148+D$13*F148*F148</f>
        <v>-0.8793009752335994</v>
      </c>
      <c r="Q148" s="2">
        <f>+C148-15018.5</f>
        <v>17366.210999999999</v>
      </c>
      <c r="R148" s="2"/>
      <c r="S148">
        <f>(P148-G148)*(P148-G148)</f>
        <v>9.3514236452449884E-2</v>
      </c>
    </row>
    <row r="149" spans="1:19" x14ac:dyDescent="0.2">
      <c r="A149" s="85" t="s">
        <v>192</v>
      </c>
      <c r="B149" s="86" t="s">
        <v>34</v>
      </c>
      <c r="C149" s="87">
        <v>32836.980000000003</v>
      </c>
      <c r="D149" s="87">
        <v>0.03</v>
      </c>
      <c r="E149">
        <f>+(C149-C$7)/C$8</f>
        <v>-1520.0987474984738</v>
      </c>
      <c r="F149">
        <f>ROUND(2*E149,0)/2</f>
        <v>-1520</v>
      </c>
      <c r="G149" s="10">
        <f>+C149-(C$7+F149*C$8)</f>
        <v>-1.2779999999984284</v>
      </c>
      <c r="I149">
        <f>+G149</f>
        <v>-1.2779999999984284</v>
      </c>
      <c r="O149">
        <f ca="1">+C$11+C$12*$F149</f>
        <v>-13.71769449557198</v>
      </c>
      <c r="P149">
        <f>+D$11+D$12*F149+D$13*F149*F149</f>
        <v>-1.3569238029033848</v>
      </c>
      <c r="Q149" s="2">
        <f>+C149-15018.5</f>
        <v>17818.480000000003</v>
      </c>
      <c r="R149" s="2"/>
      <c r="S149">
        <f>(P149-G149)*(P149-G149)</f>
        <v>6.2289666649804004E-3</v>
      </c>
    </row>
    <row r="150" spans="1:19" x14ac:dyDescent="0.2">
      <c r="A150" s="85" t="s">
        <v>192</v>
      </c>
      <c r="B150" s="86" t="s">
        <v>34</v>
      </c>
      <c r="C150" s="87">
        <v>33173.19</v>
      </c>
      <c r="D150" s="87">
        <v>0.03</v>
      </c>
      <c r="E150">
        <f>+(C150-C$7)/C$8</f>
        <v>-1494.1207377473515</v>
      </c>
      <c r="F150">
        <f>ROUND(2*E150,0)/2</f>
        <v>-1494</v>
      </c>
      <c r="G150" s="10">
        <f>+C150-(C$7+F150*C$8)</f>
        <v>-1.5625999999974738</v>
      </c>
      <c r="I150">
        <f>+G150</f>
        <v>-1.5625999999974738</v>
      </c>
      <c r="O150">
        <f ca="1">+C$11+C$12*$F150</f>
        <v>-13.708798096029485</v>
      </c>
      <c r="P150">
        <f>+D$11+D$12*F150+D$13*F150*F150</f>
        <v>-1.7056423365545399</v>
      </c>
      <c r="Q150" s="2">
        <f>+C150-15018.5</f>
        <v>18154.690000000002</v>
      </c>
      <c r="R150" s="2"/>
      <c r="S150">
        <f>(P150-G150)*(P150-G150)</f>
        <v>2.046111004770497E-2</v>
      </c>
    </row>
    <row r="151" spans="1:19" x14ac:dyDescent="0.2">
      <c r="A151" s="85" t="s">
        <v>200</v>
      </c>
      <c r="B151" s="86" t="s">
        <v>34</v>
      </c>
      <c r="C151" s="87">
        <v>33418.5</v>
      </c>
      <c r="D151" s="87">
        <v>0.04</v>
      </c>
      <c r="E151">
        <f>+(C151-C$7)/C$8</f>
        <v>-1475.1663176764205</v>
      </c>
      <c r="F151">
        <f>ROUND(2*E151,0)/2</f>
        <v>-1475</v>
      </c>
      <c r="G151" s="10">
        <f>+C151-(C$7+F151*C$8)</f>
        <v>-2.1524999999965075</v>
      </c>
      <c r="I151">
        <f>+G151</f>
        <v>-2.1524999999965075</v>
      </c>
      <c r="O151">
        <f ca="1">+C$11+C$12*$F151</f>
        <v>-13.702296880979199</v>
      </c>
      <c r="P151">
        <f>+D$11+D$12*F151+D$13*F151*F151</f>
        <v>-1.957193660243437</v>
      </c>
      <c r="Q151" s="2">
        <f>+C151-15018.5</f>
        <v>18400</v>
      </c>
      <c r="R151" s="2"/>
      <c r="S151">
        <f>(P151-G151)*(P151-G151)</f>
        <v>3.8144566347741826E-2</v>
      </c>
    </row>
    <row r="152" spans="1:19" x14ac:dyDescent="0.2">
      <c r="A152" s="28" t="s">
        <v>132</v>
      </c>
      <c r="B152" s="83"/>
      <c r="C152" s="28">
        <v>33509.711000000003</v>
      </c>
      <c r="D152" s="28" t="s">
        <v>133</v>
      </c>
      <c r="E152">
        <f>+(C152-C$7)/C$8</f>
        <v>-1468.1186978929229</v>
      </c>
      <c r="F152">
        <f>ROUND(2*E152,0)/2</f>
        <v>-1468</v>
      </c>
      <c r="G152" s="10">
        <f>+C152-(C$7+F152*C$8)</f>
        <v>-1.5361999999950058</v>
      </c>
      <c r="I152">
        <f>+G152</f>
        <v>-1.5361999999950058</v>
      </c>
      <c r="O152">
        <f ca="1">+C$11+C$12*$F152</f>
        <v>-13.69990169648699</v>
      </c>
      <c r="P152">
        <f>+D$11+D$12*F152+D$13*F152*F152</f>
        <v>-2.0491719560303103</v>
      </c>
      <c r="Q152" s="2">
        <f>+C152-15018.5</f>
        <v>18491.211000000003</v>
      </c>
      <c r="R152" s="2"/>
      <c r="S152">
        <f>(P152-G152)*(P152-G152)</f>
        <v>0.26314022767868644</v>
      </c>
    </row>
    <row r="153" spans="1:19" x14ac:dyDescent="0.2">
      <c r="A153" s="101" t="s">
        <v>200</v>
      </c>
      <c r="B153" s="65" t="s">
        <v>34</v>
      </c>
      <c r="C153" s="102">
        <v>33521.910000000003</v>
      </c>
      <c r="D153" s="28"/>
      <c r="E153">
        <f>+(C153-C$7)/C$8</f>
        <v>-1467.1761151590542</v>
      </c>
      <c r="F153">
        <f>ROUND(2*E153,0)/2</f>
        <v>-1467</v>
      </c>
      <c r="G153" s="10">
        <f>+C153-(C$7+F153*C$8)</f>
        <v>-2.2792999999946915</v>
      </c>
      <c r="I153">
        <f>+G153</f>
        <v>-2.2792999999946915</v>
      </c>
      <c r="O153">
        <f ca="1">+C$11+C$12*$F153</f>
        <v>-13.699559527273816</v>
      </c>
      <c r="P153">
        <f>+D$11+D$12*F153+D$13*F153*F153</f>
        <v>-2.0622810089371182</v>
      </c>
      <c r="Q153" s="2">
        <f>+C153-15018.5</f>
        <v>18503.410000000003</v>
      </c>
      <c r="R153" s="2"/>
      <c r="S153">
        <f>(P153-G153)*(P153-G153)</f>
        <v>4.709724247964707E-2</v>
      </c>
    </row>
    <row r="154" spans="1:19" x14ac:dyDescent="0.2">
      <c r="A154" s="101" t="s">
        <v>200</v>
      </c>
      <c r="B154" s="65" t="s">
        <v>34</v>
      </c>
      <c r="C154" s="102">
        <v>33522.15</v>
      </c>
      <c r="D154" s="28"/>
      <c r="E154">
        <f>+(C154-C$7)/C$8</f>
        <v>-1467.1575710278855</v>
      </c>
      <c r="F154">
        <f>ROUND(2*E154,0)/2</f>
        <v>-1467</v>
      </c>
      <c r="G154" s="10">
        <f>+C154-(C$7+F154*C$8)</f>
        <v>-2.0392999999967287</v>
      </c>
      <c r="I154">
        <f>+G154</f>
        <v>-2.0392999999967287</v>
      </c>
      <c r="O154">
        <f ca="1">+C$11+C$12*$F154</f>
        <v>-13.699559527273816</v>
      </c>
      <c r="P154">
        <f>+D$11+D$12*F154+D$13*F154*F154</f>
        <v>-2.0622810089371182</v>
      </c>
      <c r="Q154" s="2">
        <f>+C154-15018.5</f>
        <v>18503.650000000001</v>
      </c>
      <c r="R154" s="2"/>
      <c r="S154">
        <f>(P154-G154)*(P154-G154)</f>
        <v>5.2812677191826018E-4</v>
      </c>
    </row>
    <row r="155" spans="1:19" x14ac:dyDescent="0.2">
      <c r="A155" s="28" t="s">
        <v>132</v>
      </c>
      <c r="B155" s="83"/>
      <c r="C155" s="28">
        <v>33883.612000000001</v>
      </c>
      <c r="D155" s="28" t="s">
        <v>133</v>
      </c>
      <c r="E155">
        <f>+(C155-C$7)/C$8</f>
        <v>-1439.2284096089506</v>
      </c>
      <c r="F155">
        <f>ROUND(2*E155,0)/2</f>
        <v>-1439</v>
      </c>
      <c r="G155" s="10">
        <f>+C155-(C$7+F155*C$8)</f>
        <v>-2.9561000000030617</v>
      </c>
      <c r="I155">
        <f>+G155</f>
        <v>-2.9561000000030617</v>
      </c>
      <c r="O155">
        <f ca="1">+C$11+C$12*$F155</f>
        <v>-13.689978789304973</v>
      </c>
      <c r="P155">
        <f>+D$11+D$12*F155+D$13*F155*F155</f>
        <v>-2.4262180714591004</v>
      </c>
      <c r="Q155" s="2">
        <f>+C155-15018.5</f>
        <v>18865.112000000001</v>
      </c>
      <c r="R155" s="2"/>
      <c r="S155">
        <f>(P155-G155)*(P155-G155)</f>
        <v>0.28077485819746772</v>
      </c>
    </row>
    <row r="156" spans="1:19" x14ac:dyDescent="0.2">
      <c r="A156" s="101" t="s">
        <v>200</v>
      </c>
      <c r="B156" s="65" t="s">
        <v>34</v>
      </c>
      <c r="C156" s="102">
        <v>33922.97</v>
      </c>
      <c r="D156" s="28"/>
      <c r="E156">
        <f>+(C156-C$7)/C$8</f>
        <v>-1436.1873266316902</v>
      </c>
      <c r="F156">
        <f>ROUND(2*E156,0)/2</f>
        <v>-1436</v>
      </c>
      <c r="G156" s="10">
        <f>+C156-(C$7+F156*C$8)</f>
        <v>-2.4244000000035157</v>
      </c>
      <c r="I156">
        <f>+G156</f>
        <v>-2.4244000000035157</v>
      </c>
      <c r="O156">
        <f ca="1">+C$11+C$12*$F156</f>
        <v>-13.688952281665456</v>
      </c>
      <c r="P156">
        <f>+D$11+D$12*F156+D$13*F156*F156</f>
        <v>-2.464854398410611</v>
      </c>
      <c r="Q156" s="2">
        <f>+C156-15018.5</f>
        <v>18904.47</v>
      </c>
      <c r="R156" s="2"/>
      <c r="S156">
        <f>(P156-G156)*(P156-G156)</f>
        <v>1.636558350479995E-3</v>
      </c>
    </row>
    <row r="157" spans="1:19" x14ac:dyDescent="0.2">
      <c r="A157" s="101" t="s">
        <v>215</v>
      </c>
      <c r="B157" s="65" t="s">
        <v>34</v>
      </c>
      <c r="C157" s="102">
        <v>34168.629999999997</v>
      </c>
      <c r="D157" s="28"/>
      <c r="E157">
        <f>+(C157-C$7)/C$8</f>
        <v>-1417.205863036138</v>
      </c>
      <c r="F157">
        <f>ROUND(2*E157,0)/2</f>
        <v>-1417</v>
      </c>
      <c r="G157" s="10">
        <f>+C157-(C$7+F157*C$8)</f>
        <v>-2.6643000000040047</v>
      </c>
      <c r="I157">
        <f>+G157</f>
        <v>-2.6643000000040047</v>
      </c>
      <c r="O157">
        <f ca="1">+C$11+C$12*$F157</f>
        <v>-13.682451066615171</v>
      </c>
      <c r="P157">
        <f>+D$11+D$12*F157+D$13*F157*F157</f>
        <v>-2.7079468708846059</v>
      </c>
      <c r="Q157" s="2">
        <f>+C157-15018.5</f>
        <v>19150.129999999997</v>
      </c>
      <c r="R157" s="2"/>
      <c r="S157">
        <f>(P157-G157)*(P157-G157)</f>
        <v>1.9050493376678785E-3</v>
      </c>
    </row>
    <row r="158" spans="1:19" x14ac:dyDescent="0.2">
      <c r="A158" s="101" t="s">
        <v>215</v>
      </c>
      <c r="B158" s="65" t="s">
        <v>34</v>
      </c>
      <c r="C158" s="102">
        <v>34207.589999999997</v>
      </c>
      <c r="D158" s="28"/>
      <c r="E158">
        <f>+(C158-C$7)/C$8</f>
        <v>-1414.1955324097328</v>
      </c>
      <c r="F158">
        <f>ROUND(2*E158,0)/2</f>
        <v>-1414</v>
      </c>
      <c r="G158" s="10">
        <f>+C158-(C$7+F158*C$8)</f>
        <v>-2.5305999999982305</v>
      </c>
      <c r="I158">
        <f>+G158</f>
        <v>-2.5305999999982305</v>
      </c>
      <c r="O158">
        <f ca="1">+C$11+C$12*$F158</f>
        <v>-13.681424558975651</v>
      </c>
      <c r="P158">
        <f>+D$11+D$12*F158+D$13*F158*F158</f>
        <v>-2.7460765878722491</v>
      </c>
      <c r="Q158" s="2">
        <f>+C158-15018.5</f>
        <v>19189.089999999997</v>
      </c>
      <c r="R158" s="2"/>
      <c r="S158">
        <f>(P158-G158)*(P158-G158)</f>
        <v>4.6430159921829653E-2</v>
      </c>
    </row>
    <row r="159" spans="1:19" x14ac:dyDescent="0.2">
      <c r="A159" s="101" t="s">
        <v>215</v>
      </c>
      <c r="B159" s="65" t="s">
        <v>34</v>
      </c>
      <c r="C159" s="102">
        <v>34660</v>
      </c>
      <c r="D159" s="28"/>
      <c r="E159">
        <f>+(C159-C$7)/C$8</f>
        <v>-1379.2390724843726</v>
      </c>
      <c r="F159">
        <f>ROUND(2*E159,0)/2</f>
        <v>-1379</v>
      </c>
      <c r="G159" s="10">
        <f>+C159-(C$7+F159*C$8)</f>
        <v>-3.0941000000020722</v>
      </c>
      <c r="I159">
        <f>+G159</f>
        <v>-3.0941000000020722</v>
      </c>
      <c r="O159">
        <f ca="1">+C$11+C$12*$F159</f>
        <v>-13.6694486365146</v>
      </c>
      <c r="P159">
        <f>+D$11+D$12*F159+D$13*F159*F159</f>
        <v>-3.1858188068800155</v>
      </c>
      <c r="Q159" s="2">
        <f>+C159-15018.5</f>
        <v>19641.5</v>
      </c>
      <c r="R159" s="2"/>
      <c r="S159">
        <f>(P159-G159)*(P159-G159)</f>
        <v>8.4123395351134618E-3</v>
      </c>
    </row>
    <row r="160" spans="1:19" x14ac:dyDescent="0.2">
      <c r="A160" s="101" t="s">
        <v>225</v>
      </c>
      <c r="B160" s="65" t="s">
        <v>34</v>
      </c>
      <c r="C160" s="102">
        <v>35008.97</v>
      </c>
      <c r="D160" s="28"/>
      <c r="E160">
        <f>+(C160-C$7)/C$8</f>
        <v>-1352.2751330927747</v>
      </c>
      <c r="F160" s="30">
        <f>ROUND(2*E160,0)/2+0.5</f>
        <v>-1352</v>
      </c>
      <c r="G160" s="10">
        <f>+C160-(C$7+F160*C$8)</f>
        <v>-3.5607999999992899</v>
      </c>
      <c r="I160">
        <f>+G160</f>
        <v>-3.5607999999992899</v>
      </c>
      <c r="O160">
        <f ca="1">+C$11+C$12*$F160</f>
        <v>-13.66021006775893</v>
      </c>
      <c r="P160">
        <f>+D$11+D$12*F160+D$13*F160*F160</f>
        <v>-3.5186237832351246</v>
      </c>
      <c r="Q160" s="2">
        <f>+C160-15018.5</f>
        <v>19990.47</v>
      </c>
      <c r="R160" s="2"/>
      <c r="S160">
        <f>(P160-G160)*(P160-G160)</f>
        <v>1.7788332605378559E-3</v>
      </c>
    </row>
    <row r="161" spans="1:19" x14ac:dyDescent="0.2">
      <c r="A161" s="28" t="s">
        <v>132</v>
      </c>
      <c r="B161" s="83"/>
      <c r="C161" s="28">
        <v>35448.548999999999</v>
      </c>
      <c r="D161" s="28" t="s">
        <v>134</v>
      </c>
      <c r="E161">
        <f>+(C161-C$7)/C$8</f>
        <v>-1318.3100887800281</v>
      </c>
      <c r="F161" s="30">
        <f>ROUND(2*E161,0)/2+0.5</f>
        <v>-1318</v>
      </c>
      <c r="G161" s="10">
        <f>+C161-(C$7+F161*C$8)</f>
        <v>-4.013200000001234</v>
      </c>
      <c r="I161">
        <f>+G161</f>
        <v>-4.013200000001234</v>
      </c>
      <c r="O161">
        <f ca="1">+C$11+C$12*$F161</f>
        <v>-13.648576314511052</v>
      </c>
      <c r="P161">
        <f>+D$11+D$12*F161+D$13*F161*F161</f>
        <v>-3.9297516140782758</v>
      </c>
      <c r="Q161" s="2">
        <f>+C161-15018.5</f>
        <v>20430.048999999999</v>
      </c>
      <c r="R161" s="2"/>
      <c r="S161">
        <f>(P161-G161)*(P161-G161)</f>
        <v>6.9636331131469721E-3</v>
      </c>
    </row>
    <row r="162" spans="1:19" x14ac:dyDescent="0.2">
      <c r="A162" s="101" t="s">
        <v>225</v>
      </c>
      <c r="B162" s="65" t="s">
        <v>34</v>
      </c>
      <c r="C162" s="102">
        <v>35952.78</v>
      </c>
      <c r="D162" s="28"/>
      <c r="E162">
        <f>+(C162-C$7)/C$8</f>
        <v>-1279.3495645992537</v>
      </c>
      <c r="F162" s="30">
        <f>ROUND(2*E162,0)/2+0.5</f>
        <v>-1279</v>
      </c>
      <c r="G162" s="10">
        <f>+C162-(C$7+F162*C$8)</f>
        <v>-4.5241000000023632</v>
      </c>
      <c r="I162">
        <f>+G162</f>
        <v>-4.5241000000023632</v>
      </c>
      <c r="O162">
        <f ca="1">+C$11+C$12*$F162</f>
        <v>-13.635231715197309</v>
      </c>
      <c r="P162">
        <f>+D$11+D$12*F162+D$13*F162*F162</f>
        <v>-4.3904127642337931</v>
      </c>
      <c r="Q162" s="2">
        <f>+C162-15018.5</f>
        <v>20934.28</v>
      </c>
      <c r="R162" s="2"/>
      <c r="S162">
        <f>(P162-G162)*(P162-G162)</f>
        <v>1.7872277007441251E-2</v>
      </c>
    </row>
    <row r="163" spans="1:19" x14ac:dyDescent="0.2">
      <c r="A163" s="101" t="s">
        <v>225</v>
      </c>
      <c r="B163" s="65" t="s">
        <v>34</v>
      </c>
      <c r="C163" s="102">
        <v>35991.83</v>
      </c>
      <c r="D163" s="28"/>
      <c r="E163">
        <f>+(C163-C$7)/C$8</f>
        <v>-1276.3322799236598</v>
      </c>
      <c r="F163" s="30">
        <f>ROUND(2*E163,0)/2+0.5</f>
        <v>-1276</v>
      </c>
      <c r="G163" s="10">
        <f>+C163-(C$7+F163*C$8)</f>
        <v>-4.3004000000000815</v>
      </c>
      <c r="I163">
        <f>+G163</f>
        <v>-4.3004000000000815</v>
      </c>
      <c r="O163">
        <f ca="1">+C$11+C$12*$F163</f>
        <v>-13.634205207557789</v>
      </c>
      <c r="P163">
        <f>+D$11+D$12*F163+D$13*F163*F163</f>
        <v>-4.4253646550844401</v>
      </c>
      <c r="Q163" s="2">
        <f>+C163-15018.5</f>
        <v>20973.33</v>
      </c>
      <c r="R163" s="2"/>
      <c r="S163">
        <f>(P163-G163)*(P163-G163)</f>
        <v>1.5616165020352714E-2</v>
      </c>
    </row>
    <row r="164" spans="1:19" x14ac:dyDescent="0.2">
      <c r="A164" s="101" t="s">
        <v>225</v>
      </c>
      <c r="B164" s="65" t="s">
        <v>34</v>
      </c>
      <c r="C164" s="102">
        <v>36120.92</v>
      </c>
      <c r="D164" s="28"/>
      <c r="E164">
        <f>+(C164-C$7)/C$8</f>
        <v>-1266.3578553712305</v>
      </c>
      <c r="F164" s="30">
        <f>ROUND(2*E164,0)/2+0.5</f>
        <v>-1266</v>
      </c>
      <c r="G164" s="10">
        <f>+C164-(C$7+F164*C$8)</f>
        <v>-4.6313999999983935</v>
      </c>
      <c r="I164">
        <f>+G164</f>
        <v>-4.6313999999983935</v>
      </c>
      <c r="O164">
        <f ca="1">+C$11+C$12*$F164</f>
        <v>-13.63078351542606</v>
      </c>
      <c r="P164">
        <f>+D$11+D$12*F164+D$13*F164*F164</f>
        <v>-4.5413720238646063</v>
      </c>
      <c r="Q164" s="2">
        <f>+C164-15018.5</f>
        <v>21102.42</v>
      </c>
      <c r="R164" s="2"/>
      <c r="S164">
        <f>(P164-G164)*(P164-G164)</f>
        <v>8.1050364867457595E-3</v>
      </c>
    </row>
    <row r="165" spans="1:19" x14ac:dyDescent="0.2">
      <c r="A165" s="101" t="s">
        <v>225</v>
      </c>
      <c r="B165" s="65" t="s">
        <v>34</v>
      </c>
      <c r="C165" s="102">
        <v>36146.620000000003</v>
      </c>
      <c r="D165" s="28"/>
      <c r="E165">
        <f>+(C165-C$7)/C$8</f>
        <v>-1264.3720879919022</v>
      </c>
      <c r="F165" s="30">
        <f>ROUND(2*E165,0)/2+0.5</f>
        <v>-1264</v>
      </c>
      <c r="G165" s="10">
        <f>+C165-(C$7+F165*C$8)</f>
        <v>-4.815599999994447</v>
      </c>
      <c r="I165">
        <f>+G165</f>
        <v>-4.815599999994447</v>
      </c>
      <c r="O165">
        <f ca="1">+C$11+C$12*$F165</f>
        <v>-13.630099176999714</v>
      </c>
      <c r="P165">
        <f>+D$11+D$12*F165+D$13*F165*F165</f>
        <v>-4.5644813867181186</v>
      </c>
      <c r="Q165" s="2">
        <f>+C165-15018.5</f>
        <v>21128.120000000003</v>
      </c>
      <c r="R165" s="2"/>
      <c r="S165">
        <f>(P165-G165)*(P165-G165)</f>
        <v>6.3060557933826145E-2</v>
      </c>
    </row>
    <row r="166" spans="1:19" x14ac:dyDescent="0.2">
      <c r="A166" s="101" t="s">
        <v>5</v>
      </c>
      <c r="B166" s="65" t="s">
        <v>34</v>
      </c>
      <c r="C166" s="102">
        <v>36379.472000000002</v>
      </c>
      <c r="D166" s="28"/>
      <c r="E166">
        <f>+(C166-C$7)/C$8</f>
        <v>-1246.3802628630592</v>
      </c>
      <c r="F166" s="30">
        <f>ROUND(2*E166,0)/2+0.5</f>
        <v>-1246</v>
      </c>
      <c r="G166" s="10">
        <f>+C166-(C$7+F166*C$8)</f>
        <v>-4.9213999999992666</v>
      </c>
      <c r="J166">
        <f>G166</f>
        <v>-4.9213999999992666</v>
      </c>
      <c r="O166">
        <f ca="1">+C$11+C$12*$F166</f>
        <v>-13.623940131162602</v>
      </c>
      <c r="P166">
        <f>+D$11+D$12*F166+D$13*F166*F166</f>
        <v>-4.7710839888618981</v>
      </c>
      <c r="Q166" s="2">
        <f>+C166-15018.5</f>
        <v>21360.972000000002</v>
      </c>
      <c r="R166" s="2" t="e">
        <v>#N/A</v>
      </c>
      <c r="S166">
        <f>(P166-G166)*(P166-G166)</f>
        <v>2.2594903204249485E-2</v>
      </c>
    </row>
    <row r="167" spans="1:19" x14ac:dyDescent="0.2">
      <c r="A167" s="101" t="s">
        <v>5</v>
      </c>
      <c r="B167" s="65" t="s">
        <v>34</v>
      </c>
      <c r="C167" s="102">
        <v>36793.47</v>
      </c>
      <c r="D167" s="28"/>
      <c r="E167">
        <f>+(C167-C$7)/C$8</f>
        <v>-1214.3917911312692</v>
      </c>
      <c r="F167" s="30">
        <f>ROUND(2*E167,0)/2+0.5</f>
        <v>-1214</v>
      </c>
      <c r="G167" s="10">
        <f>+C167-(C$7+F167*C$8)</f>
        <v>-5.0705999999991036</v>
      </c>
      <c r="J167">
        <f>G167</f>
        <v>-5.0705999999991036</v>
      </c>
      <c r="O167">
        <f ca="1">+C$11+C$12*$F167</f>
        <v>-13.61299071634107</v>
      </c>
      <c r="P167">
        <f>+D$11+D$12*F167+D$13*F167*F167</f>
        <v>-5.1322367769493979</v>
      </c>
      <c r="Q167" s="2">
        <f>+C167-15018.5</f>
        <v>21774.97</v>
      </c>
      <c r="R167" s="2" t="e">
        <v>#N/A</v>
      </c>
      <c r="S167">
        <f>(P167-G167)*(P167-G167)</f>
        <v>3.7990922728203366E-3</v>
      </c>
    </row>
    <row r="168" spans="1:19" x14ac:dyDescent="0.2">
      <c r="A168" s="101" t="s">
        <v>5</v>
      </c>
      <c r="B168" s="65" t="s">
        <v>34</v>
      </c>
      <c r="C168" s="102">
        <v>36806.404999999999</v>
      </c>
      <c r="D168" s="28"/>
      <c r="E168">
        <f>+(C168-C$7)/C$8</f>
        <v>-1213.3923397284832</v>
      </c>
      <c r="F168" s="30">
        <f>ROUND(2*E168,0)/2+0.5</f>
        <v>-1213</v>
      </c>
      <c r="G168" s="10">
        <f>+C168-(C$7+F168*C$8)</f>
        <v>-5.0777000000016415</v>
      </c>
      <c r="J168">
        <f>G168</f>
        <v>-5.0777000000016415</v>
      </c>
      <c r="O168">
        <f ca="1">+C$11+C$12*$F168</f>
        <v>-13.612648547127897</v>
      </c>
      <c r="P168">
        <f>+D$11+D$12*F168+D$13*F168*F168</f>
        <v>-5.1433961490861648</v>
      </c>
      <c r="Q168" s="2">
        <f>+C168-15018.5</f>
        <v>21787.904999999999</v>
      </c>
      <c r="R168" s="2" t="e">
        <v>#N/A</v>
      </c>
      <c r="S168">
        <f>(P168-G168)*(P168-G168)</f>
        <v>4.3159840045359204E-3</v>
      </c>
    </row>
    <row r="169" spans="1:19" x14ac:dyDescent="0.2">
      <c r="A169" s="101" t="s">
        <v>5</v>
      </c>
      <c r="B169" s="65" t="s">
        <v>34</v>
      </c>
      <c r="C169" s="102">
        <v>36819.360000000001</v>
      </c>
      <c r="D169" s="28"/>
      <c r="E169">
        <f>+(C169-C$7)/C$8</f>
        <v>-1212.3913429814327</v>
      </c>
      <c r="F169" s="30">
        <f>ROUND(2*E169,0)/2+0.5</f>
        <v>-1212</v>
      </c>
      <c r="G169" s="10">
        <f>+C169-(C$7+F169*C$8)</f>
        <v>-5.0648000000001048</v>
      </c>
      <c r="J169">
        <f>G169</f>
        <v>-5.0648000000001048</v>
      </c>
      <c r="O169">
        <f ca="1">+C$11+C$12*$F169</f>
        <v>-13.612306377914724</v>
      </c>
      <c r="P169">
        <f>+D$11+D$12*F169+D$13*F169*F169</f>
        <v>-5.1545478453143874</v>
      </c>
      <c r="Q169" s="2">
        <f>+C169-15018.5</f>
        <v>21800.86</v>
      </c>
      <c r="R169" s="2" t="e">
        <v>#N/A</v>
      </c>
      <c r="S169">
        <f>(P169-G169)*(P169-G169)</f>
        <v>8.0546757385563956E-3</v>
      </c>
    </row>
    <row r="170" spans="1:19" x14ac:dyDescent="0.2">
      <c r="A170" s="101" t="s">
        <v>258</v>
      </c>
      <c r="B170" s="65" t="s">
        <v>34</v>
      </c>
      <c r="C170" s="102">
        <v>37414</v>
      </c>
      <c r="D170" s="28"/>
      <c r="E170">
        <f>+(C170-C$7)/C$8</f>
        <v>-1166.4451673221502</v>
      </c>
      <c r="F170" s="30">
        <f>ROUND(2*E170,0)/2+0.5</f>
        <v>-1166</v>
      </c>
      <c r="G170" s="10">
        <f>+C170-(C$7+F170*C$8)</f>
        <v>-5.7614000000030501</v>
      </c>
      <c r="I170">
        <f>+G170</f>
        <v>-5.7614000000030501</v>
      </c>
      <c r="O170">
        <f ca="1">+C$11+C$12*$F170</f>
        <v>-13.596566594108769</v>
      </c>
      <c r="P170">
        <f>+D$11+D$12*F170+D$13*F170*F170</f>
        <v>-5.6592282146771877</v>
      </c>
      <c r="Q170" s="2">
        <f>+C170-15018.5</f>
        <v>22395.5</v>
      </c>
      <c r="R170" s="2"/>
      <c r="S170">
        <f>(P170-G170)*(P170-G170)</f>
        <v>1.0439073716674102E-2</v>
      </c>
    </row>
    <row r="171" spans="1:19" x14ac:dyDescent="0.2">
      <c r="A171" s="101" t="s">
        <v>5</v>
      </c>
      <c r="B171" s="65" t="s">
        <v>34</v>
      </c>
      <c r="C171" s="102">
        <v>37478.720000000001</v>
      </c>
      <c r="D171" s="28"/>
      <c r="E171">
        <f>+(C171-C$7)/C$8</f>
        <v>-1161.4444332836247</v>
      </c>
      <c r="F171" s="30">
        <f>ROUND(2*E171,0)/2+0.5</f>
        <v>-1161</v>
      </c>
      <c r="G171" s="10">
        <f>+C171-(C$7+F171*C$8)</f>
        <v>-5.7519000000029337</v>
      </c>
      <c r="J171">
        <f>G171</f>
        <v>-5.7519000000029337</v>
      </c>
      <c r="O171">
        <f ca="1">+C$11+C$12*$F171</f>
        <v>-13.594855748042905</v>
      </c>
      <c r="P171">
        <f>+D$11+D$12*F171+D$13*F171*F171</f>
        <v>-5.7131060982251549</v>
      </c>
      <c r="Q171" s="2">
        <f>+C171-15018.5</f>
        <v>22460.22</v>
      </c>
      <c r="R171" s="2" t="e">
        <v>#N/A</v>
      </c>
      <c r="S171">
        <f>(P171-G171)*(P171-G171)</f>
        <v>1.5049668151439453E-3</v>
      </c>
    </row>
    <row r="172" spans="1:19" x14ac:dyDescent="0.2">
      <c r="A172" s="101" t="s">
        <v>258</v>
      </c>
      <c r="B172" s="65" t="s">
        <v>34</v>
      </c>
      <c r="C172" s="102">
        <v>37801.980000000003</v>
      </c>
      <c r="D172" s="28"/>
      <c r="E172">
        <f>+(C172-C$7)/C$8</f>
        <v>-1136.4670339434865</v>
      </c>
      <c r="F172" s="30">
        <f>ROUND(2*E172,0)/2+0.5</f>
        <v>-1136</v>
      </c>
      <c r="G172" s="10">
        <f>+C172-(C$7+F172*C$8)</f>
        <v>-6.0443999999988591</v>
      </c>
      <c r="I172">
        <f>+G172</f>
        <v>-6.0443999999988591</v>
      </c>
      <c r="O172">
        <f ca="1">+C$11+C$12*$F172</f>
        <v>-13.586301517713583</v>
      </c>
      <c r="P172">
        <f>+D$11+D$12*F172+D$13*F172*F172</f>
        <v>-5.9796170502611972</v>
      </c>
      <c r="Q172" s="2">
        <f>+C172-15018.5</f>
        <v>22783.480000000003</v>
      </c>
      <c r="R172" s="2"/>
      <c r="S172">
        <f>(P172-G172)*(P172-G172)</f>
        <v>4.1968305767124368E-3</v>
      </c>
    </row>
    <row r="173" spans="1:19" x14ac:dyDescent="0.2">
      <c r="A173" s="101" t="s">
        <v>258</v>
      </c>
      <c r="B173" s="65" t="s">
        <v>34</v>
      </c>
      <c r="C173" s="102">
        <v>38940.089999999997</v>
      </c>
      <c r="D173" s="28"/>
      <c r="E173">
        <f>+(C173-C$7)/C$8</f>
        <v>-1048.5284459245411</v>
      </c>
      <c r="F173" s="30">
        <f>ROUND(2*E173,0)/2+0.5</f>
        <v>-1048</v>
      </c>
      <c r="G173" s="10">
        <f>+C173-(C$7+F173*C$8)</f>
        <v>-6.8392000000021653</v>
      </c>
      <c r="I173">
        <f>+G173</f>
        <v>-6.8392000000021653</v>
      </c>
      <c r="O173">
        <f ca="1">+C$11+C$12*$F173</f>
        <v>-13.556190626954367</v>
      </c>
      <c r="P173">
        <f>+D$11+D$12*F173+D$13*F173*F173</f>
        <v>-6.8795709841499368</v>
      </c>
      <c r="Q173" s="2">
        <f>+C173-15018.5</f>
        <v>23921.589999999997</v>
      </c>
      <c r="R173" s="2"/>
      <c r="S173">
        <f>(P173-G173)*(P173-G173)</f>
        <v>1.6298163610596191E-3</v>
      </c>
    </row>
    <row r="174" spans="1:19" x14ac:dyDescent="0.2">
      <c r="A174" s="77" t="s">
        <v>44</v>
      </c>
      <c r="B174" s="76"/>
      <c r="C174" s="77">
        <v>39276.400000000001</v>
      </c>
      <c r="D174" s="28"/>
      <c r="E174">
        <f>+(C174-C$7)/C$8</f>
        <v>-1022.5427094520981</v>
      </c>
      <c r="F174" s="30">
        <f>ROUND(2*E174,0)/2+0.5</f>
        <v>-1022</v>
      </c>
      <c r="G174" s="10">
        <f>+C174-(C$7+F174*C$8)</f>
        <v>-7.0238000000026659</v>
      </c>
      <c r="I174">
        <f>+G174</f>
        <v>-7.0238000000026659</v>
      </c>
      <c r="O174">
        <f ca="1">+C$11+C$12*$F174</f>
        <v>-13.54729422741187</v>
      </c>
      <c r="P174">
        <f>+D$11+D$12*F174+D$13*F174*F174</f>
        <v>-7.1340907681556436</v>
      </c>
      <c r="Q174" s="2">
        <f>+C174-15018.5</f>
        <v>24257.9</v>
      </c>
      <c r="R174" s="2" t="s">
        <v>134</v>
      </c>
      <c r="S174">
        <f>(P174-G174)*(P174-G174)</f>
        <v>1.2164053539773872E-2</v>
      </c>
    </row>
    <row r="175" spans="1:19" x14ac:dyDescent="0.2">
      <c r="A175" s="101" t="s">
        <v>5</v>
      </c>
      <c r="B175" s="65" t="s">
        <v>34</v>
      </c>
      <c r="C175" s="102">
        <v>39677.24</v>
      </c>
      <c r="D175" s="28"/>
      <c r="E175">
        <f>+(C175-C$7)/C$8</f>
        <v>-991.57091971163891</v>
      </c>
      <c r="F175" s="30">
        <f>ROUND(2*E175,0)/2+0.5</f>
        <v>-991</v>
      </c>
      <c r="G175" s="10">
        <f>+C175-(C$7+F175*C$8)</f>
        <v>-7.3888999999981024</v>
      </c>
      <c r="J175">
        <f>G175</f>
        <v>-7.3888999999981024</v>
      </c>
      <c r="O175">
        <f ca="1">+C$11+C$12*$F175</f>
        <v>-13.536686981803509</v>
      </c>
      <c r="P175">
        <f>+D$11+D$12*F175+D$13*F175*F175</f>
        <v>-7.4307749992719865</v>
      </c>
      <c r="Q175" s="2">
        <f>+C175-15018.5</f>
        <v>24658.739999999998</v>
      </c>
      <c r="R175" s="2" t="e">
        <v>#N/A</v>
      </c>
      <c r="S175">
        <f>(P175-G175)*(P175-G175)</f>
        <v>1.7535155641877898E-3</v>
      </c>
    </row>
    <row r="176" spans="1:19" x14ac:dyDescent="0.2">
      <c r="A176" s="101" t="s">
        <v>5</v>
      </c>
      <c r="B176" s="65" t="s">
        <v>34</v>
      </c>
      <c r="C176" s="102">
        <v>40142.713000000003</v>
      </c>
      <c r="D176" s="28"/>
      <c r="E176">
        <f>+(C176-C$7)/C$8</f>
        <v>-955.60511818020234</v>
      </c>
      <c r="F176" s="30">
        <f>ROUND(2*E176,0)/2+0.5</f>
        <v>-955</v>
      </c>
      <c r="G176" s="10">
        <f>+C176-(C$7+F176*C$8)</f>
        <v>-7.8315000000002328</v>
      </c>
      <c r="J176">
        <f>G176</f>
        <v>-7.8315000000002328</v>
      </c>
      <c r="O176">
        <f ca="1">+C$11+C$12*$F176</f>
        <v>-13.524368890129285</v>
      </c>
      <c r="P176">
        <f>+D$11+D$12*F176+D$13*F176*F176</f>
        <v>-7.7660543800262518</v>
      </c>
      <c r="Q176" s="2">
        <f>+C176-15018.5</f>
        <v>25124.213000000003</v>
      </c>
      <c r="R176" s="2" t="e">
        <v>#N/A</v>
      </c>
      <c r="S176">
        <f>(P176-G176)*(P176-G176)</f>
        <v>4.2831291737787432E-3</v>
      </c>
    </row>
    <row r="177" spans="1:19" x14ac:dyDescent="0.2">
      <c r="A177" s="101" t="s">
        <v>6</v>
      </c>
      <c r="B177" s="65" t="s">
        <v>34</v>
      </c>
      <c r="C177" s="102">
        <v>40479.040000000001</v>
      </c>
      <c r="D177" s="28"/>
      <c r="E177">
        <f>+(C177-C$7)/C$8</f>
        <v>-929.61806816513547</v>
      </c>
      <c r="F177" s="30">
        <f>ROUND(2*E177,0)/2+0.5</f>
        <v>-929</v>
      </c>
      <c r="G177" s="10">
        <f>+C177-(C$7+F177*C$8)</f>
        <v>-7.999100000000908</v>
      </c>
      <c r="J177">
        <f>G177</f>
        <v>-7.999100000000908</v>
      </c>
      <c r="O177">
        <f ca="1">+C$11+C$12*$F177</f>
        <v>-13.51547249058679</v>
      </c>
      <c r="P177">
        <f>+D$11+D$12*F177+D$13*F177*F177</f>
        <v>-8.0020138171738502</v>
      </c>
      <c r="Q177" s="2">
        <f>+C177-15018.5</f>
        <v>25460.54</v>
      </c>
      <c r="R177" s="2" t="e">
        <v>#N/A</v>
      </c>
      <c r="S177">
        <f>(P177-G177)*(P177-G177)</f>
        <v>8.4903305173325582E-6</v>
      </c>
    </row>
    <row r="178" spans="1:19" x14ac:dyDescent="0.2">
      <c r="A178" s="101" t="s">
        <v>5</v>
      </c>
      <c r="B178" s="65" t="s">
        <v>34</v>
      </c>
      <c r="C178" s="102">
        <v>40724.750999999997</v>
      </c>
      <c r="D178" s="28"/>
      <c r="E178">
        <f>+(C178-C$7)/C$8</f>
        <v>-910.63266394170989</v>
      </c>
      <c r="F178" s="30">
        <f>ROUND(2*E178,0)/2+0.5</f>
        <v>-910</v>
      </c>
      <c r="G178" s="10">
        <f>+C178-(C$7+F178*C$8)</f>
        <v>-8.1880000000019209</v>
      </c>
      <c r="J178">
        <f>G178</f>
        <v>-8.1880000000019209</v>
      </c>
      <c r="O178">
        <f ca="1">+C$11+C$12*$F178</f>
        <v>-13.508971275536505</v>
      </c>
      <c r="P178">
        <f>+D$11+D$12*F178+D$13*F178*F178</f>
        <v>-8.1711642626486096</v>
      </c>
      <c r="Q178" s="2">
        <f>+C178-15018.5</f>
        <v>25706.250999999997</v>
      </c>
      <c r="R178" s="2" t="e">
        <v>#N/A</v>
      </c>
      <c r="S178">
        <f>(P178-G178)*(P178-G178)</f>
        <v>2.8344205222967904E-4</v>
      </c>
    </row>
    <row r="179" spans="1:19" x14ac:dyDescent="0.2">
      <c r="A179" s="101" t="s">
        <v>294</v>
      </c>
      <c r="B179" s="65" t="s">
        <v>34</v>
      </c>
      <c r="C179" s="102">
        <v>41009.17</v>
      </c>
      <c r="D179" s="28"/>
      <c r="E179">
        <f>+(C179-C$7)/C$8</f>
        <v>-888.65640042960581</v>
      </c>
      <c r="F179" s="30">
        <f>ROUND(2*E179,0)/2+0.5</f>
        <v>-888</v>
      </c>
      <c r="G179" s="10">
        <f>+C179-(C$7+F179*C$8)</f>
        <v>-8.4952000000048429</v>
      </c>
      <c r="I179">
        <f>+G179</f>
        <v>-8.4952000000048429</v>
      </c>
      <c r="O179">
        <f ca="1">+C$11+C$12*$F179</f>
        <v>-13.5014435528467</v>
      </c>
      <c r="P179">
        <f>+D$11+D$12*F179+D$13*F179*F179</f>
        <v>-8.3635608384452276</v>
      </c>
      <c r="Q179" s="2">
        <f>+C179-15018.5</f>
        <v>25990.67</v>
      </c>
      <c r="R179" s="2"/>
      <c r="S179">
        <f>(P179-G179)*(P179-G179)</f>
        <v>1.73288688561185E-2</v>
      </c>
    </row>
    <row r="180" spans="1:19" x14ac:dyDescent="0.2">
      <c r="A180" s="101" t="s">
        <v>5</v>
      </c>
      <c r="B180" s="65" t="s">
        <v>34</v>
      </c>
      <c r="C180" s="102">
        <v>41086.86</v>
      </c>
      <c r="D180" s="28"/>
      <c r="E180">
        <f>+(C180-C$7)/C$8</f>
        <v>-882.65351063583182</v>
      </c>
      <c r="F180" s="30">
        <f>ROUND(2*E180,0)/2+0.5</f>
        <v>-882</v>
      </c>
      <c r="G180" s="10">
        <f>+C180-(C$7+F180*C$8)</f>
        <v>-8.4578000000037719</v>
      </c>
      <c r="J180">
        <f>G180</f>
        <v>-8.4578000000037719</v>
      </c>
      <c r="O180">
        <f ca="1">+C$11+C$12*$F180</f>
        <v>-13.499390537567663</v>
      </c>
      <c r="P180">
        <f>+D$11+D$12*F180+D$13*F180*F180</f>
        <v>-8.415387855526653</v>
      </c>
      <c r="Q180" s="2">
        <f>+C180-15018.5</f>
        <v>26068.36</v>
      </c>
      <c r="R180" s="2" t="e">
        <v>#N/A</v>
      </c>
      <c r="S180">
        <f>(P180-G180)*(P180-G180)</f>
        <v>1.7987899991480012E-3</v>
      </c>
    </row>
    <row r="181" spans="1:19" x14ac:dyDescent="0.2">
      <c r="A181" s="77" t="s">
        <v>45</v>
      </c>
      <c r="B181" s="76" t="s">
        <v>34</v>
      </c>
      <c r="C181" s="77">
        <v>41177.480000000003</v>
      </c>
      <c r="D181" s="28"/>
      <c r="E181">
        <f>+(C181-C$7)/C$8</f>
        <v>-875.65155577533756</v>
      </c>
      <c r="F181" s="30">
        <f>ROUND(2*E181,0)/2+0.5</f>
        <v>-875</v>
      </c>
      <c r="G181" s="10">
        <f>+C181-(C$7+F181*C$8)</f>
        <v>-8.4324999999953434</v>
      </c>
      <c r="I181">
        <f>+G181</f>
        <v>-8.4324999999953434</v>
      </c>
      <c r="O181">
        <f ca="1">+C$11+C$12*$F181</f>
        <v>-13.496995353075452</v>
      </c>
      <c r="P181">
        <f>+D$11+D$12*F181+D$13*F181*F181</f>
        <v>-8.4755034549495889</v>
      </c>
      <c r="Q181" s="2">
        <f>+C181-15018.5</f>
        <v>26158.980000000003</v>
      </c>
      <c r="R181" s="2" t="s">
        <v>134</v>
      </c>
      <c r="S181">
        <f>(P181-G181)*(P181-G181)</f>
        <v>1.8492971380018228E-3</v>
      </c>
    </row>
    <row r="182" spans="1:19" x14ac:dyDescent="0.2">
      <c r="A182" s="77" t="s">
        <v>45</v>
      </c>
      <c r="B182" s="76" t="s">
        <v>42</v>
      </c>
      <c r="C182" s="77">
        <v>41183.9</v>
      </c>
      <c r="D182" s="28"/>
      <c r="E182">
        <f>+(C182-C$7)/C$8</f>
        <v>-875.15550026657172</v>
      </c>
      <c r="F182" s="30">
        <f>ROUND(2*E182,0)/2+0.5</f>
        <v>-874.5</v>
      </c>
      <c r="G182" s="10">
        <f>+C182-(C$7+F182*C$8)</f>
        <v>-8.4835499999971944</v>
      </c>
      <c r="I182">
        <f>+G182</f>
        <v>-8.4835499999971944</v>
      </c>
      <c r="O182">
        <f ca="1">+C$11+C$12*$F182</f>
        <v>-13.496824268468865</v>
      </c>
      <c r="P182">
        <f>+D$11+D$12*F182+D$13*F182*F182</f>
        <v>-8.4797830340084204</v>
      </c>
      <c r="Q182" s="2">
        <f>+C182-15018.5</f>
        <v>26165.4</v>
      </c>
      <c r="R182" s="2" t="s">
        <v>134</v>
      </c>
      <c r="S182">
        <f>(P182-G182)*(P182-G182)</f>
        <v>1.4190032760580217E-5</v>
      </c>
    </row>
    <row r="183" spans="1:19" x14ac:dyDescent="0.2">
      <c r="A183" s="101" t="s">
        <v>5</v>
      </c>
      <c r="B183" s="65" t="s">
        <v>34</v>
      </c>
      <c r="C183" s="102">
        <v>41539.661</v>
      </c>
      <c r="D183" s="28"/>
      <c r="E183">
        <f>+(C183-C$7)/C$8</f>
        <v>-847.66683923010953</v>
      </c>
      <c r="F183" s="30">
        <f>ROUND(2*E183,0)/2+0.5</f>
        <v>-847</v>
      </c>
      <c r="G183" s="10">
        <f>+C183-(C$7+F183*C$8)</f>
        <v>-8.630299999997078</v>
      </c>
      <c r="J183">
        <f>G183</f>
        <v>-8.630299999997078</v>
      </c>
      <c r="O183">
        <f ca="1">+C$11+C$12*$F183</f>
        <v>-13.48741461510661</v>
      </c>
      <c r="P183">
        <f>+D$11+D$12*F183+D$13*F183*F183</f>
        <v>-8.7122046574550325</v>
      </c>
      <c r="Q183" s="2">
        <f>+C183-15018.5</f>
        <v>26521.161</v>
      </c>
      <c r="R183" s="2" t="e">
        <v>#N/A</v>
      </c>
      <c r="S183">
        <f>(P183-G183)*(P183-G183)</f>
        <v>6.7083729133048612E-3</v>
      </c>
    </row>
    <row r="184" spans="1:19" x14ac:dyDescent="0.2">
      <c r="A184" s="28" t="s">
        <v>130</v>
      </c>
      <c r="B184" s="27" t="s">
        <v>34</v>
      </c>
      <c r="C184" s="28">
        <v>41901.800000000003</v>
      </c>
      <c r="D184" s="28"/>
      <c r="E184">
        <f>+(C184-C$7)/C$8</f>
        <v>-819.68536790783548</v>
      </c>
      <c r="F184" s="30">
        <f>ROUND(2*E184,0)/2+0.5</f>
        <v>-819</v>
      </c>
      <c r="G184" s="10">
        <f>+C184-(C$7+F184*C$8)</f>
        <v>-8.8701000000000931</v>
      </c>
      <c r="I184">
        <f>+G184</f>
        <v>-8.8701000000000931</v>
      </c>
      <c r="O184">
        <f ca="1">+C$11+C$12*$F184</f>
        <v>-13.477833877137769</v>
      </c>
      <c r="P184">
        <f>+D$11+D$12*F184+D$13*F184*F184</f>
        <v>-8.9428879476623955</v>
      </c>
      <c r="Q184" s="2">
        <f>+C184-15018.5</f>
        <v>26883.300000000003</v>
      </c>
      <c r="R184" s="2"/>
      <c r="S184">
        <f>(P184-G184)*(P184-G184)</f>
        <v>5.2980853248900655E-3</v>
      </c>
    </row>
    <row r="185" spans="1:19" x14ac:dyDescent="0.2">
      <c r="A185" s="28" t="s">
        <v>130</v>
      </c>
      <c r="B185" s="27" t="s">
        <v>42</v>
      </c>
      <c r="C185" s="28">
        <v>41908.1</v>
      </c>
      <c r="D185" s="28"/>
      <c r="E185">
        <f>+(C185-C$7)/C$8</f>
        <v>-819.19858446465423</v>
      </c>
      <c r="F185" s="30">
        <f>ROUND(2*E185,0)/2+0.5</f>
        <v>-818.5</v>
      </c>
      <c r="G185" s="10">
        <f>+C185-(C$7+F185*C$8)</f>
        <v>-9.0411499999972875</v>
      </c>
      <c r="I185">
        <f>+G185</f>
        <v>-9.0411499999972875</v>
      </c>
      <c r="O185">
        <f ca="1">+C$11+C$12*$F185</f>
        <v>-13.477662792531182</v>
      </c>
      <c r="P185">
        <f>+D$11+D$12*F185+D$13*F185*F185</f>
        <v>-8.9469526012820122</v>
      </c>
      <c r="Q185" s="2">
        <f>+C185-15018.5</f>
        <v>26889.599999999999</v>
      </c>
      <c r="R185" s="2"/>
      <c r="S185">
        <f>(P185-G185)*(P185-G185)</f>
        <v>8.8731499247245542E-3</v>
      </c>
    </row>
    <row r="186" spans="1:19" x14ac:dyDescent="0.2">
      <c r="A186" s="101" t="s">
        <v>305</v>
      </c>
      <c r="B186" s="65" t="s">
        <v>34</v>
      </c>
      <c r="C186" s="102">
        <v>42224.972999999998</v>
      </c>
      <c r="D186" s="28"/>
      <c r="E186">
        <f>+(C186-C$7)/C$8</f>
        <v>-794.71469081524651</v>
      </c>
      <c r="F186" s="30">
        <f>ROUND(2*E186,0)/2+0.5</f>
        <v>-794</v>
      </c>
      <c r="G186" s="10">
        <f>+C186-(C$7+F186*C$8)</f>
        <v>-9.2496000000028289</v>
      </c>
      <c r="I186">
        <f>+G186</f>
        <v>-9.2496000000028289</v>
      </c>
      <c r="O186">
        <f ca="1">+C$11+C$12*$F186</f>
        <v>-13.469279646808447</v>
      </c>
      <c r="P186">
        <f>+D$11+D$12*F186+D$13*F186*F186</f>
        <v>-9.1437698816517798</v>
      </c>
      <c r="Q186" s="2">
        <f>+C186-15018.5</f>
        <v>27206.472999999998</v>
      </c>
      <c r="R186" s="2"/>
      <c r="S186">
        <f>(P186-G186)*(P186-G186)</f>
        <v>1.1200013950197049E-2</v>
      </c>
    </row>
    <row r="187" spans="1:19" x14ac:dyDescent="0.2">
      <c r="A187" s="28" t="s">
        <v>130</v>
      </c>
      <c r="B187" s="27" t="s">
        <v>34</v>
      </c>
      <c r="C187" s="28">
        <v>42276.6</v>
      </c>
      <c r="D187" s="28"/>
      <c r="E187">
        <f>+(C187-C$7)/C$8</f>
        <v>-790.72561639919343</v>
      </c>
      <c r="F187" s="30">
        <f>ROUND(2*E187,0)/2+0.5</f>
        <v>-790</v>
      </c>
      <c r="G187" s="10">
        <f>+C187-(C$7+F187*C$8)</f>
        <v>-9.3910000000032596</v>
      </c>
      <c r="I187">
        <f>G187</f>
        <v>-9.3910000000032596</v>
      </c>
      <c r="O187">
        <f ca="1">+C$11+C$12*$F187</f>
        <v>-13.467910969955755</v>
      </c>
      <c r="P187">
        <f>+D$11+D$12*F187+D$13*F187*F187</f>
        <v>-9.1754657883945612</v>
      </c>
      <c r="Q187" s="2">
        <f>+C187-15018.5</f>
        <v>27258.1</v>
      </c>
      <c r="R187" s="2"/>
      <c r="S187">
        <f>(P187-G187)*(P187-G187)</f>
        <v>4.6454996373783204E-2</v>
      </c>
    </row>
    <row r="188" spans="1:19" x14ac:dyDescent="0.2">
      <c r="A188" s="28" t="s">
        <v>128</v>
      </c>
      <c r="B188" s="27" t="s">
        <v>34</v>
      </c>
      <c r="C188" s="28">
        <v>42276.97</v>
      </c>
      <c r="D188" s="28">
        <v>7.0000000000000007E-2</v>
      </c>
      <c r="E188">
        <f>+(C188-C$7)/C$8</f>
        <v>-790.69702753030799</v>
      </c>
      <c r="F188" s="30">
        <f>ROUND(2*E188,0)/2+0.5</f>
        <v>-790</v>
      </c>
      <c r="G188" s="10">
        <f>+C188-(C$7+F188*C$8)</f>
        <v>-9.0210000000006403</v>
      </c>
      <c r="I188">
        <f>G188</f>
        <v>-9.0210000000006403</v>
      </c>
      <c r="O188">
        <f ca="1">+C$11+C$12*$F188</f>
        <v>-13.467910969955755</v>
      </c>
      <c r="P188">
        <f>+D$11+D$12*F188+D$13*F188*F188</f>
        <v>-9.1754657883945612</v>
      </c>
      <c r="Q188" s="2">
        <f>+C188-15018.5</f>
        <v>27258.47</v>
      </c>
      <c r="R188" s="2"/>
      <c r="S188">
        <f>(P188-G188)*(P188-G188)</f>
        <v>2.3859679784155544E-2</v>
      </c>
    </row>
    <row r="189" spans="1:19" x14ac:dyDescent="0.2">
      <c r="A189" s="28" t="s">
        <v>130</v>
      </c>
      <c r="B189" s="27" t="s">
        <v>42</v>
      </c>
      <c r="C189" s="28">
        <v>42283</v>
      </c>
      <c r="D189" s="28"/>
      <c r="E189">
        <f>+(C189-C$7)/C$8</f>
        <v>-790.23110623469142</v>
      </c>
      <c r="F189" s="30">
        <f>ROUND(2*E189,0)/2+0.5</f>
        <v>-789.5</v>
      </c>
      <c r="G189" s="10">
        <f>+C189-(C$7+F189*C$8)</f>
        <v>-9.4620500000019092</v>
      </c>
      <c r="I189">
        <f>G189</f>
        <v>-9.4620500000019092</v>
      </c>
      <c r="O189">
        <f ca="1">+C$11+C$12*$F189</f>
        <v>-13.467739885349168</v>
      </c>
      <c r="P189">
        <f>+D$11+D$12*F189+D$13*F189*F189</f>
        <v>-9.179419141340297</v>
      </c>
      <c r="Q189" s="2">
        <f>+C189-15018.5</f>
        <v>27264.5</v>
      </c>
      <c r="R189" s="2"/>
      <c r="S189">
        <f>(P189-G189)*(P189-G189)</f>
        <v>7.988020226780021E-2</v>
      </c>
    </row>
    <row r="190" spans="1:19" x14ac:dyDescent="0.2">
      <c r="A190" s="28" t="s">
        <v>128</v>
      </c>
      <c r="B190" s="27" t="s">
        <v>42</v>
      </c>
      <c r="C190" s="28">
        <v>42451.74</v>
      </c>
      <c r="D190" s="28">
        <v>0.1</v>
      </c>
      <c r="E190">
        <f>+(C190-C$7)/C$8</f>
        <v>-777.19303667874624</v>
      </c>
      <c r="F190" s="30">
        <f>ROUND(2*E190,0)/2+0.5</f>
        <v>-776.5</v>
      </c>
      <c r="G190" s="10">
        <f>+C190-(C$7+F190*C$8)</f>
        <v>-8.9693499999993946</v>
      </c>
      <c r="I190">
        <f>G190</f>
        <v>-8.9693499999993946</v>
      </c>
      <c r="O190">
        <f ca="1">+C$11+C$12*$F190</f>
        <v>-13.46329168557792</v>
      </c>
      <c r="P190">
        <f>+D$11+D$12*F190+D$13*F190*F190</f>
        <v>-9.2815327569547463</v>
      </c>
      <c r="Q190" s="2">
        <f>+C190-15018.5</f>
        <v>27433.239999999998</v>
      </c>
      <c r="R190" s="2"/>
      <c r="S190">
        <f>(P190-G190)*(P190-G190)</f>
        <v>9.7458073740244192E-2</v>
      </c>
    </row>
    <row r="191" spans="1:19" x14ac:dyDescent="0.2">
      <c r="A191" s="28" t="s">
        <v>128</v>
      </c>
      <c r="B191" s="27" t="s">
        <v>34</v>
      </c>
      <c r="C191" s="28">
        <v>42638.9</v>
      </c>
      <c r="D191" s="28">
        <v>0.04</v>
      </c>
      <c r="E191">
        <f>+(C191-C$7)/C$8</f>
        <v>-762.73170505559369</v>
      </c>
      <c r="F191" s="30">
        <f>ROUND(2*E191,0)/2+0.5</f>
        <v>-762</v>
      </c>
      <c r="G191" s="10">
        <f>+C191-(C$7+F191*C$8)</f>
        <v>-9.4697999999989406</v>
      </c>
      <c r="I191">
        <f>G191</f>
        <v>-9.4697999999989406</v>
      </c>
      <c r="O191">
        <f ca="1">+C$11+C$12*$F191</f>
        <v>-13.458330231986913</v>
      </c>
      <c r="P191">
        <f>+D$11+D$12*F191+D$13*F191*F191</f>
        <v>-9.3938983285665483</v>
      </c>
      <c r="Q191" s="2">
        <f>+C191-15018.5</f>
        <v>27620.400000000001</v>
      </c>
      <c r="R191" s="2"/>
      <c r="S191">
        <f>(P191-G191)*(P191-G191)</f>
        <v>5.7610637262308449E-3</v>
      </c>
    </row>
    <row r="192" spans="1:19" x14ac:dyDescent="0.2">
      <c r="A192" s="28" t="s">
        <v>128</v>
      </c>
      <c r="B192" s="27" t="s">
        <v>34</v>
      </c>
      <c r="C192" s="28">
        <v>42664.69</v>
      </c>
      <c r="D192" s="28">
        <v>0.03</v>
      </c>
      <c r="E192">
        <f>+(C192-C$7)/C$8</f>
        <v>-760.73898362707735</v>
      </c>
      <c r="F192" s="30">
        <f>ROUND(2*E192,0)/2+0.5</f>
        <v>-760</v>
      </c>
      <c r="G192" s="10">
        <f>+C192-(C$7+F192*C$8)</f>
        <v>-9.5639999999984866</v>
      </c>
      <c r="I192">
        <f>G192</f>
        <v>-9.5639999999984866</v>
      </c>
      <c r="O192">
        <f ca="1">+C$11+C$12*$F192</f>
        <v>-13.457645893560567</v>
      </c>
      <c r="P192">
        <f>+D$11+D$12*F192+D$13*F192*F192</f>
        <v>-9.4092703756082443</v>
      </c>
      <c r="Q192" s="2">
        <f>+C192-15018.5</f>
        <v>27646.190000000002</v>
      </c>
      <c r="R192" s="2"/>
      <c r="S192">
        <f>(P192-G192)*(P192-G192)</f>
        <v>2.3941256663945462E-2</v>
      </c>
    </row>
    <row r="193" spans="1:19" x14ac:dyDescent="0.2">
      <c r="A193" s="28" t="s">
        <v>128</v>
      </c>
      <c r="B193" s="27" t="s">
        <v>34</v>
      </c>
      <c r="C193" s="28">
        <v>42833.04</v>
      </c>
      <c r="D193" s="28">
        <v>0.03</v>
      </c>
      <c r="E193">
        <f>+(C193-C$7)/C$8</f>
        <v>-747.73104828428143</v>
      </c>
      <c r="F193" s="30">
        <f>ROUND(2*E193,0)/2+0.5</f>
        <v>-747</v>
      </c>
      <c r="G193" s="10">
        <f>+C193-(C$7+F193*C$8)</f>
        <v>-9.4613000000026659</v>
      </c>
      <c r="I193">
        <f>G193</f>
        <v>-9.4613000000026659</v>
      </c>
      <c r="O193">
        <f ca="1">+C$11+C$12*$F193</f>
        <v>-13.453197693789319</v>
      </c>
      <c r="P193">
        <f>+D$11+D$12*F193+D$13*F193*F193</f>
        <v>-9.5084402802962735</v>
      </c>
      <c r="Q193" s="2">
        <f>+C193-15018.5</f>
        <v>27814.54</v>
      </c>
      <c r="R193" s="2"/>
      <c r="S193">
        <f>(P193-G193)*(P193-G193)</f>
        <v>2.2222060261598907E-3</v>
      </c>
    </row>
    <row r="194" spans="1:19" x14ac:dyDescent="0.2">
      <c r="A194" s="28" t="s">
        <v>128</v>
      </c>
      <c r="B194" s="27" t="s">
        <v>34</v>
      </c>
      <c r="C194" s="28">
        <v>42871.81</v>
      </c>
      <c r="D194" s="28">
        <v>0.05</v>
      </c>
      <c r="E194">
        <f>+(C194-C$7)/C$8</f>
        <v>-744.73539842838511</v>
      </c>
      <c r="F194" s="30">
        <f>ROUND(2*E194,0)/2+0.5</f>
        <v>-744</v>
      </c>
      <c r="G194" s="10">
        <f>+C194-(C$7+F194*C$8)</f>
        <v>-9.517600000006496</v>
      </c>
      <c r="I194">
        <f>G194</f>
        <v>-9.517600000006496</v>
      </c>
      <c r="O194">
        <f ca="1">+C$11+C$12*$F194</f>
        <v>-13.452171186149801</v>
      </c>
      <c r="P194">
        <f>+D$11+D$12*F194+D$13*F194*F194</f>
        <v>-9.5311414211115455</v>
      </c>
      <c r="Q194" s="2">
        <f>+C194-15018.5</f>
        <v>27853.309999999998</v>
      </c>
      <c r="R194" s="2"/>
      <c r="S194">
        <f>(P194-G194)*(P194-G194)</f>
        <v>1.8337008554428064E-4</v>
      </c>
    </row>
    <row r="195" spans="1:19" x14ac:dyDescent="0.2">
      <c r="A195" s="28" t="s">
        <v>128</v>
      </c>
      <c r="B195" s="27" t="s">
        <v>34</v>
      </c>
      <c r="C195" s="28">
        <v>42936.5</v>
      </c>
      <c r="D195" s="28">
        <v>0.04</v>
      </c>
      <c r="E195">
        <f>+(C195-C$7)/C$8</f>
        <v>-739.73698240625561</v>
      </c>
      <c r="F195" s="30">
        <f>ROUND(2*E195,0)/2+0.5</f>
        <v>-739</v>
      </c>
      <c r="G195" s="10">
        <f>+C195-(C$7+F195*C$8)</f>
        <v>-9.5380999999979394</v>
      </c>
      <c r="I195">
        <f>G195</f>
        <v>-9.5380999999979394</v>
      </c>
      <c r="O195">
        <f ca="1">+C$11+C$12*$F195</f>
        <v>-13.450460340083936</v>
      </c>
      <c r="P195">
        <f>+D$11+D$12*F195+D$13*F195*F195</f>
        <v>-9.5688231376327941</v>
      </c>
      <c r="Q195" s="2">
        <f>+C195-15018.5</f>
        <v>27918</v>
      </c>
      <c r="R195" s="2"/>
      <c r="S195">
        <f>(P195-G195)*(P195-G195)</f>
        <v>9.4391118613022405E-4</v>
      </c>
    </row>
    <row r="196" spans="1:19" x14ac:dyDescent="0.2">
      <c r="A196" s="28" t="s">
        <v>128</v>
      </c>
      <c r="B196" s="27" t="s">
        <v>34</v>
      </c>
      <c r="C196" s="28">
        <v>43247.75</v>
      </c>
      <c r="D196" s="28">
        <v>0.03</v>
      </c>
      <c r="E196">
        <f>+(C196-C$7)/C$8</f>
        <v>-715.68756229669066</v>
      </c>
      <c r="F196" s="30">
        <f>ROUND(2*E196,0)/2+0.5</f>
        <v>-715</v>
      </c>
      <c r="G196" s="10">
        <f>+C196-(C$7+F196*C$8)</f>
        <v>-8.8984999999956926</v>
      </c>
      <c r="I196">
        <f>G196</f>
        <v>-8.8984999999956926</v>
      </c>
      <c r="O196">
        <f ca="1">+C$11+C$12*$F196</f>
        <v>-13.442248278967787</v>
      </c>
      <c r="P196">
        <f>+D$11+D$12*F196+D$13*F196*F196</f>
        <v>-9.747024160761665</v>
      </c>
      <c r="Q196" s="2">
        <f>+C196-15018.5</f>
        <v>28229.25</v>
      </c>
      <c r="R196" s="2"/>
      <c r="S196">
        <f>(P196-G196)*(P196-G196)</f>
        <v>0.71999325140359771</v>
      </c>
    </row>
    <row r="197" spans="1:19" x14ac:dyDescent="0.2">
      <c r="A197" s="28" t="s">
        <v>128</v>
      </c>
      <c r="B197" s="27" t="s">
        <v>42</v>
      </c>
      <c r="C197" s="28">
        <v>43305.599999999999</v>
      </c>
      <c r="D197" s="28">
        <v>0.02</v>
      </c>
      <c r="E197">
        <f>+(C197-C$7)/C$8</f>
        <v>-711.2176540128728</v>
      </c>
      <c r="F197" s="30">
        <f>ROUND(2*E197,0)/2+0.5</f>
        <v>-710.5</v>
      </c>
      <c r="G197" s="10">
        <f>+C197-(C$7+F197*C$8)</f>
        <v>-9.2879500000053667</v>
      </c>
      <c r="I197">
        <f>G197</f>
        <v>-9.2879500000053667</v>
      </c>
      <c r="O197">
        <f ca="1">+C$11+C$12*$F197</f>
        <v>-13.440708517508508</v>
      </c>
      <c r="P197">
        <f>+D$11+D$12*F197+D$13*F197*F197</f>
        <v>-9.7799446349629786</v>
      </c>
      <c r="Q197" s="2">
        <f>+C197-15018.5</f>
        <v>28287.1</v>
      </c>
      <c r="R197" s="2"/>
      <c r="S197">
        <f>(P197-G197)*(P197-G197)</f>
        <v>0.24205872082707375</v>
      </c>
    </row>
    <row r="198" spans="1:19" x14ac:dyDescent="0.2">
      <c r="A198" s="28" t="s">
        <v>128</v>
      </c>
      <c r="B198" s="27" t="s">
        <v>42</v>
      </c>
      <c r="C198" s="28">
        <v>43317.94</v>
      </c>
      <c r="D198" s="28">
        <v>0.05</v>
      </c>
      <c r="E198">
        <f>+(C198-C$7)/C$8</f>
        <v>-710.26417660194227</v>
      </c>
      <c r="F198" s="31">
        <f>ROUND(2*E198,0)/2+1</f>
        <v>-709.5</v>
      </c>
      <c r="G198" s="10">
        <f>+C198-(C$7+F198*C$8)</f>
        <v>-9.8900500000017928</v>
      </c>
      <c r="I198">
        <f>G198</f>
        <v>-9.8900500000017928</v>
      </c>
      <c r="O198">
        <f ca="1">+C$11+C$12*$F198</f>
        <v>-13.440366348295335</v>
      </c>
      <c r="P198">
        <f>+D$11+D$12*F198+D$13*F198*F198</f>
        <v>-9.7872391871481099</v>
      </c>
      <c r="Q198" s="2">
        <f>+C198-15018.5</f>
        <v>28299.440000000002</v>
      </c>
      <c r="R198" s="2"/>
      <c r="S198">
        <f>(P198-G198)*(P198-G198)</f>
        <v>1.0570063239635004E-2</v>
      </c>
    </row>
    <row r="199" spans="1:19" x14ac:dyDescent="0.2">
      <c r="A199" s="28" t="s">
        <v>128</v>
      </c>
      <c r="B199" s="27" t="s">
        <v>34</v>
      </c>
      <c r="C199" s="28">
        <v>43389.26</v>
      </c>
      <c r="D199" s="28">
        <v>7.0000000000000007E-2</v>
      </c>
      <c r="E199">
        <f>+(C199-C$7)/C$8</f>
        <v>-704.75347895627431</v>
      </c>
      <c r="F199" s="31">
        <f>ROUND(2*E199,0)/2+1</f>
        <v>-704</v>
      </c>
      <c r="G199" s="10">
        <f>+C199-(C$7+F199*C$8)</f>
        <v>-9.7515999999959604</v>
      </c>
      <c r="I199">
        <f>G199</f>
        <v>-9.7515999999959604</v>
      </c>
      <c r="O199">
        <f ca="1">+C$11+C$12*$F199</f>
        <v>-13.438484417622885</v>
      </c>
      <c r="P199">
        <f>+D$11+D$12*F199+D$13*F199*F199</f>
        <v>-9.8272220173011107</v>
      </c>
      <c r="Q199" s="2">
        <f>+C199-15018.5</f>
        <v>28370.760000000002</v>
      </c>
      <c r="R199" s="2"/>
      <c r="S199">
        <f>(P199-G199)*(P199-G199)</f>
        <v>5.7186895013004481E-3</v>
      </c>
    </row>
    <row r="200" spans="1:19" x14ac:dyDescent="0.2">
      <c r="A200" s="28" t="s">
        <v>128</v>
      </c>
      <c r="B200" s="27" t="s">
        <v>42</v>
      </c>
      <c r="C200" s="28">
        <v>43434.54</v>
      </c>
      <c r="D200" s="28">
        <v>0.08</v>
      </c>
      <c r="E200">
        <f>+(C200-C$7)/C$8</f>
        <v>-701.25481954242355</v>
      </c>
      <c r="F200" s="31">
        <f>ROUND(2*E200,0)/2+1</f>
        <v>-700.5</v>
      </c>
      <c r="G200" s="10">
        <f>+C200-(C$7+F200*C$8)</f>
        <v>-9.768949999997858</v>
      </c>
      <c r="I200">
        <f>G200</f>
        <v>-9.768949999997858</v>
      </c>
      <c r="O200">
        <f ca="1">+C$11+C$12*$F200</f>
        <v>-13.437286825376779</v>
      </c>
      <c r="P200">
        <f>+D$11+D$12*F200+D$13*F200*F200</f>
        <v>-9.8525447409298277</v>
      </c>
      <c r="Q200" s="2">
        <f>+C200-15018.5</f>
        <v>28416.04</v>
      </c>
      <c r="R200" s="2"/>
      <c r="S200">
        <f>(P200-G200)*(P200-G200)</f>
        <v>6.9880807114831344E-3</v>
      </c>
    </row>
    <row r="201" spans="1:19" x14ac:dyDescent="0.2">
      <c r="A201" s="28" t="s">
        <v>128</v>
      </c>
      <c r="B201" s="27" t="s">
        <v>34</v>
      </c>
      <c r="C201" s="28">
        <v>43440.97</v>
      </c>
      <c r="D201" s="28">
        <v>0.05</v>
      </c>
      <c r="E201">
        <f>+(C201-C$7)/C$8</f>
        <v>-700.75799136152546</v>
      </c>
      <c r="F201" s="31">
        <f>ROUND(2*E201,0)/2+1</f>
        <v>-700</v>
      </c>
      <c r="G201" s="10">
        <f>+C201-(C$7+F201*C$8)</f>
        <v>-9.8099999999976717</v>
      </c>
      <c r="I201">
        <f>G201</f>
        <v>-9.8099999999976717</v>
      </c>
      <c r="O201">
        <f ca="1">+C$11+C$12*$F201</f>
        <v>-13.437115740770192</v>
      </c>
      <c r="P201">
        <f>+D$11+D$12*F201+D$13*F201*F201</f>
        <v>-9.8561545969682438</v>
      </c>
      <c r="Q201" s="2">
        <f>+C201-15018.5</f>
        <v>28422.47</v>
      </c>
      <c r="R201" s="2"/>
      <c r="S201">
        <f>(P201-G201)*(P201-G201)</f>
        <v>2.1302468215159448E-3</v>
      </c>
    </row>
    <row r="202" spans="1:19" x14ac:dyDescent="0.2">
      <c r="A202" s="101" t="s">
        <v>310</v>
      </c>
      <c r="B202" s="65" t="s">
        <v>34</v>
      </c>
      <c r="C202" s="102">
        <v>44423.85</v>
      </c>
      <c r="D202" s="28"/>
      <c r="E202">
        <f>+(C202-C$7)/C$8</f>
        <v>-624.81359284814687</v>
      </c>
      <c r="F202" s="31">
        <f>ROUND(2*E202,0)/2+1</f>
        <v>-624</v>
      </c>
      <c r="G202" s="10">
        <f>+C202-(C$7+F202*C$8)</f>
        <v>-10.529600000001665</v>
      </c>
      <c r="I202">
        <f>G202</f>
        <v>-10.529600000001665</v>
      </c>
      <c r="O202">
        <f ca="1">+C$11+C$12*$F202</f>
        <v>-13.411110880569051</v>
      </c>
      <c r="P202">
        <f>+D$11+D$12*F202+D$13*F202*F202</f>
        <v>-10.382538848671597</v>
      </c>
      <c r="Q202" s="2">
        <f>+C202-15018.5</f>
        <v>29405.35</v>
      </c>
      <c r="R202" s="2"/>
      <c r="S202">
        <f>(P202-G202)*(P202-G202)</f>
        <v>2.1626982230525005E-2</v>
      </c>
    </row>
    <row r="203" spans="1:19" x14ac:dyDescent="0.2">
      <c r="A203" s="101" t="s">
        <v>310</v>
      </c>
      <c r="B203" s="65" t="s">
        <v>34</v>
      </c>
      <c r="C203" s="102">
        <v>44430.41</v>
      </c>
      <c r="D203" s="28"/>
      <c r="E203">
        <f>+(C203-C$7)/C$8</f>
        <v>-624.30671992953205</v>
      </c>
      <c r="F203" s="31">
        <f>ROUND(2*E203,0)/2+1</f>
        <v>-623.5</v>
      </c>
      <c r="G203" s="10">
        <f>+C203-(C$7+F203*C$8)</f>
        <v>-10.440649999996822</v>
      </c>
      <c r="I203">
        <f>G203</f>
        <v>-10.440649999996822</v>
      </c>
      <c r="O203">
        <f ca="1">+C$11+C$12*$F203</f>
        <v>-13.410939795962465</v>
      </c>
      <c r="P203">
        <f>+D$11+D$12*F203+D$13*F203*F203</f>
        <v>-10.385855101208225</v>
      </c>
      <c r="Q203" s="2">
        <f>+C203-15018.5</f>
        <v>29411.910000000003</v>
      </c>
      <c r="R203" s="2"/>
      <c r="S203">
        <f>(P203-G203)*(P203-G203)</f>
        <v>3.0024809332525526E-3</v>
      </c>
    </row>
    <row r="204" spans="1:19" x14ac:dyDescent="0.2">
      <c r="A204" s="101" t="s">
        <v>310</v>
      </c>
      <c r="B204" s="65" t="s">
        <v>42</v>
      </c>
      <c r="C204" s="102">
        <v>44799.11</v>
      </c>
      <c r="D204" s="28"/>
      <c r="E204">
        <f>+(C204-C$7)/C$8</f>
        <v>-595.81829842143077</v>
      </c>
      <c r="F204" s="31">
        <f>ROUND(2*E204,0)/2+1</f>
        <v>-595</v>
      </c>
      <c r="G204" s="10">
        <f>+C204-(C$7+F204*C$8)</f>
        <v>-10.590499999998428</v>
      </c>
      <c r="I204">
        <f>G204</f>
        <v>-10.590499999998428</v>
      </c>
      <c r="O204">
        <f ca="1">+C$11+C$12*$F204</f>
        <v>-13.401187973387037</v>
      </c>
      <c r="P204">
        <f>+D$11+D$12*F204+D$13*F204*F204</f>
        <v>-10.571709426590447</v>
      </c>
      <c r="Q204" s="2">
        <f>+C204-15018.5</f>
        <v>29780.61</v>
      </c>
      <c r="R204" s="2"/>
      <c r="S204">
        <f>(P204-G204)*(P204-G204)</f>
        <v>3.5308564900074621E-4</v>
      </c>
    </row>
    <row r="205" spans="1:19" x14ac:dyDescent="0.2">
      <c r="A205" s="101" t="s">
        <v>321</v>
      </c>
      <c r="B205" s="65" t="s">
        <v>42</v>
      </c>
      <c r="C205" s="102">
        <v>45122.37</v>
      </c>
      <c r="D205" s="28"/>
      <c r="E205">
        <f>+(C205-C$7)/C$8</f>
        <v>-570.8408990812926</v>
      </c>
      <c r="F205" s="31">
        <f>ROUND(2*E205,0)/2+1</f>
        <v>-570</v>
      </c>
      <c r="G205" s="10">
        <f>+C205-(C$7+F205*C$8)</f>
        <v>-10.882999999994354</v>
      </c>
      <c r="I205">
        <f>+G205</f>
        <v>-10.882999999994354</v>
      </c>
      <c r="O205">
        <f ca="1">+C$11+C$12*$F205</f>
        <v>-13.392633743057715</v>
      </c>
      <c r="P205">
        <f>+D$11+D$12*F205+D$13*F205*F205</f>
        <v>-10.729606272736406</v>
      </c>
      <c r="Q205" s="2">
        <f>+C205-15018.5</f>
        <v>30103.870000000003</v>
      </c>
      <c r="R205" s="2"/>
      <c r="S205">
        <f>(P205-G205)*(P205-G205)</f>
        <v>2.3529635562085597E-2</v>
      </c>
    </row>
    <row r="206" spans="1:19" x14ac:dyDescent="0.2">
      <c r="A206" s="101" t="s">
        <v>326</v>
      </c>
      <c r="B206" s="65" t="s">
        <v>34</v>
      </c>
      <c r="C206" s="102">
        <v>45206.538999999997</v>
      </c>
      <c r="D206" s="28"/>
      <c r="E206">
        <f>+(C206-C$7)/C$8</f>
        <v>-564.33739501317427</v>
      </c>
      <c r="F206" s="31">
        <f>ROUND(2*E206,0)/2+1</f>
        <v>-563.5</v>
      </c>
      <c r="G206" s="10">
        <f>+C206-(C$7+F206*C$8)</f>
        <v>-10.837650000001304</v>
      </c>
      <c r="I206">
        <f>+G206</f>
        <v>-10.837650000001304</v>
      </c>
      <c r="O206">
        <f ca="1">+C$11+C$12*$F206</f>
        <v>-13.39040964317209</v>
      </c>
      <c r="P206">
        <f>+D$11+D$12*F206+D$13*F206*F206</f>
        <v>-10.769873631597218</v>
      </c>
      <c r="Q206" s="2">
        <f>+C206-15018.5</f>
        <v>30188.038999999997</v>
      </c>
      <c r="R206" s="2"/>
      <c r="S206">
        <f>(P206-G206)*(P206-G206)</f>
        <v>4.593636114046412E-3</v>
      </c>
    </row>
    <row r="207" spans="1:19" x14ac:dyDescent="0.2">
      <c r="A207" s="101" t="s">
        <v>326</v>
      </c>
      <c r="B207" s="65" t="s">
        <v>42</v>
      </c>
      <c r="C207" s="102">
        <v>45213.025999999998</v>
      </c>
      <c r="D207" s="28"/>
      <c r="E207">
        <f>+(C207-C$7)/C$8</f>
        <v>-563.83616260112365</v>
      </c>
      <c r="F207" s="31">
        <f>ROUND(2*E207,0)/2+1</f>
        <v>-563</v>
      </c>
      <c r="G207" s="10">
        <f>+C207-(C$7+F207*C$8)</f>
        <v>-10.821700000000419</v>
      </c>
      <c r="I207">
        <f>+G207</f>
        <v>-10.821700000000419</v>
      </c>
      <c r="O207">
        <f ca="1">+C$11+C$12*$F207</f>
        <v>-13.390238558565503</v>
      </c>
      <c r="P207">
        <f>+D$11+D$12*F207+D$13*F207*F207</f>
        <v>-10.772957687900407</v>
      </c>
      <c r="Q207" s="2">
        <f>+C207-15018.5</f>
        <v>30194.525999999998</v>
      </c>
      <c r="R207" s="2"/>
      <c r="S207">
        <f>(P207-G207)*(P207-G207)</f>
        <v>2.3758129888550093E-3</v>
      </c>
    </row>
    <row r="208" spans="1:19" x14ac:dyDescent="0.2">
      <c r="A208" s="101" t="s">
        <v>333</v>
      </c>
      <c r="B208" s="65" t="s">
        <v>42</v>
      </c>
      <c r="C208" s="102">
        <v>45536.55</v>
      </c>
      <c r="D208" s="28"/>
      <c r="E208">
        <f>+(C208-C$7)/C$8</f>
        <v>-538.83836471669952</v>
      </c>
      <c r="F208" s="31">
        <f>ROUND(2*E208,0)/2+1</f>
        <v>-538</v>
      </c>
      <c r="G208" s="10">
        <f>+C208-(C$7+F208*C$8)</f>
        <v>-10.850200000000768</v>
      </c>
      <c r="I208">
        <f>+G208</f>
        <v>-10.850200000000768</v>
      </c>
      <c r="O208">
        <f ca="1">+C$11+C$12*$F208</f>
        <v>-13.381684328236181</v>
      </c>
      <c r="P208">
        <f>+D$11+D$12*F208+D$13*F208*F208</f>
        <v>-10.924713807211591</v>
      </c>
      <c r="Q208" s="2">
        <f>+C208-15018.5</f>
        <v>30518.050000000003</v>
      </c>
      <c r="R208" s="2"/>
      <c r="S208">
        <f>(P208-G208)*(P208-G208)</f>
        <v>5.5523074650515834E-3</v>
      </c>
    </row>
    <row r="209" spans="1:19" x14ac:dyDescent="0.2">
      <c r="A209" s="101" t="s">
        <v>333</v>
      </c>
      <c r="B209" s="65" t="s">
        <v>42</v>
      </c>
      <c r="C209" s="102">
        <v>45588.466</v>
      </c>
      <c r="D209" s="28"/>
      <c r="E209">
        <f>+(C209-C$7)/C$8</f>
        <v>-534.8269600760309</v>
      </c>
      <c r="F209" s="31">
        <f>ROUND(2*E209,0)/2+1</f>
        <v>-534</v>
      </c>
      <c r="G209" s="10">
        <f>+C209-(C$7+F209*C$8)</f>
        <v>-10.702599999996892</v>
      </c>
      <c r="I209">
        <f>+G209</f>
        <v>-10.702599999996892</v>
      </c>
      <c r="O209">
        <f ca="1">+C$11+C$12*$F209</f>
        <v>-13.380315651383489</v>
      </c>
      <c r="P209">
        <f>+D$11+D$12*F209+D$13*F209*F209</f>
        <v>-10.948549583605859</v>
      </c>
      <c r="Q209" s="2">
        <f>+C209-15018.5</f>
        <v>30569.966</v>
      </c>
      <c r="R209" s="2"/>
      <c r="S209">
        <f>(P209-G209)*(P209-G209)</f>
        <v>6.0491197677424204E-2</v>
      </c>
    </row>
    <row r="210" spans="1:19" x14ac:dyDescent="0.2">
      <c r="A210" s="101" t="s">
        <v>333</v>
      </c>
      <c r="B210" s="65" t="s">
        <v>34</v>
      </c>
      <c r="C210" s="102">
        <v>45595.158000000003</v>
      </c>
      <c r="D210" s="28"/>
      <c r="E210">
        <f>+(C210-C$7)/C$8</f>
        <v>-534.30988788527338</v>
      </c>
      <c r="F210" s="31">
        <f>ROUND(2*E210,0)/2+1</f>
        <v>-533.5</v>
      </c>
      <c r="G210" s="10">
        <f>+C210-(C$7+F210*C$8)</f>
        <v>-10.481649999994261</v>
      </c>
      <c r="I210">
        <f>+G210</f>
        <v>-10.481649999994261</v>
      </c>
      <c r="O210">
        <f ca="1">+C$11+C$12*$F210</f>
        <v>-13.380144566776902</v>
      </c>
      <c r="P210">
        <f>+D$11+D$12*F210+D$13*F210*F210</f>
        <v>-10.95152042025803</v>
      </c>
      <c r="Q210" s="2">
        <f>+C210-15018.5</f>
        <v>30576.658000000003</v>
      </c>
      <c r="R210" s="2"/>
      <c r="S210">
        <f>(P210-G210)*(P210-G210)</f>
        <v>0.22077821183885082</v>
      </c>
    </row>
    <row r="211" spans="1:19" x14ac:dyDescent="0.2">
      <c r="A211" s="101" t="s">
        <v>344</v>
      </c>
      <c r="B211" s="65" t="s">
        <v>42</v>
      </c>
      <c r="C211" s="102">
        <v>45950.400000000001</v>
      </c>
      <c r="D211" s="28"/>
      <c r="E211">
        <f>+(C211-C$7)/C$8</f>
        <v>-506.86132853246369</v>
      </c>
      <c r="F211" s="31">
        <f>ROUND(2*E211,0)/2+1</f>
        <v>-506</v>
      </c>
      <c r="G211" s="10">
        <f>+C211-(C$7+F211*C$8)</f>
        <v>-11.147400000001653</v>
      </c>
      <c r="I211">
        <f>+G211</f>
        <v>-11.147400000001653</v>
      </c>
      <c r="O211">
        <f ca="1">+C$11+C$12*$F211</f>
        <v>-13.370734913414648</v>
      </c>
      <c r="P211">
        <f>+D$11+D$12*F211+D$13*F211*F211</f>
        <v>-11.111961211338263</v>
      </c>
      <c r="Q211" s="2">
        <f>+C211-15018.5</f>
        <v>30931.9</v>
      </c>
      <c r="R211" s="2"/>
      <c r="S211">
        <f>(P211-G211)*(P211-G211)</f>
        <v>1.2559077419284045E-3</v>
      </c>
    </row>
    <row r="212" spans="1:19" x14ac:dyDescent="0.2">
      <c r="A212" s="101" t="s">
        <v>344</v>
      </c>
      <c r="B212" s="65" t="s">
        <v>42</v>
      </c>
      <c r="C212" s="102">
        <v>45963.3</v>
      </c>
      <c r="D212" s="28"/>
      <c r="E212">
        <f>+(C212-C$7)/C$8</f>
        <v>-505.86458148213944</v>
      </c>
      <c r="F212" s="31">
        <f>ROUND(2*E212,0)/2+1</f>
        <v>-505</v>
      </c>
      <c r="G212" s="10">
        <f>+C212-(C$7+F212*C$8)</f>
        <v>-11.189499999993131</v>
      </c>
      <c r="I212">
        <f>+G212</f>
        <v>-11.189499999993131</v>
      </c>
      <c r="O212">
        <f ca="1">+C$11+C$12*$F212</f>
        <v>-13.370392744201474</v>
      </c>
      <c r="P212">
        <f>+D$11+D$12*F212+D$13*F212*F212</f>
        <v>-11.117686040226255</v>
      </c>
      <c r="Q212" s="2">
        <f>+C212-15018.5</f>
        <v>30944.800000000003</v>
      </c>
      <c r="R212" s="2"/>
      <c r="S212">
        <f>(P212-G212)*(P212-G212)</f>
        <v>5.1572448173985309E-3</v>
      </c>
    </row>
    <row r="213" spans="1:19" x14ac:dyDescent="0.2">
      <c r="A213" s="101" t="s">
        <v>352</v>
      </c>
      <c r="B213" s="65" t="s">
        <v>42</v>
      </c>
      <c r="C213" s="102">
        <v>46298.5</v>
      </c>
      <c r="D213" s="28"/>
      <c r="E213">
        <f>+(C213-C$7)/C$8</f>
        <v>-479.96461161635284</v>
      </c>
      <c r="F213" s="31">
        <f>ROUND(2*E213,0)/2+1</f>
        <v>-479</v>
      </c>
      <c r="G213" s="10">
        <f>+C213-(C$7+F213*C$8)</f>
        <v>-12.48410000000149</v>
      </c>
      <c r="I213">
        <f>+G213</f>
        <v>-12.48410000000149</v>
      </c>
      <c r="O213">
        <f ca="1">+C$11+C$12*$F213</f>
        <v>-13.361496344658979</v>
      </c>
      <c r="P213">
        <f>+D$11+D$12*F213+D$13*F213*F213</f>
        <v>-11.26383734741527</v>
      </c>
      <c r="Q213" s="2">
        <f>+C213-15018.5</f>
        <v>31280</v>
      </c>
      <c r="R213" s="2"/>
      <c r="S213">
        <f>(P213-G213)*(P213-G213)</f>
        <v>1.4890409412967571</v>
      </c>
    </row>
    <row r="214" spans="1:19" x14ac:dyDescent="0.2">
      <c r="A214" s="101" t="s">
        <v>356</v>
      </c>
      <c r="B214" s="65" t="s">
        <v>42</v>
      </c>
      <c r="C214" s="102">
        <v>46312.85</v>
      </c>
      <c r="D214" s="28"/>
      <c r="E214">
        <f>+(C214-C$7)/C$8</f>
        <v>-478.85582710688385</v>
      </c>
      <c r="F214" s="31">
        <f>ROUND(2*E214,0)/2+1</f>
        <v>-478</v>
      </c>
      <c r="G214" s="10">
        <f>+C214-(C$7+F214*C$8)</f>
        <v>-11.076200000003155</v>
      </c>
      <c r="I214">
        <f>+G214</f>
        <v>-11.076200000003155</v>
      </c>
      <c r="O214">
        <f ca="1">+C$11+C$12*$F214</f>
        <v>-13.361154175445806</v>
      </c>
      <c r="P214">
        <f>+D$11+D$12*F214+D$13*F214*F214</f>
        <v>-11.269354926772587</v>
      </c>
      <c r="Q214" s="2">
        <f>+C214-15018.5</f>
        <v>31294.35</v>
      </c>
      <c r="R214" s="2"/>
      <c r="S214">
        <f>(P214-G214)*(P214-G214)</f>
        <v>3.7308825735304862E-2</v>
      </c>
    </row>
    <row r="215" spans="1:19" x14ac:dyDescent="0.2">
      <c r="A215" s="28" t="s">
        <v>40</v>
      </c>
      <c r="B215" s="27" t="s">
        <v>34</v>
      </c>
      <c r="C215" s="28">
        <v>46338.5</v>
      </c>
      <c r="D215" s="78" t="s">
        <v>41</v>
      </c>
      <c r="E215">
        <f>+(C215-C$7)/C$8</f>
        <v>-476.87392308821597</v>
      </c>
      <c r="F215" s="31">
        <f>ROUND(2*E215,0)/2+1</f>
        <v>-476</v>
      </c>
      <c r="G215" s="10">
        <f>+C215-(C$7+F215*C$8)</f>
        <v>-11.310400000002119</v>
      </c>
      <c r="I215">
        <f>G215</f>
        <v>-11.310400000002119</v>
      </c>
      <c r="O215">
        <f ca="1">+C$11+C$12*$F215</f>
        <v>-13.36046983701946</v>
      </c>
      <c r="P215">
        <f>+D$11+D$12*F215+D$13*F215*F215</f>
        <v>-11.280367057761591</v>
      </c>
      <c r="Q215" s="2">
        <f>+C215-15018.5</f>
        <v>31320</v>
      </c>
      <c r="R215" s="2" t="s">
        <v>1055</v>
      </c>
      <c r="S215">
        <f>(P215-G215)*(P215-G215)</f>
        <v>9.0197761962287058E-4</v>
      </c>
    </row>
    <row r="216" spans="1:19" x14ac:dyDescent="0.2">
      <c r="A216" s="28" t="s">
        <v>40</v>
      </c>
      <c r="B216" s="27" t="s">
        <v>42</v>
      </c>
      <c r="C216" s="28">
        <v>46344.7</v>
      </c>
      <c r="D216" s="78" t="s">
        <v>41</v>
      </c>
      <c r="E216">
        <f>+(C216-C$7)/C$8</f>
        <v>-476.39486636635502</v>
      </c>
      <c r="F216" s="31">
        <f>ROUND(2*E216,0)/2+1</f>
        <v>-475.5</v>
      </c>
      <c r="G216" s="10">
        <f>+C216-(C$7+F216*C$8)</f>
        <v>-11.581450000005134</v>
      </c>
      <c r="I216">
        <f>G216</f>
        <v>-11.581450000005134</v>
      </c>
      <c r="O216">
        <f ca="1">+C$11+C$12*$F216</f>
        <v>-13.360298752412874</v>
      </c>
      <c r="P216">
        <f>+D$11+D$12*F216+D$13*F216*F216</f>
        <v>-11.283115293066006</v>
      </c>
      <c r="Q216" s="2">
        <f>+C216-15018.5</f>
        <v>31326.199999999997</v>
      </c>
      <c r="R216" s="2" t="s">
        <v>1055</v>
      </c>
      <c r="S216">
        <f>(P216-G216)*(P216-G216)</f>
        <v>8.9003597364455525E-2</v>
      </c>
    </row>
    <row r="217" spans="1:19" x14ac:dyDescent="0.2">
      <c r="A217" s="101" t="s">
        <v>356</v>
      </c>
      <c r="B217" s="65" t="s">
        <v>42</v>
      </c>
      <c r="C217" s="102">
        <v>46648.85</v>
      </c>
      <c r="D217" s="28"/>
      <c r="E217">
        <f>+(C217-C$7)/C$8</f>
        <v>-452.89404347053426</v>
      </c>
      <c r="F217" s="31">
        <f>ROUND(2*E217,0)/2+1</f>
        <v>-452</v>
      </c>
      <c r="G217" s="10">
        <f>+C217-(C$7+F217*C$8)</f>
        <v>-11.570800000001327</v>
      </c>
      <c r="I217">
        <f>+G217</f>
        <v>-11.570800000001327</v>
      </c>
      <c r="O217">
        <f ca="1">+C$11+C$12*$F217</f>
        <v>-13.352257775903311</v>
      </c>
      <c r="P217">
        <f>+D$11+D$12*F217+D$13*F217*F217</f>
        <v>-11.410117746164088</v>
      </c>
      <c r="Q217" s="2">
        <f>+C217-15018.5</f>
        <v>31630.35</v>
      </c>
      <c r="R217" s="2"/>
      <c r="S217">
        <f>(P217-G217)*(P217-G217)</f>
        <v>2.5818786698214836E-2</v>
      </c>
    </row>
    <row r="218" spans="1:19" x14ac:dyDescent="0.2">
      <c r="A218" s="101" t="s">
        <v>356</v>
      </c>
      <c r="B218" s="65" t="s">
        <v>42</v>
      </c>
      <c r="C218" s="102">
        <v>46713.33</v>
      </c>
      <c r="D218" s="28"/>
      <c r="E218">
        <f>+(C218-C$7)/C$8</f>
        <v>-447.91185356317743</v>
      </c>
      <c r="F218" s="31">
        <f>ROUND(2*E218,0)/2+1</f>
        <v>-447</v>
      </c>
      <c r="G218" s="10">
        <f>+C218-(C$7+F218*C$8)</f>
        <v>-11.801299999999173</v>
      </c>
      <c r="I218">
        <f>+G218</f>
        <v>-11.801299999999173</v>
      </c>
      <c r="O218">
        <f ca="1">+C$11+C$12*$F218</f>
        <v>-13.350546929837446</v>
      </c>
      <c r="P218">
        <f>+D$11+D$12*F218+D$13*F218*F218</f>
        <v>-11.436592636211873</v>
      </c>
      <c r="Q218" s="2">
        <f>+C218-15018.5</f>
        <v>31694.83</v>
      </c>
      <c r="R218" s="2"/>
      <c r="S218">
        <f>(P218-G218)*(P218-G218)</f>
        <v>0.13301146120068194</v>
      </c>
    </row>
    <row r="219" spans="1:19" x14ac:dyDescent="0.2">
      <c r="A219" s="101" t="s">
        <v>310</v>
      </c>
      <c r="B219" s="65" t="s">
        <v>42</v>
      </c>
      <c r="C219" s="102">
        <v>46972.45</v>
      </c>
      <c r="D219" s="28"/>
      <c r="E219">
        <f>+(C219-C$7)/C$8</f>
        <v>-427.8903732779072</v>
      </c>
      <c r="F219" s="31">
        <f>ROUND(2*E219,0)/2+1</f>
        <v>-427</v>
      </c>
      <c r="G219" s="10">
        <f>+C219-(C$7+F219*C$8)</f>
        <v>-11.523300000000745</v>
      </c>
      <c r="I219">
        <f>G219</f>
        <v>-11.523300000000745</v>
      </c>
      <c r="O219">
        <f ca="1">+C$11+C$12*$F219</f>
        <v>-13.343703545573987</v>
      </c>
      <c r="P219">
        <f>+D$11+D$12*F219+D$13*F219*F219</f>
        <v>-11.540573219267147</v>
      </c>
      <c r="Q219" s="2">
        <f>+C219-15018.5</f>
        <v>31953.949999999997</v>
      </c>
      <c r="R219" s="2"/>
      <c r="S219">
        <f>(P219-G219)*(P219-G219)</f>
        <v>2.9836410382519417E-4</v>
      </c>
    </row>
    <row r="220" spans="1:19" x14ac:dyDescent="0.2">
      <c r="A220" s="101" t="s">
        <v>310</v>
      </c>
      <c r="B220" s="65" t="s">
        <v>34</v>
      </c>
      <c r="C220" s="102">
        <v>46978.8</v>
      </c>
      <c r="D220" s="28"/>
      <c r="E220">
        <f>+(C220-C$7)/C$8</f>
        <v>-427.39972647406506</v>
      </c>
      <c r="F220" s="31">
        <f>ROUND(2*E220,0)/2+1</f>
        <v>-426.5</v>
      </c>
      <c r="G220" s="10">
        <f>+C220-(C$7+F220*C$8)</f>
        <v>-11.644349999995029</v>
      </c>
      <c r="I220">
        <f>G220</f>
        <v>-11.644349999995029</v>
      </c>
      <c r="O220">
        <f ca="1">+C$11+C$12*$F220</f>
        <v>-13.343532460967401</v>
      </c>
      <c r="P220">
        <f>+D$11+D$12*F220+D$13*F220*F220</f>
        <v>-11.543133394812244</v>
      </c>
      <c r="Q220" s="2">
        <f>+C220-15018.5</f>
        <v>31960.300000000003</v>
      </c>
      <c r="R220" s="2"/>
      <c r="S220">
        <f>(P220-G220)*(P220-G220)</f>
        <v>1.0244801164727728E-2</v>
      </c>
    </row>
    <row r="221" spans="1:19" x14ac:dyDescent="0.2">
      <c r="A221" s="28" t="s">
        <v>40</v>
      </c>
      <c r="B221" s="27" t="s">
        <v>34</v>
      </c>
      <c r="C221" s="28">
        <v>46999.1</v>
      </c>
      <c r="D221" s="78" t="s">
        <v>41</v>
      </c>
      <c r="E221">
        <f>+(C221-C$7)/C$8</f>
        <v>-425.83120204603591</v>
      </c>
      <c r="F221" s="31">
        <f>ROUND(2*E221,0)/2+1</f>
        <v>-425</v>
      </c>
      <c r="G221" s="10">
        <f>+C221-(C$7+F221*C$8)</f>
        <v>-10.757499999999709</v>
      </c>
      <c r="I221">
        <f>G221</f>
        <v>-10.757499999999709</v>
      </c>
      <c r="O221">
        <f ca="1">+C$11+C$12*$F221</f>
        <v>-13.343019207147641</v>
      </c>
      <c r="P221">
        <f>+D$11+D$12*F221+D$13*F221*F221</f>
        <v>-11.550802407584719</v>
      </c>
      <c r="Q221" s="2">
        <f>+C221-15018.5</f>
        <v>31980.6</v>
      </c>
      <c r="R221" s="2" t="s">
        <v>1055</v>
      </c>
      <c r="S221">
        <f>(P221-G221)*(P221-G221)</f>
        <v>0.6293287098801732</v>
      </c>
    </row>
    <row r="222" spans="1:19" x14ac:dyDescent="0.2">
      <c r="A222" s="28" t="s">
        <v>40</v>
      </c>
      <c r="B222" s="27" t="s">
        <v>42</v>
      </c>
      <c r="C222" s="28">
        <v>47004.4</v>
      </c>
      <c r="D222" s="78" t="s">
        <v>41</v>
      </c>
      <c r="E222">
        <f>+(C222-C$7)/C$8</f>
        <v>-425.42168581605756</v>
      </c>
      <c r="F222" s="31">
        <f>ROUND(2*E222,0)/2+1</f>
        <v>-424.5</v>
      </c>
      <c r="G222" s="10">
        <f>+C222-(C$7+F222*C$8)</f>
        <v>-11.928549999996903</v>
      </c>
      <c r="I222">
        <f>G222</f>
        <v>-11.928549999996903</v>
      </c>
      <c r="O222">
        <f ca="1">+C$11+C$12*$F222</f>
        <v>-13.342848122541055</v>
      </c>
      <c r="P222">
        <f>+D$11+D$12*F222+D$13*F222*F222</f>
        <v>-11.553354907221271</v>
      </c>
      <c r="Q222" s="2">
        <f>+C222-15018.5</f>
        <v>31985.9</v>
      </c>
      <c r="R222" s="2" t="s">
        <v>1055</v>
      </c>
      <c r="S222">
        <f>(P222-G222)*(P222-G222)</f>
        <v>0.14077135764291529</v>
      </c>
    </row>
    <row r="223" spans="1:19" x14ac:dyDescent="0.2">
      <c r="A223" s="101" t="s">
        <v>374</v>
      </c>
      <c r="B223" s="65" t="s">
        <v>42</v>
      </c>
      <c r="C223" s="102">
        <v>47023.8</v>
      </c>
      <c r="D223" s="28"/>
      <c r="E223">
        <f>+(C223-C$7)/C$8</f>
        <v>-423.92270187991107</v>
      </c>
      <c r="F223" s="31">
        <f>ROUND(2*E223,0)/2+1</f>
        <v>-423</v>
      </c>
      <c r="G223" s="10">
        <f>+C223-(C$7+F223*C$8)</f>
        <v>-11.941699999995762</v>
      </c>
      <c r="I223">
        <f>+G223</f>
        <v>-11.941699999995762</v>
      </c>
      <c r="O223">
        <f ca="1">+C$11+C$12*$F223</f>
        <v>-13.342334868721297</v>
      </c>
      <c r="P223">
        <f>+D$11+D$12*F223+D$13*F223*F223</f>
        <v>-11.561000892268115</v>
      </c>
      <c r="Q223" s="2">
        <f>+C223-15018.5</f>
        <v>32005.300000000003</v>
      </c>
      <c r="R223" s="2"/>
      <c r="S223">
        <f>(P223-G223)*(P223-G223)</f>
        <v>0.14493181062462668</v>
      </c>
    </row>
    <row r="224" spans="1:19" x14ac:dyDescent="0.2">
      <c r="A224" s="101" t="s">
        <v>374</v>
      </c>
      <c r="B224" s="65" t="s">
        <v>42</v>
      </c>
      <c r="C224" s="102">
        <v>47024.05</v>
      </c>
      <c r="D224" s="28"/>
      <c r="E224">
        <f>+(C224-C$7)/C$8</f>
        <v>-423.90338507661022</v>
      </c>
      <c r="F224" s="31">
        <f>ROUND(2*E224,0)/2+1</f>
        <v>-423</v>
      </c>
      <c r="G224" s="10">
        <f>+C224-(C$7+F224*C$8)</f>
        <v>-11.691699999995762</v>
      </c>
      <c r="I224">
        <f>+G224</f>
        <v>-11.691699999995762</v>
      </c>
      <c r="O224">
        <f ca="1">+C$11+C$12*$F224</f>
        <v>-13.342334868721297</v>
      </c>
      <c r="P224">
        <f>+D$11+D$12*F224+D$13*F224*F224</f>
        <v>-11.561000892268115</v>
      </c>
      <c r="Q224" s="2">
        <f>+C224-15018.5</f>
        <v>32005.550000000003</v>
      </c>
      <c r="R224" s="2"/>
      <c r="S224">
        <f>(P224-G224)*(P224-G224)</f>
        <v>1.7082256760803115E-2</v>
      </c>
    </row>
    <row r="225" spans="1:19" x14ac:dyDescent="0.2">
      <c r="A225" s="101" t="s">
        <v>374</v>
      </c>
      <c r="B225" s="65" t="s">
        <v>42</v>
      </c>
      <c r="C225" s="102">
        <v>47024.15</v>
      </c>
      <c r="D225" s="28"/>
      <c r="E225">
        <f>+(C225-C$7)/C$8</f>
        <v>-423.89565835528998</v>
      </c>
      <c r="F225" s="31">
        <f>ROUND(2*E225,0)/2+1</f>
        <v>-423</v>
      </c>
      <c r="G225" s="10">
        <f>+C225-(C$7+F225*C$8)</f>
        <v>-11.591699999997218</v>
      </c>
      <c r="I225">
        <f>+G225</f>
        <v>-11.591699999997218</v>
      </c>
      <c r="O225">
        <f ca="1">+C$11+C$12*$F225</f>
        <v>-13.342334868721297</v>
      </c>
      <c r="P225">
        <f>+D$11+D$12*F225+D$13*F225*F225</f>
        <v>-11.561000892268115</v>
      </c>
      <c r="Q225" s="2">
        <f>+C225-15018.5</f>
        <v>32005.65</v>
      </c>
      <c r="R225" s="2"/>
      <c r="S225">
        <f>(P225-G225)*(P225-G225)</f>
        <v>9.4243521536303083E-4</v>
      </c>
    </row>
    <row r="226" spans="1:19" x14ac:dyDescent="0.2">
      <c r="A226" s="101" t="s">
        <v>374</v>
      </c>
      <c r="B226" s="65" t="s">
        <v>42</v>
      </c>
      <c r="C226" s="102">
        <v>47037.02</v>
      </c>
      <c r="D226" s="28"/>
      <c r="E226">
        <f>+(C226-C$7)/C$8</f>
        <v>-422.90122932136234</v>
      </c>
      <c r="F226" s="31">
        <f>ROUND(2*E226,0)/2+1</f>
        <v>-422</v>
      </c>
      <c r="G226" s="10">
        <f>+C226-(C$7+F226*C$8)</f>
        <v>-11.663800000002084</v>
      </c>
      <c r="I226">
        <f>+G226</f>
        <v>-11.663800000002084</v>
      </c>
      <c r="O226">
        <f ca="1">+C$11+C$12*$F226</f>
        <v>-13.341992699508124</v>
      </c>
      <c r="P226">
        <f>+D$11+D$12*F226+D$13*F226*F226</f>
        <v>-11.566088620746998</v>
      </c>
      <c r="Q226" s="2">
        <f>+C226-15018.5</f>
        <v>32018.519999999997</v>
      </c>
      <c r="R226" s="2"/>
      <c r="S226">
        <f>(P226-G226)*(P226-G226)</f>
        <v>9.5475136359313151E-3</v>
      </c>
    </row>
    <row r="227" spans="1:19" x14ac:dyDescent="0.2">
      <c r="A227" s="101" t="s">
        <v>374</v>
      </c>
      <c r="B227" s="65" t="s">
        <v>42</v>
      </c>
      <c r="C227" s="102">
        <v>47062.75</v>
      </c>
      <c r="D227" s="28"/>
      <c r="E227">
        <f>+(C227-C$7)/C$8</f>
        <v>-420.91314392563805</v>
      </c>
      <c r="F227" s="31">
        <f>ROUND(2*E227,0)/2+1</f>
        <v>-420</v>
      </c>
      <c r="G227" s="10">
        <f>+C227-(C$7+F227*C$8)</f>
        <v>-11.817999999999302</v>
      </c>
      <c r="I227">
        <f>+G227</f>
        <v>-11.817999999999302</v>
      </c>
      <c r="O227">
        <f ca="1">+C$11+C$12*$F227</f>
        <v>-13.341308361081778</v>
      </c>
      <c r="P227">
        <f>+D$11+D$12*F227+D$13*F227*F227</f>
        <v>-11.576241049979135</v>
      </c>
      <c r="Q227" s="2">
        <f>+C227-15018.5</f>
        <v>32044.25</v>
      </c>
      <c r="R227" s="2"/>
      <c r="S227">
        <f>(P227-G227)*(P227-G227)</f>
        <v>5.8447389914853341E-2</v>
      </c>
    </row>
    <row r="228" spans="1:19" x14ac:dyDescent="0.2">
      <c r="A228" s="101" t="s">
        <v>310</v>
      </c>
      <c r="B228" s="65" t="s">
        <v>42</v>
      </c>
      <c r="C228" s="102">
        <v>47334.41</v>
      </c>
      <c r="D228" s="28"/>
      <c r="E228">
        <f>+(C228-C$7)/C$8</f>
        <v>-399.9227327867963</v>
      </c>
      <c r="F228" s="31">
        <f>ROUND(2*E228,0)/2+1</f>
        <v>-399</v>
      </c>
      <c r="G228" s="10">
        <f>+C228-(C$7+F228*C$8)</f>
        <v>-11.94210000000021</v>
      </c>
      <c r="I228">
        <f>G228</f>
        <v>-11.94210000000021</v>
      </c>
      <c r="O228">
        <f ca="1">+C$11+C$12*$F228</f>
        <v>-13.334122807605146</v>
      </c>
      <c r="P228">
        <f>+D$11+D$12*F228+D$13*F228*F228</f>
        <v>-11.680987825003319</v>
      </c>
      <c r="Q228" s="2">
        <f>+C228-15018.5</f>
        <v>32315.910000000003</v>
      </c>
      <c r="R228" s="2"/>
      <c r="S228">
        <f>(P228-G228)*(P228-G228)</f>
        <v>6.8179567931606788E-2</v>
      </c>
    </row>
    <row r="229" spans="1:19" x14ac:dyDescent="0.2">
      <c r="A229" s="101" t="s">
        <v>310</v>
      </c>
      <c r="B229" s="65" t="s">
        <v>34</v>
      </c>
      <c r="C229" s="102">
        <v>47341.06</v>
      </c>
      <c r="D229" s="28"/>
      <c r="E229">
        <f>+(C229-C$7)/C$8</f>
        <v>-399.40890581899401</v>
      </c>
      <c r="F229" s="31">
        <f>ROUND(2*E229,0)/2+1</f>
        <v>-398.5</v>
      </c>
      <c r="G229" s="10">
        <f>+C229-(C$7+F229*C$8)</f>
        <v>-11.763149999998859</v>
      </c>
      <c r="I229">
        <f>G229</f>
        <v>-11.763149999998859</v>
      </c>
      <c r="O229">
        <f ca="1">+C$11+C$12*$F229</f>
        <v>-13.33395172299856</v>
      </c>
      <c r="P229">
        <f>+D$11+D$12*F229+D$13*F229*F229</f>
        <v>-11.683440537828806</v>
      </c>
      <c r="Q229" s="2">
        <f>+C229-15018.5</f>
        <v>32322.559999999998</v>
      </c>
      <c r="R229" s="2"/>
      <c r="S229">
        <f>(P229-G229)*(P229-G229)</f>
        <v>6.3535983594390629E-3</v>
      </c>
    </row>
    <row r="230" spans="1:19" x14ac:dyDescent="0.2">
      <c r="A230" s="101" t="s">
        <v>397</v>
      </c>
      <c r="B230" s="65" t="s">
        <v>42</v>
      </c>
      <c r="C230" s="102">
        <v>47400.1</v>
      </c>
      <c r="D230" s="28"/>
      <c r="E230">
        <f>+(C230-C$7)/C$8</f>
        <v>-394.84704955146395</v>
      </c>
      <c r="F230" s="31">
        <f>ROUND(2*E230,0)/2+1</f>
        <v>-394</v>
      </c>
      <c r="G230" s="10">
        <f>+C230-(C$7+F230*C$8)</f>
        <v>-10.962599999998929</v>
      </c>
      <c r="I230">
        <f>+G230</f>
        <v>-10.962599999998929</v>
      </c>
      <c r="O230">
        <f ca="1">+C$11+C$12*$F230</f>
        <v>-13.332411961539282</v>
      </c>
      <c r="P230">
        <f>+D$11+D$12*F230+D$13*F230*F230</f>
        <v>-11.705428599287083</v>
      </c>
      <c r="Q230" s="2">
        <f>+C230-15018.5</f>
        <v>32381.599999999999</v>
      </c>
      <c r="R230" s="2"/>
      <c r="S230">
        <f>(P230-G230)*(P230-G230)</f>
        <v>0.55179432792040162</v>
      </c>
    </row>
    <row r="231" spans="1:19" x14ac:dyDescent="0.2">
      <c r="A231" s="101" t="s">
        <v>402</v>
      </c>
      <c r="B231" s="65" t="s">
        <v>42</v>
      </c>
      <c r="C231" s="102">
        <v>47411.6</v>
      </c>
      <c r="D231" s="28"/>
      <c r="E231">
        <f>+(C231-C$7)/C$8</f>
        <v>-393.95847659962459</v>
      </c>
      <c r="F231" s="31">
        <f>ROUND(2*E231,0)/2+1</f>
        <v>-393</v>
      </c>
      <c r="G231" s="10">
        <f>+C231-(C$7+F231*C$8)</f>
        <v>-12.404699999999139</v>
      </c>
      <c r="I231">
        <f>+G231</f>
        <v>-12.404699999999139</v>
      </c>
      <c r="O231">
        <f ca="1">+C$11+C$12*$F231</f>
        <v>-13.332069792326109</v>
      </c>
      <c r="P231">
        <f>+D$11+D$12*F231+D$13*F231*F231</f>
        <v>-11.710293726418207</v>
      </c>
      <c r="Q231" s="2">
        <f>+C231-15018.5</f>
        <v>32393.1</v>
      </c>
      <c r="R231" s="2"/>
      <c r="S231">
        <f>(P231-G231)*(P231-G231)</f>
        <v>0.48220007278855492</v>
      </c>
    </row>
    <row r="232" spans="1:19" x14ac:dyDescent="0.2">
      <c r="A232" s="101" t="s">
        <v>407</v>
      </c>
      <c r="B232" s="65" t="s">
        <v>42</v>
      </c>
      <c r="C232" s="102">
        <v>47696.7</v>
      </c>
      <c r="D232" s="28"/>
      <c r="E232">
        <f>+(C232-C$7)/C$8</f>
        <v>-371.92959411532928</v>
      </c>
      <c r="F232" s="31">
        <f>ROUND(2*E232,0)/2+1</f>
        <v>-371</v>
      </c>
      <c r="G232" s="10">
        <f>+C232-(C$7+F232*C$8)</f>
        <v>-12.030900000005204</v>
      </c>
      <c r="I232">
        <f>+G232</f>
        <v>-12.030900000005204</v>
      </c>
      <c r="O232">
        <f ca="1">+C$11+C$12*$F232</f>
        <v>-13.324542069636305</v>
      </c>
      <c r="P232">
        <f>+D$11+D$12*F232+D$13*F232*F232</f>
        <v>-11.815384518441411</v>
      </c>
      <c r="Q232" s="2">
        <f>+C232-15018.5</f>
        <v>32678.199999999997</v>
      </c>
      <c r="R232" s="2"/>
      <c r="S232">
        <f>(P232-G232)*(P232-G232)</f>
        <v>4.6446922793673684E-2</v>
      </c>
    </row>
    <row r="233" spans="1:19" x14ac:dyDescent="0.2">
      <c r="A233" s="101" t="s">
        <v>310</v>
      </c>
      <c r="B233" s="65" t="s">
        <v>42</v>
      </c>
      <c r="C233" s="102">
        <v>47710.05</v>
      </c>
      <c r="D233" s="28"/>
      <c r="E233">
        <f>+(C233-C$7)/C$8</f>
        <v>-370.89807681906314</v>
      </c>
      <c r="F233" s="31">
        <f>ROUND(2*E233,0)/2+1</f>
        <v>-370</v>
      </c>
      <c r="G233" s="10">
        <f>+C233-(C$7+F233*C$8)</f>
        <v>-11.622999999999593</v>
      </c>
      <c r="I233">
        <f>G233</f>
        <v>-11.622999999999593</v>
      </c>
      <c r="O233">
        <f ca="1">+C$11+C$12*$F233</f>
        <v>-13.324199900423132</v>
      </c>
      <c r="P233">
        <f>+D$11+D$12*F233+D$13*F233*F233</f>
        <v>-11.820073099676035</v>
      </c>
      <c r="Q233" s="2">
        <f>+C233-15018.5</f>
        <v>32691.550000000003</v>
      </c>
      <c r="R233" s="2"/>
      <c r="S233">
        <f>(P233-G233)*(P233-G233)</f>
        <v>3.8837806616081126E-2</v>
      </c>
    </row>
    <row r="234" spans="1:19" x14ac:dyDescent="0.2">
      <c r="A234" s="101" t="s">
        <v>310</v>
      </c>
      <c r="B234" s="65" t="s">
        <v>34</v>
      </c>
      <c r="C234" s="102">
        <v>47716.49</v>
      </c>
      <c r="D234" s="28"/>
      <c r="E234">
        <f>+(C234-C$7)/C$8</f>
        <v>-370.40047596603347</v>
      </c>
      <c r="F234" s="31">
        <f>ROUND(2*E234,0)/2+1</f>
        <v>-369.5</v>
      </c>
      <c r="G234" s="10">
        <f>+C234-(C$7+F234*C$8)</f>
        <v>-11.654050000004645</v>
      </c>
      <c r="I234">
        <f>G234</f>
        <v>-11.654050000004645</v>
      </c>
      <c r="O234">
        <f ca="1">+C$11+C$12*$F234</f>
        <v>-13.324028815816545</v>
      </c>
      <c r="P234">
        <f>+D$11+D$12*F234+D$13*F234*F234</f>
        <v>-11.822414511827642</v>
      </c>
      <c r="Q234" s="2">
        <f>+C234-15018.5</f>
        <v>32697.989999999998</v>
      </c>
      <c r="R234" s="2"/>
      <c r="S234">
        <f>(P234-G234)*(P234-G234)</f>
        <v>2.8346608841396038E-2</v>
      </c>
    </row>
    <row r="235" spans="1:19" x14ac:dyDescent="0.2">
      <c r="A235" s="101" t="s">
        <v>416</v>
      </c>
      <c r="B235" s="65" t="s">
        <v>42</v>
      </c>
      <c r="C235" s="102">
        <v>47723.03</v>
      </c>
      <c r="D235" s="28"/>
      <c r="E235">
        <f>+(C235-C$7)/C$8</f>
        <v>-369.89514839168305</v>
      </c>
      <c r="F235" s="31">
        <f>ROUND(2*E235,0)/2+1</f>
        <v>-369</v>
      </c>
      <c r="G235" s="10">
        <f>+C235-(C$7+F235*C$8)</f>
        <v>-11.585100000003877</v>
      </c>
      <c r="I235">
        <f>+G235</f>
        <v>-11.585100000003877</v>
      </c>
      <c r="O235">
        <f ca="1">+C$11+C$12*$F235</f>
        <v>-13.323857731209959</v>
      </c>
      <c r="P235">
        <f>+D$11+D$12*F235+D$13*F235*F235</f>
        <v>-11.824754005002115</v>
      </c>
      <c r="Q235" s="2">
        <f>+C235-15018.5</f>
        <v>32704.53</v>
      </c>
      <c r="R235" s="2"/>
      <c r="S235">
        <f>(P235-G235)*(P235-G235)</f>
        <v>5.7434042111695525E-2</v>
      </c>
    </row>
    <row r="236" spans="1:19" x14ac:dyDescent="0.2">
      <c r="A236" s="101" t="s">
        <v>310</v>
      </c>
      <c r="B236" s="65" t="s">
        <v>42</v>
      </c>
      <c r="C236" s="102">
        <v>48072.13</v>
      </c>
      <c r="D236" s="28"/>
      <c r="E236">
        <f>+(C236-C$7)/C$8</f>
        <v>-342.92116426236873</v>
      </c>
      <c r="F236" s="31">
        <f>ROUND(2*E236,0)/2+1</f>
        <v>-342</v>
      </c>
      <c r="G236" s="10">
        <f>+C236-(C$7+F236*C$8)</f>
        <v>-11.921800000003714</v>
      </c>
      <c r="I236">
        <f>G236</f>
        <v>-11.921800000003714</v>
      </c>
      <c r="O236">
        <f ca="1">+C$11+C$12*$F236</f>
        <v>-13.31461916245429</v>
      </c>
      <c r="P236">
        <f>+D$11+D$12*F236+D$13*F236*F236</f>
        <v>-11.94823695537683</v>
      </c>
      <c r="Q236" s="2">
        <f>+C236-15018.5</f>
        <v>33053.629999999997</v>
      </c>
      <c r="R236" s="2"/>
      <c r="S236">
        <f>(P236-G236)*(P236-G236)</f>
        <v>6.9891260940013104E-4</v>
      </c>
    </row>
    <row r="237" spans="1:19" x14ac:dyDescent="0.2">
      <c r="A237" s="101" t="s">
        <v>310</v>
      </c>
      <c r="B237" s="65" t="s">
        <v>34</v>
      </c>
      <c r="C237" s="102">
        <v>48078.74</v>
      </c>
      <c r="D237" s="28"/>
      <c r="E237">
        <f>+(C237-C$7)/C$8</f>
        <v>-342.41042798309411</v>
      </c>
      <c r="F237" s="31">
        <f>ROUND(2*E237,0)/2+1</f>
        <v>-341.5</v>
      </c>
      <c r="G237" s="10">
        <f>+C237-(C$7+F237*C$8)</f>
        <v>-11.782850000003236</v>
      </c>
      <c r="I237">
        <f>G237</f>
        <v>-11.782850000003236</v>
      </c>
      <c r="O237">
        <f ca="1">+C$11+C$12*$F237</f>
        <v>-13.314448077847704</v>
      </c>
      <c r="P237">
        <f>+D$11+D$12*F237+D$13*F237*F237</f>
        <v>-11.95047090480883</v>
      </c>
      <c r="Q237" s="2">
        <f>+C237-15018.5</f>
        <v>33060.239999999998</v>
      </c>
      <c r="R237" s="2"/>
      <c r="S237">
        <f>(P237-G237)*(P237-G237)</f>
        <v>2.8096767727845817E-2</v>
      </c>
    </row>
    <row r="238" spans="1:19" x14ac:dyDescent="0.2">
      <c r="A238" s="101" t="s">
        <v>416</v>
      </c>
      <c r="B238" s="65" t="s">
        <v>42</v>
      </c>
      <c r="C238" s="102">
        <v>48111</v>
      </c>
      <c r="D238" s="28"/>
      <c r="E238">
        <f>+(C238-C$7)/C$8</f>
        <v>-339.91778768515155</v>
      </c>
      <c r="F238" s="31">
        <f>ROUND(2*E238,0)/2+1</f>
        <v>-339</v>
      </c>
      <c r="G238" s="10">
        <f>+C238-(C$7+F238*C$8)</f>
        <v>-11.878100000001723</v>
      </c>
      <c r="I238">
        <f>+G238</f>
        <v>-11.878100000001723</v>
      </c>
      <c r="O238">
        <f ca="1">+C$11+C$12*$F238</f>
        <v>-13.313592654814771</v>
      </c>
      <c r="P238">
        <f>+D$11+D$12*F238+D$13*F238*F238</f>
        <v>-11.961611867311786</v>
      </c>
      <c r="Q238" s="2">
        <f>+C238-15018.5</f>
        <v>33092.5</v>
      </c>
      <c r="R238" s="2"/>
      <c r="S238">
        <f>(P238-G238)*(P238-G238)</f>
        <v>6.9742319816136419E-3</v>
      </c>
    </row>
    <row r="239" spans="1:19" x14ac:dyDescent="0.2">
      <c r="A239" s="101" t="s">
        <v>310</v>
      </c>
      <c r="B239" s="65" t="s">
        <v>42</v>
      </c>
      <c r="C239" s="102">
        <v>48111.25</v>
      </c>
      <c r="D239" s="28"/>
      <c r="E239">
        <f>+(C239-C$7)/C$8</f>
        <v>-339.8984708818507</v>
      </c>
      <c r="F239" s="31">
        <f>ROUND(2*E239,0)/2+1</f>
        <v>-339</v>
      </c>
      <c r="G239" s="10">
        <f>+C239-(C$7+F239*C$8)</f>
        <v>-11.628100000001723</v>
      </c>
      <c r="I239">
        <f>G239</f>
        <v>-11.628100000001723</v>
      </c>
      <c r="O239">
        <f ca="1">+C$11+C$12*$F239</f>
        <v>-13.313592654814771</v>
      </c>
      <c r="P239">
        <f>+D$11+D$12*F239+D$13*F239*F239</f>
        <v>-11.961611867311786</v>
      </c>
      <c r="Q239" s="2">
        <f>+C239-15018.5</f>
        <v>33092.75</v>
      </c>
      <c r="R239" s="2"/>
      <c r="S239">
        <f>(P239-G239)*(P239-G239)</f>
        <v>0.11123016563664537</v>
      </c>
    </row>
    <row r="240" spans="1:19" x14ac:dyDescent="0.2">
      <c r="A240" s="101" t="s">
        <v>397</v>
      </c>
      <c r="B240" s="65" t="s">
        <v>42</v>
      </c>
      <c r="C240" s="102">
        <v>48162.7</v>
      </c>
      <c r="D240" s="28"/>
      <c r="E240">
        <f>+(C240-C$7)/C$8</f>
        <v>-335.9230727625349</v>
      </c>
      <c r="F240" s="31">
        <f>ROUND(2*E240,0)/2+1</f>
        <v>-335</v>
      </c>
      <c r="G240" s="10">
        <f>+C240-(C$7+F240*C$8)</f>
        <v>-11.946500000005472</v>
      </c>
      <c r="I240">
        <f>+G240</f>
        <v>-11.946500000005472</v>
      </c>
      <c r="O240">
        <f ca="1">+C$11+C$12*$F240</f>
        <v>-13.312223977962081</v>
      </c>
      <c r="P240">
        <f>+D$11+D$12*F240+D$13*F240*F240</f>
        <v>-11.979337620505454</v>
      </c>
      <c r="Q240" s="2">
        <f>+C240-15018.5</f>
        <v>33144.199999999997</v>
      </c>
      <c r="R240" s="2"/>
      <c r="S240">
        <f>(P240-G240)*(P240-G240)</f>
        <v>1.0783093201008863E-3</v>
      </c>
    </row>
    <row r="241" spans="1:19" x14ac:dyDescent="0.2">
      <c r="A241" s="101" t="s">
        <v>397</v>
      </c>
      <c r="B241" s="65" t="s">
        <v>42</v>
      </c>
      <c r="C241" s="102">
        <v>48188.4</v>
      </c>
      <c r="D241" s="28"/>
      <c r="E241">
        <f>+(C241-C$7)/C$8</f>
        <v>-333.93730538320665</v>
      </c>
      <c r="F241" s="31">
        <f>ROUND(2*E241,0)/2+1</f>
        <v>-333</v>
      </c>
      <c r="G241" s="10">
        <f>+C241-(C$7+F241*C$8)</f>
        <v>-12.130700000001525</v>
      </c>
      <c r="I241">
        <f>+G241</f>
        <v>-12.130700000001525</v>
      </c>
      <c r="O241">
        <f ca="1">+C$11+C$12*$F241</f>
        <v>-13.311539639535734</v>
      </c>
      <c r="P241">
        <f>+D$11+D$12*F241+D$13*F241*F241</f>
        <v>-11.988154441651027</v>
      </c>
      <c r="Q241" s="2">
        <f>+C241-15018.5</f>
        <v>33169.9</v>
      </c>
      <c r="R241" s="2"/>
      <c r="S241">
        <f>(P241-G241)*(P241-G241)</f>
        <v>2.0319236205455352E-2</v>
      </c>
    </row>
    <row r="242" spans="1:19" x14ac:dyDescent="0.2">
      <c r="A242" s="101" t="s">
        <v>416</v>
      </c>
      <c r="B242" s="65" t="s">
        <v>42</v>
      </c>
      <c r="C242" s="102">
        <v>48369.75</v>
      </c>
      <c r="D242" s="28"/>
      <c r="E242">
        <f>+(C242-C$7)/C$8</f>
        <v>-319.9248962687663</v>
      </c>
      <c r="F242" s="31">
        <f>ROUND(2*E242,0)/2+1</f>
        <v>-319</v>
      </c>
      <c r="G242" s="10">
        <f>+C242-(C$7+F242*C$8)</f>
        <v>-11.970099999998638</v>
      </c>
      <c r="I242">
        <f>+G242</f>
        <v>-11.970099999998638</v>
      </c>
      <c r="O242">
        <f ca="1">+C$11+C$12*$F242</f>
        <v>-13.306749270551313</v>
      </c>
      <c r="P242">
        <f>+D$11+D$12*F242+D$13*F242*F242</f>
        <v>-12.049012487913169</v>
      </c>
      <c r="Q242" s="2">
        <f>+C242-15018.5</f>
        <v>33351.25</v>
      </c>
      <c r="R242" s="2"/>
      <c r="S242">
        <f>(P242-G242)*(P242-G242)</f>
        <v>6.2271807488609807E-3</v>
      </c>
    </row>
    <row r="243" spans="1:19" x14ac:dyDescent="0.2">
      <c r="A243" s="101" t="s">
        <v>416</v>
      </c>
      <c r="B243" s="65" t="s">
        <v>42</v>
      </c>
      <c r="C243" s="102">
        <v>48408.7</v>
      </c>
      <c r="D243" s="28"/>
      <c r="E243">
        <f>+(C243-C$7)/C$8</f>
        <v>-316.91533831449323</v>
      </c>
      <c r="F243" s="31">
        <f>ROUND(2*E243,0)/2+1</f>
        <v>-316</v>
      </c>
      <c r="G243" s="10">
        <f>+C243-(C$7+F243*C$8)</f>
        <v>-11.846400000002177</v>
      </c>
      <c r="I243">
        <f>+G243</f>
        <v>-11.846400000002177</v>
      </c>
      <c r="O243">
        <f ca="1">+C$11+C$12*$F243</f>
        <v>-13.305722762911795</v>
      </c>
      <c r="P243">
        <f>+D$11+D$12*F243+D$13*F243*F243</f>
        <v>-12.061857762158626</v>
      </c>
      <c r="Q243" s="2">
        <f>+C243-15018.5</f>
        <v>33390.199999999997</v>
      </c>
      <c r="R243" s="2"/>
      <c r="S243">
        <f>(P243-G243)*(P243-G243)</f>
        <v>4.6422047273464884E-2</v>
      </c>
    </row>
    <row r="244" spans="1:19" x14ac:dyDescent="0.2">
      <c r="A244" s="101" t="s">
        <v>416</v>
      </c>
      <c r="B244" s="65" t="s">
        <v>34</v>
      </c>
      <c r="C244" s="102">
        <v>48415.1</v>
      </c>
      <c r="D244" s="28"/>
      <c r="E244">
        <f>+(C244-C$7)/C$8</f>
        <v>-316.42082814999122</v>
      </c>
      <c r="F244" s="31">
        <f>ROUND(2*E244,0)/2+1</f>
        <v>-315.5</v>
      </c>
      <c r="G244" s="10">
        <f>+C244-(C$7+F244*C$8)</f>
        <v>-11.917450000000827</v>
      </c>
      <c r="I244">
        <f>+G244</f>
        <v>-11.917450000000827</v>
      </c>
      <c r="O244">
        <f ca="1">+C$11+C$12*$F244</f>
        <v>-13.305551678305209</v>
      </c>
      <c r="P244">
        <f>+D$11+D$12*F244+D$13*F244*F244</f>
        <v>-12.063991924779559</v>
      </c>
      <c r="Q244" s="2">
        <f>+C244-15018.5</f>
        <v>33396.6</v>
      </c>
      <c r="R244" s="2"/>
      <c r="S244">
        <f>(P244-G244)*(P244-G244)</f>
        <v>2.1474535717855764E-2</v>
      </c>
    </row>
    <row r="245" spans="1:19" x14ac:dyDescent="0.2">
      <c r="A245" s="101" t="s">
        <v>310</v>
      </c>
      <c r="B245" s="65" t="s">
        <v>42</v>
      </c>
      <c r="C245" s="102">
        <v>48434.42</v>
      </c>
      <c r="D245" s="28"/>
      <c r="E245">
        <f>+(C245-C$7)/C$8</f>
        <v>-314.92802559090114</v>
      </c>
      <c r="F245" s="31">
        <f>ROUND(2*E245,0)/2+1</f>
        <v>-314</v>
      </c>
      <c r="G245" s="10">
        <f>+C245-(C$7+F245*C$8)</f>
        <v>-12.010600000001432</v>
      </c>
      <c r="I245">
        <f>G245</f>
        <v>-12.010600000001432</v>
      </c>
      <c r="O245">
        <f ca="1">+C$11+C$12*$F245</f>
        <v>-13.305038424485449</v>
      </c>
      <c r="P245">
        <f>+D$11+D$12*F245+D$13*F245*F245</f>
        <v>-12.070382898779545</v>
      </c>
      <c r="Q245" s="2">
        <f>+C245-15018.5</f>
        <v>33415.919999999998</v>
      </c>
      <c r="R245" s="2"/>
      <c r="S245">
        <f>(P245-G245)*(P245-G245)</f>
        <v>3.5739949863141636E-3</v>
      </c>
    </row>
    <row r="246" spans="1:19" x14ac:dyDescent="0.2">
      <c r="A246" s="101" t="s">
        <v>310</v>
      </c>
      <c r="B246" s="65" t="s">
        <v>34</v>
      </c>
      <c r="C246" s="102">
        <v>48440.77</v>
      </c>
      <c r="D246" s="28"/>
      <c r="E246">
        <f>+(C246-C$7)/C$8</f>
        <v>-314.43737878705952</v>
      </c>
      <c r="F246" s="31">
        <f>ROUND(2*E246,0)/2+1</f>
        <v>-313.5</v>
      </c>
      <c r="G246" s="10">
        <f>+C246-(C$7+F246*C$8)</f>
        <v>-12.131650000002992</v>
      </c>
      <c r="I246">
        <f>G246</f>
        <v>-12.131650000002992</v>
      </c>
      <c r="O246">
        <f ca="1">+C$11+C$12*$F246</f>
        <v>-13.304867339878863</v>
      </c>
      <c r="P246">
        <f>+D$11+D$12*F246+D$13*F246*F246</f>
        <v>-12.072509385491935</v>
      </c>
      <c r="Q246" s="2">
        <f>+C246-15018.5</f>
        <v>33422.269999999997</v>
      </c>
      <c r="R246" s="2"/>
      <c r="S246">
        <f>(P246-G246)*(P246-G246)</f>
        <v>3.4976122847453816E-3</v>
      </c>
    </row>
    <row r="247" spans="1:19" x14ac:dyDescent="0.2">
      <c r="A247" s="101" t="s">
        <v>416</v>
      </c>
      <c r="B247" s="65" t="s">
        <v>42</v>
      </c>
      <c r="C247" s="102">
        <v>48460.35</v>
      </c>
      <c r="D247" s="28"/>
      <c r="E247">
        <f>+(C247-C$7)/C$8</f>
        <v>-312.92448675253644</v>
      </c>
      <c r="F247" s="31">
        <f>ROUND(2*E247,0)/2+1</f>
        <v>-312</v>
      </c>
      <c r="G247" s="10">
        <f>+C247-(C$7+F247*C$8)</f>
        <v>-11.96480000000156</v>
      </c>
      <c r="I247">
        <f>+G247</f>
        <v>-11.96480000000156</v>
      </c>
      <c r="O247">
        <f ca="1">+C$11+C$12*$F247</f>
        <v>-13.304354086059103</v>
      </c>
      <c r="P247">
        <f>+D$11+D$12*F247+D$13*F247*F247</f>
        <v>-12.078877331766295</v>
      </c>
      <c r="Q247" s="2">
        <f>+C247-15018.5</f>
        <v>33441.85</v>
      </c>
      <c r="R247" s="2"/>
      <c r="S247">
        <f>(P247-G247)*(P247-G247)</f>
        <v>1.3013637622561367E-2</v>
      </c>
    </row>
    <row r="248" spans="1:19" x14ac:dyDescent="0.2">
      <c r="A248" s="101" t="s">
        <v>310</v>
      </c>
      <c r="B248" s="65" t="s">
        <v>42</v>
      </c>
      <c r="C248" s="102">
        <v>48460.36</v>
      </c>
      <c r="D248" s="28"/>
      <c r="E248">
        <f>+(C248-C$7)/C$8</f>
        <v>-312.92371408040424</v>
      </c>
      <c r="F248" s="31">
        <f>ROUND(2*E248,0)/2+1</f>
        <v>-312</v>
      </c>
      <c r="G248" s="10">
        <f>+C248-(C$7+F248*C$8)</f>
        <v>-11.954799999999523</v>
      </c>
      <c r="I248">
        <f>G248</f>
        <v>-11.954799999999523</v>
      </c>
      <c r="O248">
        <f ca="1">+C$11+C$12*$F248</f>
        <v>-13.304354086059103</v>
      </c>
      <c r="P248">
        <f>+D$11+D$12*F248+D$13*F248*F248</f>
        <v>-12.078877331766295</v>
      </c>
      <c r="Q248" s="2">
        <f>+C248-15018.5</f>
        <v>33441.86</v>
      </c>
      <c r="R248" s="2"/>
      <c r="S248">
        <f>(P248-G248)*(P248-G248)</f>
        <v>1.539518425836162E-2</v>
      </c>
    </row>
    <row r="249" spans="1:19" x14ac:dyDescent="0.2">
      <c r="A249" s="101" t="s">
        <v>310</v>
      </c>
      <c r="B249" s="65" t="s">
        <v>34</v>
      </c>
      <c r="C249" s="102">
        <v>48466.62</v>
      </c>
      <c r="D249" s="28"/>
      <c r="E249">
        <f>+(C249-C$7)/C$8</f>
        <v>-312.44002132575065</v>
      </c>
      <c r="F249" s="31">
        <f>ROUND(2*E249,0)/2+1</f>
        <v>-311.5</v>
      </c>
      <c r="G249" s="10">
        <f>+C249-(C$7+F249*C$8)</f>
        <v>-12.16584999999759</v>
      </c>
      <c r="I249">
        <f>G249</f>
        <v>-12.16584999999759</v>
      </c>
      <c r="O249">
        <f ca="1">+C$11+C$12*$F249</f>
        <v>-13.304183001452516</v>
      </c>
      <c r="P249">
        <f>+D$11+D$12*F249+D$13*F249*F249</f>
        <v>-12.080996142570141</v>
      </c>
      <c r="Q249" s="2">
        <f>+C249-15018.5</f>
        <v>33448.120000000003</v>
      </c>
      <c r="R249" s="2"/>
      <c r="S249">
        <f>(P249-G249)*(P249-G249)</f>
        <v>7.2001771203178229E-3</v>
      </c>
    </row>
    <row r="250" spans="1:19" x14ac:dyDescent="0.2">
      <c r="A250" s="101" t="s">
        <v>416</v>
      </c>
      <c r="B250" s="65" t="s">
        <v>42</v>
      </c>
      <c r="C250" s="102">
        <v>48486.3</v>
      </c>
      <c r="D250" s="28"/>
      <c r="E250">
        <f>+(C250-C$7)/C$8</f>
        <v>-310.91940256990728</v>
      </c>
      <c r="F250" s="31">
        <f>ROUND(2*E250,0)/2+1</f>
        <v>-310</v>
      </c>
      <c r="G250" s="10">
        <f>+C250-(C$7+F250*C$8)</f>
        <v>-11.898999999997613</v>
      </c>
      <c r="I250">
        <f>+G250</f>
        <v>-11.898999999997613</v>
      </c>
      <c r="O250">
        <f ca="1">+C$11+C$12*$F250</f>
        <v>-13.303669747632757</v>
      </c>
      <c r="P250">
        <f>+D$11+D$12*F250+D$13*F250*F250</f>
        <v>-12.087341061118867</v>
      </c>
      <c r="Q250" s="2">
        <f>+C250-15018.5</f>
        <v>33467.800000000003</v>
      </c>
      <c r="R250" s="2"/>
      <c r="S250">
        <f>(P250-G250)*(P250-G250)</f>
        <v>3.5472355304279654E-2</v>
      </c>
    </row>
    <row r="251" spans="1:19" x14ac:dyDescent="0.2">
      <c r="A251" s="101" t="s">
        <v>416</v>
      </c>
      <c r="B251" s="65" t="s">
        <v>42</v>
      </c>
      <c r="C251" s="102">
        <v>48512.38</v>
      </c>
      <c r="D251" s="28"/>
      <c r="E251">
        <f>+(C251-C$7)/C$8</f>
        <v>-308.90427364956247</v>
      </c>
      <c r="F251" s="31">
        <f>ROUND(2*E251,0)/2+1</f>
        <v>-308</v>
      </c>
      <c r="G251" s="10">
        <f>+C251-(C$7+F251*C$8)</f>
        <v>-11.703200000003562</v>
      </c>
      <c r="I251">
        <f>+G251</f>
        <v>-11.703200000003562</v>
      </c>
      <c r="O251">
        <f ca="1">+C$11+C$12*$F251</f>
        <v>-13.302985409206411</v>
      </c>
      <c r="P251">
        <f>+D$11+D$12*F251+D$13*F251*F251</f>
        <v>-12.095774086837265</v>
      </c>
      <c r="Q251" s="2">
        <f>+C251-15018.5</f>
        <v>33493.879999999997</v>
      </c>
      <c r="R251" s="2"/>
      <c r="S251">
        <f>(P251-G251)*(P251-G251)</f>
        <v>0.15411441365331552</v>
      </c>
    </row>
    <row r="252" spans="1:19" x14ac:dyDescent="0.2">
      <c r="A252" s="101" t="s">
        <v>474</v>
      </c>
      <c r="B252" s="65" t="s">
        <v>42</v>
      </c>
      <c r="C252" s="102">
        <v>48512.41</v>
      </c>
      <c r="D252" s="28"/>
      <c r="E252">
        <f>+(C252-C$7)/C$8</f>
        <v>-308.90195563316593</v>
      </c>
      <c r="F252" s="31">
        <f>ROUND(2*E252,0)/2+1</f>
        <v>-308</v>
      </c>
      <c r="G252" s="10">
        <f>+C252-(C$7+F252*C$8)</f>
        <v>-11.673199999997451</v>
      </c>
      <c r="I252">
        <f>+G252</f>
        <v>-11.673199999997451</v>
      </c>
      <c r="O252">
        <f ca="1">+C$11+C$12*$F252</f>
        <v>-13.302985409206411</v>
      </c>
      <c r="P252">
        <f>+D$11+D$12*F252+D$13*F252*F252</f>
        <v>-12.095774086837265</v>
      </c>
      <c r="Q252" s="2">
        <f>+C252-15018.5</f>
        <v>33493.910000000003</v>
      </c>
      <c r="R252" s="2"/>
      <c r="S252">
        <f>(P252-G252)*(P252-G252)</f>
        <v>0.17856885886850304</v>
      </c>
    </row>
    <row r="253" spans="1:19" x14ac:dyDescent="0.2">
      <c r="A253" s="101" t="s">
        <v>474</v>
      </c>
      <c r="B253" s="65" t="s">
        <v>42</v>
      </c>
      <c r="C253" s="102">
        <v>48550.879999999997</v>
      </c>
      <c r="D253" s="28"/>
      <c r="E253">
        <f>+(C253-C$7)/C$8</f>
        <v>-305.92948594123078</v>
      </c>
      <c r="F253" s="31">
        <f>ROUND(2*E253,0)/2+1</f>
        <v>-305</v>
      </c>
      <c r="G253" s="10">
        <f>+C253-(C$7+F253*C$8)</f>
        <v>-12.029500000004191</v>
      </c>
      <c r="I253">
        <f>+G253</f>
        <v>-12.029500000004191</v>
      </c>
      <c r="O253">
        <f ca="1">+C$11+C$12*$F253</f>
        <v>-13.301958901566893</v>
      </c>
      <c r="P253">
        <f>+D$11+D$12*F253+D$13*F253*F253</f>
        <v>-12.10836605610079</v>
      </c>
      <c r="Q253" s="2">
        <f>+C253-15018.5</f>
        <v>33532.379999999997</v>
      </c>
      <c r="R253" s="2"/>
      <c r="S253">
        <f>(P253-G253)*(P253-G253)</f>
        <v>6.2198548042319045E-3</v>
      </c>
    </row>
    <row r="254" spans="1:19" x14ac:dyDescent="0.2">
      <c r="A254" s="101" t="s">
        <v>474</v>
      </c>
      <c r="B254" s="65" t="s">
        <v>34</v>
      </c>
      <c r="C254" s="102">
        <v>48557.45</v>
      </c>
      <c r="D254" s="28"/>
      <c r="E254">
        <f>+(C254-C$7)/C$8</f>
        <v>-305.42184035048433</v>
      </c>
      <c r="F254" s="31">
        <f>ROUND(2*E254,0)/2+1</f>
        <v>-304.5</v>
      </c>
      <c r="G254" s="10">
        <f>+C254-(C$7+F254*C$8)</f>
        <v>-11.930550000004587</v>
      </c>
      <c r="I254">
        <f>+G254</f>
        <v>-11.930550000004587</v>
      </c>
      <c r="O254">
        <f ca="1">+C$11+C$12*$F254</f>
        <v>-13.301787816960307</v>
      </c>
      <c r="P254">
        <f>+D$11+D$12*F254+D$13*F254*F254</f>
        <v>-12.110458001224735</v>
      </c>
      <c r="Q254" s="2">
        <f>+C254-15018.5</f>
        <v>33538.949999999997</v>
      </c>
      <c r="R254" s="2"/>
      <c r="S254">
        <f>(P254-G254)*(P254-G254)</f>
        <v>3.2366888903028995E-2</v>
      </c>
    </row>
    <row r="255" spans="1:19" x14ac:dyDescent="0.2">
      <c r="A255" s="101" t="s">
        <v>474</v>
      </c>
      <c r="B255" s="65" t="s">
        <v>42</v>
      </c>
      <c r="C255" s="102">
        <v>48744.89</v>
      </c>
      <c r="D255" s="28"/>
      <c r="E255">
        <f>+(C255-C$7)/C$8</f>
        <v>-290.93887390763484</v>
      </c>
      <c r="F255" s="31">
        <f>ROUND(2*E255,0)/2+1</f>
        <v>-290</v>
      </c>
      <c r="G255" s="10">
        <f>+C255-(C$7+F255*C$8)</f>
        <v>-12.150999999998021</v>
      </c>
      <c r="I255">
        <f>+G255</f>
        <v>-12.150999999998021</v>
      </c>
      <c r="O255">
        <f ca="1">+C$11+C$12*$F255</f>
        <v>-13.296826363369298</v>
      </c>
      <c r="P255">
        <f>+D$11+D$12*F255+D$13*F255*F255</f>
        <v>-12.170289654765035</v>
      </c>
      <c r="Q255" s="2">
        <f>+C255-15018.5</f>
        <v>33726.39</v>
      </c>
      <c r="R255" s="2"/>
      <c r="S255">
        <f>(P255-G255)*(P255-G255)</f>
        <v>3.720907810306051E-4</v>
      </c>
    </row>
    <row r="256" spans="1:19" x14ac:dyDescent="0.2">
      <c r="A256" s="101" t="s">
        <v>310</v>
      </c>
      <c r="B256" s="65" t="s">
        <v>34</v>
      </c>
      <c r="C256" s="102">
        <v>48776.800000000003</v>
      </c>
      <c r="D256" s="28"/>
      <c r="E256">
        <f>+(C256-C$7)/C$8</f>
        <v>-288.47327713431338</v>
      </c>
      <c r="F256" s="31">
        <f>ROUND(2*E256,0)/2+1</f>
        <v>-287.5</v>
      </c>
      <c r="G256" s="10">
        <f>+C256-(C$7+F256*C$8)</f>
        <v>-12.596249999995052</v>
      </c>
      <c r="I256">
        <f>G256</f>
        <v>-12.596249999995052</v>
      </c>
      <c r="O256">
        <f ca="1">+C$11+C$12*$F256</f>
        <v>-13.295970940336368</v>
      </c>
      <c r="P256">
        <f>+D$11+D$12*F256+D$13*F256*F256</f>
        <v>-12.180442344043023</v>
      </c>
      <c r="Q256" s="2">
        <f>+C256-15018.5</f>
        <v>33758.300000000003</v>
      </c>
      <c r="R256" s="2"/>
      <c r="S256">
        <f>(P256-G256)*(P256-G256)</f>
        <v>0.17289600674832142</v>
      </c>
    </row>
    <row r="257" spans="1:20" x14ac:dyDescent="0.2">
      <c r="A257" s="101" t="s">
        <v>474</v>
      </c>
      <c r="B257" s="65" t="s">
        <v>42</v>
      </c>
      <c r="C257" s="102">
        <v>48809.55</v>
      </c>
      <c r="D257" s="28"/>
      <c r="E257">
        <f>+(C257-C$7)/C$8</f>
        <v>-285.94277590190131</v>
      </c>
      <c r="F257" s="31">
        <f>ROUND(2*E257,0)/2+1</f>
        <v>-285</v>
      </c>
      <c r="G257" s="10">
        <f>+C257-(C$7+F257*C$8)</f>
        <v>-12.201499999995576</v>
      </c>
      <c r="I257">
        <f>+G257</f>
        <v>-12.201499999995576</v>
      </c>
      <c r="O257">
        <f ca="1">+C$11+C$12*$F257</f>
        <v>-13.295115517303435</v>
      </c>
      <c r="P257">
        <f>+D$11+D$12*F257+D$13*F257*F257</f>
        <v>-12.190547058892612</v>
      </c>
      <c r="Q257" s="2">
        <f>+C257-15018.5</f>
        <v>33791.050000000003</v>
      </c>
      <c r="R257" s="2"/>
      <c r="S257">
        <f>(P257-G257)*(P257-G257)</f>
        <v>1.1996691880499989E-4</v>
      </c>
    </row>
    <row r="258" spans="1:20" x14ac:dyDescent="0.2">
      <c r="A258" s="101" t="s">
        <v>310</v>
      </c>
      <c r="B258" s="65" t="s">
        <v>42</v>
      </c>
      <c r="C258" s="102">
        <v>48809.57</v>
      </c>
      <c r="D258" s="28"/>
      <c r="E258">
        <f>+(C258-C$7)/C$8</f>
        <v>-285.94123055763748</v>
      </c>
      <c r="F258" s="31">
        <f>ROUND(2*E258,0)/2+1</f>
        <v>-285</v>
      </c>
      <c r="G258" s="10">
        <f>+C258-(C$7+F258*C$8)</f>
        <v>-12.181499999998778</v>
      </c>
      <c r="I258">
        <f>G258</f>
        <v>-12.181499999998778</v>
      </c>
      <c r="O258">
        <f ca="1">+C$11+C$12*$F258</f>
        <v>-13.295115517303435</v>
      </c>
      <c r="P258">
        <f>+D$11+D$12*F258+D$13*F258*F258</f>
        <v>-12.190547058892612</v>
      </c>
      <c r="Q258" s="2">
        <f>+C258-15018.5</f>
        <v>33791.07</v>
      </c>
      <c r="R258" s="2"/>
      <c r="S258">
        <f>(P258-G258)*(P258-G258)</f>
        <v>8.1849274628509978E-5</v>
      </c>
    </row>
    <row r="259" spans="1:20" x14ac:dyDescent="0.2">
      <c r="A259" s="101" t="s">
        <v>310</v>
      </c>
      <c r="B259" s="65" t="s">
        <v>34</v>
      </c>
      <c r="C259" s="102">
        <v>48815.93</v>
      </c>
      <c r="D259" s="28"/>
      <c r="E259">
        <f>+(C259-C$7)/C$8</f>
        <v>-285.44981108166371</v>
      </c>
      <c r="F259" s="31">
        <f>ROUND(2*E259,0)/2+1</f>
        <v>-284.5</v>
      </c>
      <c r="G259" s="10">
        <f>+C259-(C$7+F259*C$8)</f>
        <v>-12.2925499999983</v>
      </c>
      <c r="I259">
        <f>G259</f>
        <v>-12.2925499999983</v>
      </c>
      <c r="O259">
        <f ca="1">+C$11+C$12*$F259</f>
        <v>-13.294944432696848</v>
      </c>
      <c r="P259">
        <f>+D$11+D$12*F259+D$13*F259*F259</f>
        <v>-12.192562244931121</v>
      </c>
      <c r="Q259" s="2">
        <f>+C259-15018.5</f>
        <v>33797.43</v>
      </c>
      <c r="R259" s="2"/>
      <c r="S259">
        <f>(P259-G259)*(P259-G259)</f>
        <v>9.9975511633741895E-3</v>
      </c>
      <c r="T259" t="s">
        <v>131</v>
      </c>
    </row>
    <row r="260" spans="1:20" x14ac:dyDescent="0.2">
      <c r="A260" s="101" t="s">
        <v>474</v>
      </c>
      <c r="B260" s="65" t="s">
        <v>34</v>
      </c>
      <c r="C260" s="102">
        <v>48816</v>
      </c>
      <c r="D260" s="28"/>
      <c r="E260">
        <f>+(C260-C$7)/C$8</f>
        <v>-285.4444023767395</v>
      </c>
      <c r="F260" s="31">
        <f>ROUND(2*E260,0)/2+1</f>
        <v>-284.5</v>
      </c>
      <c r="G260" s="10">
        <f>+C260-(C$7+F260*C$8)</f>
        <v>-12.222549999998591</v>
      </c>
      <c r="I260">
        <f>+G260</f>
        <v>-12.222549999998591</v>
      </c>
      <c r="O260">
        <f ca="1">+C$11+C$12*$F260</f>
        <v>-13.294944432696848</v>
      </c>
      <c r="P260">
        <f>+D$11+D$12*F260+D$13*F260*F260</f>
        <v>-12.192562244931121</v>
      </c>
      <c r="Q260" s="2">
        <f>+C260-15018.5</f>
        <v>33797.5</v>
      </c>
      <c r="R260" s="2"/>
      <c r="S260">
        <f>(P260-G260)*(P260-G260)</f>
        <v>8.9926545398657804E-4</v>
      </c>
      <c r="T260" t="s">
        <v>131</v>
      </c>
    </row>
    <row r="261" spans="1:20" x14ac:dyDescent="0.2">
      <c r="A261" s="101" t="s">
        <v>474</v>
      </c>
      <c r="B261" s="65" t="s">
        <v>42</v>
      </c>
      <c r="C261" s="102">
        <v>48822.42</v>
      </c>
      <c r="D261" s="28"/>
      <c r="E261">
        <f>+(C261-C$7)/C$8</f>
        <v>-284.94834686797367</v>
      </c>
      <c r="F261" s="31">
        <f>ROUND(2*E261,0)/2+1</f>
        <v>-284</v>
      </c>
      <c r="G261" s="10">
        <f>+C261-(C$7+F261*C$8)</f>
        <v>-12.273600000000442</v>
      </c>
      <c r="I261">
        <f>+G261</f>
        <v>-12.273600000000442</v>
      </c>
      <c r="O261">
        <f ca="1">+C$11+C$12*$F261</f>
        <v>-13.294773348090262</v>
      </c>
      <c r="P261">
        <f>+D$11+D$12*F261+D$13*F261*F261</f>
        <v>-12.194575511992495</v>
      </c>
      <c r="Q261" s="2">
        <f>+C261-15018.5</f>
        <v>33803.919999999998</v>
      </c>
      <c r="R261" s="2"/>
      <c r="S261">
        <f>(P261-G261)*(P261-G261)</f>
        <v>6.2448697049182177E-3</v>
      </c>
      <c r="T261" t="s">
        <v>131</v>
      </c>
    </row>
    <row r="262" spans="1:20" x14ac:dyDescent="0.2">
      <c r="A262" s="101" t="s">
        <v>310</v>
      </c>
      <c r="B262" s="65" t="s">
        <v>42</v>
      </c>
      <c r="C262" s="102">
        <v>48822.47</v>
      </c>
      <c r="D262" s="28"/>
      <c r="E262">
        <f>+(C262-C$7)/C$8</f>
        <v>-284.94448350731324</v>
      </c>
      <c r="F262" s="31">
        <f>ROUND(2*E262,0)/2+1</f>
        <v>-284</v>
      </c>
      <c r="G262" s="10">
        <f>+C262-(C$7+F262*C$8)</f>
        <v>-12.223599999997532</v>
      </c>
      <c r="I262">
        <f>G262</f>
        <v>-12.223599999997532</v>
      </c>
      <c r="O262">
        <f ca="1">+C$11+C$12*$F262</f>
        <v>-13.294773348090262</v>
      </c>
      <c r="P262">
        <f>+D$11+D$12*F262+D$13*F262*F262</f>
        <v>-12.194575511992495</v>
      </c>
      <c r="Q262" s="2">
        <f>+C262-15018.5</f>
        <v>33803.97</v>
      </c>
      <c r="R262" s="2"/>
      <c r="S262">
        <f>(P262-G262)*(P262-G262)</f>
        <v>8.4242090395453587E-4</v>
      </c>
      <c r="T262" t="s">
        <v>131</v>
      </c>
    </row>
    <row r="263" spans="1:20" x14ac:dyDescent="0.2">
      <c r="A263" s="101" t="s">
        <v>474</v>
      </c>
      <c r="B263" s="65" t="s">
        <v>34</v>
      </c>
      <c r="C263" s="102">
        <v>48828.7</v>
      </c>
      <c r="D263" s="28"/>
      <c r="E263">
        <f>+(C263-C$7)/C$8</f>
        <v>-284.46310876905625</v>
      </c>
      <c r="F263" s="31">
        <f>ROUND(2*E263,0)/2+1</f>
        <v>-283.5</v>
      </c>
      <c r="G263" s="10">
        <f>+C263-(C$7+F263*C$8)</f>
        <v>-12.464650000001711</v>
      </c>
      <c r="I263">
        <f>+G263</f>
        <v>-12.464650000001711</v>
      </c>
      <c r="O263">
        <f ca="1">+C$11+C$12*$F263</f>
        <v>-13.294602263483675</v>
      </c>
      <c r="P263">
        <f>+D$11+D$12*F263+D$13*F263*F263</f>
        <v>-12.196586860076733</v>
      </c>
      <c r="Q263" s="2">
        <f>+C263-15018.5</f>
        <v>33810.199999999997</v>
      </c>
      <c r="R263" s="2"/>
      <c r="S263">
        <f>(P263-G263)*(P263-G263)</f>
        <v>7.1857846986438323E-2</v>
      </c>
      <c r="T263" t="s">
        <v>129</v>
      </c>
    </row>
    <row r="264" spans="1:20" x14ac:dyDescent="0.2">
      <c r="A264" s="101" t="s">
        <v>310</v>
      </c>
      <c r="B264" s="65" t="s">
        <v>34</v>
      </c>
      <c r="C264" s="102">
        <v>48829.04</v>
      </c>
      <c r="D264" s="28"/>
      <c r="E264">
        <f>+(C264-C$7)/C$8</f>
        <v>-284.43683791656679</v>
      </c>
      <c r="F264" s="31">
        <f>ROUND(2*E264,0)/2+1</f>
        <v>-283.5</v>
      </c>
      <c r="G264" s="10">
        <f>+C264-(C$7+F264*C$8)</f>
        <v>-12.124649999997928</v>
      </c>
      <c r="I264">
        <f>G264</f>
        <v>-12.124649999997928</v>
      </c>
      <c r="O264">
        <f ca="1">+C$11+C$12*$F264</f>
        <v>-13.294602263483675</v>
      </c>
      <c r="P264">
        <f>+D$11+D$12*F264+D$13*F264*F264</f>
        <v>-12.196586860076733</v>
      </c>
      <c r="Q264" s="2">
        <f>+C264-15018.5</f>
        <v>33810.54</v>
      </c>
      <c r="R264" s="2"/>
      <c r="S264">
        <f>(P264-G264)*(P264-G264)</f>
        <v>5.1749118379976417E-3</v>
      </c>
      <c r="T264" t="s">
        <v>129</v>
      </c>
    </row>
    <row r="265" spans="1:20" x14ac:dyDescent="0.2">
      <c r="A265" s="101" t="s">
        <v>474</v>
      </c>
      <c r="B265" s="65" t="s">
        <v>42</v>
      </c>
      <c r="C265" s="102">
        <v>48874</v>
      </c>
      <c r="D265" s="28"/>
      <c r="E265">
        <f>+(C265-C$7)/C$8</f>
        <v>-280.96290401094103</v>
      </c>
      <c r="F265" s="31">
        <f>ROUND(2*E265,0)/2+1</f>
        <v>-280</v>
      </c>
      <c r="G265" s="10">
        <f>+C265-(C$7+F265*C$8)</f>
        <v>-12.461999999999534</v>
      </c>
      <c r="I265">
        <f>+G265</f>
        <v>-12.461999999999534</v>
      </c>
      <c r="O265">
        <f ca="1">+C$11+C$12*$F265</f>
        <v>-13.293404671237569</v>
      </c>
      <c r="P265">
        <f>+D$11+D$12*F265+D$13*F265*F265</f>
        <v>-12.210612565306601</v>
      </c>
      <c r="Q265" s="2">
        <f>+C265-15018.5</f>
        <v>33855.5</v>
      </c>
      <c r="R265" s="2"/>
      <c r="S265">
        <f>(P265-G265)*(P265-G265)</f>
        <v>6.3195642321493883E-2</v>
      </c>
      <c r="T265" t="s">
        <v>129</v>
      </c>
    </row>
    <row r="266" spans="1:20" x14ac:dyDescent="0.2">
      <c r="A266" s="101" t="s">
        <v>474</v>
      </c>
      <c r="B266" s="65" t="s">
        <v>42</v>
      </c>
      <c r="C266" s="102">
        <v>48913.13</v>
      </c>
      <c r="D266" s="28"/>
      <c r="E266">
        <f>+(C266-C$7)/C$8</f>
        <v>-277.93943795829136</v>
      </c>
      <c r="F266" s="31">
        <f>ROUND(2*E266,0)/2+1</f>
        <v>-277</v>
      </c>
      <c r="G266" s="10">
        <f>+C266-(C$7+F266*C$8)</f>
        <v>-12.158300000002782</v>
      </c>
      <c r="I266">
        <f>+G266</f>
        <v>-12.158300000002782</v>
      </c>
      <c r="O266">
        <f ca="1">+C$11+C$12*$F266</f>
        <v>-13.292378163598052</v>
      </c>
      <c r="P266">
        <f>+D$11+D$12*F266+D$13*F266*F266</f>
        <v>-12.222559758252471</v>
      </c>
      <c r="Q266" s="2">
        <f>+C266-15018.5</f>
        <v>33894.629999999997</v>
      </c>
      <c r="R266" s="2"/>
      <c r="S266">
        <f>(P266-G266)*(P266-G266)</f>
        <v>4.12931653030843E-3</v>
      </c>
      <c r="T266" t="s">
        <v>129</v>
      </c>
    </row>
    <row r="267" spans="1:20" x14ac:dyDescent="0.2">
      <c r="A267" s="101" t="s">
        <v>310</v>
      </c>
      <c r="B267" s="65" t="s">
        <v>42</v>
      </c>
      <c r="C267" s="102">
        <v>49003.56</v>
      </c>
      <c r="D267" s="28"/>
      <c r="E267">
        <f>+(C267-C$7)/C$8</f>
        <v>-270.95216386830595</v>
      </c>
      <c r="F267" s="31">
        <f>ROUND(2*E267,0)/2+1</f>
        <v>-270</v>
      </c>
      <c r="G267" s="10">
        <f>+C267-(C$7+F267*C$8)</f>
        <v>-12.323000000003958</v>
      </c>
      <c r="I267">
        <f>G267</f>
        <v>-12.323000000003958</v>
      </c>
      <c r="O267">
        <f ca="1">+C$11+C$12*$F267</f>
        <v>-13.28998297910584</v>
      </c>
      <c r="P267">
        <f>+D$11+D$12*F267+D$13*F267*F267</f>
        <v>-12.250167884993818</v>
      </c>
      <c r="Q267" s="2">
        <f>+C267-15018.5</f>
        <v>33985.06</v>
      </c>
      <c r="R267" s="2"/>
      <c r="S267">
        <f>(P267-G267)*(P267-G267)</f>
        <v>5.304516976850273E-3</v>
      </c>
      <c r="T267" t="s">
        <v>129</v>
      </c>
    </row>
    <row r="268" spans="1:20" x14ac:dyDescent="0.2">
      <c r="A268" s="101" t="s">
        <v>310</v>
      </c>
      <c r="B268" s="65" t="s">
        <v>34</v>
      </c>
      <c r="C268" s="102">
        <v>49010.38</v>
      </c>
      <c r="D268" s="28"/>
      <c r="E268">
        <f>+(C268-C$7)/C$8</f>
        <v>-270.42520147425864</v>
      </c>
      <c r="F268" s="31">
        <f>ROUND(2*E268,0)/2+1</f>
        <v>-269.5</v>
      </c>
      <c r="G268" s="10">
        <f>+C268-(C$7+F268*C$8)</f>
        <v>-11.974050000004354</v>
      </c>
      <c r="I268">
        <f>G268</f>
        <v>-11.974050000004354</v>
      </c>
      <c r="O268">
        <f ca="1">+C$11+C$12*$F268</f>
        <v>-13.289811894499254</v>
      </c>
      <c r="P268">
        <f>+D$11+D$12*F268+D$13*F268*F268</f>
        <v>-12.252125501718252</v>
      </c>
      <c r="Q268" s="2">
        <f>+C268-15018.5</f>
        <v>33991.879999999997</v>
      </c>
      <c r="R268" s="2"/>
      <c r="S268">
        <f>(P268-G268)*(P268-G268)</f>
        <v>7.732598465343625E-2</v>
      </c>
      <c r="T268" t="s">
        <v>129</v>
      </c>
    </row>
    <row r="269" spans="1:20" x14ac:dyDescent="0.2">
      <c r="A269" s="28" t="s">
        <v>127</v>
      </c>
      <c r="B269" s="83"/>
      <c r="C269" s="28">
        <v>49081.127999999997</v>
      </c>
      <c r="D269" s="28"/>
      <c r="E269">
        <f>+(C269-C$7)/C$8</f>
        <v>-264.95870067454302</v>
      </c>
      <c r="F269" s="31">
        <f>ROUND(2*E269,0)/2+1</f>
        <v>-264</v>
      </c>
      <c r="G269" s="10">
        <f>+C269-(C$7+F269*C$8)</f>
        <v>-12.407600000005914</v>
      </c>
      <c r="I269">
        <f>G269</f>
        <v>-12.407600000005914</v>
      </c>
      <c r="O269">
        <f ca="1">+C$11+C$12*$F269</f>
        <v>-13.287929963826803</v>
      </c>
      <c r="P269">
        <f>+D$11+D$12*F269+D$13*F269*F269</f>
        <v>-12.27353263319606</v>
      </c>
      <c r="Q269" s="2">
        <f>+C269-15018.5</f>
        <v>34062.627999999997</v>
      </c>
      <c r="R269" s="2"/>
      <c r="S269">
        <f>(P269-G269)*(P269-G269)</f>
        <v>1.7974058843327818E-2</v>
      </c>
      <c r="T269" t="s">
        <v>129</v>
      </c>
    </row>
    <row r="270" spans="1:20" x14ac:dyDescent="0.2">
      <c r="A270" s="101" t="s">
        <v>528</v>
      </c>
      <c r="B270" s="65" t="s">
        <v>42</v>
      </c>
      <c r="C270" s="102">
        <v>49133.18</v>
      </c>
      <c r="D270" s="28"/>
      <c r="E270">
        <f>+(C270-C$7)/C$8</f>
        <v>-260.93678769287828</v>
      </c>
      <c r="F270" s="31">
        <f>ROUND(2*E270,0)/2+1</f>
        <v>-260</v>
      </c>
      <c r="G270" s="10">
        <f>+C270-(C$7+F270*C$8)</f>
        <v>-12.124000000003434</v>
      </c>
      <c r="I270">
        <f>+G270</f>
        <v>-12.124000000003434</v>
      </c>
      <c r="O270">
        <f ca="1">+C$11+C$12*$F270</f>
        <v>-13.286561286974111</v>
      </c>
      <c r="P270">
        <f>+D$11+D$12*F270+D$13*F270*F270</f>
        <v>-12.288955613826689</v>
      </c>
      <c r="Q270" s="2">
        <f>+C270-15018.5</f>
        <v>34114.68</v>
      </c>
      <c r="R270" s="2"/>
      <c r="S270">
        <f>(P270-G270)*(P270-G270)</f>
        <v>2.7210354531806643E-2</v>
      </c>
      <c r="T270" t="s">
        <v>129</v>
      </c>
    </row>
    <row r="271" spans="1:20" x14ac:dyDescent="0.2">
      <c r="A271" s="101" t="s">
        <v>310</v>
      </c>
      <c r="B271" s="65" t="s">
        <v>42</v>
      </c>
      <c r="C271" s="102">
        <v>49158.92</v>
      </c>
      <c r="D271" s="28"/>
      <c r="E271">
        <f>+(C271-C$7)/C$8</f>
        <v>-258.94792962502237</v>
      </c>
      <c r="F271" s="31">
        <f>ROUND(2*E271,0)/2+1</f>
        <v>-258</v>
      </c>
      <c r="G271" s="10">
        <f>+C271-(C$7+F271*C$8)</f>
        <v>-12.268199999998615</v>
      </c>
      <c r="I271">
        <f>G271</f>
        <v>-12.268199999998615</v>
      </c>
      <c r="O271">
        <f ca="1">+C$11+C$12*$F271</f>
        <v>-13.285876948547767</v>
      </c>
      <c r="P271">
        <f>+D$11+D$12*F271+D$13*F271*F271</f>
        <v>-12.29662104869074</v>
      </c>
      <c r="Q271" s="2">
        <f>+C271-15018.5</f>
        <v>34140.42</v>
      </c>
      <c r="R271" s="2"/>
      <c r="S271">
        <f>(P271-G271)*(P271-G271)</f>
        <v>8.0775600876017962E-4</v>
      </c>
      <c r="T271" t="s">
        <v>129</v>
      </c>
    </row>
    <row r="272" spans="1:20" x14ac:dyDescent="0.2">
      <c r="A272" s="101" t="s">
        <v>310</v>
      </c>
      <c r="B272" s="65" t="s">
        <v>34</v>
      </c>
      <c r="C272" s="102">
        <v>49165.11</v>
      </c>
      <c r="D272" s="28"/>
      <c r="E272">
        <f>+(C272-C$7)/C$8</f>
        <v>-258.46964557529299</v>
      </c>
      <c r="F272" s="31">
        <f>ROUND(2*E272,0)/2+1</f>
        <v>-257.5</v>
      </c>
      <c r="G272" s="10">
        <f>+C272-(C$7+F272*C$8)</f>
        <v>-12.549249999996391</v>
      </c>
      <c r="I272">
        <f>G272</f>
        <v>-12.549249999996391</v>
      </c>
      <c r="O272">
        <f ca="1">+C$11+C$12*$F272</f>
        <v>-13.28570586394118</v>
      </c>
      <c r="P272">
        <f>+D$11+D$12*F272+D$13*F272*F272</f>
        <v>-12.298532609963914</v>
      </c>
      <c r="Q272" s="2">
        <f>+C272-15018.5</f>
        <v>34146.61</v>
      </c>
      <c r="R272" s="2"/>
      <c r="S272">
        <f>(P272-G272)*(P272-G272)</f>
        <v>6.2859209664697338E-2</v>
      </c>
      <c r="T272" t="s">
        <v>129</v>
      </c>
    </row>
    <row r="273" spans="1:20" x14ac:dyDescent="0.2">
      <c r="A273" s="28" t="s">
        <v>127</v>
      </c>
      <c r="B273" s="83"/>
      <c r="C273" s="28">
        <v>49171.678999999996</v>
      </c>
      <c r="D273" s="28"/>
      <c r="E273">
        <f>+(C273-C$7)/C$8</f>
        <v>-257.96207725176004</v>
      </c>
      <c r="F273" s="31">
        <f>ROUND(2*E273,0)/2+1</f>
        <v>-257</v>
      </c>
      <c r="G273" s="10">
        <f>+C273-(C$7+F273*C$8)</f>
        <v>-12.451300000000629</v>
      </c>
      <c r="I273">
        <f>G273</f>
        <v>-12.451300000000629</v>
      </c>
      <c r="O273">
        <f ca="1">+C$11+C$12*$F273</f>
        <v>-13.285534779334593</v>
      </c>
      <c r="P273">
        <f>+D$11+D$12*F273+D$13*F273*F273</f>
        <v>-12.30044225225995</v>
      </c>
      <c r="Q273" s="2">
        <f>+C273-15018.5</f>
        <v>34153.178999999996</v>
      </c>
      <c r="R273" s="2"/>
      <c r="S273">
        <f>(P273-G273)*(P273-G273)</f>
        <v>2.2758060053390192E-2</v>
      </c>
      <c r="T273" t="s">
        <v>129</v>
      </c>
    </row>
    <row r="274" spans="1:20" x14ac:dyDescent="0.2">
      <c r="A274" s="101" t="s">
        <v>310</v>
      </c>
      <c r="B274" s="65" t="s">
        <v>42</v>
      </c>
      <c r="C274" s="102">
        <v>49184.58</v>
      </c>
      <c r="D274" s="28"/>
      <c r="E274">
        <f>+(C274-C$7)/C$8</f>
        <v>-256.96525293422229</v>
      </c>
      <c r="F274" s="31">
        <f>ROUND(2*E274,0)/2+1</f>
        <v>-256</v>
      </c>
      <c r="G274" s="10">
        <f>+C274-(C$7+F274*C$8)</f>
        <v>-12.492399999995541</v>
      </c>
      <c r="I274">
        <f>G274</f>
        <v>-12.492399999995541</v>
      </c>
      <c r="O274">
        <f ca="1">+C$11+C$12*$F274</f>
        <v>-13.28519261012142</v>
      </c>
      <c r="P274">
        <f>+D$11+D$12*F274+D$13*F274*F274</f>
        <v>-12.30425577992062</v>
      </c>
      <c r="Q274" s="2">
        <f>+C274-15018.5</f>
        <v>34166.080000000002</v>
      </c>
      <c r="R274" s="2"/>
      <c r="S274">
        <f>(P274-G274)*(P274-G274)</f>
        <v>3.5398247547600403E-2</v>
      </c>
    </row>
    <row r="275" spans="1:20" x14ac:dyDescent="0.2">
      <c r="A275" s="101" t="s">
        <v>310</v>
      </c>
      <c r="B275" s="65" t="s">
        <v>34</v>
      </c>
      <c r="C275" s="102">
        <v>49191.12</v>
      </c>
      <c r="D275" s="28"/>
      <c r="E275">
        <f>+(C275-C$7)/C$8</f>
        <v>-256.45992535987182</v>
      </c>
      <c r="F275" s="31">
        <f>ROUND(2*E275,0)/2+1</f>
        <v>-255.5</v>
      </c>
      <c r="G275" s="10">
        <f>+C275-(C$7+F275*C$8)</f>
        <v>-12.423449999994773</v>
      </c>
      <c r="I275">
        <f>G275</f>
        <v>-12.423449999994773</v>
      </c>
      <c r="O275">
        <f ca="1">+C$11+C$12*$F275</f>
        <v>-13.285021525514834</v>
      </c>
      <c r="P275">
        <f>+D$11+D$12*F275+D$13*F275*F275</f>
        <v>-12.30615966528525</v>
      </c>
      <c r="Q275" s="2">
        <f>+C275-15018.5</f>
        <v>34172.620000000003</v>
      </c>
      <c r="R275" s="2"/>
      <c r="S275">
        <f>(P275-G275)*(P275-G275)</f>
        <v>1.3757022616271907E-2</v>
      </c>
      <c r="T275" t="s">
        <v>129</v>
      </c>
    </row>
    <row r="276" spans="1:20" x14ac:dyDescent="0.2">
      <c r="A276" s="101" t="s">
        <v>310</v>
      </c>
      <c r="B276" s="65" t="s">
        <v>42</v>
      </c>
      <c r="C276" s="102">
        <v>49210.77</v>
      </c>
      <c r="D276" s="28"/>
      <c r="E276">
        <f>+(C276-C$7)/C$8</f>
        <v>-254.94162462042507</v>
      </c>
      <c r="F276" s="31">
        <f>ROUND(2*E276,0)/2+1</f>
        <v>-254</v>
      </c>
      <c r="G276" s="10">
        <f>+C276-(C$7+F276*C$8)</f>
        <v>-12.186600000000908</v>
      </c>
      <c r="I276">
        <f>G276</f>
        <v>-12.186600000000908</v>
      </c>
      <c r="O276">
        <f ca="1">+C$11+C$12*$F276</f>
        <v>-13.284508271695074</v>
      </c>
      <c r="P276">
        <f>+D$11+D$12*F276+D$13*F276*F276</f>
        <v>-12.311859807516324</v>
      </c>
      <c r="Q276" s="2">
        <f>+C276-15018.5</f>
        <v>34192.269999999997</v>
      </c>
      <c r="R276" s="2"/>
      <c r="S276">
        <f>(P276-G276)*(P276-G276)</f>
        <v>1.5690019378799092E-2</v>
      </c>
    </row>
    <row r="277" spans="1:20" x14ac:dyDescent="0.2">
      <c r="A277" s="101" t="s">
        <v>310</v>
      </c>
      <c r="B277" s="65" t="s">
        <v>34</v>
      </c>
      <c r="C277" s="102">
        <v>49217.16</v>
      </c>
      <c r="D277" s="28"/>
      <c r="E277">
        <f>+(C277-C$7)/C$8</f>
        <v>-254.44788712805467</v>
      </c>
      <c r="F277" s="31">
        <f>ROUND(2*E277,0)/2+1</f>
        <v>-253.5</v>
      </c>
      <c r="G277" s="10">
        <f>+C277-(C$7+F277*C$8)</f>
        <v>-12.267649999994319</v>
      </c>
      <c r="I277">
        <f>G277</f>
        <v>-12.267649999994319</v>
      </c>
      <c r="O277">
        <f ca="1">+C$11+C$12*$F277</f>
        <v>-13.284337187088488</v>
      </c>
      <c r="P277">
        <f>+D$11+D$12*F277+D$13*F277*F277</f>
        <v>-12.313756016972411</v>
      </c>
      <c r="Q277" s="2">
        <f>+C277-15018.5</f>
        <v>34198.660000000003</v>
      </c>
      <c r="R277" s="2"/>
      <c r="S277">
        <f>(P277-G277)*(P277-G277)</f>
        <v>2.1257648015840895E-3</v>
      </c>
    </row>
    <row r="278" spans="1:20" x14ac:dyDescent="0.2">
      <c r="A278" s="101" t="s">
        <v>551</v>
      </c>
      <c r="B278" s="65" t="s">
        <v>42</v>
      </c>
      <c r="C278" s="102">
        <v>49223.42</v>
      </c>
      <c r="D278" s="28"/>
      <c r="E278">
        <f>+(C278-C$7)/C$8</f>
        <v>-253.96419437340168</v>
      </c>
      <c r="F278" s="31">
        <f>ROUND(2*E278,0)/2+1</f>
        <v>-253</v>
      </c>
      <c r="G278" s="10">
        <f>+C278-(C$7+F278*C$8)</f>
        <v>-12.478699999999662</v>
      </c>
      <c r="I278">
        <f>+G278</f>
        <v>-12.478699999999662</v>
      </c>
      <c r="O278">
        <f ca="1">+C$11+C$12*$F278</f>
        <v>-13.284166102481901</v>
      </c>
      <c r="P278">
        <f>+D$11+D$12*F278+D$13*F278*F278</f>
        <v>-12.315650307451362</v>
      </c>
      <c r="Q278" s="2">
        <f>+C278-15018.5</f>
        <v>34204.92</v>
      </c>
      <c r="R278" s="2"/>
      <c r="S278">
        <f>(P278-G278)*(P278-G278)</f>
        <v>2.6585202240095314E-2</v>
      </c>
    </row>
    <row r="279" spans="1:20" x14ac:dyDescent="0.2">
      <c r="A279" s="101" t="s">
        <v>551</v>
      </c>
      <c r="B279" s="65" t="s">
        <v>42</v>
      </c>
      <c r="C279" s="102">
        <v>49236.33</v>
      </c>
      <c r="D279" s="28"/>
      <c r="E279">
        <f>+(C279-C$7)/C$8</f>
        <v>-252.96667465094524</v>
      </c>
      <c r="F279" s="31">
        <f>ROUND(2*E279,0)/2+1</f>
        <v>-252</v>
      </c>
      <c r="G279" s="10">
        <f>+C279-(C$7+F279*C$8)</f>
        <v>-12.510799999996379</v>
      </c>
      <c r="I279">
        <f>+G279</f>
        <v>-12.510799999996379</v>
      </c>
      <c r="O279">
        <f ca="1">+C$11+C$12*$F279</f>
        <v>-13.283823933268728</v>
      </c>
      <c r="P279">
        <f>+D$11+D$12*F279+D$13*F279*F279</f>
        <v>-12.319433131477854</v>
      </c>
      <c r="Q279" s="2">
        <f>+C279-15018.5</f>
        <v>34217.83</v>
      </c>
      <c r="R279" s="2"/>
      <c r="S279">
        <f>(P279-G279)*(P279-G279)</f>
        <v>3.6621278366586442E-2</v>
      </c>
    </row>
    <row r="280" spans="1:20" x14ac:dyDescent="0.2">
      <c r="A280" s="101" t="s">
        <v>310</v>
      </c>
      <c r="B280" s="65" t="s">
        <v>42</v>
      </c>
      <c r="C280" s="102">
        <v>49236.58</v>
      </c>
      <c r="D280" s="28"/>
      <c r="E280">
        <f>+(C280-C$7)/C$8</f>
        <v>-252.94735784764438</v>
      </c>
      <c r="F280" s="31">
        <f>ROUND(2*E280,0)/2+1</f>
        <v>-252</v>
      </c>
      <c r="G280" s="10">
        <f>+C280-(C$7+F280*C$8)</f>
        <v>-12.260799999996379</v>
      </c>
      <c r="I280">
        <f>G280</f>
        <v>-12.260799999996379</v>
      </c>
      <c r="O280">
        <f ca="1">+C$11+C$12*$F280</f>
        <v>-13.283823933268728</v>
      </c>
      <c r="P280">
        <f>+D$11+D$12*F280+D$13*F280*F280</f>
        <v>-12.319433131477854</v>
      </c>
      <c r="Q280" s="2">
        <f>+C280-15018.5</f>
        <v>34218.080000000002</v>
      </c>
      <c r="R280" s="2"/>
      <c r="S280">
        <f>(P280-G280)*(P280-G280)</f>
        <v>3.4378441073239321E-3</v>
      </c>
    </row>
    <row r="281" spans="1:20" x14ac:dyDescent="0.2">
      <c r="A281" s="101" t="s">
        <v>310</v>
      </c>
      <c r="B281" s="65" t="s">
        <v>42</v>
      </c>
      <c r="C281" s="102">
        <v>49236.61</v>
      </c>
      <c r="D281" s="28"/>
      <c r="E281">
        <f>+(C281-C$7)/C$8</f>
        <v>-252.94503983124835</v>
      </c>
      <c r="F281" s="31">
        <f>ROUND(2*E281,0)/2+1</f>
        <v>-252</v>
      </c>
      <c r="G281" s="10">
        <f>+C281-(C$7+F281*C$8)</f>
        <v>-12.230799999997544</v>
      </c>
      <c r="I281">
        <f>G281</f>
        <v>-12.230799999997544</v>
      </c>
      <c r="O281">
        <f ca="1">+C$11+C$12*$F281</f>
        <v>-13.283823933268728</v>
      </c>
      <c r="P281">
        <f>+D$11+D$12*F281+D$13*F281*F281</f>
        <v>-12.319433131477854</v>
      </c>
      <c r="Q281" s="2">
        <f>+C281-15018.5</f>
        <v>34218.11</v>
      </c>
      <c r="R281" s="2"/>
      <c r="S281">
        <f>(P281-G281)*(P281-G281)</f>
        <v>7.8558319960060647E-3</v>
      </c>
    </row>
    <row r="282" spans="1:20" x14ac:dyDescent="0.2">
      <c r="A282" s="101" t="s">
        <v>551</v>
      </c>
      <c r="B282" s="65" t="s">
        <v>34</v>
      </c>
      <c r="C282" s="102">
        <v>49242.59</v>
      </c>
      <c r="D282" s="28"/>
      <c r="E282">
        <f>+(C282-C$7)/C$8</f>
        <v>-252.48298189629222</v>
      </c>
      <c r="F282" s="31">
        <f>ROUND(2*E282,0)/2+1</f>
        <v>-251.5</v>
      </c>
      <c r="G282" s="10">
        <f>+C282-(C$7+F282*C$8)</f>
        <v>-12.721850000001723</v>
      </c>
      <c r="I282">
        <f>+G282</f>
        <v>-12.721850000001723</v>
      </c>
      <c r="O282">
        <f ca="1">+C$11+C$12*$F282</f>
        <v>-13.283652848662141</v>
      </c>
      <c r="P282">
        <f>+D$11+D$12*F282+D$13*F282*F282</f>
        <v>-12.321321665025398</v>
      </c>
      <c r="Q282" s="2">
        <f>+C282-15018.5</f>
        <v>34224.089999999997</v>
      </c>
      <c r="R282" s="2"/>
      <c r="S282">
        <f>(P282-G282)*(P282-G282)</f>
        <v>0.16042294711890748</v>
      </c>
    </row>
    <row r="283" spans="1:20" x14ac:dyDescent="0.2">
      <c r="A283" s="101" t="s">
        <v>310</v>
      </c>
      <c r="B283" s="65" t="s">
        <v>34</v>
      </c>
      <c r="C283" s="102">
        <v>49243.01</v>
      </c>
      <c r="D283" s="28"/>
      <c r="E283">
        <f>+(C283-C$7)/C$8</f>
        <v>-252.45052966674635</v>
      </c>
      <c r="F283" s="31">
        <f>ROUND(2*E283,0)/2+1</f>
        <v>-251.5</v>
      </c>
      <c r="G283" s="10">
        <f>+C283-(C$7+F283*C$8)</f>
        <v>-12.301849999996193</v>
      </c>
      <c r="I283">
        <f>G283</f>
        <v>-12.301849999996193</v>
      </c>
      <c r="O283">
        <f ca="1">+C$11+C$12*$F283</f>
        <v>-13.283652848662141</v>
      </c>
      <c r="P283">
        <f>+D$11+D$12*F283+D$13*F283*F283</f>
        <v>-12.321321665025398</v>
      </c>
      <c r="Q283" s="2">
        <f>+C283-15018.5</f>
        <v>34224.51</v>
      </c>
      <c r="R283" s="2"/>
      <c r="S283">
        <f>(P283-G283)*(P283-G283)</f>
        <v>3.7914573900954112E-4</v>
      </c>
    </row>
    <row r="284" spans="1:20" x14ac:dyDescent="0.2">
      <c r="A284" s="101" t="s">
        <v>310</v>
      </c>
      <c r="B284" s="65" t="s">
        <v>42</v>
      </c>
      <c r="C284" s="102">
        <v>49262.39</v>
      </c>
      <c r="D284" s="28"/>
      <c r="E284">
        <f>+(C284-C$7)/C$8</f>
        <v>-250.95309107486426</v>
      </c>
      <c r="F284" s="31">
        <f>ROUND(2*E284,0)/2+1</f>
        <v>-250</v>
      </c>
      <c r="G284" s="10">
        <f>+C284-(C$7+F284*C$8)</f>
        <v>-12.334999999999127</v>
      </c>
      <c r="I284">
        <f>G284</f>
        <v>-12.334999999999127</v>
      </c>
      <c r="O284">
        <f ca="1">+C$11+C$12*$F284</f>
        <v>-13.283139594842382</v>
      </c>
      <c r="P284">
        <f>+D$11+D$12*F284+D$13*F284*F284</f>
        <v>-12.326975751805211</v>
      </c>
      <c r="Q284" s="2">
        <f>+C284-15018.5</f>
        <v>34243.89</v>
      </c>
      <c r="R284" s="2"/>
      <c r="S284">
        <f>(P284-G284)*(P284-G284)</f>
        <v>6.4388559077562505E-5</v>
      </c>
    </row>
    <row r="285" spans="1:20" x14ac:dyDescent="0.2">
      <c r="A285" s="101" t="s">
        <v>551</v>
      </c>
      <c r="B285" s="65" t="s">
        <v>42</v>
      </c>
      <c r="C285" s="102">
        <v>49275.3</v>
      </c>
      <c r="D285" s="28"/>
      <c r="E285">
        <f>+(C285-C$7)/C$8</f>
        <v>-249.95557135240782</v>
      </c>
      <c r="F285" s="31">
        <f>ROUND(2*E285,0)/2+1</f>
        <v>-249</v>
      </c>
      <c r="G285" s="10">
        <f>+C285-(C$7+F285*C$8)</f>
        <v>-12.367099999995844</v>
      </c>
      <c r="I285">
        <f>+G285</f>
        <v>-12.367099999995844</v>
      </c>
      <c r="O285">
        <f ca="1">+C$11+C$12*$F285</f>
        <v>-13.282797425629209</v>
      </c>
      <c r="P285">
        <f>+D$11+D$12*F285+D$13*F285*F285</f>
        <v>-12.330735548106075</v>
      </c>
      <c r="Q285" s="2">
        <f>+C285-15018.5</f>
        <v>34256.800000000003</v>
      </c>
      <c r="R285" s="2"/>
      <c r="S285">
        <f>(P285-G285)*(P285-G285)</f>
        <v>1.3223733612433243E-3</v>
      </c>
    </row>
    <row r="286" spans="1:20" x14ac:dyDescent="0.2">
      <c r="A286" s="101" t="s">
        <v>310</v>
      </c>
      <c r="B286" s="65" t="s">
        <v>42</v>
      </c>
      <c r="C286" s="102">
        <v>49288.160000000003</v>
      </c>
      <c r="D286" s="28"/>
      <c r="E286">
        <f>+(C286-C$7)/C$8</f>
        <v>-248.96191499061177</v>
      </c>
      <c r="F286" s="31">
        <f>ROUND(2*E286,0)/2+1</f>
        <v>-248</v>
      </c>
      <c r="G286" s="10">
        <f>+C286-(C$7+F286*C$8)</f>
        <v>-12.449199999995471</v>
      </c>
      <c r="I286">
        <f>G286</f>
        <v>-12.449199999995471</v>
      </c>
      <c r="O286">
        <f ca="1">+C$11+C$12*$F286</f>
        <v>-13.282455256416037</v>
      </c>
      <c r="P286">
        <f>+D$11+D$12*F286+D$13*F286*F286</f>
        <v>-12.334487668498394</v>
      </c>
      <c r="Q286" s="2">
        <f>+C286-15018.5</f>
        <v>34269.660000000003</v>
      </c>
      <c r="R286" s="2"/>
      <c r="S286">
        <f>(P286-G286)*(P286-G286)</f>
        <v>1.3158918997495448E-2</v>
      </c>
    </row>
    <row r="287" spans="1:20" x14ac:dyDescent="0.2">
      <c r="A287" s="101" t="s">
        <v>310</v>
      </c>
      <c r="B287" s="65" t="s">
        <v>34</v>
      </c>
      <c r="C287" s="102">
        <v>49294.43</v>
      </c>
      <c r="D287" s="28"/>
      <c r="E287">
        <f>+(C287-C$7)/C$8</f>
        <v>-248.47744956382655</v>
      </c>
      <c r="F287" s="31">
        <f>ROUND(2*E287,0)/2+1</f>
        <v>-247.5</v>
      </c>
      <c r="G287" s="10">
        <f>+C287-(C$7+F287*C$8)</f>
        <v>-12.650249999998778</v>
      </c>
      <c r="I287">
        <f>G287</f>
        <v>-12.650249999998778</v>
      </c>
      <c r="O287">
        <f ca="1">+C$11+C$12*$F287</f>
        <v>-13.282284171809451</v>
      </c>
      <c r="P287">
        <f>+D$11+D$12*F287+D$13*F287*F287</f>
        <v>-12.336360850228852</v>
      </c>
      <c r="Q287" s="2">
        <f>+C287-15018.5</f>
        <v>34275.93</v>
      </c>
      <c r="R287" s="2"/>
      <c r="S287">
        <f>(P287-G287)*(P287-G287)</f>
        <v>9.8526398343286956E-2</v>
      </c>
    </row>
    <row r="288" spans="1:20" x14ac:dyDescent="0.2">
      <c r="A288" s="101" t="s">
        <v>528</v>
      </c>
      <c r="B288" s="65" t="s">
        <v>42</v>
      </c>
      <c r="C288" s="102">
        <v>49482.29</v>
      </c>
      <c r="D288" s="28"/>
      <c r="E288">
        <f>+(C288-C$7)/C$8</f>
        <v>-233.96203089143177</v>
      </c>
      <c r="F288" s="31">
        <f>ROUND(2*E288,0)/2+1</f>
        <v>-233</v>
      </c>
      <c r="G288" s="10">
        <f>+C288-(C$7+F288*C$8)</f>
        <v>-12.450700000001234</v>
      </c>
      <c r="I288">
        <f>+G288</f>
        <v>-12.450700000001234</v>
      </c>
      <c r="O288">
        <f ca="1">+C$11+C$12*$F288</f>
        <v>-13.277322718218443</v>
      </c>
      <c r="P288">
        <f>+D$11+D$12*F288+D$13*F288*F288</f>
        <v>-12.389848365357976</v>
      </c>
      <c r="Q288" s="2">
        <f>+C288-15018.5</f>
        <v>34463.79</v>
      </c>
      <c r="R288" s="2"/>
      <c r="S288">
        <f>(P288-G288)*(P288-G288)</f>
        <v>3.7029214387566032E-3</v>
      </c>
    </row>
    <row r="289" spans="1:19" x14ac:dyDescent="0.2">
      <c r="A289" s="101" t="s">
        <v>310</v>
      </c>
      <c r="B289" s="65" t="s">
        <v>42</v>
      </c>
      <c r="C289" s="102">
        <v>49534.03</v>
      </c>
      <c r="D289" s="28"/>
      <c r="E289">
        <f>+(C289-C$7)/C$8</f>
        <v>-229.96422528028691</v>
      </c>
      <c r="F289" s="31">
        <f>ROUND(2*E289,0)/2+1</f>
        <v>-229</v>
      </c>
      <c r="G289" s="10">
        <f>+C289-(C$7+F289*C$8)</f>
        <v>-12.479100000004109</v>
      </c>
      <c r="I289">
        <f>G289</f>
        <v>-12.479100000004109</v>
      </c>
      <c r="O289">
        <f ca="1">+C$11+C$12*$F289</f>
        <v>-13.275954041365752</v>
      </c>
      <c r="P289">
        <f>+D$11+D$12*F289+D$13*F289*F289</f>
        <v>-12.404319533329213</v>
      </c>
      <c r="Q289" s="2">
        <f>+C289-15018.5</f>
        <v>34515.53</v>
      </c>
      <c r="R289" s="2"/>
      <c r="S289">
        <f>(P289-G289)*(P289-G289)</f>
        <v>5.5921181961153168E-3</v>
      </c>
    </row>
    <row r="290" spans="1:19" x14ac:dyDescent="0.2">
      <c r="A290" s="101" t="s">
        <v>310</v>
      </c>
      <c r="B290" s="65" t="s">
        <v>42</v>
      </c>
      <c r="C290" s="102">
        <v>49534.14</v>
      </c>
      <c r="D290" s="28"/>
      <c r="E290">
        <f>+(C290-C$7)/C$8</f>
        <v>-229.95572588683447</v>
      </c>
      <c r="F290" s="31">
        <f>ROUND(2*E290,0)/2+1</f>
        <v>-229</v>
      </c>
      <c r="G290" s="10">
        <f>+C290-(C$7+F290*C$8)</f>
        <v>-12.369100000003527</v>
      </c>
      <c r="I290">
        <f>G290</f>
        <v>-12.369100000003527</v>
      </c>
      <c r="O290">
        <f ca="1">+C$11+C$12*$F290</f>
        <v>-13.275954041365752</v>
      </c>
      <c r="P290">
        <f>+D$11+D$12*F290+D$13*F290*F290</f>
        <v>-12.404319533329213</v>
      </c>
      <c r="Q290" s="2">
        <f>+C290-15018.5</f>
        <v>34515.64</v>
      </c>
      <c r="R290" s="2"/>
      <c r="S290">
        <f>(P290-G290)*(P290-G290)</f>
        <v>1.2404155276790718E-3</v>
      </c>
    </row>
    <row r="291" spans="1:19" x14ac:dyDescent="0.2">
      <c r="A291" s="101" t="s">
        <v>310</v>
      </c>
      <c r="B291" s="65" t="s">
        <v>34</v>
      </c>
      <c r="C291" s="102">
        <v>49540.15</v>
      </c>
      <c r="D291" s="28"/>
      <c r="E291">
        <f>+(C291-C$7)/C$8</f>
        <v>-229.49134993548176</v>
      </c>
      <c r="F291" s="31">
        <f>ROUND(2*E291,0)/2+1</f>
        <v>-228.5</v>
      </c>
      <c r="G291" s="10">
        <f>+C291-(C$7+F291*C$8)</f>
        <v>-12.830150000001595</v>
      </c>
      <c r="I291">
        <f>G291</f>
        <v>-12.830150000001595</v>
      </c>
      <c r="O291">
        <f ca="1">+C$11+C$12*$F291</f>
        <v>-13.275782956759166</v>
      </c>
      <c r="P291">
        <f>+D$11+D$12*F291+D$13*F291*F291</f>
        <v>-12.406119793928506</v>
      </c>
      <c r="Q291" s="2">
        <f>+C291-15018.5</f>
        <v>34521.65</v>
      </c>
      <c r="R291" s="2"/>
      <c r="S291">
        <f>(P291-G291)*(P291-G291)</f>
        <v>0.17980161566238664</v>
      </c>
    </row>
    <row r="292" spans="1:19" x14ac:dyDescent="0.2">
      <c r="A292" s="101" t="s">
        <v>310</v>
      </c>
      <c r="B292" s="65" t="s">
        <v>34</v>
      </c>
      <c r="C292" s="102">
        <v>49540.26</v>
      </c>
      <c r="D292" s="28"/>
      <c r="E292">
        <f>+(C292-C$7)/C$8</f>
        <v>-229.48285054202935</v>
      </c>
      <c r="F292" s="31">
        <f>ROUND(2*E292,0)/2+1</f>
        <v>-228.5</v>
      </c>
      <c r="G292" s="10">
        <f>+C292-(C$7+F292*C$8)</f>
        <v>-12.720150000001013</v>
      </c>
      <c r="I292">
        <f>G292</f>
        <v>-12.720150000001013</v>
      </c>
      <c r="O292">
        <f ca="1">+C$11+C$12*$F292</f>
        <v>-13.275782956759166</v>
      </c>
      <c r="P292">
        <f>+D$11+D$12*F292+D$13*F292*F292</f>
        <v>-12.406119793928506</v>
      </c>
      <c r="Q292" s="2">
        <f>+C292-15018.5</f>
        <v>34521.760000000002</v>
      </c>
      <c r="R292" s="2"/>
      <c r="S292">
        <f>(P292-G292)*(P292-G292)</f>
        <v>9.8614970325941409E-2</v>
      </c>
    </row>
    <row r="293" spans="1:19" x14ac:dyDescent="0.2">
      <c r="A293" s="101" t="s">
        <v>310</v>
      </c>
      <c r="B293" s="65" t="s">
        <v>42</v>
      </c>
      <c r="C293" s="102">
        <v>49547.17</v>
      </c>
      <c r="D293" s="28"/>
      <c r="E293">
        <f>+(C293-C$7)/C$8</f>
        <v>-228.94893409879398</v>
      </c>
      <c r="F293" s="31">
        <f>ROUND(2*E293,0)/2+1</f>
        <v>-228</v>
      </c>
      <c r="G293" s="10">
        <f>+C293-(C$7+F293*C$8)</f>
        <v>-12.281200000004901</v>
      </c>
      <c r="I293">
        <f>G293</f>
        <v>-12.281200000004901</v>
      </c>
      <c r="O293">
        <f ca="1">+C$11+C$12*$F293</f>
        <v>-13.275611872152579</v>
      </c>
      <c r="P293">
        <f>+D$11+D$12*F293+D$13*F293*F293</f>
        <v>-12.407918135550663</v>
      </c>
      <c r="Q293" s="2">
        <f>+C293-15018.5</f>
        <v>34528.67</v>
      </c>
      <c r="R293" s="2"/>
      <c r="S293">
        <f>(P293-G293)*(P293-G293)</f>
        <v>1.6057485876194013E-2</v>
      </c>
    </row>
    <row r="294" spans="1:19" x14ac:dyDescent="0.2">
      <c r="A294" s="101" t="s">
        <v>310</v>
      </c>
      <c r="B294" s="65" t="s">
        <v>34</v>
      </c>
      <c r="C294" s="102">
        <v>49553.23</v>
      </c>
      <c r="D294" s="28"/>
      <c r="E294">
        <f>+(C294-C$7)/C$8</f>
        <v>-228.48069478678087</v>
      </c>
      <c r="F294" s="31">
        <f>ROUND(2*E294,0)/2+1</f>
        <v>-227.5</v>
      </c>
      <c r="G294" s="10">
        <f>+C294-(C$7+F294*C$8)</f>
        <v>-12.692250000000058</v>
      </c>
      <c r="I294">
        <f>G294</f>
        <v>-12.692250000000058</v>
      </c>
      <c r="O294">
        <f ca="1">+C$11+C$12*$F294</f>
        <v>-13.275440787545993</v>
      </c>
      <c r="P294">
        <f>+D$11+D$12*F294+D$13*F294*F294</f>
        <v>-12.409714558195684</v>
      </c>
      <c r="Q294" s="2">
        <f>+C294-15018.5</f>
        <v>34534.730000000003</v>
      </c>
      <c r="R294" s="2"/>
      <c r="S294">
        <f>(P294-G294)*(P294-G294)</f>
        <v>7.9826275875592656E-2</v>
      </c>
    </row>
    <row r="295" spans="1:19" x14ac:dyDescent="0.2">
      <c r="A295" s="101" t="s">
        <v>528</v>
      </c>
      <c r="B295" s="65" t="s">
        <v>42</v>
      </c>
      <c r="C295" s="102">
        <v>49585.91</v>
      </c>
      <c r="D295" s="28"/>
      <c r="E295">
        <f>+(C295-C$7)/C$8</f>
        <v>-225.95560225929304</v>
      </c>
      <c r="F295" s="31">
        <f>ROUND(2*E295,0)/2+1</f>
        <v>-225</v>
      </c>
      <c r="G295" s="10">
        <f>+C295-(C$7+F295*C$8)</f>
        <v>-12.367499999993015</v>
      </c>
      <c r="I295">
        <f>+G295</f>
        <v>-12.367499999993015</v>
      </c>
      <c r="O295">
        <f ca="1">+C$11+C$12*$F295</f>
        <v>-13.27458536451306</v>
      </c>
      <c r="P295">
        <f>+D$11+D$12*F295+D$13*F295*F295</f>
        <v>-12.418667886763753</v>
      </c>
      <c r="Q295" s="2">
        <f>+C295-15018.5</f>
        <v>34567.410000000003</v>
      </c>
      <c r="R295" s="2"/>
      <c r="S295">
        <f>(P295-G295)*(P295-G295)</f>
        <v>2.6181526365830787E-3</v>
      </c>
    </row>
    <row r="296" spans="1:19" x14ac:dyDescent="0.2">
      <c r="A296" s="101" t="s">
        <v>310</v>
      </c>
      <c r="B296" s="65" t="s">
        <v>42</v>
      </c>
      <c r="C296" s="102">
        <v>49598.86</v>
      </c>
      <c r="D296" s="28"/>
      <c r="E296">
        <f>+(C296-C$7)/C$8</f>
        <v>-224.95499184830896</v>
      </c>
      <c r="F296" s="31">
        <f>ROUND(2*E296,0)/2+1</f>
        <v>-224</v>
      </c>
      <c r="G296" s="10">
        <f>+C296-(C$7+F296*C$8)</f>
        <v>-12.359599999996135</v>
      </c>
      <c r="I296">
        <f>G296</f>
        <v>-12.359599999996135</v>
      </c>
      <c r="O296">
        <f ca="1">+C$11+C$12*$F296</f>
        <v>-13.274243195299887</v>
      </c>
      <c r="P296">
        <f>+D$11+D$12*F296+D$13*F296*F296</f>
        <v>-12.422235785351029</v>
      </c>
      <c r="Q296" s="2">
        <f>+C296-15018.5</f>
        <v>34580.36</v>
      </c>
      <c r="R296" s="2"/>
      <c r="S296">
        <f>(P296-G296)*(P296-G296)</f>
        <v>3.9232416070243822E-3</v>
      </c>
    </row>
    <row r="297" spans="1:19" x14ac:dyDescent="0.2">
      <c r="A297" s="101" t="s">
        <v>310</v>
      </c>
      <c r="B297" s="65" t="s">
        <v>42</v>
      </c>
      <c r="C297" s="102">
        <v>49599</v>
      </c>
      <c r="D297" s="28"/>
      <c r="E297">
        <f>+(C297-C$7)/C$8</f>
        <v>-224.94417443846052</v>
      </c>
      <c r="F297" s="31">
        <f>ROUND(2*E297,0)/2+1</f>
        <v>-224</v>
      </c>
      <c r="G297" s="10">
        <f>+C297-(C$7+F297*C$8)</f>
        <v>-12.219599999996717</v>
      </c>
      <c r="I297">
        <f>G297</f>
        <v>-12.219599999996717</v>
      </c>
      <c r="O297">
        <f ca="1">+C$11+C$12*$F297</f>
        <v>-13.274243195299887</v>
      </c>
      <c r="P297">
        <f>+D$11+D$12*F297+D$13*F297*F297</f>
        <v>-12.422235785351029</v>
      </c>
      <c r="Q297" s="2">
        <f>+C297-15018.5</f>
        <v>34580.5</v>
      </c>
      <c r="R297" s="2"/>
      <c r="S297">
        <f>(P297-G297)*(P297-G297)</f>
        <v>4.1061261506158866E-2</v>
      </c>
    </row>
    <row r="298" spans="1:19" x14ac:dyDescent="0.2">
      <c r="A298" s="101" t="s">
        <v>310</v>
      </c>
      <c r="B298" s="65" t="s">
        <v>34</v>
      </c>
      <c r="C298" s="102">
        <v>49605.01</v>
      </c>
      <c r="D298" s="28"/>
      <c r="E298">
        <f>+(C298-C$7)/C$8</f>
        <v>-224.47979848710781</v>
      </c>
      <c r="F298" s="31">
        <f>ROUND(2*E298,0)/2+1</f>
        <v>-223.5</v>
      </c>
      <c r="G298" s="10">
        <f>+C298-(C$7+F298*C$8)</f>
        <v>-12.680649999994785</v>
      </c>
      <c r="I298">
        <f>G298</f>
        <v>-12.680649999994785</v>
      </c>
      <c r="O298">
        <f ca="1">+C$11+C$12*$F298</f>
        <v>-13.2740721106933</v>
      </c>
      <c r="P298">
        <f>+D$11+D$12*F298+D$13*F298*F298</f>
        <v>-12.424016856178962</v>
      </c>
      <c r="Q298" s="2">
        <f>+C298-15018.5</f>
        <v>34586.51</v>
      </c>
      <c r="R298" s="2"/>
      <c r="S298">
        <f>(P298-G298)*(P298-G298)</f>
        <v>6.5860570504792507E-2</v>
      </c>
    </row>
    <row r="299" spans="1:19" x14ac:dyDescent="0.2">
      <c r="A299" s="101" t="s">
        <v>528</v>
      </c>
      <c r="B299" s="65" t="s">
        <v>34</v>
      </c>
      <c r="C299" s="102">
        <v>49605.31</v>
      </c>
      <c r="D299" s="28"/>
      <c r="E299">
        <f>+(C299-C$7)/C$8</f>
        <v>-224.45661832314713</v>
      </c>
      <c r="F299" s="31">
        <f>ROUND(2*E299,0)/2+1</f>
        <v>-223.5</v>
      </c>
      <c r="G299" s="10">
        <f>+C299-(C$7+F299*C$8)</f>
        <v>-12.38064999999915</v>
      </c>
      <c r="I299">
        <f>+G299</f>
        <v>-12.38064999999915</v>
      </c>
      <c r="O299">
        <f ca="1">+C$11+C$12*$F299</f>
        <v>-13.2740721106933</v>
      </c>
      <c r="P299">
        <f>+D$11+D$12*F299+D$13*F299*F299</f>
        <v>-12.424016856178962</v>
      </c>
      <c r="Q299" s="2">
        <f>+C299-15018.5</f>
        <v>34586.81</v>
      </c>
      <c r="R299" s="2"/>
      <c r="S299">
        <f>(P299-G299)*(P299-G299)</f>
        <v>1.8806842149205133E-3</v>
      </c>
    </row>
    <row r="300" spans="1:19" x14ac:dyDescent="0.2">
      <c r="A300" s="101" t="s">
        <v>310</v>
      </c>
      <c r="B300" s="65" t="s">
        <v>34</v>
      </c>
      <c r="C300" s="102">
        <v>49605.46</v>
      </c>
      <c r="D300" s="28"/>
      <c r="E300">
        <f>+(C300-C$7)/C$8</f>
        <v>-224.44502824116648</v>
      </c>
      <c r="F300" s="31">
        <f>ROUND(2*E300,0)/2+1</f>
        <v>-223.5</v>
      </c>
      <c r="G300" s="10">
        <f>+C300-(C$7+F300*C$8)</f>
        <v>-12.230649999997695</v>
      </c>
      <c r="I300">
        <f>G300</f>
        <v>-12.230649999997695</v>
      </c>
      <c r="O300">
        <f ca="1">+C$11+C$12*$F300</f>
        <v>-13.2740721106933</v>
      </c>
      <c r="P300">
        <f>+D$11+D$12*F300+D$13*F300*F300</f>
        <v>-12.424016856178962</v>
      </c>
      <c r="Q300" s="2">
        <f>+C300-15018.5</f>
        <v>34586.959999999999</v>
      </c>
      <c r="R300" s="2"/>
      <c r="S300">
        <f>(P300-G300)*(P300-G300)</f>
        <v>3.7390741069426935E-2</v>
      </c>
    </row>
    <row r="301" spans="1:19" x14ac:dyDescent="0.2">
      <c r="A301" s="101" t="s">
        <v>528</v>
      </c>
      <c r="B301" s="65" t="s">
        <v>42</v>
      </c>
      <c r="C301" s="102">
        <v>49624.33</v>
      </c>
      <c r="D301" s="28"/>
      <c r="E301">
        <f>+(C301-C$7)/C$8</f>
        <v>-222.98699592801773</v>
      </c>
      <c r="F301" s="31">
        <f>ROUND(2*E301,0)/2+1</f>
        <v>-222</v>
      </c>
      <c r="G301" s="10">
        <f>+C301-(C$7+F301*C$8)</f>
        <v>-12.77379999999539</v>
      </c>
      <c r="I301">
        <f>+G301</f>
        <v>-12.77379999999539</v>
      </c>
      <c r="O301">
        <f ca="1">+C$11+C$12*$F301</f>
        <v>-13.273558856873541</v>
      </c>
      <c r="P301">
        <f>+D$11+D$12*F301+D$13*F301*F301</f>
        <v>-12.429348554799953</v>
      </c>
      <c r="Q301" s="2">
        <f>+C301-15018.5</f>
        <v>34605.83</v>
      </c>
      <c r="R301" s="2"/>
      <c r="S301">
        <f>(P301-G301)*(P301-G301)</f>
        <v>0.11864679809722531</v>
      </c>
    </row>
    <row r="302" spans="1:19" x14ac:dyDescent="0.2">
      <c r="A302" s="101" t="s">
        <v>528</v>
      </c>
      <c r="B302" s="65" t="s">
        <v>42</v>
      </c>
      <c r="C302" s="102">
        <v>49637.55</v>
      </c>
      <c r="D302" s="28"/>
      <c r="E302">
        <f>+(C302-C$7)/C$8</f>
        <v>-221.9655233694684</v>
      </c>
      <c r="F302" s="31">
        <f>ROUND(2*E302,0)/2+1</f>
        <v>-221</v>
      </c>
      <c r="G302" s="10">
        <f>+C302-(C$7+F302*C$8)</f>
        <v>-12.495899999994435</v>
      </c>
      <c r="I302">
        <f>+G302</f>
        <v>-12.495899999994435</v>
      </c>
      <c r="O302">
        <f ca="1">+C$11+C$12*$F302</f>
        <v>-13.273216687660367</v>
      </c>
      <c r="P302">
        <f>+D$11+D$12*F302+D$13*F302*F302</f>
        <v>-12.432893425661598</v>
      </c>
      <c r="Q302" s="2">
        <f>+C302-15018.5</f>
        <v>34619.050000000003</v>
      </c>
      <c r="R302" s="2"/>
      <c r="S302">
        <f>(P302-G302)*(P302-G302)</f>
        <v>3.9698284091593096E-3</v>
      </c>
    </row>
    <row r="303" spans="1:19" x14ac:dyDescent="0.2">
      <c r="A303" s="101" t="s">
        <v>528</v>
      </c>
      <c r="B303" s="65" t="s">
        <v>34</v>
      </c>
      <c r="C303" s="102">
        <v>49644.42</v>
      </c>
      <c r="D303" s="28"/>
      <c r="E303">
        <f>+(C303-C$7)/C$8</f>
        <v>-221.43469761476126</v>
      </c>
      <c r="F303" s="31">
        <f>ROUND(2*E303,0)/2+1</f>
        <v>-220.5</v>
      </c>
      <c r="G303" s="10">
        <f>+C303-(C$7+F303*C$8)</f>
        <v>-12.096949999999197</v>
      </c>
      <c r="I303">
        <f>+G303</f>
        <v>-12.096949999999197</v>
      </c>
      <c r="O303">
        <f ca="1">+C$11+C$12*$F303</f>
        <v>-13.273045603053781</v>
      </c>
      <c r="P303">
        <f>+D$11+D$12*F303+D$13*F303*F303</f>
        <v>-12.434662982626717</v>
      </c>
      <c r="Q303" s="2">
        <f>+C303-15018.5</f>
        <v>34625.919999999998</v>
      </c>
      <c r="R303" s="2"/>
      <c r="S303">
        <f>(P303-G303)*(P303-G303)</f>
        <v>0.11405005863517595</v>
      </c>
    </row>
    <row r="304" spans="1:19" x14ac:dyDescent="0.2">
      <c r="A304" s="101" t="s">
        <v>528</v>
      </c>
      <c r="B304" s="65" t="s">
        <v>42</v>
      </c>
      <c r="C304" s="102">
        <v>49650.35</v>
      </c>
      <c r="D304" s="28"/>
      <c r="E304">
        <f>+(C304-C$7)/C$8</f>
        <v>-220.97650304046496</v>
      </c>
      <c r="F304" s="31">
        <f>ROUND(2*E304,0)/2+1</f>
        <v>-220</v>
      </c>
      <c r="G304" s="10">
        <f>+C304-(C$7+F304*C$8)</f>
        <v>-12.63799999999901</v>
      </c>
      <c r="I304">
        <f>+G304</f>
        <v>-12.63799999999901</v>
      </c>
      <c r="O304">
        <f ca="1">+C$11+C$12*$F304</f>
        <v>-13.272874518447194</v>
      </c>
      <c r="P304">
        <f>+D$11+D$12*F304+D$13*F304*F304</f>
        <v>-12.436430620614701</v>
      </c>
      <c r="Q304" s="2">
        <f>+C304-15018.5</f>
        <v>34631.85</v>
      </c>
      <c r="R304" s="2"/>
      <c r="S304">
        <f>(P304-G304)*(P304-G304)</f>
        <v>4.0630214705375839E-2</v>
      </c>
    </row>
    <row r="305" spans="1:19" x14ac:dyDescent="0.2">
      <c r="A305" s="101" t="s">
        <v>637</v>
      </c>
      <c r="B305" s="65" t="s">
        <v>42</v>
      </c>
      <c r="C305" s="102">
        <v>49650.57</v>
      </c>
      <c r="D305" s="28"/>
      <c r="E305">
        <f>+(C305-C$7)/C$8</f>
        <v>-220.95950425356011</v>
      </c>
      <c r="F305" s="31">
        <f>ROUND(2*E305,0)/2+1</f>
        <v>-220</v>
      </c>
      <c r="G305" s="10">
        <f>+C305-(C$7+F305*C$8)</f>
        <v>-12.417999999997846</v>
      </c>
      <c r="I305">
        <f>G305</f>
        <v>-12.417999999997846</v>
      </c>
      <c r="O305">
        <f ca="1">+C$11+C$12*$F305</f>
        <v>-13.272874518447194</v>
      </c>
      <c r="P305">
        <f>+D$11+D$12*F305+D$13*F305*F305</f>
        <v>-12.436430620614701</v>
      </c>
      <c r="Q305" s="2">
        <f>+C305-15018.5</f>
        <v>34632.07</v>
      </c>
      <c r="R305" s="2"/>
      <c r="S305">
        <f>(P305-G305)*(P305-G305)</f>
        <v>3.3968777632241475E-4</v>
      </c>
    </row>
    <row r="306" spans="1:19" x14ac:dyDescent="0.2">
      <c r="A306" s="101" t="s">
        <v>637</v>
      </c>
      <c r="B306" s="65" t="s">
        <v>34</v>
      </c>
      <c r="C306" s="102">
        <v>49657.22</v>
      </c>
      <c r="D306" s="28"/>
      <c r="E306">
        <f>+(C306-C$7)/C$8</f>
        <v>-220.44567728575726</v>
      </c>
      <c r="F306" s="31">
        <f>ROUND(2*E306,0)/2+1</f>
        <v>-219.5</v>
      </c>
      <c r="G306" s="10">
        <f>+C306-(C$7+F306*C$8)</f>
        <v>-12.239049999996496</v>
      </c>
      <c r="I306">
        <f>G306</f>
        <v>-12.239049999996496</v>
      </c>
      <c r="O306">
        <f ca="1">+C$11+C$12*$F306</f>
        <v>-13.272703433840608</v>
      </c>
      <c r="P306">
        <f>+D$11+D$12*F306+D$13*F306*F306</f>
        <v>-12.438196339625549</v>
      </c>
      <c r="Q306" s="2">
        <f>+C306-15018.5</f>
        <v>34638.720000000001</v>
      </c>
      <c r="R306" s="2"/>
      <c r="S306">
        <f>(P306-G306)*(P306-G306)</f>
        <v>3.9659264587650005E-2</v>
      </c>
    </row>
    <row r="307" spans="1:19" x14ac:dyDescent="0.2">
      <c r="A307" s="101" t="s">
        <v>637</v>
      </c>
      <c r="B307" s="65" t="s">
        <v>42</v>
      </c>
      <c r="C307" s="102">
        <v>49844.5</v>
      </c>
      <c r="D307" s="28"/>
      <c r="E307">
        <f>+(C307-C$7)/C$8</f>
        <v>-205.97507359702058</v>
      </c>
      <c r="F307" s="31">
        <f>ROUND(2*E307,0)/2+1</f>
        <v>-205</v>
      </c>
      <c r="G307" s="10">
        <f>+C307-(C$7+F307*C$8)</f>
        <v>-12.619500000000698</v>
      </c>
      <c r="I307">
        <f>G307</f>
        <v>-12.619500000000698</v>
      </c>
      <c r="O307">
        <f ca="1">+C$11+C$12*$F307</f>
        <v>-13.267741980249601</v>
      </c>
      <c r="P307">
        <f>+D$11+D$12*F307+D$13*F307*F307</f>
        <v>-12.488567435886026</v>
      </c>
      <c r="Q307" s="2">
        <f>+C307-15018.5</f>
        <v>34826</v>
      </c>
      <c r="R307" s="2"/>
      <c r="S307">
        <f>(P307-G307)*(P307-G307)</f>
        <v>1.7143336345642905E-2</v>
      </c>
    </row>
    <row r="308" spans="1:19" x14ac:dyDescent="0.2">
      <c r="A308" s="101" t="s">
        <v>637</v>
      </c>
      <c r="B308" s="65" t="s">
        <v>34</v>
      </c>
      <c r="C308" s="102">
        <v>49851.19</v>
      </c>
      <c r="D308" s="28"/>
      <c r="E308">
        <f>+(C308-C$7)/C$8</f>
        <v>-205.45815594068952</v>
      </c>
      <c r="F308" s="31">
        <f>ROUND(2*E308,0)/2+1</f>
        <v>-204.5</v>
      </c>
      <c r="G308" s="10">
        <f>+C308-(C$7+F308*C$8)</f>
        <v>-12.400549999998475</v>
      </c>
      <c r="I308">
        <f>G308</f>
        <v>-12.400549999998475</v>
      </c>
      <c r="O308">
        <f ca="1">+C$11+C$12*$F308</f>
        <v>-13.267570895643015</v>
      </c>
      <c r="P308">
        <f>+D$11+D$12*F308+D$13*F308*F308</f>
        <v>-12.490275585582797</v>
      </c>
      <c r="Q308" s="2">
        <f>+C308-15018.5</f>
        <v>34832.69</v>
      </c>
      <c r="R308" s="2"/>
      <c r="S308">
        <f>(P308-G308)*(P308-G308)</f>
        <v>8.0506807084494876E-3</v>
      </c>
    </row>
    <row r="309" spans="1:19" x14ac:dyDescent="0.2">
      <c r="A309" s="101" t="s">
        <v>637</v>
      </c>
      <c r="B309" s="65" t="s">
        <v>42</v>
      </c>
      <c r="C309" s="102">
        <v>49896.480000000003</v>
      </c>
      <c r="D309" s="28"/>
      <c r="E309">
        <f>+(C309-C$7)/C$8</f>
        <v>-201.95872385470648</v>
      </c>
      <c r="F309" s="31">
        <f>ROUND(2*E309,0)/2+1</f>
        <v>-201</v>
      </c>
      <c r="G309" s="10">
        <f>+C309-(C$7+F309*C$8)</f>
        <v>-12.407899999998335</v>
      </c>
      <c r="I309">
        <f>G309</f>
        <v>-12.407899999998335</v>
      </c>
      <c r="O309">
        <f ca="1">+C$11+C$12*$F309</f>
        <v>-13.266373303396909</v>
      </c>
      <c r="P309">
        <f>+D$11+D$12*F309+D$13*F309*F309</f>
        <v>-12.502178902100393</v>
      </c>
      <c r="Q309" s="2">
        <f>+C309-15018.5</f>
        <v>34877.980000000003</v>
      </c>
      <c r="R309" s="2"/>
      <c r="S309">
        <f>(P309-G309)*(P309-G309)</f>
        <v>8.888511381569441E-3</v>
      </c>
    </row>
    <row r="310" spans="1:19" x14ac:dyDescent="0.2">
      <c r="A310" s="101" t="s">
        <v>637</v>
      </c>
      <c r="B310" s="65" t="s">
        <v>34</v>
      </c>
      <c r="C310" s="102">
        <v>49902.69</v>
      </c>
      <c r="D310" s="28"/>
      <c r="E310">
        <f>+(C310-C$7)/C$8</f>
        <v>-201.47889446071332</v>
      </c>
      <c r="F310" s="31">
        <f>ROUND(2*E310,0)/2+1</f>
        <v>-200.5</v>
      </c>
      <c r="G310" s="10">
        <f>+C310-(C$7+F310*C$8)</f>
        <v>-12.668949999999313</v>
      </c>
      <c r="I310">
        <f>G310</f>
        <v>-12.668949999999313</v>
      </c>
      <c r="O310">
        <f ca="1">+C$11+C$12*$F310</f>
        <v>-13.266202218790323</v>
      </c>
      <c r="P310">
        <f>+D$11+D$12*F310+D$13*F310*F310</f>
        <v>-12.503871699980078</v>
      </c>
      <c r="Q310" s="2">
        <f>+C310-15018.5</f>
        <v>34884.19</v>
      </c>
      <c r="R310" s="2"/>
      <c r="S310">
        <f>(P310-G310)*(P310-G310)</f>
        <v>2.7250845137240732E-2</v>
      </c>
    </row>
    <row r="311" spans="1:19" x14ac:dyDescent="0.2">
      <c r="A311" s="101" t="s">
        <v>637</v>
      </c>
      <c r="B311" s="65" t="s">
        <v>42</v>
      </c>
      <c r="C311" s="102">
        <v>49909.35</v>
      </c>
      <c r="D311" s="28"/>
      <c r="E311">
        <f>+(C311-C$7)/C$8</f>
        <v>-200.9642948207788</v>
      </c>
      <c r="F311" s="31">
        <f>ROUND(2*E311,0)/2+1</f>
        <v>-200</v>
      </c>
      <c r="G311" s="10">
        <f>+C311-(C$7+F311*C$8)</f>
        <v>-12.480000000003201</v>
      </c>
      <c r="I311">
        <f>G311</f>
        <v>-12.480000000003201</v>
      </c>
      <c r="O311">
        <f ca="1">+C$11+C$12*$F311</f>
        <v>-13.266031134183736</v>
      </c>
      <c r="P311">
        <f>+D$11+D$12*F311+D$13*F311*F311</f>
        <v>-12.505562578882627</v>
      </c>
      <c r="Q311" s="2">
        <f>+C311-15018.5</f>
        <v>34890.85</v>
      </c>
      <c r="R311" s="2"/>
      <c r="S311">
        <f>(P311-G311)*(P311-G311)</f>
        <v>6.5344543896683261E-4</v>
      </c>
    </row>
    <row r="312" spans="1:19" x14ac:dyDescent="0.2">
      <c r="A312" s="101" t="s">
        <v>637</v>
      </c>
      <c r="B312" s="65" t="s">
        <v>34</v>
      </c>
      <c r="C312" s="102">
        <v>49915.66</v>
      </c>
      <c r="D312" s="28"/>
      <c r="E312">
        <f>+(C312-C$7)/C$8</f>
        <v>-200.47673870546484</v>
      </c>
      <c r="F312" s="31">
        <f>ROUND(2*E312,0)/2+1</f>
        <v>-199.5</v>
      </c>
      <c r="G312" s="10">
        <f>+C312-(C$7+F312*C$8)</f>
        <v>-12.641049999998359</v>
      </c>
      <c r="I312">
        <f>G312</f>
        <v>-12.641049999998359</v>
      </c>
      <c r="O312">
        <f ca="1">+C$11+C$12*$F312</f>
        <v>-13.265860049577151</v>
      </c>
      <c r="P312">
        <f>+D$11+D$12*F312+D$13*F312*F312</f>
        <v>-12.507251538808038</v>
      </c>
      <c r="Q312" s="2">
        <f>+C312-15018.5</f>
        <v>34897.160000000003</v>
      </c>
      <c r="R312" s="2"/>
      <c r="S312">
        <f>(P312-G312)*(P312-G312)</f>
        <v>1.7902028216897632E-2</v>
      </c>
    </row>
    <row r="313" spans="1:19" x14ac:dyDescent="0.2">
      <c r="A313" s="101" t="s">
        <v>662</v>
      </c>
      <c r="B313" s="65" t="s">
        <v>42</v>
      </c>
      <c r="C313" s="102">
        <v>49935.097000000002</v>
      </c>
      <c r="D313" s="28"/>
      <c r="E313">
        <f>+(C313-C$7)/C$8</f>
        <v>-198.97489588243008</v>
      </c>
      <c r="F313" s="31">
        <f>ROUND(2*E313,0)/2+1</f>
        <v>-198</v>
      </c>
      <c r="G313" s="10">
        <f>+C313-(C$7+F313*C$8)</f>
        <v>-12.617200000000594</v>
      </c>
      <c r="I313">
        <f>+G313</f>
        <v>-12.617200000000594</v>
      </c>
      <c r="O313">
        <f ca="1">+C$11+C$12*$F313</f>
        <v>-13.265346795757392</v>
      </c>
      <c r="P313">
        <f>+D$11+D$12*F313+D$13*F313*F313</f>
        <v>-12.512306904721463</v>
      </c>
      <c r="Q313" s="2">
        <f>+C313-15018.5</f>
        <v>34916.597000000002</v>
      </c>
      <c r="R313" s="2"/>
      <c r="S313">
        <f>(P313-G313)*(P313-G313)</f>
        <v>1.100256143723684E-2</v>
      </c>
    </row>
    <row r="314" spans="1:19" x14ac:dyDescent="0.2">
      <c r="A314" s="101" t="s">
        <v>662</v>
      </c>
      <c r="B314" s="65" t="s">
        <v>42</v>
      </c>
      <c r="C314" s="102">
        <v>49947.99</v>
      </c>
      <c r="D314" s="28"/>
      <c r="E314">
        <f>+(C314-C$7)/C$8</f>
        <v>-197.97868970259864</v>
      </c>
      <c r="F314" s="31">
        <f>ROUND(2*E314,0)/2+1</f>
        <v>-197</v>
      </c>
      <c r="G314" s="10">
        <f>+C314-(C$7+F314*C$8)</f>
        <v>-12.666300000004412</v>
      </c>
      <c r="I314">
        <f>+G314</f>
        <v>-12.666300000004412</v>
      </c>
      <c r="O314">
        <f ca="1">+C$11+C$12*$F314</f>
        <v>-13.265004626544219</v>
      </c>
      <c r="P314">
        <f>+D$11+D$12*F314+D$13*F314*F314</f>
        <v>-12.515667553778066</v>
      </c>
      <c r="Q314" s="2">
        <f>+C314-15018.5</f>
        <v>34929.49</v>
      </c>
      <c r="R314" s="2"/>
      <c r="S314">
        <f>(P314-G314)*(P314-G314)</f>
        <v>2.2690133856133145E-2</v>
      </c>
    </row>
    <row r="315" spans="1:19" x14ac:dyDescent="0.2">
      <c r="A315" s="101" t="s">
        <v>637</v>
      </c>
      <c r="B315" s="65" t="s">
        <v>42</v>
      </c>
      <c r="C315" s="102">
        <v>49961.08</v>
      </c>
      <c r="D315" s="28"/>
      <c r="E315">
        <f>+(C315-C$7)/C$8</f>
        <v>-196.96726188176558</v>
      </c>
      <c r="F315" s="31">
        <f>ROUND(2*E315,0)/2+1</f>
        <v>-196</v>
      </c>
      <c r="G315" s="10">
        <f>+C315-(C$7+F315*C$8)</f>
        <v>-12.518400000000838</v>
      </c>
      <c r="I315">
        <f>G315</f>
        <v>-12.518400000000838</v>
      </c>
      <c r="O315">
        <f ca="1">+C$11+C$12*$F315</f>
        <v>-13.264662457331045</v>
      </c>
      <c r="P315">
        <f>+D$11+D$12*F315+D$13*F315*F315</f>
        <v>-12.519020526926125</v>
      </c>
      <c r="Q315" s="2">
        <f>+C315-15018.5</f>
        <v>34942.58</v>
      </c>
      <c r="R315" s="2"/>
      <c r="S315">
        <f>(P315-G315)*(P315-G315)</f>
        <v>3.8505366500616759E-7</v>
      </c>
    </row>
    <row r="316" spans="1:19" x14ac:dyDescent="0.2">
      <c r="A316" s="101" t="s">
        <v>637</v>
      </c>
      <c r="B316" s="65" t="s">
        <v>42</v>
      </c>
      <c r="C316" s="102">
        <v>49961.13</v>
      </c>
      <c r="D316" s="28"/>
      <c r="E316">
        <f>+(C316-C$7)/C$8</f>
        <v>-196.96339852110574</v>
      </c>
      <c r="F316" s="31">
        <f>ROUND(2*E316,0)/2+1</f>
        <v>-196</v>
      </c>
      <c r="G316" s="10">
        <f>+C316-(C$7+F316*C$8)</f>
        <v>-12.468400000005204</v>
      </c>
      <c r="I316">
        <f>G316</f>
        <v>-12.468400000005204</v>
      </c>
      <c r="O316">
        <f ca="1">+C$11+C$12*$F316</f>
        <v>-13.264662457331045</v>
      </c>
      <c r="P316">
        <f>+D$11+D$12*F316+D$13*F316*F316</f>
        <v>-12.519020526926125</v>
      </c>
      <c r="Q316" s="2">
        <f>+C316-15018.5</f>
        <v>34942.629999999997</v>
      </c>
      <c r="R316" s="2"/>
      <c r="S316">
        <f>(P316-G316)*(P316-G316)</f>
        <v>2.5624377457517332E-3</v>
      </c>
    </row>
    <row r="317" spans="1:19" x14ac:dyDescent="0.2">
      <c r="A317" s="101" t="s">
        <v>637</v>
      </c>
      <c r="B317" s="65" t="s">
        <v>42</v>
      </c>
      <c r="C317" s="102">
        <v>49961.24</v>
      </c>
      <c r="D317" s="28"/>
      <c r="E317">
        <f>+(C317-C$7)/C$8</f>
        <v>-196.95489912765333</v>
      </c>
      <c r="F317" s="31">
        <f>ROUND(2*E317,0)/2+1</f>
        <v>-196</v>
      </c>
      <c r="G317" s="10">
        <f>+C317-(C$7+F317*C$8)</f>
        <v>-12.358400000004622</v>
      </c>
      <c r="I317">
        <f>G317</f>
        <v>-12.358400000004622</v>
      </c>
      <c r="O317">
        <f ca="1">+C$11+C$12*$F317</f>
        <v>-13.264662457331045</v>
      </c>
      <c r="P317">
        <f>+D$11+D$12*F317+D$13*F317*F317</f>
        <v>-12.519020526926125</v>
      </c>
      <c r="Q317" s="2">
        <f>+C317-15018.5</f>
        <v>34942.74</v>
      </c>
      <c r="R317" s="2"/>
      <c r="S317">
        <f>(P317-G317)*(P317-G317)</f>
        <v>2.579895366854144E-2</v>
      </c>
    </row>
    <row r="318" spans="1:19" x14ac:dyDescent="0.2">
      <c r="A318" s="101" t="s">
        <v>637</v>
      </c>
      <c r="B318" s="65" t="s">
        <v>34</v>
      </c>
      <c r="C318" s="102">
        <v>49967.44</v>
      </c>
      <c r="D318" s="28"/>
      <c r="E318">
        <f>+(C318-C$7)/C$8</f>
        <v>-196.47584240579178</v>
      </c>
      <c r="F318" s="31">
        <f>ROUND(2*E318,0)/2+1</f>
        <v>-195.5</v>
      </c>
      <c r="G318" s="10">
        <f>+C318-(C$7+F318*C$8)</f>
        <v>-12.629450000000361</v>
      </c>
      <c r="I318">
        <f>G318</f>
        <v>-12.629450000000361</v>
      </c>
      <c r="O318">
        <f ca="1">+C$11+C$12*$F318</f>
        <v>-13.264491372724459</v>
      </c>
      <c r="P318">
        <f>+D$11+D$12*F318+D$13*F318*F318</f>
        <v>-12.520694135034452</v>
      </c>
      <c r="Q318" s="2">
        <f>+C318-15018.5</f>
        <v>34948.94</v>
      </c>
      <c r="R318" s="2"/>
      <c r="S318">
        <f>(P318-G318)*(P318-G318)</f>
        <v>1.1827838164483044E-2</v>
      </c>
    </row>
    <row r="319" spans="1:19" x14ac:dyDescent="0.2">
      <c r="A319" s="101" t="s">
        <v>637</v>
      </c>
      <c r="B319" s="65" t="s">
        <v>34</v>
      </c>
      <c r="C319" s="102">
        <v>49967.53</v>
      </c>
      <c r="D319" s="28"/>
      <c r="E319">
        <f>+(C319-C$7)/C$8</f>
        <v>-196.46888835660374</v>
      </c>
      <c r="F319" s="31">
        <f>ROUND(2*E319,0)/2+1</f>
        <v>-195.5</v>
      </c>
      <c r="G319" s="10">
        <f>+C319-(C$7+F319*C$8)</f>
        <v>-12.539450000003853</v>
      </c>
      <c r="I319">
        <f>G319</f>
        <v>-12.539450000003853</v>
      </c>
      <c r="O319">
        <f ca="1">+C$11+C$12*$F319</f>
        <v>-13.264491372724459</v>
      </c>
      <c r="P319">
        <f>+D$11+D$12*F319+D$13*F319*F319</f>
        <v>-12.520694135034452</v>
      </c>
      <c r="Q319" s="2">
        <f>+C319-15018.5</f>
        <v>34949.03</v>
      </c>
      <c r="R319" s="2"/>
      <c r="S319">
        <f>(P319-G319)*(P319-G319)</f>
        <v>3.5178247075042288E-4</v>
      </c>
    </row>
    <row r="320" spans="1:19" x14ac:dyDescent="0.2">
      <c r="A320" s="101" t="s">
        <v>662</v>
      </c>
      <c r="B320" s="65" t="s">
        <v>34</v>
      </c>
      <c r="C320" s="102">
        <v>49967.55</v>
      </c>
      <c r="D320" s="28"/>
      <c r="E320">
        <f>+(C320-C$7)/C$8</f>
        <v>-196.46734301233934</v>
      </c>
      <c r="F320" s="31">
        <f>ROUND(2*E320,0)/2+1</f>
        <v>-195.5</v>
      </c>
      <c r="G320" s="10">
        <f>+C320-(C$7+F320*C$8)</f>
        <v>-12.519449999999779</v>
      </c>
      <c r="I320">
        <f>+G320</f>
        <v>-12.519449999999779</v>
      </c>
      <c r="O320">
        <f ca="1">+C$11+C$12*$F320</f>
        <v>-13.264491372724459</v>
      </c>
      <c r="P320">
        <f>+D$11+D$12*F320+D$13*F320*F320</f>
        <v>-12.520694135034452</v>
      </c>
      <c r="Q320" s="2">
        <f>+C320-15018.5</f>
        <v>34949.050000000003</v>
      </c>
      <c r="R320" s="2"/>
      <c r="S320">
        <f>(P320-G320)*(P320-G320)</f>
        <v>1.5478719845008411E-6</v>
      </c>
    </row>
    <row r="321" spans="1:19" x14ac:dyDescent="0.2">
      <c r="A321" s="101" t="s">
        <v>662</v>
      </c>
      <c r="B321" s="65" t="s">
        <v>42</v>
      </c>
      <c r="C321" s="102">
        <v>49999.839999999997</v>
      </c>
      <c r="D321" s="28"/>
      <c r="E321">
        <f>+(C321-C$7)/C$8</f>
        <v>-193.97238469800138</v>
      </c>
      <c r="F321" s="31">
        <f>ROUND(2*E321,0)/2+1</f>
        <v>-193</v>
      </c>
      <c r="G321" s="10">
        <f>+C321-(C$7+F321*C$8)</f>
        <v>-12.584700000006706</v>
      </c>
      <c r="I321">
        <f>+G321</f>
        <v>-12.584700000006706</v>
      </c>
      <c r="O321">
        <f ca="1">+C$11+C$12*$F321</f>
        <v>-13.263635949691526</v>
      </c>
      <c r="P321">
        <f>+D$11+D$12*F321+D$13*F321*F321</f>
        <v>-12.529033390919043</v>
      </c>
      <c r="Q321" s="2">
        <f>+C321-15018.5</f>
        <v>34981.339999999997</v>
      </c>
      <c r="R321" s="2"/>
      <c r="S321">
        <f>(P321-G321)*(P321-G321)</f>
        <v>3.0987713673186318E-3</v>
      </c>
    </row>
    <row r="322" spans="1:19" x14ac:dyDescent="0.2">
      <c r="A322" s="101" t="s">
        <v>637</v>
      </c>
      <c r="B322" s="65" t="s">
        <v>42</v>
      </c>
      <c r="C322" s="102">
        <v>50025.55</v>
      </c>
      <c r="D322" s="28"/>
      <c r="E322">
        <f>+(C322-C$7)/C$8</f>
        <v>-191.9858446465409</v>
      </c>
      <c r="F322" s="31">
        <f>ROUND(2*E322,0)/2+1</f>
        <v>-191</v>
      </c>
      <c r="G322" s="10">
        <f>+C322-(C$7+F322*C$8)</f>
        <v>-12.758900000000722</v>
      </c>
      <c r="I322">
        <f>G322</f>
        <v>-12.758900000000722</v>
      </c>
      <c r="O322">
        <f ca="1">+C$11+C$12*$F322</f>
        <v>-13.26295161126518</v>
      </c>
      <c r="P322">
        <f>+D$11+D$12*F322+D$13*F322*F322</f>
        <v>-12.535670254038271</v>
      </c>
      <c r="Q322" s="2">
        <f>+C322-15018.5</f>
        <v>35007.050000000003</v>
      </c>
      <c r="R322" s="2"/>
      <c r="S322">
        <f>(P322-G322)*(P322-G322)</f>
        <v>4.9831519482460326E-2</v>
      </c>
    </row>
    <row r="323" spans="1:19" x14ac:dyDescent="0.2">
      <c r="A323" s="101" t="s">
        <v>637</v>
      </c>
      <c r="B323" s="65" t="s">
        <v>42</v>
      </c>
      <c r="C323" s="102">
        <v>50025.87</v>
      </c>
      <c r="D323" s="28"/>
      <c r="E323">
        <f>+(C323-C$7)/C$8</f>
        <v>-191.96111913831584</v>
      </c>
      <c r="F323" s="31">
        <f>ROUND(2*E323,0)/2+1</f>
        <v>-191</v>
      </c>
      <c r="G323" s="10">
        <f>+C323-(C$7+F323*C$8)</f>
        <v>-12.438900000001013</v>
      </c>
      <c r="I323">
        <f>G323</f>
        <v>-12.438900000001013</v>
      </c>
      <c r="O323">
        <f ca="1">+C$11+C$12*$F323</f>
        <v>-13.26295161126518</v>
      </c>
      <c r="P323">
        <f>+D$11+D$12*F323+D$13*F323*F323</f>
        <v>-12.535670254038271</v>
      </c>
      <c r="Q323" s="2">
        <f>+C323-15018.5</f>
        <v>35007.370000000003</v>
      </c>
      <c r="R323" s="2"/>
      <c r="S323">
        <f>(P323-G323)*(P323-G323)</f>
        <v>9.3644820664354755E-3</v>
      </c>
    </row>
    <row r="324" spans="1:19" x14ac:dyDescent="0.2">
      <c r="A324" s="101" t="s">
        <v>637</v>
      </c>
      <c r="B324" s="65" t="s">
        <v>34</v>
      </c>
      <c r="C324" s="102">
        <v>50032.28</v>
      </c>
      <c r="D324" s="28"/>
      <c r="E324">
        <f>+(C324-C$7)/C$8</f>
        <v>-191.4658363016822</v>
      </c>
      <c r="F324" s="31">
        <f>ROUND(2*E324,0)/2+1</f>
        <v>-190.5</v>
      </c>
      <c r="G324" s="10">
        <f>+C324-(C$7+F324*C$8)</f>
        <v>-12.499949999997625</v>
      </c>
      <c r="I324">
        <f>G324</f>
        <v>-12.499949999997625</v>
      </c>
      <c r="O324">
        <f ca="1">+C$11+C$12*$F324</f>
        <v>-13.262780526658593</v>
      </c>
      <c r="P324">
        <f>+D$11+D$12*F324+D$13*F324*F324</f>
        <v>-12.537324672375238</v>
      </c>
      <c r="Q324" s="2">
        <f>+C324-15018.5</f>
        <v>35013.78</v>
      </c>
      <c r="R324" s="2"/>
      <c r="S324">
        <f>(P324-G324)*(P324-G324)</f>
        <v>1.3968661353339037E-3</v>
      </c>
    </row>
    <row r="325" spans="1:19" x14ac:dyDescent="0.2">
      <c r="A325" s="101" t="s">
        <v>637</v>
      </c>
      <c r="B325" s="65" t="s">
        <v>34</v>
      </c>
      <c r="C325" s="102">
        <v>50032.29</v>
      </c>
      <c r="D325" s="28"/>
      <c r="E325">
        <f>+(C325-C$7)/C$8</f>
        <v>-191.46506362955</v>
      </c>
      <c r="F325" s="31">
        <f>ROUND(2*E325,0)/2+1</f>
        <v>-190.5</v>
      </c>
      <c r="G325" s="10">
        <f>+C325-(C$7+F325*C$8)</f>
        <v>-12.489949999995588</v>
      </c>
      <c r="I325">
        <f>G325</f>
        <v>-12.489949999995588</v>
      </c>
      <c r="O325">
        <f ca="1">+C$11+C$12*$F325</f>
        <v>-13.262780526658593</v>
      </c>
      <c r="P325">
        <f>+D$11+D$12*F325+D$13*F325*F325</f>
        <v>-12.537324672375238</v>
      </c>
      <c r="Q325" s="2">
        <f>+C325-15018.5</f>
        <v>35013.79</v>
      </c>
      <c r="R325" s="2"/>
      <c r="S325">
        <f>(P325-G325)*(P325-G325)</f>
        <v>2.2443595830791922E-3</v>
      </c>
    </row>
    <row r="326" spans="1:19" x14ac:dyDescent="0.2">
      <c r="A326" s="101" t="s">
        <v>704</v>
      </c>
      <c r="B326" s="65" t="s">
        <v>42</v>
      </c>
      <c r="C326" s="102">
        <v>50090.7</v>
      </c>
      <c r="D326" s="28"/>
      <c r="E326">
        <f>+(C326-C$7)/C$8</f>
        <v>-186.95188570633846</v>
      </c>
      <c r="F326" s="31">
        <f>ROUND(2*E326,0)/2+1</f>
        <v>-186</v>
      </c>
      <c r="G326" s="10">
        <f>+C326-(C$7+F326*C$8)</f>
        <v>-12.319400000000314</v>
      </c>
      <c r="I326">
        <f>+G326</f>
        <v>-12.319400000000314</v>
      </c>
      <c r="O326">
        <f ca="1">+C$11+C$12*$F326</f>
        <v>-13.261240765199316</v>
      </c>
      <c r="P326">
        <f>+D$11+D$12*F326+D$13*F326*F326</f>
        <v>-12.552128083436829</v>
      </c>
      <c r="Q326" s="2">
        <f>+C326-15018.5</f>
        <v>35072.199999999997</v>
      </c>
      <c r="R326" s="2"/>
      <c r="S326">
        <f>(P326-G326)*(P326-G326)</f>
        <v>5.4162360820033215E-2</v>
      </c>
    </row>
    <row r="327" spans="1:19" x14ac:dyDescent="0.2">
      <c r="A327" s="101" t="s">
        <v>704</v>
      </c>
      <c r="B327" s="65" t="s">
        <v>34</v>
      </c>
      <c r="C327" s="102">
        <v>50097.03</v>
      </c>
      <c r="D327" s="28"/>
      <c r="E327">
        <f>+(C327-C$7)/C$8</f>
        <v>-186.46278424676066</v>
      </c>
      <c r="F327" s="31">
        <f>ROUND(2*E327,0)/2+1</f>
        <v>-185.5</v>
      </c>
      <c r="G327" s="10">
        <f>+C327-(C$7+F327*C$8)</f>
        <v>-12.460449999998673</v>
      </c>
      <c r="I327">
        <f>+G327</f>
        <v>-12.460449999998673</v>
      </c>
      <c r="O327">
        <f ca="1">+C$11+C$12*$F327</f>
        <v>-13.26106968059273</v>
      </c>
      <c r="P327">
        <f>+D$11+D$12*F327+D$13*F327*F327</f>
        <v>-12.553763312002436</v>
      </c>
      <c r="Q327" s="2">
        <f>+C327-15018.5</f>
        <v>35078.53</v>
      </c>
      <c r="R327" s="2"/>
      <c r="S327">
        <f>(P327-G327)*(P327-G327)</f>
        <v>8.7073741971117075E-3</v>
      </c>
    </row>
    <row r="328" spans="1:19" x14ac:dyDescent="0.2">
      <c r="A328" s="101" t="s">
        <v>637</v>
      </c>
      <c r="B328" s="65" t="s">
        <v>42</v>
      </c>
      <c r="C328" s="102">
        <v>50142.01</v>
      </c>
      <c r="D328" s="28"/>
      <c r="E328">
        <f>+(C328-C$7)/C$8</f>
        <v>-182.98730499687053</v>
      </c>
      <c r="F328" s="31">
        <f>ROUND(2*E328,0)/2+1</f>
        <v>-182</v>
      </c>
      <c r="G328" s="10">
        <f>+C328-(C$7+F328*C$8)</f>
        <v>-12.777799999996205</v>
      </c>
      <c r="I328">
        <f>G328</f>
        <v>-12.777799999996205</v>
      </c>
      <c r="O328">
        <f ca="1">+C$11+C$12*$F328</f>
        <v>-13.259872088346624</v>
      </c>
      <c r="P328">
        <f>+D$11+D$12*F328+D$13*F328*F328</f>
        <v>-12.565156180601894</v>
      </c>
      <c r="Q328" s="2">
        <f>+C328-15018.5</f>
        <v>35123.51</v>
      </c>
      <c r="R328" s="2"/>
      <c r="S328">
        <f>(P328-G328)*(P328-G328)</f>
        <v>4.5217393926600159E-2</v>
      </c>
    </row>
    <row r="329" spans="1:19" x14ac:dyDescent="0.2">
      <c r="A329" s="101" t="s">
        <v>637</v>
      </c>
      <c r="B329" s="65" t="s">
        <v>34</v>
      </c>
      <c r="C329" s="102">
        <v>50148.54</v>
      </c>
      <c r="D329" s="28"/>
      <c r="E329">
        <f>+(C329-C$7)/C$8</f>
        <v>-182.48275009465226</v>
      </c>
      <c r="F329" s="31">
        <f>ROUND(2*E329,0)/2+1</f>
        <v>-181.5</v>
      </c>
      <c r="G329" s="10">
        <f>+C329-(C$7+F329*C$8)</f>
        <v>-12.718849999997474</v>
      </c>
      <c r="I329">
        <f>G329</f>
        <v>-12.718849999997474</v>
      </c>
      <c r="O329">
        <f ca="1">+C$11+C$12*$F329</f>
        <v>-13.259701003740037</v>
      </c>
      <c r="P329">
        <f>+D$11+D$12*F329+D$13*F329*F329</f>
        <v>-12.566776057350415</v>
      </c>
      <c r="Q329" s="2">
        <f>+C329-15018.5</f>
        <v>35130.04</v>
      </c>
      <c r="R329" s="2"/>
      <c r="S329">
        <f>(P329-G329)*(P329-G329)</f>
        <v>2.3126484032220916E-2</v>
      </c>
    </row>
    <row r="330" spans="1:19" x14ac:dyDescent="0.2">
      <c r="A330" s="101" t="s">
        <v>637</v>
      </c>
      <c r="B330" s="65" t="s">
        <v>42</v>
      </c>
      <c r="C330" s="102">
        <v>50207.05</v>
      </c>
      <c r="D330" s="28"/>
      <c r="E330">
        <f>+(C330-C$7)/C$8</f>
        <v>-177.96184545011994</v>
      </c>
      <c r="F330" s="31">
        <f>ROUND(2*E330,0)/2+1</f>
        <v>-177</v>
      </c>
      <c r="G330" s="10">
        <f>+C330-(C$7+F330*C$8)</f>
        <v>-12.448299999996379</v>
      </c>
      <c r="I330">
        <f>G330</f>
        <v>-12.448299999996379</v>
      </c>
      <c r="O330">
        <f ca="1">+C$11+C$12*$F330</f>
        <v>-13.25816124228076</v>
      </c>
      <c r="P330">
        <f>+D$11+D$12*F330+D$13*F330*F330</f>
        <v>-12.581268594115995</v>
      </c>
      <c r="Q330" s="2">
        <f>+C330-15018.5</f>
        <v>35188.550000000003</v>
      </c>
      <c r="R330" s="2"/>
      <c r="S330">
        <f>(P330-G330)*(P330-G330)</f>
        <v>1.7680647022147101E-2</v>
      </c>
    </row>
    <row r="331" spans="1:19" x14ac:dyDescent="0.2">
      <c r="A331" s="101" t="s">
        <v>637</v>
      </c>
      <c r="B331" s="65" t="s">
        <v>34</v>
      </c>
      <c r="C331" s="102">
        <v>50213.18</v>
      </c>
      <c r="D331" s="28"/>
      <c r="E331">
        <f>+(C331-C$7)/C$8</f>
        <v>-177.48819743318316</v>
      </c>
      <c r="F331" s="31">
        <f>ROUND(2*E331,0)/2+1</f>
        <v>-176.5</v>
      </c>
      <c r="G331" s="10">
        <f>+C331-(C$7+F331*C$8)</f>
        <v>-12.789349999999104</v>
      </c>
      <c r="I331">
        <f>G331</f>
        <v>-12.789349999999104</v>
      </c>
      <c r="O331">
        <f ca="1">+C$11+C$12*$F331</f>
        <v>-13.257990157674174</v>
      </c>
      <c r="P331">
        <f>+D$11+D$12*F331+D$13*F331*F331</f>
        <v>-12.582869281093158</v>
      </c>
      <c r="Q331" s="2">
        <f>+C331-15018.5</f>
        <v>35194.68</v>
      </c>
      <c r="R331" s="2"/>
      <c r="S331">
        <f>(P331-G331)*(P331-G331)</f>
        <v>4.2634287279916055E-2</v>
      </c>
    </row>
    <row r="332" spans="1:19" x14ac:dyDescent="0.2">
      <c r="A332" s="101" t="s">
        <v>637</v>
      </c>
      <c r="B332" s="65" t="s">
        <v>42</v>
      </c>
      <c r="C332" s="102">
        <v>50220.09</v>
      </c>
      <c r="D332" s="28"/>
      <c r="E332">
        <f>+(C332-C$7)/C$8</f>
        <v>-176.95428098994782</v>
      </c>
      <c r="F332" s="31">
        <f>ROUND(2*E332,0)/2+1</f>
        <v>-176</v>
      </c>
      <c r="G332" s="10">
        <f>+C332-(C$7+F332*C$8)</f>
        <v>-12.350400000002992</v>
      </c>
      <c r="I332">
        <f>G332</f>
        <v>-12.350400000002992</v>
      </c>
      <c r="O332">
        <f ca="1">+C$11+C$12*$F332</f>
        <v>-13.257819073067587</v>
      </c>
      <c r="P332">
        <f>+D$11+D$12*F332+D$13*F332*F332</f>
        <v>-12.584468049093186</v>
      </c>
      <c r="Q332" s="2">
        <f>+C332-15018.5</f>
        <v>35201.589999999997</v>
      </c>
      <c r="R332" s="2"/>
      <c r="S332">
        <f>(P332-G332)*(P332-G332)</f>
        <v>5.4787851604889401E-2</v>
      </c>
    </row>
    <row r="333" spans="1:19" x14ac:dyDescent="0.2">
      <c r="A333" s="101" t="s">
        <v>637</v>
      </c>
      <c r="B333" s="65" t="s">
        <v>42</v>
      </c>
      <c r="C333" s="102">
        <v>50232.66</v>
      </c>
      <c r="D333" s="28"/>
      <c r="E333">
        <f>+(C333-C$7)/C$8</f>
        <v>-175.98303211998027</v>
      </c>
      <c r="F333" s="31">
        <f>ROUND(2*E333,0)/2+1</f>
        <v>-175</v>
      </c>
      <c r="G333" s="10">
        <f>+C333-(C$7+F333*C$8)</f>
        <v>-12.722499999996217</v>
      </c>
      <c r="I333">
        <f>G333</f>
        <v>-12.722499999996217</v>
      </c>
      <c r="O333">
        <f ca="1">+C$11+C$12*$F333</f>
        <v>-13.257476903854414</v>
      </c>
      <c r="P333">
        <f>+D$11+D$12*F333+D$13*F333*F333</f>
        <v>-12.587659828161831</v>
      </c>
      <c r="Q333" s="2">
        <f>+C333-15018.5</f>
        <v>35214.160000000003</v>
      </c>
      <c r="R333" s="2"/>
      <c r="S333">
        <f>(P333-G333)*(P333-G333)</f>
        <v>1.8181871940326597E-2</v>
      </c>
    </row>
    <row r="334" spans="1:19" x14ac:dyDescent="0.2">
      <c r="A334" s="101" t="s">
        <v>637</v>
      </c>
      <c r="B334" s="65" t="s">
        <v>34</v>
      </c>
      <c r="C334" s="102">
        <v>50239.31</v>
      </c>
      <c r="D334" s="10"/>
      <c r="E334">
        <f>+(C334-C$7)/C$8</f>
        <v>-175.46920515217795</v>
      </c>
      <c r="F334" s="31">
        <f>ROUND(2*E334,0)/2+1</f>
        <v>-174.5</v>
      </c>
      <c r="G334" s="10">
        <f>+C334-(C$7+F334*C$8)</f>
        <v>-12.543550000002142</v>
      </c>
      <c r="I334">
        <f>G334</f>
        <v>-12.543550000002142</v>
      </c>
      <c r="O334">
        <f ca="1">+C$11+C$12*$F334</f>
        <v>-13.257305819247827</v>
      </c>
      <c r="P334">
        <f>+D$11+D$12*F334+D$13*F334*F334</f>
        <v>-12.589252839230452</v>
      </c>
      <c r="Q334" s="2">
        <f>+C334-15018.5</f>
        <v>35220.81</v>
      </c>
      <c r="R334" s="2"/>
      <c r="S334">
        <f>(P334-G334)*(P334-G334)</f>
        <v>2.0887495135287798E-3</v>
      </c>
    </row>
    <row r="335" spans="1:19" x14ac:dyDescent="0.2">
      <c r="A335" s="101" t="s">
        <v>637</v>
      </c>
      <c r="B335" s="65" t="s">
        <v>42</v>
      </c>
      <c r="C335" s="102">
        <v>50271.4</v>
      </c>
      <c r="D335" s="10"/>
      <c r="E335">
        <f>+(C335-C$7)/C$8</f>
        <v>-172.98970028047987</v>
      </c>
      <c r="F335" s="31">
        <f>ROUND(2*E335,0)/2+1</f>
        <v>-172</v>
      </c>
      <c r="G335" s="10">
        <f>+C335-(C$7+F335*C$8)</f>
        <v>-12.808799999998882</v>
      </c>
      <c r="I335">
        <f>G335</f>
        <v>-12.808799999998882</v>
      </c>
      <c r="O335">
        <f ca="1">+C$11+C$12*$F335</f>
        <v>-13.256450396214895</v>
      </c>
      <c r="P335">
        <f>+D$11+D$12*F335+D$13*F335*F335</f>
        <v>-12.597189109916512</v>
      </c>
      <c r="Q335" s="2">
        <f>+C335-15018.5</f>
        <v>35252.9</v>
      </c>
      <c r="R335" s="2"/>
      <c r="S335">
        <f>(P335-G335)*(P335-G335)</f>
        <v>4.4779168801453204E-2</v>
      </c>
    </row>
    <row r="336" spans="1:19" x14ac:dyDescent="0.2">
      <c r="A336" s="101" t="s">
        <v>637</v>
      </c>
      <c r="B336" s="65" t="s">
        <v>42</v>
      </c>
      <c r="C336" s="102">
        <v>50271.41</v>
      </c>
      <c r="D336" s="10"/>
      <c r="E336">
        <f>+(C336-C$7)/C$8</f>
        <v>-172.98892760834769</v>
      </c>
      <c r="F336" s="31">
        <f>ROUND(2*E336,0)/2+1</f>
        <v>-172</v>
      </c>
      <c r="G336" s="10">
        <f>+C336-(C$7+F336*C$8)</f>
        <v>-12.798799999996845</v>
      </c>
      <c r="I336">
        <f>G336</f>
        <v>-12.798799999996845</v>
      </c>
      <c r="O336">
        <f ca="1">+C$11+C$12*$F336</f>
        <v>-13.256450396214895</v>
      </c>
      <c r="P336">
        <f>+D$11+D$12*F336+D$13*F336*F336</f>
        <v>-12.597189109916512</v>
      </c>
      <c r="Q336" s="2">
        <f>+C336-15018.5</f>
        <v>35252.910000000003</v>
      </c>
      <c r="R336" s="2"/>
      <c r="S336">
        <f>(P336-G336)*(P336-G336)</f>
        <v>4.064695099898432E-2</v>
      </c>
    </row>
    <row r="337" spans="1:19" x14ac:dyDescent="0.2">
      <c r="A337" s="101" t="s">
        <v>737</v>
      </c>
      <c r="B337" s="65" t="s">
        <v>42</v>
      </c>
      <c r="C337" s="102">
        <v>50297.53</v>
      </c>
      <c r="D337" s="10"/>
      <c r="E337">
        <f>+(C337-C$7)/C$8</f>
        <v>-170.97070799947468</v>
      </c>
      <c r="F337" s="31">
        <f>ROUND(2*E337,0)/2+1</f>
        <v>-170</v>
      </c>
      <c r="G337" s="10">
        <f>+C337-(C$7+F337*C$8)</f>
        <v>-12.563000000001921</v>
      </c>
      <c r="I337">
        <f>G337</f>
        <v>-12.563000000001921</v>
      </c>
      <c r="O337">
        <f ca="1">+C$11+C$12*$F337</f>
        <v>-13.25576605778855</v>
      </c>
      <c r="P337">
        <f>+D$11+D$12*F337+D$13*F337*F337</f>
        <v>-12.603503584876913</v>
      </c>
      <c r="Q337" s="2">
        <f>+C337-15018.5</f>
        <v>35279.03</v>
      </c>
      <c r="R337" s="2"/>
      <c r="S337">
        <f>(P337-G337)*(P337-G337)</f>
        <v>1.6405403877256947E-3</v>
      </c>
    </row>
    <row r="338" spans="1:19" x14ac:dyDescent="0.2">
      <c r="A338" s="101" t="s">
        <v>737</v>
      </c>
      <c r="B338" s="65" t="s">
        <v>34</v>
      </c>
      <c r="C338" s="102">
        <v>50304.09</v>
      </c>
      <c r="D338" s="10"/>
      <c r="E338">
        <f>+(C338-C$7)/C$8</f>
        <v>-170.46383508086041</v>
      </c>
      <c r="F338" s="31">
        <f>ROUND(2*E338,0)/2+1</f>
        <v>-169.5</v>
      </c>
      <c r="G338" s="10">
        <f>+C338-(C$7+F338*C$8)</f>
        <v>-12.474050000004354</v>
      </c>
      <c r="I338">
        <f>G338</f>
        <v>-12.474050000004354</v>
      </c>
      <c r="O338">
        <f ca="1">+C$11+C$12*$F338</f>
        <v>-13.255594973181964</v>
      </c>
      <c r="P338">
        <f>+D$11+D$12*F338+D$13*F338*F338</f>
        <v>-12.605077406174173</v>
      </c>
      <c r="Q338" s="2">
        <f>+C338-15018.5</f>
        <v>35285.589999999997</v>
      </c>
      <c r="R338" s="2"/>
      <c r="S338">
        <f>(P338-G338)*(P338-G338)</f>
        <v>1.7168181167590751E-2</v>
      </c>
    </row>
    <row r="339" spans="1:19" x14ac:dyDescent="0.2">
      <c r="A339" s="101" t="s">
        <v>704</v>
      </c>
      <c r="B339" s="65" t="s">
        <v>42</v>
      </c>
      <c r="C339" s="102">
        <v>50336.38</v>
      </c>
      <c r="D339" s="10"/>
      <c r="E339">
        <f>+(C339-C$7)/C$8</f>
        <v>-167.96887676652187</v>
      </c>
      <c r="F339" s="31">
        <f>ROUND(2*E339,0)/2+1</f>
        <v>-167</v>
      </c>
      <c r="G339" s="10">
        <f>+C339-(C$7+F339*C$8)</f>
        <v>-12.539300000004005</v>
      </c>
      <c r="I339">
        <f>+G339</f>
        <v>-12.539300000004005</v>
      </c>
      <c r="O339">
        <f ca="1">+C$11+C$12*$F339</f>
        <v>-13.254739550149031</v>
      </c>
      <c r="P339">
        <f>+D$11+D$12*F339+D$13*F339*F339</f>
        <v>-12.61291772800344</v>
      </c>
      <c r="Q339" s="2">
        <f>+C339-15018.5</f>
        <v>35317.879999999997</v>
      </c>
      <c r="R339" s="2"/>
      <c r="S339">
        <f>(P339-G339)*(P339-G339)</f>
        <v>5.4195698757988613E-3</v>
      </c>
    </row>
    <row r="340" spans="1:19" x14ac:dyDescent="0.2">
      <c r="A340" s="101" t="s">
        <v>637</v>
      </c>
      <c r="B340" s="65" t="s">
        <v>34</v>
      </c>
      <c r="C340" s="102">
        <v>50368.53</v>
      </c>
      <c r="D340" s="10"/>
      <c r="E340">
        <f>+(C340-C$7)/C$8</f>
        <v>-165.48473586203176</v>
      </c>
      <c r="F340" s="31">
        <f>ROUND(2*E340,0)/2+1</f>
        <v>-164.5</v>
      </c>
      <c r="G340" s="10">
        <f>+C340-(C$7+F340*C$8)</f>
        <v>-12.744550000003073</v>
      </c>
      <c r="I340">
        <f>G340</f>
        <v>-12.744550000003073</v>
      </c>
      <c r="O340">
        <f ca="1">+C$11+C$12*$F340</f>
        <v>-13.253884127116098</v>
      </c>
      <c r="P340">
        <f>+D$11+D$12*F340+D$13*F340*F340</f>
        <v>-12.620710075404309</v>
      </c>
      <c r="Q340" s="2">
        <f>+C340-15018.5</f>
        <v>35350.03</v>
      </c>
      <c r="R340" s="2"/>
      <c r="S340">
        <f>(P340-G340)*(P340-G340)</f>
        <v>1.5336326924627559E-2</v>
      </c>
    </row>
    <row r="341" spans="1:19" x14ac:dyDescent="0.2">
      <c r="A341" s="101" t="s">
        <v>637</v>
      </c>
      <c r="B341" s="65" t="s">
        <v>42</v>
      </c>
      <c r="C341" s="102">
        <v>50387.97</v>
      </c>
      <c r="D341" s="10"/>
      <c r="E341">
        <f>+(C341-C$7)/C$8</f>
        <v>-163.98266123735706</v>
      </c>
      <c r="F341" s="31">
        <f>ROUND(2*E341,0)/2+1</f>
        <v>-163</v>
      </c>
      <c r="G341" s="10">
        <f>+C341-(C$7+F341*C$8)</f>
        <v>-12.717700000001059</v>
      </c>
      <c r="I341">
        <f>G341</f>
        <v>-12.717700000001059</v>
      </c>
      <c r="O341">
        <f ca="1">+C$11+C$12*$F341</f>
        <v>-13.253370873296339</v>
      </c>
      <c r="P341">
        <f>+D$11+D$12*F341+D$13*F341*F341</f>
        <v>-12.625362456119202</v>
      </c>
      <c r="Q341" s="2">
        <f>+C341-15018.5</f>
        <v>35369.47</v>
      </c>
      <c r="R341" s="2"/>
      <c r="S341">
        <f>(P341-G341)*(P341-G341)</f>
        <v>8.5262220101339492E-3</v>
      </c>
    </row>
    <row r="342" spans="1:19" x14ac:dyDescent="0.2">
      <c r="A342" s="101" t="s">
        <v>704</v>
      </c>
      <c r="B342" s="65" t="s">
        <v>42</v>
      </c>
      <c r="C342" s="102">
        <v>50427.228999999999</v>
      </c>
      <c r="D342" s="10"/>
      <c r="E342">
        <f>+(C342-C$7)/C$8</f>
        <v>-160.94922771420408</v>
      </c>
      <c r="F342" s="31">
        <f>ROUND(2*E342,0)/2+1</f>
        <v>-160</v>
      </c>
      <c r="G342" s="10">
        <f>+C342-(C$7+F342*C$8)</f>
        <v>-12.285000000003492</v>
      </c>
      <c r="I342">
        <f>+G342</f>
        <v>-12.285000000003492</v>
      </c>
      <c r="O342">
        <f ca="1">+C$11+C$12*$F342</f>
        <v>-13.252344365656821</v>
      </c>
      <c r="P342">
        <f>+D$11+D$12*F342+D$13*F342*F342</f>
        <v>-12.634615405166315</v>
      </c>
      <c r="Q342" s="2">
        <f>+C342-15018.5</f>
        <v>35408.728999999999</v>
      </c>
      <c r="R342" s="2"/>
      <c r="S342">
        <f>(P342-G342)*(P342-G342)</f>
        <v>0.12223093152716447</v>
      </c>
    </row>
    <row r="343" spans="1:19" x14ac:dyDescent="0.2">
      <c r="A343" s="101" t="s">
        <v>737</v>
      </c>
      <c r="B343" s="65" t="s">
        <v>42</v>
      </c>
      <c r="C343" s="102">
        <v>50517.56</v>
      </c>
      <c r="D343" s="10"/>
      <c r="E343">
        <f>+(C343-C$7)/C$8</f>
        <v>-153.96960307832595</v>
      </c>
      <c r="F343" s="31">
        <f>ROUND(2*E343,0)/2+1</f>
        <v>-153</v>
      </c>
      <c r="G343" s="10">
        <f>+C343-(C$7+F343*C$8)</f>
        <v>-12.548699999999371</v>
      </c>
      <c r="I343">
        <f>G343</f>
        <v>-12.548699999999371</v>
      </c>
      <c r="O343">
        <f ca="1">+C$11+C$12*$F343</f>
        <v>-13.24994918116461</v>
      </c>
      <c r="P343">
        <f>+D$11+D$12*F343+D$13*F343*F343</f>
        <v>-12.655936962810559</v>
      </c>
      <c r="Q343" s="2">
        <f>+C343-15018.5</f>
        <v>35499.06</v>
      </c>
      <c r="R343" s="2"/>
      <c r="S343">
        <f>(P343-G343)*(P343-G343)</f>
        <v>1.1499766192968022E-2</v>
      </c>
    </row>
    <row r="344" spans="1:19" x14ac:dyDescent="0.2">
      <c r="A344" s="101" t="s">
        <v>737</v>
      </c>
      <c r="B344" s="65" t="s">
        <v>34</v>
      </c>
      <c r="C344" s="102">
        <v>50523.71</v>
      </c>
      <c r="D344" s="10"/>
      <c r="E344">
        <f>+(C344-C$7)/C$8</f>
        <v>-153.4944097171248</v>
      </c>
      <c r="F344" s="31">
        <f>ROUND(2*E344,0)/2+1</f>
        <v>-152.5</v>
      </c>
      <c r="G344" s="10">
        <f>+C344-(C$7+F344*C$8)</f>
        <v>-12.869749999998021</v>
      </c>
      <c r="I344">
        <f>G344</f>
        <v>-12.869749999998021</v>
      </c>
      <c r="O344">
        <f ca="1">+C$11+C$12*$F344</f>
        <v>-13.249778096558023</v>
      </c>
      <c r="P344">
        <f>+D$11+D$12*F344+D$13*F344*F344</f>
        <v>-12.657445538885201</v>
      </c>
      <c r="Q344" s="2">
        <f>+C344-15018.5</f>
        <v>35505.21</v>
      </c>
      <c r="R344" s="2"/>
      <c r="S344">
        <f>(P344-G344)*(P344-G344)</f>
        <v>4.507318420840508E-2</v>
      </c>
    </row>
    <row r="345" spans="1:19" x14ac:dyDescent="0.2">
      <c r="A345" s="101" t="s">
        <v>737</v>
      </c>
      <c r="B345" s="65" t="s">
        <v>42</v>
      </c>
      <c r="C345" s="102">
        <v>50543.37</v>
      </c>
      <c r="D345" s="10"/>
      <c r="E345">
        <f>+(C345-C$7)/C$8</f>
        <v>-151.97533630554526</v>
      </c>
      <c r="F345" s="31">
        <f>ROUND(2*E345,0)/2+1</f>
        <v>-151</v>
      </c>
      <c r="G345" s="10">
        <f>+C345-(C$7+F345*C$8)</f>
        <v>-12.622899999994843</v>
      </c>
      <c r="I345">
        <f>G345</f>
        <v>-12.622899999994843</v>
      </c>
      <c r="O345">
        <f ca="1">+C$11+C$12*$F345</f>
        <v>-13.249264842738265</v>
      </c>
      <c r="P345">
        <f>+D$11+D$12*F345+D$13*F345*F345</f>
        <v>-12.661959753246309</v>
      </c>
      <c r="Q345" s="2">
        <f>+C345-15018.5</f>
        <v>35524.870000000003</v>
      </c>
      <c r="R345" s="2"/>
      <c r="S345">
        <f>(P345-G345)*(P345-G345)</f>
        <v>1.5256643240654469E-3</v>
      </c>
    </row>
    <row r="346" spans="1:19" x14ac:dyDescent="0.2">
      <c r="A346" s="101" t="s">
        <v>737</v>
      </c>
      <c r="B346" s="65" t="s">
        <v>42</v>
      </c>
      <c r="C346" s="102">
        <v>50556.21</v>
      </c>
      <c r="D346" s="10"/>
      <c r="E346">
        <f>+(C346-C$7)/C$8</f>
        <v>-150.98322528801361</v>
      </c>
      <c r="F346" s="31">
        <f>ROUND(2*E346,0)/2+1</f>
        <v>-150</v>
      </c>
      <c r="G346" s="10">
        <f>+C346-(C$7+F346*C$8)</f>
        <v>-12.724999999998545</v>
      </c>
      <c r="I346">
        <f>G346</f>
        <v>-12.724999999998545</v>
      </c>
      <c r="O346">
        <f ca="1">+C$11+C$12*$F346</f>
        <v>-13.248922673525092</v>
      </c>
      <c r="P346">
        <f>+D$11+D$12*F346+D$13*F346*F346</f>
        <v>-12.66495963460137</v>
      </c>
      <c r="Q346" s="2">
        <f>+C346-15018.5</f>
        <v>35537.71</v>
      </c>
      <c r="R346" s="2"/>
      <c r="S346">
        <f>(P346-G346)*(P346-G346)</f>
        <v>3.6048454770262425E-3</v>
      </c>
    </row>
    <row r="347" spans="1:19" x14ac:dyDescent="0.2">
      <c r="A347" s="101" t="s">
        <v>737</v>
      </c>
      <c r="B347" s="65" t="s">
        <v>34</v>
      </c>
      <c r="C347" s="102">
        <v>50562.94</v>
      </c>
      <c r="D347" s="10"/>
      <c r="E347">
        <f>+(C347-C$7)/C$8</f>
        <v>-150.46321694315432</v>
      </c>
      <c r="F347" s="31">
        <f>ROUND(2*E347,0)/2+1</f>
        <v>-149.5</v>
      </c>
      <c r="G347" s="10">
        <f>+C347-(C$7+F347*C$8)</f>
        <v>-12.466049999995448</v>
      </c>
      <c r="I347">
        <f>G347</f>
        <v>-12.466049999995448</v>
      </c>
      <c r="O347">
        <f ca="1">+C$11+C$12*$F347</f>
        <v>-13.248751588918505</v>
      </c>
      <c r="P347">
        <f>+D$11+D$12*F347+D$13*F347*F347</f>
        <v>-12.666456696813198</v>
      </c>
      <c r="Q347" s="2">
        <f>+C347-15018.5</f>
        <v>35544.44</v>
      </c>
      <c r="R347" s="2"/>
      <c r="S347">
        <f>(P347-G347)*(P347-G347)</f>
        <v>4.0162844129401312E-2</v>
      </c>
    </row>
    <row r="348" spans="1:19" x14ac:dyDescent="0.2">
      <c r="A348" s="101" t="s">
        <v>737</v>
      </c>
      <c r="B348" s="65" t="s">
        <v>42</v>
      </c>
      <c r="C348" s="102">
        <v>50594.94</v>
      </c>
      <c r="D348" s="10"/>
      <c r="E348">
        <f>+(C348-C$7)/C$8</f>
        <v>-147.99066612064485</v>
      </c>
      <c r="F348" s="31">
        <f>ROUND(2*E348,0)/2+1</f>
        <v>-147</v>
      </c>
      <c r="G348" s="10">
        <f>+C348-(C$7+F348*C$8)</f>
        <v>-12.821299999995972</v>
      </c>
      <c r="I348">
        <f>G348</f>
        <v>-12.821299999995972</v>
      </c>
      <c r="O348">
        <f ca="1">+C$11+C$12*$F348</f>
        <v>-13.247896165885573</v>
      </c>
      <c r="P348">
        <f>+D$11+D$12*F348+D$13*F348*F348</f>
        <v>-12.673913223215289</v>
      </c>
      <c r="Q348" s="2">
        <f>+C348-15018.5</f>
        <v>35576.44</v>
      </c>
      <c r="R348" s="2"/>
      <c r="S348">
        <f>(P348-G348)*(P348-G348)</f>
        <v>2.172286196979898E-2</v>
      </c>
    </row>
    <row r="349" spans="1:19" x14ac:dyDescent="0.2">
      <c r="A349" s="101" t="s">
        <v>737</v>
      </c>
      <c r="B349" s="65" t="s">
        <v>42</v>
      </c>
      <c r="C349" s="102">
        <v>50594.95</v>
      </c>
      <c r="D349" s="10"/>
      <c r="E349">
        <f>+(C349-C$7)/C$8</f>
        <v>-147.98989344851321</v>
      </c>
      <c r="F349" s="31">
        <f>ROUND(2*E349,0)/2+1</f>
        <v>-147</v>
      </c>
      <c r="G349" s="10">
        <f>+C349-(C$7+F349*C$8)</f>
        <v>-12.811300000001211</v>
      </c>
      <c r="I349">
        <f>G349</f>
        <v>-12.811300000001211</v>
      </c>
      <c r="O349">
        <f ca="1">+C$11+C$12*$F349</f>
        <v>-13.247896165885573</v>
      </c>
      <c r="P349">
        <f>+D$11+D$12*F349+D$13*F349*F349</f>
        <v>-12.673913223215289</v>
      </c>
      <c r="Q349" s="2">
        <f>+C349-15018.5</f>
        <v>35576.449999999997</v>
      </c>
      <c r="R349" s="2"/>
      <c r="S349">
        <f>(P349-G349)*(P349-G349)</f>
        <v>1.8875126435624768E-2</v>
      </c>
    </row>
    <row r="350" spans="1:19" x14ac:dyDescent="0.2">
      <c r="A350" s="101" t="s">
        <v>737</v>
      </c>
      <c r="B350" s="65" t="s">
        <v>42</v>
      </c>
      <c r="C350" s="102">
        <v>50595.42</v>
      </c>
      <c r="D350" s="10"/>
      <c r="E350">
        <f>+(C350-C$7)/C$8</f>
        <v>-147.95357785830751</v>
      </c>
      <c r="F350" s="31">
        <f>ROUND(2*E350,0)/2+1</f>
        <v>-147</v>
      </c>
      <c r="G350" s="10">
        <f>+C350-(C$7+F350*C$8)</f>
        <v>-12.341300000000047</v>
      </c>
      <c r="I350">
        <f>G350</f>
        <v>-12.341300000000047</v>
      </c>
      <c r="O350">
        <f ca="1">+C$11+C$12*$F350</f>
        <v>-13.247896165885573</v>
      </c>
      <c r="P350">
        <f>+D$11+D$12*F350+D$13*F350*F350</f>
        <v>-12.673913223215289</v>
      </c>
      <c r="Q350" s="2">
        <f>+C350-15018.5</f>
        <v>35576.92</v>
      </c>
      <c r="R350" s="2"/>
      <c r="S350">
        <f>(P350-G350)*(P350-G350)</f>
        <v>0.11063155625763248</v>
      </c>
    </row>
    <row r="351" spans="1:19" x14ac:dyDescent="0.2">
      <c r="A351" s="101" t="s">
        <v>737</v>
      </c>
      <c r="B351" s="65" t="s">
        <v>34</v>
      </c>
      <c r="C351" s="102">
        <v>50601.58</v>
      </c>
      <c r="D351" s="10"/>
      <c r="E351">
        <f>+(C351-C$7)/C$8</f>
        <v>-147.47761182497416</v>
      </c>
      <c r="F351" s="31">
        <f>ROUND(2*E351,0)/2+1</f>
        <v>-146.5</v>
      </c>
      <c r="G351" s="10">
        <f>+C351-(C$7+F351*C$8)</f>
        <v>-12.652349999996659</v>
      </c>
      <c r="I351">
        <f>G351</f>
        <v>-12.652349999996659</v>
      </c>
      <c r="O351">
        <f ca="1">+C$11+C$12*$F351</f>
        <v>-13.247725081278986</v>
      </c>
      <c r="P351">
        <f>+D$11+D$12*F351+D$13*F351*F351</f>
        <v>-12.6753987715643</v>
      </c>
      <c r="Q351" s="2">
        <f>+C351-15018.5</f>
        <v>35583.08</v>
      </c>
      <c r="R351" s="2"/>
      <c r="S351">
        <f>(P351-G351)*(P351-G351)</f>
        <v>5.3124587077729929E-4</v>
      </c>
    </row>
    <row r="352" spans="1:19" x14ac:dyDescent="0.2">
      <c r="A352" s="101" t="s">
        <v>737</v>
      </c>
      <c r="B352" s="65" t="s">
        <v>42</v>
      </c>
      <c r="C352" s="102">
        <v>50608.11</v>
      </c>
      <c r="D352" s="10"/>
      <c r="E352">
        <f>+(C352-C$7)/C$8</f>
        <v>-146.97305692275592</v>
      </c>
      <c r="F352" s="31">
        <f>ROUND(2*E352,0)/2+1</f>
        <v>-146</v>
      </c>
      <c r="G352" s="10">
        <f>+C352-(C$7+F352*C$8)</f>
        <v>-12.593399999997928</v>
      </c>
      <c r="I352">
        <f>G352</f>
        <v>-12.593399999997928</v>
      </c>
      <c r="O352">
        <f ca="1">+C$11+C$12*$F352</f>
        <v>-13.2475539966724</v>
      </c>
      <c r="P352">
        <f>+D$11+D$12*F352+D$13*F352*F352</f>
        <v>-12.676882400936174</v>
      </c>
      <c r="Q352" s="2">
        <f>+C352-15018.5</f>
        <v>35589.61</v>
      </c>
      <c r="R352" s="2"/>
      <c r="S352">
        <f>(P352-G352)*(P352-G352)</f>
        <v>6.9693112664140928E-3</v>
      </c>
    </row>
    <row r="353" spans="1:19" x14ac:dyDescent="0.2">
      <c r="A353" s="101" t="s">
        <v>737</v>
      </c>
      <c r="B353" s="65" t="s">
        <v>42</v>
      </c>
      <c r="C353" s="102">
        <v>50633.95</v>
      </c>
      <c r="D353" s="10"/>
      <c r="E353">
        <f>+(C353-C$7)/C$8</f>
        <v>-144.97647213357979</v>
      </c>
      <c r="F353" s="31">
        <f>ROUND(2*E353,0)/2+1</f>
        <v>-144</v>
      </c>
      <c r="G353" s="10">
        <f>+C353-(C$7+F353*C$8)</f>
        <v>-12.637600000001839</v>
      </c>
      <c r="I353">
        <f>G353</f>
        <v>-12.637600000001839</v>
      </c>
      <c r="O353">
        <f ca="1">+C$11+C$12*$F353</f>
        <v>-13.246869658246053</v>
      </c>
      <c r="P353">
        <f>+D$11+D$12*F353+D$13*F353*F353</f>
        <v>-12.682797728652316</v>
      </c>
      <c r="Q353" s="2">
        <f>+C353-15018.5</f>
        <v>35615.449999999997</v>
      </c>
      <c r="R353" s="2"/>
      <c r="S353">
        <f>(P353-G353)*(P353-G353)</f>
        <v>2.0428346751621292E-3</v>
      </c>
    </row>
    <row r="354" spans="1:19" x14ac:dyDescent="0.2">
      <c r="A354" s="101" t="s">
        <v>737</v>
      </c>
      <c r="B354" s="65" t="s">
        <v>34</v>
      </c>
      <c r="C354" s="102">
        <v>50640.39</v>
      </c>
      <c r="D354" s="10"/>
      <c r="E354">
        <f>+(C354-C$7)/C$8</f>
        <v>-144.47887128054958</v>
      </c>
      <c r="F354" s="31">
        <f>ROUND(2*E354,0)/2+1</f>
        <v>-143.5</v>
      </c>
      <c r="G354" s="10">
        <f>+C354-(C$7+F354*C$8)</f>
        <v>-12.668649999999616</v>
      </c>
      <c r="I354">
        <f>G354</f>
        <v>-12.668649999999616</v>
      </c>
      <c r="O354">
        <f ca="1">+C$11+C$12*$F354</f>
        <v>-13.246698573639467</v>
      </c>
      <c r="P354">
        <f>+D$11+D$12*F354+D$13*F354*F354</f>
        <v>-12.684271763138511</v>
      </c>
      <c r="Q354" s="2">
        <f>+C354-15018.5</f>
        <v>35621.89</v>
      </c>
      <c r="R354" s="2"/>
      <c r="S354">
        <f>(P354-G354)*(P354-G354)</f>
        <v>2.4403948356775473E-4</v>
      </c>
    </row>
    <row r="355" spans="1:19" x14ac:dyDescent="0.2">
      <c r="A355" s="101" t="s">
        <v>737</v>
      </c>
      <c r="B355" s="65" t="s">
        <v>42</v>
      </c>
      <c r="C355" s="102">
        <v>50646.89</v>
      </c>
      <c r="D355" s="10"/>
      <c r="E355">
        <f>+(C355-C$7)/C$8</f>
        <v>-143.97663439472734</v>
      </c>
      <c r="F355" s="31">
        <f>ROUND(2*E355,0)/2+1</f>
        <v>-143</v>
      </c>
      <c r="G355" s="10">
        <f>+C355-(C$7+F355*C$8)</f>
        <v>-12.639699999999721</v>
      </c>
      <c r="I355">
        <f>G355</f>
        <v>-12.639699999999721</v>
      </c>
      <c r="O355">
        <f ca="1">+C$11+C$12*$F355</f>
        <v>-13.24652748903288</v>
      </c>
      <c r="P355">
        <f>+D$11+D$12*F355+D$13*F355*F355</f>
        <v>-12.685743878647571</v>
      </c>
      <c r="Q355" s="2">
        <f>+C355-15018.5</f>
        <v>35628.39</v>
      </c>
      <c r="R355" s="2"/>
      <c r="S355">
        <f>(P355-G355)*(P355-G355)</f>
        <v>2.1200387609379861E-3</v>
      </c>
    </row>
    <row r="356" spans="1:19" x14ac:dyDescent="0.2">
      <c r="A356" s="101" t="s">
        <v>795</v>
      </c>
      <c r="B356" s="65" t="s">
        <v>42</v>
      </c>
      <c r="C356" s="102">
        <v>50685.42</v>
      </c>
      <c r="D356" s="10"/>
      <c r="E356">
        <f>+(C356-C$7)/C$8</f>
        <v>-140.99952866999959</v>
      </c>
      <c r="F356" s="31">
        <f>ROUND(2*E356,0)/2+1</f>
        <v>-140</v>
      </c>
      <c r="G356" s="10">
        <f>+C356-(C$7+F356*C$8)</f>
        <v>-12.936000000001513</v>
      </c>
      <c r="I356">
        <f>+G356</f>
        <v>-12.936000000001513</v>
      </c>
      <c r="O356">
        <f ca="1">+C$11+C$12*$F356</f>
        <v>-13.245500981393363</v>
      </c>
      <c r="P356">
        <f>+D$11+D$12*F356+D$13*F356*F356</f>
        <v>-12.694536273182079</v>
      </c>
      <c r="Q356" s="2">
        <f>+C356-15018.5</f>
        <v>35666.92</v>
      </c>
      <c r="R356" s="2"/>
      <c r="S356">
        <f>(P356-G356)*(P356-G356)</f>
        <v>5.8304731369530446E-2</v>
      </c>
    </row>
    <row r="357" spans="1:19" x14ac:dyDescent="0.2">
      <c r="A357" s="101" t="s">
        <v>737</v>
      </c>
      <c r="B357" s="65" t="s">
        <v>42</v>
      </c>
      <c r="C357" s="102">
        <v>50685.64</v>
      </c>
      <c r="D357" s="10"/>
      <c r="E357">
        <f>+(C357-C$7)/C$8</f>
        <v>-140.98252988309474</v>
      </c>
      <c r="F357" s="31">
        <f>ROUND(2*E357,0)/2+1</f>
        <v>-140</v>
      </c>
      <c r="G357" s="10">
        <f>+C357-(C$7+F357*C$8)</f>
        <v>-12.716000000000349</v>
      </c>
      <c r="I357">
        <f>G357</f>
        <v>-12.716000000000349</v>
      </c>
      <c r="O357">
        <f ca="1">+C$11+C$12*$F357</f>
        <v>-13.245500981393363</v>
      </c>
      <c r="P357">
        <f>+D$11+D$12*F357+D$13*F357*F357</f>
        <v>-12.694536273182079</v>
      </c>
      <c r="Q357" s="2">
        <f>+C357-15018.5</f>
        <v>35667.14</v>
      </c>
      <c r="R357" s="2"/>
      <c r="S357">
        <f>(P357-G357)*(P357-G357)</f>
        <v>4.6069156892933338E-4</v>
      </c>
    </row>
    <row r="358" spans="1:19" x14ac:dyDescent="0.2">
      <c r="A358" s="101" t="s">
        <v>737</v>
      </c>
      <c r="B358" s="65" t="s">
        <v>34</v>
      </c>
      <c r="C358" s="102">
        <v>50691.89</v>
      </c>
      <c r="D358" s="10"/>
      <c r="E358">
        <f>+(C358-C$7)/C$8</f>
        <v>-140.49960980057338</v>
      </c>
      <c r="F358" s="31">
        <f>ROUND(2*E358,0)/2+1</f>
        <v>-139.5</v>
      </c>
      <c r="G358" s="10">
        <f>+C358-(C$7+F358*C$8)</f>
        <v>-12.937050000000454</v>
      </c>
      <c r="I358">
        <f>G358</f>
        <v>-12.937050000000454</v>
      </c>
      <c r="O358">
        <f ca="1">+C$11+C$12*$F358</f>
        <v>-13.245329896786776</v>
      </c>
      <c r="P358">
        <f>+D$11+D$12*F358+D$13*F358*F358</f>
        <v>-12.695994955851187</v>
      </c>
      <c r="Q358" s="2">
        <f>+C358-15018.5</f>
        <v>35673.39</v>
      </c>
      <c r="R358" s="2"/>
      <c r="S358">
        <f>(P358-G358)*(P358-G358)</f>
        <v>5.810753430980492E-2</v>
      </c>
    </row>
    <row r="359" spans="1:19" x14ac:dyDescent="0.2">
      <c r="A359" s="101" t="s">
        <v>795</v>
      </c>
      <c r="B359" s="65" t="s">
        <v>34</v>
      </c>
      <c r="C359" s="102">
        <v>50692.07</v>
      </c>
      <c r="D359" s="10"/>
      <c r="E359">
        <f>+(C359-C$7)/C$8</f>
        <v>-140.48570170219674</v>
      </c>
      <c r="F359" s="31">
        <f>ROUND(2*E359,0)/2+1</f>
        <v>-139.5</v>
      </c>
      <c r="G359" s="10">
        <f>+C359-(C$7+F359*C$8)</f>
        <v>-12.757050000000163</v>
      </c>
      <c r="I359">
        <f>+G359</f>
        <v>-12.757050000000163</v>
      </c>
      <c r="O359">
        <f ca="1">+C$11+C$12*$F359</f>
        <v>-13.245329896786776</v>
      </c>
      <c r="P359">
        <f>+D$11+D$12*F359+D$13*F359*F359</f>
        <v>-12.695994955851187</v>
      </c>
      <c r="Q359" s="2">
        <f>+C359-15018.5</f>
        <v>35673.57</v>
      </c>
      <c r="R359" s="2"/>
      <c r="S359">
        <f>(P359-G359)*(P359-G359)</f>
        <v>3.727718416033368E-3</v>
      </c>
    </row>
    <row r="360" spans="1:19" x14ac:dyDescent="0.2">
      <c r="A360" s="101" t="s">
        <v>795</v>
      </c>
      <c r="B360" s="65" t="s">
        <v>42</v>
      </c>
      <c r="C360" s="102">
        <v>50711.4</v>
      </c>
      <c r="D360" s="10"/>
      <c r="E360">
        <f>+(C360-C$7)/C$8</f>
        <v>-138.99212647097445</v>
      </c>
      <c r="F360" s="31">
        <f>ROUND(2*E360,0)/2+1</f>
        <v>-138</v>
      </c>
      <c r="G360" s="10">
        <f>+C360-(C$7+F360*C$8)</f>
        <v>-12.840199999998731</v>
      </c>
      <c r="I360">
        <f>+G360</f>
        <v>-12.840199999998731</v>
      </c>
      <c r="O360">
        <f ca="1">+C$11+C$12*$F360</f>
        <v>-13.244816642967017</v>
      </c>
      <c r="P360">
        <f>+D$11+D$12*F360+D$13*F360*F360</f>
        <v>-12.700359489995698</v>
      </c>
      <c r="Q360" s="2">
        <f>+C360-15018.5</f>
        <v>35692.9</v>
      </c>
      <c r="R360" s="2"/>
      <c r="S360">
        <f>(P360-G360)*(P360-G360)</f>
        <v>1.9555368237908401E-2</v>
      </c>
    </row>
    <row r="361" spans="1:19" x14ac:dyDescent="0.2">
      <c r="A361" s="101" t="s">
        <v>737</v>
      </c>
      <c r="B361" s="65" t="s">
        <v>42</v>
      </c>
      <c r="C361" s="102">
        <v>50905.77</v>
      </c>
      <c r="D361" s="10"/>
      <c r="E361">
        <f>+(C361-C$7)/C$8</f>
        <v>-123.97369824062581</v>
      </c>
      <c r="F361" s="31">
        <f>ROUND(2*E361,0)/2+1</f>
        <v>-123</v>
      </c>
      <c r="G361" s="10">
        <f>+C361-(C$7+F361*C$8)</f>
        <v>-12.601700000006531</v>
      </c>
      <c r="I361">
        <f>G361</f>
        <v>-12.601700000006531</v>
      </c>
      <c r="O361">
        <f ca="1">+C$11+C$12*$F361</f>
        <v>-13.239684104769422</v>
      </c>
      <c r="P361">
        <f>+D$11+D$12*F361+D$13*F361*F361</f>
        <v>-12.743054937758556</v>
      </c>
      <c r="Q361" s="2">
        <f>+C361-15018.5</f>
        <v>35887.269999999997</v>
      </c>
      <c r="R361" s="2"/>
      <c r="S361">
        <f>(P361-G361)*(P361-G361)</f>
        <v>1.9981218426878899E-2</v>
      </c>
    </row>
    <row r="362" spans="1:19" x14ac:dyDescent="0.2">
      <c r="A362" s="101" t="s">
        <v>737</v>
      </c>
      <c r="B362" s="65" t="s">
        <v>42</v>
      </c>
      <c r="C362" s="102">
        <v>50944.45</v>
      </c>
      <c r="D362" s="10"/>
      <c r="E362">
        <f>+(C362-C$7)/C$8</f>
        <v>-120.98500243391744</v>
      </c>
      <c r="F362" s="31">
        <f>ROUND(2*E362,0)/2+1</f>
        <v>-120</v>
      </c>
      <c r="G362" s="10">
        <f>+C362-(C$7+F362*C$8)</f>
        <v>-12.747999999999593</v>
      </c>
      <c r="I362">
        <f>G362</f>
        <v>-12.747999999999593</v>
      </c>
      <c r="O362">
        <f ca="1">+C$11+C$12*$F362</f>
        <v>-13.238657597129905</v>
      </c>
      <c r="P362">
        <f>+D$11+D$12*F362+D$13*F362*F362</f>
        <v>-12.751386777780453</v>
      </c>
      <c r="Q362" s="2">
        <f>+C362-15018.5</f>
        <v>35925.949999999997</v>
      </c>
      <c r="R362" s="2"/>
      <c r="S362">
        <f>(P362-G362)*(P362-G362)</f>
        <v>1.1470263736933346E-5</v>
      </c>
    </row>
    <row r="363" spans="1:19" x14ac:dyDescent="0.2">
      <c r="A363" s="101" t="s">
        <v>737</v>
      </c>
      <c r="B363" s="65" t="s">
        <v>42</v>
      </c>
      <c r="C363" s="102">
        <v>50944.46</v>
      </c>
      <c r="D363" s="10"/>
      <c r="E363">
        <f>+(C363-C$7)/C$8</f>
        <v>-120.98422976178524</v>
      </c>
      <c r="F363" s="31">
        <f>ROUND(2*E363,0)/2+1</f>
        <v>-120</v>
      </c>
      <c r="G363" s="10">
        <f>+C363-(C$7+F363*C$8)</f>
        <v>-12.737999999997555</v>
      </c>
      <c r="I363">
        <f>G363</f>
        <v>-12.737999999997555</v>
      </c>
      <c r="O363">
        <f ca="1">+C$11+C$12*$F363</f>
        <v>-13.238657597129905</v>
      </c>
      <c r="P363">
        <f>+D$11+D$12*F363+D$13*F363*F363</f>
        <v>-12.751386777780453</v>
      </c>
      <c r="Q363" s="2">
        <f>+C363-15018.5</f>
        <v>35925.96</v>
      </c>
      <c r="R363" s="2"/>
      <c r="S363">
        <f>(P363-G363)*(P363-G363)</f>
        <v>1.7920581940869703E-4</v>
      </c>
    </row>
    <row r="364" spans="1:19" x14ac:dyDescent="0.2">
      <c r="A364" s="101" t="s">
        <v>737</v>
      </c>
      <c r="B364" s="65" t="s">
        <v>34</v>
      </c>
      <c r="C364" s="102">
        <v>50951.040000000001</v>
      </c>
      <c r="D364" s="10"/>
      <c r="E364">
        <f>+(C364-C$7)/C$8</f>
        <v>-120.47581149890661</v>
      </c>
      <c r="F364" s="31">
        <f>ROUND(2*E364,0)/2+1</f>
        <v>-119.5</v>
      </c>
      <c r="G364" s="10">
        <f>+C364-(C$7+F364*C$8)</f>
        <v>-12.629049999995914</v>
      </c>
      <c r="I364">
        <f>G364</f>
        <v>-12.629049999995914</v>
      </c>
      <c r="O364">
        <f ca="1">+C$11+C$12*$F364</f>
        <v>-13.238486512523318</v>
      </c>
      <c r="P364">
        <f>+D$11+D$12*F364+D$13*F364*F364</f>
        <v>-12.752768701364127</v>
      </c>
      <c r="Q364" s="2">
        <f>+C364-15018.5</f>
        <v>35932.54</v>
      </c>
      <c r="R364" s="2"/>
      <c r="S364">
        <f>(P364-G364)*(P364-G364)</f>
        <v>1.5306317068237194E-2</v>
      </c>
    </row>
    <row r="365" spans="1:19" x14ac:dyDescent="0.2">
      <c r="A365" s="101" t="s">
        <v>737</v>
      </c>
      <c r="B365" s="65" t="s">
        <v>42</v>
      </c>
      <c r="C365" s="102">
        <v>50970.25</v>
      </c>
      <c r="D365" s="10"/>
      <c r="E365">
        <f>+(C365-C$7)/C$8</f>
        <v>-118.99150833326894</v>
      </c>
      <c r="F365" s="31">
        <f>ROUND(2*E365,0)/2+1</f>
        <v>-118</v>
      </c>
      <c r="G365" s="10">
        <f>+C365-(C$7+F365*C$8)</f>
        <v>-12.832199999997101</v>
      </c>
      <c r="I365">
        <f>G365</f>
        <v>-12.832199999997101</v>
      </c>
      <c r="O365">
        <f ca="1">+C$11+C$12*$F365</f>
        <v>-13.237973258703558</v>
      </c>
      <c r="P365">
        <f>+D$11+D$12*F365+D$13*F365*F365</f>
        <v>-12.756902958252335</v>
      </c>
      <c r="Q365" s="2">
        <f>+C365-15018.5</f>
        <v>35951.75</v>
      </c>
      <c r="R365" s="2"/>
      <c r="S365">
        <f>(P365-G365)*(P365-G365)</f>
        <v>5.6696444955131389E-3</v>
      </c>
    </row>
    <row r="366" spans="1:19" x14ac:dyDescent="0.2">
      <c r="A366" s="101" t="s">
        <v>737</v>
      </c>
      <c r="B366" s="65" t="s">
        <v>42</v>
      </c>
      <c r="C366" s="102">
        <v>50970.34</v>
      </c>
      <c r="D366" s="10"/>
      <c r="E366">
        <f>+(C366-C$7)/C$8</f>
        <v>-118.9845542840809</v>
      </c>
      <c r="F366" s="31">
        <f>ROUND(2*E366,0)/2+1</f>
        <v>-118</v>
      </c>
      <c r="G366" s="10">
        <f>+C366-(C$7+F366*C$8)</f>
        <v>-12.742200000000594</v>
      </c>
      <c r="I366">
        <f>G366</f>
        <v>-12.742200000000594</v>
      </c>
      <c r="O366">
        <f ca="1">+C$11+C$12*$F366</f>
        <v>-13.237973258703558</v>
      </c>
      <c r="P366">
        <f>+D$11+D$12*F366+D$13*F366*F366</f>
        <v>-12.756902958252335</v>
      </c>
      <c r="Q366" s="2">
        <f>+C366-15018.5</f>
        <v>35951.839999999997</v>
      </c>
      <c r="R366" s="2"/>
      <c r="S366">
        <f>(P366-G366)*(P366-G366)</f>
        <v>2.1617698135243402E-4</v>
      </c>
    </row>
    <row r="367" spans="1:19" x14ac:dyDescent="0.2">
      <c r="A367" s="101" t="s">
        <v>737</v>
      </c>
      <c r="B367" s="65" t="s">
        <v>34</v>
      </c>
      <c r="C367" s="102">
        <v>50976.959999999999</v>
      </c>
      <c r="D367" s="10"/>
      <c r="E367">
        <f>+(C367-C$7)/C$8</f>
        <v>-118.47304533267406</v>
      </c>
      <c r="F367" s="31">
        <f>ROUND(2*E367,0)/2+1</f>
        <v>-117.5</v>
      </c>
      <c r="G367" s="10">
        <f>+C367-(C$7+F367*C$8)</f>
        <v>-12.593249999998079</v>
      </c>
      <c r="I367">
        <f>G367</f>
        <v>-12.593249999998079</v>
      </c>
      <c r="O367">
        <f ca="1">+C$11+C$12*$F367</f>
        <v>-13.237802174096972</v>
      </c>
      <c r="P367">
        <f>+D$11+D$12*F367+D$13*F367*F367</f>
        <v>-12.758277205927467</v>
      </c>
      <c r="Q367" s="2">
        <f>+C367-15018.5</f>
        <v>35958.46</v>
      </c>
      <c r="R367" s="2"/>
      <c r="S367">
        <f>(P367-G367)*(P367-G367)</f>
        <v>2.7233978696860495E-2</v>
      </c>
    </row>
    <row r="368" spans="1:19" x14ac:dyDescent="0.2">
      <c r="A368" s="101" t="s">
        <v>737</v>
      </c>
      <c r="B368" s="65" t="s">
        <v>42</v>
      </c>
      <c r="C368" s="102">
        <v>50983.3</v>
      </c>
      <c r="D368" s="10"/>
      <c r="E368">
        <f>+(C368-C$7)/C$8</f>
        <v>-117.98317120096407</v>
      </c>
      <c r="F368" s="31">
        <f>ROUND(2*E368,0)/2+1</f>
        <v>-117</v>
      </c>
      <c r="G368" s="10">
        <f>+C368-(C$7+F368*C$8)</f>
        <v>-12.7242999999944</v>
      </c>
      <c r="I368">
        <f>G368</f>
        <v>-12.7242999999944</v>
      </c>
      <c r="O368">
        <f ca="1">+C$11+C$12*$F368</f>
        <v>-13.237631089490385</v>
      </c>
      <c r="P368">
        <f>+D$11+D$12*F368+D$13*F368*F368</f>
        <v>-12.759649534625462</v>
      </c>
      <c r="Q368" s="2">
        <f>+C368-15018.5</f>
        <v>35964.800000000003</v>
      </c>
      <c r="R368" s="2"/>
      <c r="S368">
        <f>(P368-G368)*(P368-G368)</f>
        <v>1.2495895986326003E-3</v>
      </c>
    </row>
    <row r="369" spans="1:19" x14ac:dyDescent="0.2">
      <c r="A369" s="101" t="s">
        <v>737</v>
      </c>
      <c r="B369" s="65" t="s">
        <v>42</v>
      </c>
      <c r="C369" s="102">
        <v>51022.07</v>
      </c>
      <c r="D369" s="10"/>
      <c r="E369">
        <f>+(C369-C$7)/C$8</f>
        <v>-114.98752134506768</v>
      </c>
      <c r="F369" s="31">
        <f>ROUND(2*E369,0)/2+1</f>
        <v>-114</v>
      </c>
      <c r="G369" s="10">
        <f>+C369-(C$7+F369*C$8)</f>
        <v>-12.78059999999823</v>
      </c>
      <c r="I369">
        <f>G369</f>
        <v>-12.78059999999823</v>
      </c>
      <c r="O369">
        <f ca="1">+C$11+C$12*$F369</f>
        <v>-13.236604581850866</v>
      </c>
      <c r="P369">
        <f>+D$11+D$12*F369+D$13*F369*F369</f>
        <v>-12.767843208293575</v>
      </c>
      <c r="Q369" s="2">
        <f>+C369-15018.5</f>
        <v>36003.57</v>
      </c>
      <c r="R369" s="2"/>
      <c r="S369">
        <f>(P369-G369)*(P369-G369)</f>
        <v>1.6273573459595864E-4</v>
      </c>
    </row>
    <row r="370" spans="1:19" x14ac:dyDescent="0.2">
      <c r="A370" s="101" t="s">
        <v>836</v>
      </c>
      <c r="B370" s="65" t="s">
        <v>42</v>
      </c>
      <c r="C370" s="102">
        <v>51034.63</v>
      </c>
      <c r="D370" s="10"/>
      <c r="E370">
        <f>+(C370-C$7)/C$8</f>
        <v>-114.01704514723288</v>
      </c>
      <c r="F370" s="31">
        <f>ROUND(2*E370,0)/2+1</f>
        <v>-113</v>
      </c>
      <c r="G370" s="10">
        <f>+C370-(C$7+F370*C$8)</f>
        <v>-13.162700000000768</v>
      </c>
      <c r="I370">
        <f>+G370</f>
        <v>-13.162700000000768</v>
      </c>
      <c r="O370">
        <f ca="1">+C$11+C$12*$F370</f>
        <v>-13.236262412637693</v>
      </c>
      <c r="P370">
        <f>+D$11+D$12*F370+D$13*F370*F370</f>
        <v>-12.770559081032527</v>
      </c>
      <c r="Q370" s="2">
        <f>+C370-15018.5</f>
        <v>36016.129999999997</v>
      </c>
      <c r="R370" s="2"/>
      <c r="S370">
        <f>(P370-G370)*(P370-G370)</f>
        <v>0.15377450032925691</v>
      </c>
    </row>
    <row r="371" spans="1:19" x14ac:dyDescent="0.2">
      <c r="A371" s="101" t="s">
        <v>836</v>
      </c>
      <c r="B371" s="65" t="s">
        <v>34</v>
      </c>
      <c r="C371" s="102">
        <v>51040.9</v>
      </c>
      <c r="D371" s="10"/>
      <c r="E371">
        <f>+(C371-C$7)/C$8</f>
        <v>-113.53257972044712</v>
      </c>
      <c r="F371" s="31">
        <f>ROUND(2*E371,0)/2+1</f>
        <v>-112.5</v>
      </c>
      <c r="G371" s="10">
        <f>+C371-(C$7+F371*C$8)</f>
        <v>-13.363749999996799</v>
      </c>
      <c r="I371">
        <f>+G371</f>
        <v>-13.363749999996799</v>
      </c>
      <c r="O371">
        <f ca="1">+C$11+C$12*$F371</f>
        <v>-13.236091328031106</v>
      </c>
      <c r="P371">
        <f>+D$11+D$12*F371+D$13*F371*F371</f>
        <v>-12.7719141389363</v>
      </c>
      <c r="Q371" s="2">
        <f>+C371-15018.5</f>
        <v>36022.400000000001</v>
      </c>
      <c r="R371" s="2"/>
      <c r="S371">
        <f>(P371-G371)*(P371-G371)</f>
        <v>0.35026968643722228</v>
      </c>
    </row>
    <row r="372" spans="1:19" x14ac:dyDescent="0.2">
      <c r="A372" s="101" t="s">
        <v>836</v>
      </c>
      <c r="B372" s="65" t="s">
        <v>42</v>
      </c>
      <c r="C372" s="102">
        <v>51073.33</v>
      </c>
      <c r="D372" s="10"/>
      <c r="E372">
        <f>+(C372-C$7)/C$8</f>
        <v>-111.02680399626013</v>
      </c>
      <c r="F372" s="31">
        <f>ROUND(2*E372,0)/2+1</f>
        <v>-110</v>
      </c>
      <c r="G372" s="10">
        <f>+C372-(C$7+F372*C$8)</f>
        <v>-13.288999999997031</v>
      </c>
      <c r="I372">
        <f>+G372</f>
        <v>-13.288999999997031</v>
      </c>
      <c r="O372">
        <f ca="1">+C$11+C$12*$F372</f>
        <v>-13.235235904998175</v>
      </c>
      <c r="P372">
        <f>+D$11+D$12*F372+D$13*F372*F372</f>
        <v>-12.778660643798121</v>
      </c>
      <c r="Q372" s="2">
        <f>+C372-15018.5</f>
        <v>36054.83</v>
      </c>
      <c r="R372" s="2"/>
      <c r="S372">
        <f>(P372-G372)*(P372-G372)</f>
        <v>0.26044625848551839</v>
      </c>
    </row>
    <row r="373" spans="1:19" x14ac:dyDescent="0.2">
      <c r="A373" s="101" t="s">
        <v>836</v>
      </c>
      <c r="B373" s="65" t="s">
        <v>34</v>
      </c>
      <c r="C373" s="102">
        <v>51080.93</v>
      </c>
      <c r="D373" s="10"/>
      <c r="E373">
        <f>+(C373-C$7)/C$8</f>
        <v>-110.43957317591425</v>
      </c>
      <c r="F373" s="31">
        <f>ROUND(2*E373,0)/2+1</f>
        <v>-109.5</v>
      </c>
      <c r="G373" s="10">
        <f>+C373-(C$7+F373*C$8)</f>
        <v>-12.160049999998591</v>
      </c>
      <c r="I373">
        <f>+G373</f>
        <v>-12.160049999998591</v>
      </c>
      <c r="O373">
        <f ca="1">+C$11+C$12*$F373</f>
        <v>-13.235064820391589</v>
      </c>
      <c r="P373">
        <f>+D$11+D$12*F373+D$13*F373*F373</f>
        <v>-12.780004187839079</v>
      </c>
      <c r="Q373" s="2">
        <f>+C373-15018.5</f>
        <v>36062.43</v>
      </c>
      <c r="R373" s="2"/>
      <c r="S373">
        <f>(P373-G373)*(P373-G373)</f>
        <v>0.38434319502095904</v>
      </c>
    </row>
    <row r="374" spans="1:19" x14ac:dyDescent="0.2">
      <c r="A374" s="101" t="s">
        <v>850</v>
      </c>
      <c r="B374" s="65" t="s">
        <v>42</v>
      </c>
      <c r="C374" s="102">
        <v>51306.7</v>
      </c>
      <c r="D374" s="10"/>
      <c r="E374">
        <f>+(C374-C$7)/C$8</f>
        <v>-92.994954450978042</v>
      </c>
      <c r="F374" s="31">
        <f>ROUND(2*E374,0)/2+1</f>
        <v>-92</v>
      </c>
      <c r="G374" s="10">
        <f>+C374-(C$7+F374*C$8)</f>
        <v>-12.87680000000546</v>
      </c>
      <c r="I374">
        <f>G374</f>
        <v>-12.87680000000546</v>
      </c>
      <c r="O374">
        <f ca="1">+C$11+C$12*$F374</f>
        <v>-13.229076859161063</v>
      </c>
      <c r="P374">
        <f>+D$11+D$12*F374+D$13*F374*F374</f>
        <v>-12.825819273676968</v>
      </c>
      <c r="Q374" s="2">
        <f>+C374-15018.5</f>
        <v>36288.199999999997</v>
      </c>
      <c r="R374" s="2"/>
      <c r="S374">
        <f>(P374-G374)*(P374-G374)</f>
        <v>2.5990344569805563E-3</v>
      </c>
    </row>
    <row r="375" spans="1:19" x14ac:dyDescent="0.2">
      <c r="A375" s="101" t="s">
        <v>850</v>
      </c>
      <c r="B375" s="65" t="s">
        <v>42</v>
      </c>
      <c r="C375" s="102">
        <v>51332.47</v>
      </c>
      <c r="D375" s="10"/>
      <c r="E375">
        <f>+(C375-C$7)/C$8</f>
        <v>-91.003778366725555</v>
      </c>
      <c r="F375" s="31">
        <f>ROUND(2*E375,0)/2+1</f>
        <v>-90</v>
      </c>
      <c r="G375" s="10">
        <f>+C375-(C$7+F375*C$8)</f>
        <v>-12.991000000001804</v>
      </c>
      <c r="I375">
        <f>G375</f>
        <v>-12.991000000001804</v>
      </c>
      <c r="O375">
        <f ca="1">+C$11+C$12*$F375</f>
        <v>-13.228392520734717</v>
      </c>
      <c r="P375">
        <f>+D$11+D$12*F375+D$13*F375*F375</f>
        <v>-12.830905603270416</v>
      </c>
      <c r="Q375" s="2">
        <f>+C375-15018.5</f>
        <v>36313.97</v>
      </c>
      <c r="R375" s="2"/>
      <c r="S375">
        <f>(P375-G375)*(P375-G375)</f>
        <v>2.5630215864787104E-2</v>
      </c>
    </row>
    <row r="376" spans="1:19" x14ac:dyDescent="0.2">
      <c r="A376" s="28" t="s">
        <v>40</v>
      </c>
      <c r="B376" s="27" t="s">
        <v>34</v>
      </c>
      <c r="C376" s="28">
        <v>51332.639999999999</v>
      </c>
      <c r="D376" s="28">
        <v>0.06</v>
      </c>
      <c r="E376">
        <f>+(C376-C$7)/C$8</f>
        <v>-90.990642940481109</v>
      </c>
      <c r="F376" s="31">
        <f>ROUND(2*E376,0)/2+1</f>
        <v>-90</v>
      </c>
      <c r="G376" s="10">
        <f>+C376-(C$7+F376*C$8)</f>
        <v>-12.821000000003551</v>
      </c>
      <c r="I376">
        <f>G376</f>
        <v>-12.821000000003551</v>
      </c>
      <c r="O376">
        <f ca="1">+C$11+C$12*$F376</f>
        <v>-13.228392520734717</v>
      </c>
      <c r="P376">
        <f>+D$11+D$12*F376+D$13*F376*F376</f>
        <v>-12.830905603270416</v>
      </c>
      <c r="Q376" s="2">
        <f>+C376-15018.5</f>
        <v>36314.14</v>
      </c>
      <c r="R376" s="2" t="s">
        <v>1055</v>
      </c>
      <c r="S376">
        <f>(P376-G376)*(P376-G376)</f>
        <v>9.8120976080538961E-5</v>
      </c>
    </row>
    <row r="377" spans="1:19" x14ac:dyDescent="0.2">
      <c r="A377" s="101" t="s">
        <v>850</v>
      </c>
      <c r="B377" s="65" t="s">
        <v>42</v>
      </c>
      <c r="C377" s="102">
        <v>51345.440000000002</v>
      </c>
      <c r="D377" s="10"/>
      <c r="E377">
        <f>+(C377-C$7)/C$8</f>
        <v>-90.001622611477089</v>
      </c>
      <c r="F377" s="31">
        <f>ROUND(2*E377,0)/2+1</f>
        <v>-89</v>
      </c>
      <c r="G377" s="10">
        <f>+C377-(C$7+F377*C$8)</f>
        <v>-12.96310000000085</v>
      </c>
      <c r="I377">
        <f>G377</f>
        <v>-12.96310000000085</v>
      </c>
      <c r="O377">
        <f ca="1">+C$11+C$12*$F377</f>
        <v>-13.228050351521544</v>
      </c>
      <c r="P377">
        <f>+D$11+D$12*F377+D$13*F377*F377</f>
        <v>-12.833437254204323</v>
      </c>
      <c r="Q377" s="2">
        <f>+C377-15018.5</f>
        <v>36326.94</v>
      </c>
      <c r="R377" s="2"/>
      <c r="S377">
        <f>(P377-G377)*(P377-G377)</f>
        <v>1.6812427647494646E-2</v>
      </c>
    </row>
    <row r="378" spans="1:19" x14ac:dyDescent="0.2">
      <c r="A378" s="101" t="s">
        <v>850</v>
      </c>
      <c r="B378" s="65" t="s">
        <v>42</v>
      </c>
      <c r="C378" s="102">
        <v>51345.5</v>
      </c>
      <c r="D378" s="10"/>
      <c r="E378">
        <f>+(C378-C$7)/C$8</f>
        <v>-89.996986578685068</v>
      </c>
      <c r="F378" s="31">
        <f>ROUND(2*E378,0)/2+1</f>
        <v>-89</v>
      </c>
      <c r="G378" s="10">
        <f>+C378-(C$7+F378*C$8)</f>
        <v>-12.903100000003178</v>
      </c>
      <c r="I378">
        <f>G378</f>
        <v>-12.903100000003178</v>
      </c>
      <c r="O378">
        <f ca="1">+C$11+C$12*$F378</f>
        <v>-13.228050351521544</v>
      </c>
      <c r="P378">
        <f>+D$11+D$12*F378+D$13*F378*F378</f>
        <v>-12.833437254204323</v>
      </c>
      <c r="Q378" s="2">
        <f>+C378-15018.5</f>
        <v>36327</v>
      </c>
      <c r="R378" s="2"/>
      <c r="S378">
        <f>(P378-G378)*(P378-G378)</f>
        <v>4.8528981522358598E-3</v>
      </c>
    </row>
    <row r="379" spans="1:19" x14ac:dyDescent="0.2">
      <c r="A379" s="101" t="s">
        <v>850</v>
      </c>
      <c r="B379" s="65" t="s">
        <v>42</v>
      </c>
      <c r="C379" s="102">
        <v>51358.239999999998</v>
      </c>
      <c r="D379" s="10"/>
      <c r="E379">
        <f>+(C379-C$7)/C$8</f>
        <v>-89.012602282473637</v>
      </c>
      <c r="F379" s="31">
        <f>ROUND(2*E379,0)/2+1</f>
        <v>-88</v>
      </c>
      <c r="G379" s="10">
        <f>+C379-(C$7+F379*C$8)</f>
        <v>-13.105200000005425</v>
      </c>
      <c r="I379">
        <f>G379</f>
        <v>-13.105200000005425</v>
      </c>
      <c r="O379">
        <f ca="1">+C$11+C$12*$F379</f>
        <v>-13.227708182308371</v>
      </c>
      <c r="P379">
        <f>+D$11+D$12*F379+D$13*F379*F379</f>
        <v>-12.835961229229689</v>
      </c>
      <c r="Q379" s="2">
        <f>+C379-15018.5</f>
        <v>36339.74</v>
      </c>
      <c r="R379" s="2"/>
      <c r="S379">
        <f>(P379-G379)*(P379-G379)</f>
        <v>7.2489515688829428E-2</v>
      </c>
    </row>
    <row r="380" spans="1:19" x14ac:dyDescent="0.2">
      <c r="A380" s="101" t="s">
        <v>864</v>
      </c>
      <c r="B380" s="65" t="s">
        <v>42</v>
      </c>
      <c r="C380" s="102">
        <v>51410.23</v>
      </c>
      <c r="D380" s="10"/>
      <c r="E380">
        <f>+(C380-C$7)/C$8</f>
        <v>-84.99547986802736</v>
      </c>
      <c r="F380" s="31">
        <f>ROUND(2*E380,0)/2+1</f>
        <v>-84</v>
      </c>
      <c r="G380" s="10">
        <f>+C380-(C$7+F380*C$8)</f>
        <v>-12.883599999993748</v>
      </c>
      <c r="I380">
        <f>+G380</f>
        <v>-12.883599999993748</v>
      </c>
      <c r="O380">
        <f ca="1">+C$11+C$12*$F380</f>
        <v>-13.226339505455678</v>
      </c>
      <c r="P380">
        <f>+D$11+D$12*F380+D$13*F380*F380</f>
        <v>-12.845980370245714</v>
      </c>
      <c r="Q380" s="2">
        <f>+C380-15018.5</f>
        <v>36391.730000000003</v>
      </c>
      <c r="R380" s="2"/>
      <c r="S380">
        <f>(P380-G380)*(P380-G380)</f>
        <v>1.4152365423791989E-3</v>
      </c>
    </row>
    <row r="381" spans="1:19" x14ac:dyDescent="0.2">
      <c r="A381" s="101" t="s">
        <v>869</v>
      </c>
      <c r="B381" s="65" t="s">
        <v>42</v>
      </c>
      <c r="C381" s="102">
        <v>51422.79</v>
      </c>
      <c r="D381" s="10"/>
      <c r="E381">
        <f>+(C381-C$7)/C$8</f>
        <v>-84.025003670192561</v>
      </c>
      <c r="F381" s="31">
        <f>ROUND(2*E381,0)/2+1</f>
        <v>-83</v>
      </c>
      <c r="G381" s="10">
        <f>+C381-(C$7+F381*C$8)</f>
        <v>-13.265699999996286</v>
      </c>
      <c r="I381">
        <f>+G381</f>
        <v>-13.265699999996286</v>
      </c>
      <c r="O381">
        <f ca="1">+C$11+C$12*$F381</f>
        <v>-13.225997336242505</v>
      </c>
      <c r="P381">
        <f>+D$11+D$12*F381+D$13*F381*F381</f>
        <v>-12.84846596572836</v>
      </c>
      <c r="Q381" s="2">
        <f>+C381-15018.5</f>
        <v>36404.29</v>
      </c>
      <c r="R381" s="2"/>
      <c r="S381">
        <f>(P381-G381)*(P381-G381)</f>
        <v>0.17408423935148878</v>
      </c>
    </row>
    <row r="382" spans="1:19" x14ac:dyDescent="0.2">
      <c r="A382" s="28" t="s">
        <v>40</v>
      </c>
      <c r="B382" s="27" t="s">
        <v>34</v>
      </c>
      <c r="C382" s="28">
        <v>51694.99</v>
      </c>
      <c r="D382" s="28">
        <v>0.08</v>
      </c>
      <c r="E382">
        <f>+(C382-C$7)/C$8</f>
        <v>-62.992868236221483</v>
      </c>
      <c r="F382" s="31">
        <f>ROUND(2*E382,0)/2+1</f>
        <v>-62</v>
      </c>
      <c r="G382" s="10">
        <f>+C382-(C$7+F382*C$8)</f>
        <v>-12.849800000003597</v>
      </c>
      <c r="I382">
        <f>G382</f>
        <v>-12.849800000003597</v>
      </c>
      <c r="O382">
        <f ca="1">+C$11+C$12*$F382</f>
        <v>-13.218811782765876</v>
      </c>
      <c r="P382">
        <f>+D$11+D$12*F382+D$13*F382*F382</f>
        <v>-12.898890335990416</v>
      </c>
      <c r="Q382" s="2">
        <f>+C382-15018.5</f>
        <v>36676.49</v>
      </c>
      <c r="R382" s="2" t="s">
        <v>1055</v>
      </c>
      <c r="S382">
        <f>(P382-G382)*(P382-G382)</f>
        <v>2.4098610872987222E-3</v>
      </c>
    </row>
    <row r="383" spans="1:19" x14ac:dyDescent="0.2">
      <c r="A383" s="101" t="s">
        <v>850</v>
      </c>
      <c r="B383" s="65" t="s">
        <v>42</v>
      </c>
      <c r="C383" s="102">
        <v>51720.79</v>
      </c>
      <c r="D383" s="10"/>
      <c r="E383">
        <f>+(C383-C$7)/C$8</f>
        <v>-60.999374135572985</v>
      </c>
      <c r="F383" s="31">
        <f>ROUND(2*E383,0)/2+1</f>
        <v>-60</v>
      </c>
      <c r="G383" s="10">
        <f>+C383-(C$7+F383*C$8)</f>
        <v>-12.934000000001106</v>
      </c>
      <c r="I383">
        <f>G383</f>
        <v>-12.934000000001106</v>
      </c>
      <c r="O383">
        <f ca="1">+C$11+C$12*$F383</f>
        <v>-13.21812744433953</v>
      </c>
      <c r="P383">
        <f>+D$11+D$12*F383+D$13*F383*F383</f>
        <v>-12.903516111071255</v>
      </c>
      <c r="Q383" s="2">
        <f>+C383-15018.5</f>
        <v>36702.29</v>
      </c>
      <c r="R383" s="2"/>
      <c r="S383">
        <f>(P383-G383)*(P383-G383)</f>
        <v>9.292674842874849E-4</v>
      </c>
    </row>
    <row r="384" spans="1:19" x14ac:dyDescent="0.2">
      <c r="A384" s="101" t="s">
        <v>850</v>
      </c>
      <c r="B384" s="65" t="s">
        <v>34</v>
      </c>
      <c r="C384" s="102">
        <v>51727.18</v>
      </c>
      <c r="D384" s="10"/>
      <c r="E384">
        <f>+(C384-C$7)/C$8</f>
        <v>-60.505636643203168</v>
      </c>
      <c r="F384" s="31">
        <f>ROUND(2*E384,0)/2+1</f>
        <v>-59.5</v>
      </c>
      <c r="G384" s="10">
        <f>+C384-(C$7+F384*C$8)</f>
        <v>-13.015050000001793</v>
      </c>
      <c r="I384">
        <f>G384</f>
        <v>-13.015050000001793</v>
      </c>
      <c r="O384">
        <f ca="1">+C$11+C$12*$F384</f>
        <v>-13.217956359732943</v>
      </c>
      <c r="P384">
        <f>+D$11+D$12*F384+D$13*F384*F384</f>
        <v>-12.904667757398625</v>
      </c>
      <c r="Q384" s="2">
        <f>+C384-15018.5</f>
        <v>36708.68</v>
      </c>
      <c r="R384" s="2"/>
      <c r="S384">
        <f>(P384-G384)*(P384-G384)</f>
        <v>1.2184239482104484E-2</v>
      </c>
    </row>
    <row r="385" spans="1:19" x14ac:dyDescent="0.2">
      <c r="A385" s="101" t="s">
        <v>850</v>
      </c>
      <c r="B385" s="65" t="s">
        <v>42</v>
      </c>
      <c r="C385" s="102">
        <v>51772.49</v>
      </c>
      <c r="D385" s="10"/>
      <c r="E385">
        <f>+(C385-C$7)/C$8</f>
        <v>-57.004659212956327</v>
      </c>
      <c r="F385" s="31">
        <f>ROUND(2*E385,0)/2+1</f>
        <v>-56</v>
      </c>
      <c r="G385" s="10">
        <f>+C385-(C$7+F385*C$8)</f>
        <v>-13.002400000004855</v>
      </c>
      <c r="I385">
        <f>G385</f>
        <v>-13.002400000004855</v>
      </c>
      <c r="O385">
        <f ca="1">+C$11+C$12*$F385</f>
        <v>-13.216758767486837</v>
      </c>
      <c r="P385">
        <f>+D$11+D$12*F385+D$13*F385*F385</f>
        <v>-12.912675550330411</v>
      </c>
      <c r="Q385" s="2">
        <f>+C385-15018.5</f>
        <v>36753.99</v>
      </c>
      <c r="R385" s="2"/>
      <c r="S385">
        <f>(P385-G385)*(P385-G385)</f>
        <v>8.0504768693818018E-3</v>
      </c>
    </row>
    <row r="386" spans="1:19" x14ac:dyDescent="0.2">
      <c r="A386" s="101" t="s">
        <v>850</v>
      </c>
      <c r="B386" s="65" t="s">
        <v>34</v>
      </c>
      <c r="C386" s="102">
        <v>51779.28</v>
      </c>
      <c r="D386" s="10"/>
      <c r="E386">
        <f>+(C386-C$7)/C$8</f>
        <v>-56.480014835305028</v>
      </c>
      <c r="F386" s="31">
        <f>ROUND(2*E386,0)/2+1</f>
        <v>-55.5</v>
      </c>
      <c r="G386" s="10">
        <f>+C386-(C$7+F386*C$8)</f>
        <v>-12.683450000004086</v>
      </c>
      <c r="I386">
        <f>G386</f>
        <v>-12.683450000004086</v>
      </c>
      <c r="O386">
        <f ca="1">+C$11+C$12*$F386</f>
        <v>-13.216587682880251</v>
      </c>
      <c r="P386">
        <f>+D$11+D$12*F386+D$13*F386*F386</f>
        <v>-12.913811844840694</v>
      </c>
      <c r="Q386" s="2">
        <f>+C386-15018.5</f>
        <v>36760.78</v>
      </c>
      <c r="R386" s="2"/>
      <c r="S386">
        <f>(P386-G386)*(P386-G386)</f>
        <v>5.3066579556525481E-2</v>
      </c>
    </row>
    <row r="387" spans="1:19" x14ac:dyDescent="0.2">
      <c r="A387" s="101" t="s">
        <v>850</v>
      </c>
      <c r="B387" s="65" t="s">
        <v>42</v>
      </c>
      <c r="C387" s="102">
        <v>52018.44</v>
      </c>
      <c r="D387" s="10"/>
      <c r="E387">
        <f>+(C387-C$7)/C$8</f>
        <v>-38.000788125574495</v>
      </c>
      <c r="F387" s="31">
        <f>ROUND(2*E387,0)/2+1</f>
        <v>-37</v>
      </c>
      <c r="G387" s="10">
        <f>+C387-(C$7+F387*C$8)</f>
        <v>-12.952299999997194</v>
      </c>
      <c r="I387">
        <f>G387</f>
        <v>-12.952299999997194</v>
      </c>
      <c r="O387">
        <f ca="1">+C$11+C$12*$F387</f>
        <v>-13.210257552436552</v>
      </c>
      <c r="P387">
        <f>+D$11+D$12*F387+D$13*F387*F387</f>
        <v>-12.954505700794654</v>
      </c>
      <c r="Q387" s="2">
        <f>+C387-15018.5</f>
        <v>36999.94</v>
      </c>
      <c r="R387" s="2"/>
      <c r="S387">
        <f>(P387-G387)*(P387-G387)</f>
        <v>4.8651160079120931E-6</v>
      </c>
    </row>
    <row r="388" spans="1:19" x14ac:dyDescent="0.2">
      <c r="A388" s="101" t="s">
        <v>850</v>
      </c>
      <c r="B388" s="65" t="s">
        <v>34</v>
      </c>
      <c r="C388" s="102">
        <v>52025.02</v>
      </c>
      <c r="D388" s="10"/>
      <c r="E388">
        <f>+(C388-C$7)/C$8</f>
        <v>-37.492369862696407</v>
      </c>
      <c r="F388" s="31">
        <f>ROUND(2*E388,0)/2+1</f>
        <v>-36.5</v>
      </c>
      <c r="G388" s="10">
        <f>+C388-(C$7+F388*C$8)</f>
        <v>-12.843350000002829</v>
      </c>
      <c r="I388">
        <f>G388</f>
        <v>-12.843350000002829</v>
      </c>
      <c r="O388">
        <f ca="1">+C$11+C$12*$F388</f>
        <v>-13.210086467829965</v>
      </c>
      <c r="P388">
        <f>+D$11+D$12*F388+D$13*F388*F388</f>
        <v>-12.955569074173775</v>
      </c>
      <c r="Q388" s="2">
        <f>+C388-15018.5</f>
        <v>37006.519999999997</v>
      </c>
      <c r="R388" s="2"/>
      <c r="S388">
        <f>(P388-G388)*(P388-G388)</f>
        <v>1.2593120607784357E-2</v>
      </c>
    </row>
    <row r="389" spans="1:19" x14ac:dyDescent="0.2">
      <c r="A389" s="101" t="s">
        <v>850</v>
      </c>
      <c r="B389" s="65" t="s">
        <v>42</v>
      </c>
      <c r="C389" s="102">
        <v>52044.41</v>
      </c>
      <c r="D389" s="10"/>
      <c r="E389">
        <f>+(C389-C$7)/C$8</f>
        <v>-35.994158598681551</v>
      </c>
      <c r="F389" s="31">
        <f>ROUND(2*E389,0)/2+1</f>
        <v>-35</v>
      </c>
      <c r="G389" s="10">
        <f>+C389-(C$7+F389*C$8)</f>
        <v>-12.866499999996449</v>
      </c>
      <c r="I389">
        <f>G389</f>
        <v>-12.866499999996449</v>
      </c>
      <c r="O389">
        <f ca="1">+C$11+C$12*$F389</f>
        <v>-13.209573214010206</v>
      </c>
      <c r="P389">
        <f>+D$11+D$12*F389+D$13*F389*F389</f>
        <v>-12.958747680448321</v>
      </c>
      <c r="Q389" s="2">
        <f>+C389-15018.5</f>
        <v>37025.910000000003</v>
      </c>
      <c r="R389" s="2"/>
      <c r="S389">
        <f>(P389-G389)*(P389-G389)</f>
        <v>8.5096345487505505E-3</v>
      </c>
    </row>
    <row r="390" spans="1:19" x14ac:dyDescent="0.2">
      <c r="A390" s="101" t="s">
        <v>850</v>
      </c>
      <c r="B390" s="65" t="s">
        <v>42</v>
      </c>
      <c r="C390" s="102">
        <v>52057.51</v>
      </c>
      <c r="D390" s="10"/>
      <c r="E390">
        <f>+(C390-C$7)/C$8</f>
        <v>-34.981958105716842</v>
      </c>
      <c r="F390" s="31">
        <f>ROUND(2*E390,0)/2+1</f>
        <v>-34</v>
      </c>
      <c r="G390" s="10">
        <f>+C390-(C$7+F390*C$8)</f>
        <v>-12.708599999998114</v>
      </c>
      <c r="I390">
        <f>G390</f>
        <v>-12.708599999998114</v>
      </c>
      <c r="O390">
        <f ca="1">+C$11+C$12*$F390</f>
        <v>-13.209231044797034</v>
      </c>
      <c r="P390">
        <f>+D$11+D$12*F390+D$13*F390*F390</f>
        <v>-12.960857156412338</v>
      </c>
      <c r="Q390" s="2">
        <f>+C390-15018.5</f>
        <v>37039.01</v>
      </c>
      <c r="R390" s="2"/>
      <c r="S390">
        <f>(P390-G390)*(P390-G390)</f>
        <v>6.363367296219026E-2</v>
      </c>
    </row>
    <row r="391" spans="1:19" x14ac:dyDescent="0.2">
      <c r="A391" s="101" t="s">
        <v>850</v>
      </c>
      <c r="B391" s="65" t="s">
        <v>42</v>
      </c>
      <c r="C391" s="102">
        <v>52082.96</v>
      </c>
      <c r="D391" s="10"/>
      <c r="E391">
        <f>+(C391-C$7)/C$8</f>
        <v>-33.015507529689991</v>
      </c>
      <c r="F391" s="31">
        <f>ROUND(2*E391,0)/2+1</f>
        <v>-32</v>
      </c>
      <c r="G391" s="10">
        <f>+C391-(C$7+F391*C$8)</f>
        <v>-13.142800000001444</v>
      </c>
      <c r="I391">
        <f>G391</f>
        <v>-13.142800000001444</v>
      </c>
      <c r="O391">
        <f ca="1">+C$11+C$12*$F391</f>
        <v>-13.208546706370688</v>
      </c>
      <c r="P391">
        <f>+D$11+D$12*F391+D$13*F391*F391</f>
        <v>-12.965053080614743</v>
      </c>
      <c r="Q391" s="2">
        <f>+C391-15018.5</f>
        <v>37064.46</v>
      </c>
      <c r="R391" s="2"/>
      <c r="S391">
        <f>(P391-G391)*(P391-G391)</f>
        <v>3.1593967351462367E-2</v>
      </c>
    </row>
    <row r="392" spans="1:19" x14ac:dyDescent="0.2">
      <c r="A392" s="101" t="s">
        <v>850</v>
      </c>
      <c r="B392" s="65" t="s">
        <v>42</v>
      </c>
      <c r="C392" s="102">
        <v>52083.19</v>
      </c>
      <c r="D392" s="10"/>
      <c r="E392">
        <f>+(C392-C$7)/C$8</f>
        <v>-32.997736070652962</v>
      </c>
      <c r="F392" s="31">
        <f>ROUND(2*E392,0)/2+1</f>
        <v>-32</v>
      </c>
      <c r="G392" s="10">
        <f>+C392-(C$7+F392*C$8)</f>
        <v>-12.912799999998242</v>
      </c>
      <c r="I392">
        <f>G392</f>
        <v>-12.912799999998242</v>
      </c>
      <c r="O392">
        <f ca="1">+C$11+C$12*$F392</f>
        <v>-13.208546706370688</v>
      </c>
      <c r="P392">
        <f>+D$11+D$12*F392+D$13*F392*F392</f>
        <v>-12.965053080614743</v>
      </c>
      <c r="Q392" s="2">
        <f>+C392-15018.5</f>
        <v>37064.69</v>
      </c>
      <c r="R392" s="2"/>
      <c r="S392">
        <f>(P392-G392)*(P392-G392)</f>
        <v>2.730384433914497E-3</v>
      </c>
    </row>
    <row r="393" spans="1:19" x14ac:dyDescent="0.2">
      <c r="A393" s="101" t="s">
        <v>850</v>
      </c>
      <c r="B393" s="65" t="s">
        <v>34</v>
      </c>
      <c r="C393" s="102">
        <v>52089.82</v>
      </c>
      <c r="D393" s="10"/>
      <c r="E393">
        <f>+(C393-C$7)/C$8</f>
        <v>-32.485454447114478</v>
      </c>
      <c r="F393" s="31">
        <f>ROUND(2*E393,0)/2+1</f>
        <v>-31.5</v>
      </c>
      <c r="G393" s="10">
        <f>+C393-(C$7+F393*C$8)</f>
        <v>-12.753850000000966</v>
      </c>
      <c r="I393">
        <f>G393</f>
        <v>-12.753850000000966</v>
      </c>
      <c r="O393">
        <f ca="1">+C$11+C$12*$F393</f>
        <v>-13.208375621764102</v>
      </c>
      <c r="P393">
        <f>+D$11+D$12*F393+D$13*F393*F393</f>
        <v>-12.966097264222503</v>
      </c>
      <c r="Q393" s="2">
        <f>+C393-15018.5</f>
        <v>37071.32</v>
      </c>
      <c r="R393" s="2"/>
      <c r="S393">
        <f>(P393-G393)*(P393-G393)</f>
        <v>4.5048901169526825E-2</v>
      </c>
    </row>
    <row r="394" spans="1:19" x14ac:dyDescent="0.2">
      <c r="A394" s="28" t="s">
        <v>40</v>
      </c>
      <c r="B394" s="27" t="s">
        <v>34</v>
      </c>
      <c r="C394" s="28">
        <v>52109.05</v>
      </c>
      <c r="D394" s="28">
        <v>0.05</v>
      </c>
      <c r="E394">
        <f>+(C394-C$7)/C$8</f>
        <v>-30.999605937212436</v>
      </c>
      <c r="F394" s="31">
        <f>ROUND(2*E394,0)/2+1</f>
        <v>-30</v>
      </c>
      <c r="G394" s="10">
        <f>+C394-(C$7+F394*C$8)</f>
        <v>-12.936999999998079</v>
      </c>
      <c r="I394">
        <f>G394</f>
        <v>-12.936999999998079</v>
      </c>
      <c r="O394">
        <f ca="1">+C$11+C$12*$F394</f>
        <v>-13.207862367944342</v>
      </c>
      <c r="P394">
        <f>+D$11+D$12*F394+D$13*F394*F394</f>
        <v>-12.969218301182973</v>
      </c>
      <c r="Q394" s="2">
        <f>+C394-15018.5</f>
        <v>37090.550000000003</v>
      </c>
      <c r="R394" s="2" t="s">
        <v>1055</v>
      </c>
      <c r="S394">
        <f>(P394-G394)*(P394-G394)</f>
        <v>1.0380189312405559E-3</v>
      </c>
    </row>
    <row r="395" spans="1:19" x14ac:dyDescent="0.2">
      <c r="A395" s="101" t="s">
        <v>869</v>
      </c>
      <c r="B395" s="65" t="s">
        <v>42</v>
      </c>
      <c r="C395" s="102">
        <v>52134.75</v>
      </c>
      <c r="D395" s="10"/>
      <c r="E395">
        <f>+(C395-C$7)/C$8</f>
        <v>-29.013838557884732</v>
      </c>
      <c r="F395" s="31">
        <f>ROUND(2*E395,0)/2+1</f>
        <v>-28</v>
      </c>
      <c r="G395" s="10">
        <f>+C395-(C$7+F395*C$8)</f>
        <v>-13.121200000001409</v>
      </c>
      <c r="I395">
        <f>+G395</f>
        <v>-13.121200000001409</v>
      </c>
      <c r="O395">
        <f ca="1">+C$11+C$12*$F395</f>
        <v>-13.207178029517996</v>
      </c>
      <c r="P395">
        <f>+D$11+D$12*F395+D$13*F395*F395</f>
        <v>-12.97335281811703</v>
      </c>
      <c r="Q395" s="2">
        <f>+C395-15018.5</f>
        <v>37116.25</v>
      </c>
      <c r="R395" s="2"/>
      <c r="S395">
        <f>(P395-G395)*(P395-G395)</f>
        <v>2.1858789191152434E-2</v>
      </c>
    </row>
    <row r="396" spans="1:19" x14ac:dyDescent="0.2">
      <c r="A396" s="101" t="s">
        <v>869</v>
      </c>
      <c r="B396" s="65" t="s">
        <v>42</v>
      </c>
      <c r="C396" s="102">
        <v>52147.95</v>
      </c>
      <c r="D396" s="10"/>
      <c r="E396">
        <f>+(C396-C$7)/C$8</f>
        <v>-27.993911343599795</v>
      </c>
      <c r="F396" s="31">
        <f>ROUND(2*E396,0)/2+1</f>
        <v>-27</v>
      </c>
      <c r="G396" s="10">
        <f>+C396-(C$7+F396*C$8)</f>
        <v>-12.863300000004529</v>
      </c>
      <c r="I396">
        <f>+G396</f>
        <v>-12.863300000004529</v>
      </c>
      <c r="O396">
        <f ca="1">+C$11+C$12*$F396</f>
        <v>-13.206835860304823</v>
      </c>
      <c r="P396">
        <f>+D$11+D$12*F396+D$13*F396*F396</f>
        <v>-12.975408562721244</v>
      </c>
      <c r="Q396" s="2">
        <f>+C396-15018.5</f>
        <v>37129.449999999997</v>
      </c>
      <c r="R396" s="2"/>
      <c r="S396">
        <f>(P396-G396)*(P396-G396)</f>
        <v>1.2568329834407643E-2</v>
      </c>
    </row>
    <row r="397" spans="1:19" x14ac:dyDescent="0.2">
      <c r="A397" s="101" t="s">
        <v>915</v>
      </c>
      <c r="B397" s="65" t="s">
        <v>42</v>
      </c>
      <c r="C397" s="102">
        <v>52161</v>
      </c>
      <c r="D397" s="10"/>
      <c r="E397">
        <f>+(C397-C$7)/C$8</f>
        <v>-26.985574211294921</v>
      </c>
      <c r="F397" s="31">
        <f>ROUND(2*E397,0)/2+1</f>
        <v>-26</v>
      </c>
      <c r="G397" s="10">
        <f>+C397-(C$7+F397*C$8)</f>
        <v>-12.755400000001828</v>
      </c>
      <c r="K397">
        <f>G397</f>
        <v>-12.755400000001828</v>
      </c>
      <c r="O397">
        <f ca="1">+C$11+C$12*$F397</f>
        <v>-13.20649369109165</v>
      </c>
      <c r="P397">
        <f>+D$11+D$12*F397+D$13*F397*F397</f>
        <v>-12.977456631416914</v>
      </c>
      <c r="Q397" s="2">
        <f>+C397-15018.5</f>
        <v>37142.5</v>
      </c>
      <c r="R397" s="2"/>
      <c r="S397">
        <f>(P397-G397)*(P397-G397)</f>
        <v>4.9309147555415274E-2</v>
      </c>
    </row>
    <row r="398" spans="1:19" x14ac:dyDescent="0.2">
      <c r="A398" s="101" t="s">
        <v>869</v>
      </c>
      <c r="B398" s="65" t="s">
        <v>42</v>
      </c>
      <c r="C398" s="102">
        <v>52238.16</v>
      </c>
      <c r="D398" s="10"/>
      <c r="E398">
        <f>+(C398-C$7)/C$8</f>
        <v>-21.023636040518657</v>
      </c>
      <c r="F398" s="31">
        <f>ROUND(2*E398,0)/2+1</f>
        <v>-20</v>
      </c>
      <c r="G398" s="10">
        <f>+C398-(C$7+F398*C$8)</f>
        <v>-13.247999999999593</v>
      </c>
      <c r="I398">
        <f>+G398</f>
        <v>-13.247999999999593</v>
      </c>
      <c r="O398">
        <f ca="1">+C$11+C$12*$F398</f>
        <v>-13.204440675812613</v>
      </c>
      <c r="P398">
        <f>+D$11+D$12*F398+D$13*F398*F398</f>
        <v>-12.98958384951152</v>
      </c>
      <c r="Q398" s="2">
        <f>+C398-15018.5</f>
        <v>37219.660000000003</v>
      </c>
      <c r="R398" s="2"/>
      <c r="S398">
        <f>(P398-G398)*(P398-G398)</f>
        <v>6.6778906833073984E-2</v>
      </c>
    </row>
    <row r="399" spans="1:19" x14ac:dyDescent="0.2">
      <c r="A399" s="28" t="s">
        <v>40</v>
      </c>
      <c r="B399" s="27" t="s">
        <v>34</v>
      </c>
      <c r="C399" s="28">
        <v>52471.37</v>
      </c>
      <c r="D399" s="28">
        <v>7.0000000000000007E-2</v>
      </c>
      <c r="E399">
        <f>+(C399-C$7)/C$8</f>
        <v>-3.0041492493488215</v>
      </c>
      <c r="F399" s="31">
        <f>ROUND(2*E399,0)/2+1</f>
        <v>-2</v>
      </c>
      <c r="G399" s="10">
        <f>+C399-(C$7+F399*C$8)</f>
        <v>-12.995799999996962</v>
      </c>
      <c r="I399">
        <f>G399</f>
        <v>-12.995799999996962</v>
      </c>
      <c r="O399">
        <f ca="1">+C$11+C$12*$F399</f>
        <v>-13.198281629975501</v>
      </c>
      <c r="P399">
        <f>+D$11+D$12*F399+D$13*F399*F399</f>
        <v>-13.024307507549947</v>
      </c>
      <c r="Q399" s="2">
        <f>+C399-15018.5</f>
        <v>37452.870000000003</v>
      </c>
      <c r="R399" s="2" t="s">
        <v>1055</v>
      </c>
      <c r="S399">
        <f>(P399-G399)*(P399-G399)</f>
        <v>8.1267798688353674E-4</v>
      </c>
    </row>
    <row r="400" spans="1:19" x14ac:dyDescent="0.2">
      <c r="A400" s="101" t="s">
        <v>922</v>
      </c>
      <c r="B400" s="65" t="s">
        <v>34</v>
      </c>
      <c r="C400" s="102">
        <v>52490.95</v>
      </c>
      <c r="D400" s="10"/>
      <c r="E400">
        <f>+(C400-C$7)/C$8</f>
        <v>-1.4912572148262577</v>
      </c>
      <c r="F400" s="31">
        <f>ROUND(2*E400,0)/2+1</f>
        <v>-0.5</v>
      </c>
      <c r="G400" s="10">
        <f>+C400-(C$7+F400*C$8)</f>
        <v>-12.828950000002806</v>
      </c>
      <c r="I400">
        <f>+G400</f>
        <v>-12.828950000002806</v>
      </c>
      <c r="O400">
        <f ca="1">+C$11+C$12*$F400</f>
        <v>-13.197768376155741</v>
      </c>
      <c r="P400">
        <f>+D$11+D$12*F400+D$13*F400*F400</f>
        <v>-13.027088885557367</v>
      </c>
      <c r="Q400" s="2">
        <f>+C400-15018.5</f>
        <v>37472.449999999997</v>
      </c>
      <c r="R400" s="2"/>
      <c r="S400">
        <f>(P400-G400)*(P400-G400)</f>
        <v>3.9259017968803572E-2</v>
      </c>
    </row>
    <row r="401" spans="1:19" x14ac:dyDescent="0.2">
      <c r="A401" s="101" t="s">
        <v>922</v>
      </c>
      <c r="B401" s="65" t="s">
        <v>42</v>
      </c>
      <c r="C401" s="102">
        <v>52497.15</v>
      </c>
      <c r="D401" s="10"/>
      <c r="E401">
        <f>+(C401-C$7)/C$8</f>
        <v>-1.0122004929647077</v>
      </c>
      <c r="F401" s="31">
        <f>ROUND(2*E401,0)/2+1</f>
        <v>0</v>
      </c>
      <c r="G401" s="10">
        <f>+C401-(C$7+F401*C$8)</f>
        <v>-13.099999999998545</v>
      </c>
      <c r="I401">
        <f>+G401</f>
        <v>-13.099999999998545</v>
      </c>
      <c r="O401">
        <f ca="1">+C$11+C$12*$F401</f>
        <v>-13.197597291549155</v>
      </c>
      <c r="P401">
        <f>+D$11+D$12*F401+D$13*F401*F401</f>
        <v>-13.028012173605569</v>
      </c>
      <c r="Q401" s="2">
        <f>+C401-15018.5</f>
        <v>37478.65</v>
      </c>
      <c r="R401" s="2"/>
      <c r="S401">
        <f>(P401-G401)*(P401-G401)</f>
        <v>5.1822471487851665E-3</v>
      </c>
    </row>
    <row r="402" spans="1:19" x14ac:dyDescent="0.2">
      <c r="A402" s="28" t="s">
        <v>36</v>
      </c>
      <c r="B402" s="27" t="s">
        <v>34</v>
      </c>
      <c r="C402" s="28">
        <v>52510.25</v>
      </c>
      <c r="D402" s="82"/>
      <c r="E402">
        <f>+(C402-C$7)/C$8</f>
        <v>0</v>
      </c>
      <c r="F402" s="31">
        <f>ROUND(2*E402,0)/2+1</f>
        <v>1</v>
      </c>
      <c r="G402" s="10">
        <f>+C402-(C$7+F402*C$8)</f>
        <v>-12.94210000000021</v>
      </c>
      <c r="K402">
        <f>G402</f>
        <v>-12.94210000000021</v>
      </c>
      <c r="O402">
        <f ca="1">+C$11+C$12*$F402</f>
        <v>-13.197255122335982</v>
      </c>
      <c r="P402">
        <f>+D$11+D$12*F402+D$13*F402*F402</f>
        <v>-13.029852992770564</v>
      </c>
      <c r="Q402" s="2">
        <f>+C402-15018.5</f>
        <v>37491.75</v>
      </c>
      <c r="R402" s="2"/>
      <c r="S402">
        <f>(P402-G402)*(P402-G402)</f>
        <v>7.7005877401539529E-3</v>
      </c>
    </row>
    <row r="403" spans="1:19" x14ac:dyDescent="0.2">
      <c r="A403" s="101" t="s">
        <v>922</v>
      </c>
      <c r="B403" s="65" t="s">
        <v>42</v>
      </c>
      <c r="C403" s="102">
        <v>52574.39</v>
      </c>
      <c r="D403" s="10"/>
      <c r="E403">
        <f>+(C403-C$7)/C$8</f>
        <v>4.9559190548674028</v>
      </c>
      <c r="F403" s="31">
        <f>ROUND(2*E403,0)/2+1</f>
        <v>6</v>
      </c>
      <c r="G403" s="10">
        <f>+C403-(C$7+F403*C$8)</f>
        <v>-13.512600000001839</v>
      </c>
      <c r="I403">
        <f>+G403</f>
        <v>-13.512600000001839</v>
      </c>
      <c r="O403">
        <f ca="1">+C$11+C$12*$F403</f>
        <v>-13.195544276270118</v>
      </c>
      <c r="P403">
        <f>+D$11+D$12*F403+D$13*F403*F403</f>
        <v>-13.038941949967395</v>
      </c>
      <c r="Q403" s="2">
        <f>+C403-15018.5</f>
        <v>37555.89</v>
      </c>
      <c r="R403" s="2"/>
      <c r="S403">
        <f>(P403-G403)*(P403-G403)</f>
        <v>0.22435194836243233</v>
      </c>
    </row>
    <row r="404" spans="1:19" x14ac:dyDescent="0.2">
      <c r="A404" s="101" t="s">
        <v>932</v>
      </c>
      <c r="B404" s="65" t="s">
        <v>42</v>
      </c>
      <c r="C404" s="102">
        <v>52885.38</v>
      </c>
      <c r="D404" s="10"/>
      <c r="E404">
        <f>+(C404-C$7)/C$8</f>
        <v>28.985249688999264</v>
      </c>
      <c r="F404" s="31">
        <f>ROUND(2*E404,0)/2+1</f>
        <v>30</v>
      </c>
      <c r="G404" s="10">
        <f>+C404-(C$7+F404*C$8)</f>
        <v>-13.13300000000163</v>
      </c>
      <c r="I404">
        <f>+G404</f>
        <v>-13.13300000000163</v>
      </c>
      <c r="O404">
        <f ca="1">+C$11+C$12*$F404</f>
        <v>-13.187332215153967</v>
      </c>
      <c r="P404">
        <f>+D$11+D$12*F404+D$13*F404*F404</f>
        <v>-13.079897728339045</v>
      </c>
      <c r="Q404" s="2">
        <f>+C404-15018.5</f>
        <v>37866.879999999997</v>
      </c>
      <c r="R404" s="2"/>
      <c r="S404">
        <f>(P404-G404)*(P404-G404)</f>
        <v>2.8198512557269626E-3</v>
      </c>
    </row>
    <row r="405" spans="1:19" x14ac:dyDescent="0.2">
      <c r="A405" s="101" t="s">
        <v>936</v>
      </c>
      <c r="B405" s="65" t="s">
        <v>42</v>
      </c>
      <c r="C405" s="102">
        <v>52898.2</v>
      </c>
      <c r="D405" s="10"/>
      <c r="E405">
        <f>+(C405-C$7)/C$8</f>
        <v>29.975815362267106</v>
      </c>
      <c r="F405" s="31">
        <f>ROUND(2*E405,0)/2+1</f>
        <v>31</v>
      </c>
      <c r="G405" s="10">
        <f>+C405-(C$7+F405*C$8)</f>
        <v>-13.25510000000213</v>
      </c>
      <c r="I405">
        <f>+G405</f>
        <v>-13.25510000000213</v>
      </c>
      <c r="O405">
        <f ca="1">+C$11+C$12*$F405</f>
        <v>-13.186990045940794</v>
      </c>
      <c r="P405">
        <f>+D$11+D$12*F405+D$13*F405*F405</f>
        <v>-13.081508270247737</v>
      </c>
      <c r="Q405" s="2">
        <f>+C405-15018.5</f>
        <v>37879.699999999997</v>
      </c>
      <c r="R405" s="2"/>
      <c r="S405">
        <f>(P405-G405)*(P405-G405)</f>
        <v>3.0134088639122508E-2</v>
      </c>
    </row>
    <row r="406" spans="1:19" x14ac:dyDescent="0.2">
      <c r="A406" s="101" t="s">
        <v>936</v>
      </c>
      <c r="B406" s="65" t="s">
        <v>34</v>
      </c>
      <c r="C406" s="102">
        <v>52905.15</v>
      </c>
      <c r="D406" s="10"/>
      <c r="E406">
        <f>+(C406-C$7)/C$8</f>
        <v>30.512822494031219</v>
      </c>
      <c r="F406" s="31">
        <f>ROUND(2*E406,0)/2+1</f>
        <v>31.5</v>
      </c>
      <c r="G406" s="10">
        <f>+C406-(C$7+F406*C$8)</f>
        <v>-12.77614999999787</v>
      </c>
      <c r="I406">
        <f>+G406</f>
        <v>-12.77614999999787</v>
      </c>
      <c r="O406">
        <f ca="1">+C$11+C$12*$F406</f>
        <v>-13.186818961334208</v>
      </c>
      <c r="P406">
        <f>+D$11+D$12*F406+D$13*F406*F406</f>
        <v>-13.082310662736377</v>
      </c>
      <c r="Q406" s="2">
        <f>+C406-15018.5</f>
        <v>37886.65</v>
      </c>
      <c r="R406" s="2"/>
      <c r="S406">
        <f>(P406-G406)*(P406-G406)</f>
        <v>9.3734351408482339E-2</v>
      </c>
    </row>
    <row r="407" spans="1:19" x14ac:dyDescent="0.2">
      <c r="A407" s="101" t="s">
        <v>943</v>
      </c>
      <c r="B407" s="65" t="s">
        <v>42</v>
      </c>
      <c r="C407" s="102">
        <v>53170.12</v>
      </c>
      <c r="D407" s="10"/>
      <c r="E407">
        <f>+(C407-C$7)/C$8</f>
        <v>50.986315976541874</v>
      </c>
      <c r="F407" s="31">
        <f>ROUND(2*E407,0)/2+1</f>
        <v>52</v>
      </c>
      <c r="G407" s="10">
        <f>+C407-(C$7+F407*C$8)</f>
        <v>-13.119199999993725</v>
      </c>
      <c r="I407">
        <f>+G407</f>
        <v>-13.119199999993725</v>
      </c>
      <c r="O407">
        <f ca="1">+C$11+C$12*$F407</f>
        <v>-13.179804492464163</v>
      </c>
      <c r="P407">
        <f>+D$11+D$12*F407+D$13*F407*F407</f>
        <v>-13.113556515456727</v>
      </c>
      <c r="Q407" s="2">
        <f>+C407-15018.5</f>
        <v>38151.620000000003</v>
      </c>
      <c r="R407" s="2"/>
      <c r="S407">
        <f>(P407-G407)*(P407-G407)</f>
        <v>3.1848917719337159E-5</v>
      </c>
    </row>
    <row r="408" spans="1:19" x14ac:dyDescent="0.2">
      <c r="A408" s="101" t="s">
        <v>943</v>
      </c>
      <c r="B408" s="65" t="s">
        <v>34</v>
      </c>
      <c r="C408" s="102">
        <v>53176.22</v>
      </c>
      <c r="D408" s="10"/>
      <c r="E408">
        <f>+(C408-C$7)/C$8</f>
        <v>51.457645977082635</v>
      </c>
      <c r="F408" s="31">
        <f>ROUND(2*E408,0)/2+1</f>
        <v>52.5</v>
      </c>
      <c r="G408" s="10">
        <f>+C408-(C$7+F408*C$8)</f>
        <v>-13.490249999995285</v>
      </c>
      <c r="I408">
        <f>+G408</f>
        <v>-13.490249999995285</v>
      </c>
      <c r="O408">
        <f ca="1">+C$11+C$12*$F408</f>
        <v>-13.179633407857576</v>
      </c>
      <c r="P408">
        <f>+D$11+D$12*F408+D$13*F408*F408</f>
        <v>-13.114278310905663</v>
      </c>
      <c r="Q408" s="2">
        <f>+C408-15018.5</f>
        <v>38157.72</v>
      </c>
      <c r="R408" s="2"/>
      <c r="S408">
        <f>(P408-G408)*(P408-G408)</f>
        <v>0.14135471099690378</v>
      </c>
    </row>
    <row r="409" spans="1:19" x14ac:dyDescent="0.2">
      <c r="A409" s="101" t="s">
        <v>936</v>
      </c>
      <c r="B409" s="65" t="s">
        <v>42</v>
      </c>
      <c r="C409" s="102">
        <v>53260.85</v>
      </c>
      <c r="D409" s="10"/>
      <c r="E409">
        <f>+(C409-C$7)/C$8</f>
        <v>57.996770230487982</v>
      </c>
      <c r="F409" s="31">
        <f>ROUND(2*E409,0)/2+1</f>
        <v>59</v>
      </c>
      <c r="G409" s="10">
        <f>+C409-(C$7+F409*C$8)</f>
        <v>-12.983899999999267</v>
      </c>
      <c r="I409">
        <f>+G409</f>
        <v>-12.983899999999267</v>
      </c>
      <c r="O409">
        <f ca="1">+C$11+C$12*$F409</f>
        <v>-13.177409307971953</v>
      </c>
      <c r="P409">
        <f>+D$11+D$12*F409+D$13*F409*F409</f>
        <v>-13.123487024822465</v>
      </c>
      <c r="Q409" s="2">
        <f>+C409-15018.5</f>
        <v>38242.35</v>
      </c>
      <c r="R409" s="2"/>
      <c r="S409">
        <f>(P409-G409)*(P409-G409)</f>
        <v>1.9484537498992177E-2</v>
      </c>
    </row>
    <row r="410" spans="1:19" x14ac:dyDescent="0.2">
      <c r="A410" s="101" t="s">
        <v>936</v>
      </c>
      <c r="B410" s="65" t="s">
        <v>42</v>
      </c>
      <c r="C410" s="102">
        <v>53648.800000000003</v>
      </c>
      <c r="D410" s="10"/>
      <c r="E410">
        <f>+(C410-C$7)/C$8</f>
        <v>87.972585592755649</v>
      </c>
      <c r="F410" s="31">
        <f>ROUND(2*E410,0)/2+1</f>
        <v>89</v>
      </c>
      <c r="G410" s="10">
        <f>+C410-(C$7+F410*C$8)</f>
        <v>-13.296899999993911</v>
      </c>
      <c r="I410">
        <f>+G410</f>
        <v>-13.296899999993911</v>
      </c>
      <c r="O410">
        <f ca="1">+C$11+C$12*$F410</f>
        <v>-13.167144231576765</v>
      </c>
      <c r="P410">
        <f>+D$11+D$12*F410+D$13*F410*F410</f>
        <v>-13.161786221433999</v>
      </c>
      <c r="Q410" s="2">
        <f>+C410-15018.5</f>
        <v>38630.300000000003</v>
      </c>
      <c r="R410" s="2"/>
      <c r="S410">
        <f>(P410-G410)*(P410-G410)</f>
        <v>1.825573315673697E-2</v>
      </c>
    </row>
    <row r="411" spans="1:19" x14ac:dyDescent="0.2">
      <c r="A411" s="101" t="s">
        <v>957</v>
      </c>
      <c r="B411" s="65" t="s">
        <v>42</v>
      </c>
      <c r="C411" s="102">
        <v>53674.982000000004</v>
      </c>
      <c r="D411" s="10"/>
      <c r="E411">
        <f>+(C411-C$7)/C$8</f>
        <v>89.995595768847679</v>
      </c>
      <c r="F411" s="31">
        <f>ROUND(2*E411,0)/2+1</f>
        <v>91</v>
      </c>
      <c r="G411" s="10">
        <f>+C411-(C$7+F411*C$8)</f>
        <v>-12.999099999993632</v>
      </c>
      <c r="K411">
        <f>G411</f>
        <v>-12.999099999993632</v>
      </c>
      <c r="O411">
        <f ca="1">+C$11+C$12*$F411</f>
        <v>-13.166459893150419</v>
      </c>
      <c r="P411">
        <f>+D$11+D$12*F411+D$13*F411*F411</f>
        <v>-13.16409387213471</v>
      </c>
      <c r="Q411" s="2">
        <f>+C411-15018.5</f>
        <v>38656.482000000004</v>
      </c>
      <c r="R411" s="2"/>
      <c r="S411">
        <f>(P411-G411)*(P411-G411)</f>
        <v>2.722297784410653E-2</v>
      </c>
    </row>
    <row r="412" spans="1:19" x14ac:dyDescent="0.2">
      <c r="A412" s="101" t="s">
        <v>962</v>
      </c>
      <c r="B412" s="65" t="s">
        <v>34</v>
      </c>
      <c r="C412" s="102">
        <v>55060</v>
      </c>
      <c r="D412" s="10"/>
      <c r="E412">
        <f>+(C412-C$7)/C$8</f>
        <v>197.01207686542369</v>
      </c>
      <c r="F412" s="31">
        <f>ROUND(2*E412,0)/2+1</f>
        <v>198</v>
      </c>
      <c r="G412" s="10">
        <f>+C412-(C$7+F412*C$8)</f>
        <v>-12.785799999997835</v>
      </c>
      <c r="K412">
        <f>G412</f>
        <v>-12.785799999997835</v>
      </c>
      <c r="O412">
        <f ca="1">+C$11+C$12*$F412</f>
        <v>-13.129847787340918</v>
      </c>
      <c r="P412">
        <f>+D$11+D$12*F412+D$13*F412*F412</f>
        <v>-13.242791123951527</v>
      </c>
      <c r="Q412" s="2">
        <f>+C412-15018.5</f>
        <v>40041.5</v>
      </c>
      <c r="R412" s="2"/>
      <c r="S412">
        <f>(P412-G412)*(P412-G412)</f>
        <v>0.20884088737245879</v>
      </c>
    </row>
    <row r="413" spans="1:19" x14ac:dyDescent="0.2">
      <c r="A413" s="101" t="s">
        <v>962</v>
      </c>
      <c r="B413" s="65" t="s">
        <v>34</v>
      </c>
      <c r="C413" s="102">
        <v>55066.1</v>
      </c>
      <c r="D413" s="10"/>
      <c r="E413">
        <f>+(C413-C$7)/C$8</f>
        <v>197.48340686596444</v>
      </c>
      <c r="F413" s="31">
        <f>ROUND(2*E413,0)/2+1</f>
        <v>198.5</v>
      </c>
      <c r="G413" s="10">
        <f>+C413-(C$7+F413*C$8)</f>
        <v>-13.156849999999395</v>
      </c>
      <c r="K413">
        <f>G413</f>
        <v>-13.156849999999395</v>
      </c>
      <c r="O413">
        <f ca="1">+C$11+C$12*$F413</f>
        <v>-13.129676702734331</v>
      </c>
      <c r="P413">
        <f>+D$11+D$12*F413+D$13*F413*F413</f>
        <v>-13.242952578076791</v>
      </c>
      <c r="Q413" s="2">
        <f>+C413-15018.5</f>
        <v>40047.599999999999</v>
      </c>
      <c r="R413" s="2"/>
      <c r="S413">
        <f>(P413-G413)*(P413-G413)</f>
        <v>7.413653951574087E-3</v>
      </c>
    </row>
    <row r="414" spans="1:19" x14ac:dyDescent="0.2">
      <c r="A414" s="101" t="s">
        <v>962</v>
      </c>
      <c r="B414" s="65" t="s">
        <v>34</v>
      </c>
      <c r="C414" s="102">
        <v>55072.800000000003</v>
      </c>
      <c r="D414" s="10"/>
      <c r="E414">
        <f>+(C414-C$7)/C$8</f>
        <v>198.0010971944277</v>
      </c>
      <c r="F414" s="31">
        <f>ROUND(2*E414,0)/2+1</f>
        <v>199</v>
      </c>
      <c r="G414" s="10">
        <f>+C414-(C$7+F414*C$8)</f>
        <v>-12.927899999995134</v>
      </c>
      <c r="K414">
        <f>G414</f>
        <v>-12.927899999995134</v>
      </c>
      <c r="O414">
        <f ca="1">+C$11+C$12*$F414</f>
        <v>-13.129505618127745</v>
      </c>
      <c r="P414">
        <f>+D$11+D$12*F414+D$13*F414*F414</f>
        <v>-13.243112113224919</v>
      </c>
      <c r="Q414" s="2">
        <f>+C414-15018.5</f>
        <v>40054.300000000003</v>
      </c>
      <c r="R414" s="2"/>
      <c r="S414">
        <f>(P414-G414)*(P414-G414)</f>
        <v>9.9358676326787035E-2</v>
      </c>
    </row>
    <row r="415" spans="1:19" x14ac:dyDescent="0.2">
      <c r="A415" s="101" t="s">
        <v>962</v>
      </c>
      <c r="B415" s="65" t="s">
        <v>34</v>
      </c>
      <c r="C415" s="102">
        <v>55079.6</v>
      </c>
      <c r="D415" s="10"/>
      <c r="E415">
        <f>+(C415-C$7)/C$8</f>
        <v>198.52651424421063</v>
      </c>
      <c r="F415" s="31">
        <f>ROUND(2*E415,0)/2+1</f>
        <v>199.5</v>
      </c>
      <c r="G415" s="10">
        <f>+C415-(C$7+F415*C$8)</f>
        <v>-12.598949999999604</v>
      </c>
      <c r="K415">
        <f>G415</f>
        <v>-12.598949999999604</v>
      </c>
      <c r="O415">
        <f ca="1">+C$11+C$12*$F415</f>
        <v>-13.129334533521158</v>
      </c>
      <c r="P415">
        <f>+D$11+D$12*F415+D$13*F415*F415</f>
        <v>-13.243269729395909</v>
      </c>
      <c r="Q415" s="2">
        <f>+C415-15018.5</f>
        <v>40061.1</v>
      </c>
      <c r="R415" s="2"/>
      <c r="S415">
        <f>(P415-G415)*(P415-G415)</f>
        <v>0.41514791368932713</v>
      </c>
    </row>
    <row r="416" spans="1:19" x14ac:dyDescent="0.2">
      <c r="A416" s="101" t="s">
        <v>962</v>
      </c>
      <c r="B416" s="65" t="s">
        <v>34</v>
      </c>
      <c r="C416" s="102">
        <v>55085.3</v>
      </c>
      <c r="D416" s="10"/>
      <c r="E416">
        <f>+(C416-C$7)/C$8</f>
        <v>198.96693735947048</v>
      </c>
      <c r="F416" s="31">
        <f>ROUND(2*E416,0)/2+1</f>
        <v>200</v>
      </c>
      <c r="G416" s="10">
        <f>+C416-(C$7+F416*C$8)</f>
        <v>-13.369999999995343</v>
      </c>
      <c r="K416">
        <f>G416</f>
        <v>-13.369999999995343</v>
      </c>
      <c r="O416">
        <f ca="1">+C$11+C$12*$F416</f>
        <v>-13.129163448914573</v>
      </c>
      <c r="P416">
        <f>+D$11+D$12*F416+D$13*F416*F416</f>
        <v>-13.243425426589765</v>
      </c>
      <c r="Q416" s="2">
        <f>+C416-15018.5</f>
        <v>40066.800000000003</v>
      </c>
      <c r="R416" s="2"/>
      <c r="S416">
        <f>(P416-G416)*(P416-G416)</f>
        <v>1.6021122632804245E-2</v>
      </c>
    </row>
    <row r="417" spans="1:19" x14ac:dyDescent="0.2">
      <c r="A417" s="101" t="s">
        <v>962</v>
      </c>
      <c r="B417" s="65" t="s">
        <v>34</v>
      </c>
      <c r="C417" s="102">
        <v>55091.7</v>
      </c>
      <c r="D417" s="10"/>
      <c r="E417">
        <f>+(C417-C$7)/C$8</f>
        <v>199.46144752397194</v>
      </c>
      <c r="F417" s="31">
        <f>ROUND(2*E417,0)/2+1</f>
        <v>200.5</v>
      </c>
      <c r="G417" s="10">
        <f>+C417-(C$7+F417*C$8)</f>
        <v>-13.441050000001269</v>
      </c>
      <c r="K417">
        <f>G417</f>
        <v>-13.441050000001269</v>
      </c>
      <c r="O417">
        <f ca="1">+C$11+C$12*$F417</f>
        <v>-13.128992364307987</v>
      </c>
      <c r="P417">
        <f>+D$11+D$12*F417+D$13*F417*F417</f>
        <v>-13.243579204806483</v>
      </c>
      <c r="Q417" s="2">
        <f>+C417-15018.5</f>
        <v>40073.199999999997</v>
      </c>
      <c r="R417" s="2"/>
      <c r="S417">
        <f>(P417-G417)*(P417-G417)</f>
        <v>3.8994714954860961E-2</v>
      </c>
    </row>
    <row r="418" spans="1:19" x14ac:dyDescent="0.2">
      <c r="A418" s="77" t="s">
        <v>135</v>
      </c>
      <c r="B418" s="76" t="s">
        <v>34</v>
      </c>
      <c r="C418" s="77">
        <v>55435.1</v>
      </c>
      <c r="D418" s="77">
        <v>0.02</v>
      </c>
      <c r="E418">
        <f>+(C418-C$7)/C$8</f>
        <v>225.99500853802695</v>
      </c>
      <c r="F418" s="31">
        <f>ROUND(2*E418,0)/2+1</f>
        <v>227</v>
      </c>
      <c r="G418" s="10">
        <f>+C418-(C$7+F418*C$8)</f>
        <v>-13.006699999998091</v>
      </c>
      <c r="J418">
        <f>G418</f>
        <v>-13.006699999998091</v>
      </c>
      <c r="O418">
        <f ca="1">+C$11+C$12*$F418</f>
        <v>-13.119924880158903</v>
      </c>
      <c r="P418">
        <f>+D$11+D$12*F418+D$13*F418*F418</f>
        <v>-13.248983394011169</v>
      </c>
      <c r="Q418" s="2">
        <f>+C418-15018.5</f>
        <v>40416.6</v>
      </c>
      <c r="R418" s="2" t="s">
        <v>141</v>
      </c>
      <c r="S418">
        <f>(P418-G418)*(P418-G418)</f>
        <v>5.870124301449671E-2</v>
      </c>
    </row>
    <row r="419" spans="1:19" x14ac:dyDescent="0.2">
      <c r="A419" s="77" t="s">
        <v>135</v>
      </c>
      <c r="B419" s="76" t="s">
        <v>42</v>
      </c>
      <c r="C419" s="77">
        <v>55441.26</v>
      </c>
      <c r="D419" s="77">
        <v>0.02</v>
      </c>
      <c r="E419">
        <f>+(C419-C$7)/C$8</f>
        <v>226.4709745713603</v>
      </c>
      <c r="F419" s="31">
        <f>ROUND(2*E419,0)/2+1</f>
        <v>227.5</v>
      </c>
      <c r="G419" s="10">
        <f>+C419-(C$7+F419*C$8)</f>
        <v>-13.317749999994703</v>
      </c>
      <c r="J419">
        <f>G419</f>
        <v>-13.317749999994703</v>
      </c>
      <c r="O419">
        <f ca="1">+C$11+C$12*$F419</f>
        <v>-13.119753795552317</v>
      </c>
      <c r="P419">
        <f>+D$11+D$12*F419+D$13*F419*F419</f>
        <v>-13.249033547462552</v>
      </c>
      <c r="Q419" s="2">
        <f>+C419-15018.5</f>
        <v>40422.76</v>
      </c>
      <c r="R419" s="2" t="s">
        <v>141</v>
      </c>
      <c r="S419">
        <f>(P419-G419)*(P419-G419)</f>
        <v>4.7219508486033126E-3</v>
      </c>
    </row>
    <row r="420" spans="1:19" x14ac:dyDescent="0.2">
      <c r="A420" s="84" t="s">
        <v>136</v>
      </c>
      <c r="B420" s="27" t="s">
        <v>42</v>
      </c>
      <c r="C420" s="28">
        <v>55816.76</v>
      </c>
      <c r="D420" s="28"/>
      <c r="E420">
        <f>+(C420-C$7)/C$8</f>
        <v>255.48481312924503</v>
      </c>
      <c r="F420" s="31">
        <f>ROUND(2*E420,0)/2+1</f>
        <v>256.5</v>
      </c>
      <c r="G420" s="10">
        <f>+C420-(C$7+F420*C$8)</f>
        <v>-13.13865000000078</v>
      </c>
      <c r="J420">
        <f>G420</f>
        <v>-13.13865000000078</v>
      </c>
      <c r="O420">
        <f ca="1">+C$11+C$12*$F420</f>
        <v>-13.109830888370302</v>
      </c>
      <c r="P420">
        <f>+D$11+D$12*F420+D$13*F420*F420</f>
        <v>-13.248659077763257</v>
      </c>
      <c r="Q420" s="2">
        <f>+C420-15018.5</f>
        <v>40798.26</v>
      </c>
      <c r="R420" s="2" t="s">
        <v>141</v>
      </c>
      <c r="S420">
        <f>(P420-G420)*(P420-G420)</f>
        <v>1.2101997190150744E-2</v>
      </c>
    </row>
    <row r="421" spans="1:19" x14ac:dyDescent="0.2">
      <c r="A421" s="84" t="s">
        <v>136</v>
      </c>
      <c r="B421" s="27" t="s">
        <v>34</v>
      </c>
      <c r="C421" s="28">
        <v>55823.19</v>
      </c>
      <c r="D421" s="28"/>
      <c r="E421">
        <f>+(C421-C$7)/C$8</f>
        <v>255.98164131014306</v>
      </c>
      <c r="F421" s="31">
        <f>ROUND(2*E421,0)/2+1</f>
        <v>257</v>
      </c>
      <c r="G421" s="10">
        <f>+C421-(C$7+F421*C$8)</f>
        <v>-13.179700000000594</v>
      </c>
      <c r="J421">
        <f>G421</f>
        <v>-13.179700000000594</v>
      </c>
      <c r="O421">
        <f ca="1">+C$11+C$12*$F421</f>
        <v>-13.109659803763716</v>
      </c>
      <c r="P421">
        <f>+D$11+D$12*F421+D$13*F421*F421</f>
        <v>-13.248596011563622</v>
      </c>
      <c r="Q421" s="2">
        <f>+C421-15018.5</f>
        <v>40804.69</v>
      </c>
      <c r="R421" s="2" t="s">
        <v>141</v>
      </c>
      <c r="S421">
        <f>(P421-G421)*(P421-G421)</f>
        <v>4.7466604092929405E-3</v>
      </c>
    </row>
    <row r="422" spans="1:19" x14ac:dyDescent="0.2">
      <c r="A422" s="84" t="s">
        <v>138</v>
      </c>
      <c r="B422" s="27" t="s">
        <v>34</v>
      </c>
      <c r="C422" s="28">
        <v>55836.21</v>
      </c>
      <c r="D422" s="28">
        <v>0.01</v>
      </c>
      <c r="E422">
        <f>+(C422-C$7)/C$8</f>
        <v>256.98766042605132</v>
      </c>
      <c r="F422" s="31">
        <f>ROUND(2*E422,0)/2+1</f>
        <v>258</v>
      </c>
      <c r="G422" s="10">
        <f>+C422-(C$7+F422*C$8)</f>
        <v>-13.101800000004005</v>
      </c>
      <c r="K422">
        <f>G422</f>
        <v>-13.101800000004005</v>
      </c>
      <c r="O422">
        <f ca="1">+C$11+C$12*$F422</f>
        <v>-13.109317634550543</v>
      </c>
      <c r="P422">
        <f>+D$11+D$12*F422+D$13*F422*F422</f>
        <v>-13.248464122232948</v>
      </c>
      <c r="Q422" s="2">
        <f>+C422-15018.5</f>
        <v>40817.71</v>
      </c>
      <c r="R422" s="2"/>
      <c r="S422">
        <f>(P422-G422)*(P422-G422)</f>
        <v>2.1510364749186293E-2</v>
      </c>
    </row>
    <row r="423" spans="1:19" x14ac:dyDescent="0.2">
      <c r="A423" s="84" t="s">
        <v>138</v>
      </c>
      <c r="B423" s="27" t="s">
        <v>34</v>
      </c>
      <c r="C423" s="28">
        <v>55836.22</v>
      </c>
      <c r="D423" s="28">
        <v>0.02</v>
      </c>
      <c r="E423">
        <f>+(C423-C$7)/C$8</f>
        <v>256.98843309818352</v>
      </c>
      <c r="F423" s="31">
        <f>ROUND(2*E423,0)/2+1</f>
        <v>258</v>
      </c>
      <c r="G423" s="10">
        <f>+C423-(C$7+F423*C$8)</f>
        <v>-13.091800000001967</v>
      </c>
      <c r="K423">
        <f>G423</f>
        <v>-13.091800000001967</v>
      </c>
      <c r="O423">
        <f ca="1">+C$11+C$12*$F423</f>
        <v>-13.109317634550543</v>
      </c>
      <c r="P423">
        <f>+D$11+D$12*F423+D$13*F423*F423</f>
        <v>-13.248464122232948</v>
      </c>
      <c r="Q423" s="2">
        <f>+C423-15018.5</f>
        <v>40817.72</v>
      </c>
      <c r="R423" s="2"/>
      <c r="S423">
        <f>(P423-G423)*(P423-G423)</f>
        <v>2.4543647194403485E-2</v>
      </c>
    </row>
    <row r="424" spans="1:19" x14ac:dyDescent="0.2">
      <c r="A424" s="84" t="s">
        <v>138</v>
      </c>
      <c r="B424" s="27" t="s">
        <v>34</v>
      </c>
      <c r="C424" s="28">
        <v>55836.3</v>
      </c>
      <c r="D424" s="28">
        <v>0.02</v>
      </c>
      <c r="E424">
        <f>+(C424-C$7)/C$8</f>
        <v>256.99461447523993</v>
      </c>
      <c r="F424" s="31">
        <f>ROUND(2*E424,0)/2+1</f>
        <v>258</v>
      </c>
      <c r="G424" s="10">
        <f>+C424-(C$7+F424*C$8)</f>
        <v>-13.011800000000221</v>
      </c>
      <c r="K424">
        <f>G424</f>
        <v>-13.011800000000221</v>
      </c>
      <c r="O424">
        <f ca="1">+C$11+C$12*$F424</f>
        <v>-13.109317634550543</v>
      </c>
      <c r="P424">
        <f>+D$11+D$12*F424+D$13*F424*F424</f>
        <v>-13.248464122232948</v>
      </c>
      <c r="Q424" s="2">
        <f>+C424-15018.5</f>
        <v>40817.800000000003</v>
      </c>
      <c r="R424" s="2"/>
      <c r="S424">
        <f>(P424-G424)*(P424-G424)</f>
        <v>5.6009906752186846E-2</v>
      </c>
    </row>
    <row r="425" spans="1:19" x14ac:dyDescent="0.2">
      <c r="A425" s="84" t="s">
        <v>138</v>
      </c>
      <c r="B425" s="27" t="s">
        <v>42</v>
      </c>
      <c r="C425" s="28">
        <v>55842.51</v>
      </c>
      <c r="D425" s="28">
        <v>0.02</v>
      </c>
      <c r="E425">
        <f>+(C425-C$7)/C$8</f>
        <v>257.47444386923314</v>
      </c>
      <c r="F425" s="31">
        <f>ROUND(2*E425,0)/2+1</f>
        <v>258.5</v>
      </c>
      <c r="G425" s="10">
        <f>+C425-(C$7+F425*C$8)</f>
        <v>-13.272850000001199</v>
      </c>
      <c r="K425">
        <f>G425</f>
        <v>-13.272850000001199</v>
      </c>
      <c r="O425">
        <f ca="1">+C$11+C$12*$F425</f>
        <v>-13.109146549943958</v>
      </c>
      <c r="P425">
        <f>+D$11+D$12*F425+D$13*F425*F425</f>
        <v>-13.248395299101906</v>
      </c>
      <c r="Q425" s="2">
        <f>+C425-15018.5</f>
        <v>40824.01</v>
      </c>
      <c r="R425" s="2"/>
      <c r="S425">
        <f>(P425-G425)*(P425-G425)</f>
        <v>5.9803239607387224E-4</v>
      </c>
    </row>
    <row r="426" spans="1:19" x14ac:dyDescent="0.2">
      <c r="A426" s="84" t="s">
        <v>138</v>
      </c>
      <c r="B426" s="27" t="s">
        <v>42</v>
      </c>
      <c r="C426" s="28">
        <v>55842.6</v>
      </c>
      <c r="D426" s="28">
        <v>0.02</v>
      </c>
      <c r="E426">
        <f>+(C426-C$7)/C$8</f>
        <v>257.48139791842118</v>
      </c>
      <c r="F426" s="31">
        <f>ROUND(2*E426,0)/2+1</f>
        <v>258.5</v>
      </c>
      <c r="G426" s="10">
        <f>+C426-(C$7+F426*C$8)</f>
        <v>-13.182850000004692</v>
      </c>
      <c r="K426">
        <f>G426</f>
        <v>-13.182850000004692</v>
      </c>
      <c r="O426">
        <f ca="1">+C$11+C$12*$F426</f>
        <v>-13.109146549943958</v>
      </c>
      <c r="P426">
        <f>+D$11+D$12*F426+D$13*F426*F426</f>
        <v>-13.248395299101906</v>
      </c>
      <c r="Q426" s="2">
        <f>+C426-15018.5</f>
        <v>40824.1</v>
      </c>
      <c r="R426" s="2"/>
      <c r="S426">
        <f>(P426-G426)*(P426-G426)</f>
        <v>4.2961862337433394E-3</v>
      </c>
    </row>
    <row r="427" spans="1:19" x14ac:dyDescent="0.2">
      <c r="A427" s="84" t="s">
        <v>138</v>
      </c>
      <c r="B427" s="27" t="s">
        <v>42</v>
      </c>
      <c r="C427" s="28">
        <v>55842.61</v>
      </c>
      <c r="D427" s="28">
        <v>0.03</v>
      </c>
      <c r="E427">
        <f>+(C427-C$7)/C$8</f>
        <v>257.48217059055338</v>
      </c>
      <c r="F427" s="31">
        <f>ROUND(2*E427,0)/2+1</f>
        <v>258.5</v>
      </c>
      <c r="G427" s="10">
        <f>+C427-(C$7+F427*C$8)</f>
        <v>-13.172850000002654</v>
      </c>
      <c r="K427">
        <f>G427</f>
        <v>-13.172850000002654</v>
      </c>
      <c r="O427">
        <f ca="1">+C$11+C$12*$F427</f>
        <v>-13.109146549943958</v>
      </c>
      <c r="P427">
        <f>+D$11+D$12*F427+D$13*F427*F427</f>
        <v>-13.248395299101906</v>
      </c>
      <c r="Q427" s="2">
        <f>+C427-15018.5</f>
        <v>40824.11</v>
      </c>
      <c r="R427" s="2"/>
      <c r="S427">
        <f>(P427-G427)*(P427-G427)</f>
        <v>5.7070922159954459E-3</v>
      </c>
    </row>
    <row r="428" spans="1:19" x14ac:dyDescent="0.2">
      <c r="A428" s="84" t="s">
        <v>137</v>
      </c>
      <c r="B428" s="27" t="s">
        <v>34</v>
      </c>
      <c r="C428" s="28">
        <v>56509.08</v>
      </c>
      <c r="D428" s="28">
        <v>0.03</v>
      </c>
      <c r="E428">
        <f>+(C428-C$7)/C$8</f>
        <v>308.97845017423771</v>
      </c>
      <c r="F428" s="31">
        <f>ROUND(2*E428,0)/2+1</f>
        <v>310</v>
      </c>
      <c r="G428" s="10">
        <f>+C428-(C$7+F428*C$8)</f>
        <v>-13.22099999999773</v>
      </c>
      <c r="K428">
        <f>G428</f>
        <v>-13.22099999999773</v>
      </c>
      <c r="O428">
        <f ca="1">+C$11+C$12*$F428</f>
        <v>-13.091524835465552</v>
      </c>
      <c r="P428">
        <f>+D$11+D$12*F428+D$13*F428*F428</f>
        <v>-13.231028475064928</v>
      </c>
      <c r="Q428" s="2">
        <f>+C428-15018.5</f>
        <v>41490.58</v>
      </c>
      <c r="R428" s="2"/>
      <c r="S428">
        <f>(P428-G428)*(P428-G428)</f>
        <v>1.0057031217341539E-4</v>
      </c>
    </row>
    <row r="429" spans="1:19" x14ac:dyDescent="0.2">
      <c r="A429" s="84" t="s">
        <v>137</v>
      </c>
      <c r="B429" s="27" t="s">
        <v>34</v>
      </c>
      <c r="C429" s="28">
        <v>56509.1</v>
      </c>
      <c r="D429" s="28">
        <v>0.02</v>
      </c>
      <c r="E429">
        <f>+(C429-C$7)/C$8</f>
        <v>308.97999551850154</v>
      </c>
      <c r="F429" s="31">
        <f>ROUND(2*E429,0)/2+1</f>
        <v>310</v>
      </c>
      <c r="G429" s="10">
        <f>+C429-(C$7+F429*C$8)</f>
        <v>-13.201000000000931</v>
      </c>
      <c r="K429">
        <f>G429</f>
        <v>-13.201000000000931</v>
      </c>
      <c r="O429">
        <f ca="1">+C$11+C$12*$F429</f>
        <v>-13.091524835465552</v>
      </c>
      <c r="P429">
        <f>+D$11+D$12*F429+D$13*F429*F429</f>
        <v>-13.231028475064928</v>
      </c>
      <c r="Q429" s="2">
        <f>+C429-15018.5</f>
        <v>41490.6</v>
      </c>
      <c r="R429" s="2"/>
      <c r="S429">
        <f>(P429-G429)*(P429-G429)</f>
        <v>9.0170931466907465E-4</v>
      </c>
    </row>
    <row r="430" spans="1:19" x14ac:dyDescent="0.2">
      <c r="A430" s="84" t="s">
        <v>137</v>
      </c>
      <c r="B430" s="27" t="s">
        <v>34</v>
      </c>
      <c r="C430" s="28">
        <v>56509.11</v>
      </c>
      <c r="D430" s="28">
        <v>0.03</v>
      </c>
      <c r="E430">
        <f>+(C430-C$7)/C$8</f>
        <v>308.98076819063374</v>
      </c>
      <c r="F430" s="31">
        <f>ROUND(2*E430,0)/2+1</f>
        <v>310</v>
      </c>
      <c r="G430" s="10">
        <f>+C430-(C$7+F430*C$8)</f>
        <v>-13.190999999998894</v>
      </c>
      <c r="K430">
        <f>G430</f>
        <v>-13.190999999998894</v>
      </c>
      <c r="O430">
        <f ca="1">+C$11+C$12*$F430</f>
        <v>-13.091524835465552</v>
      </c>
      <c r="P430">
        <f>+D$11+D$12*F430+D$13*F430*F430</f>
        <v>-13.231028475064928</v>
      </c>
      <c r="Q430" s="2">
        <f>+C430-15018.5</f>
        <v>41490.61</v>
      </c>
      <c r="R430" s="2"/>
      <c r="S430">
        <f>(P430-G430)*(P430-G430)</f>
        <v>1.6022788161121071E-3</v>
      </c>
    </row>
    <row r="431" spans="1:19" x14ac:dyDescent="0.2">
      <c r="A431" s="84" t="s">
        <v>137</v>
      </c>
      <c r="B431" s="27" t="s">
        <v>42</v>
      </c>
      <c r="C431" s="28">
        <v>56515.53</v>
      </c>
      <c r="D431" s="28">
        <v>0.03</v>
      </c>
      <c r="E431">
        <f>+(C431-C$7)/C$8</f>
        <v>309.47682369939952</v>
      </c>
      <c r="F431" s="31">
        <f>ROUND(2*E431,0)/2+1</f>
        <v>310.5</v>
      </c>
      <c r="G431" s="10">
        <f>+C431-(C$7+F431*C$8)</f>
        <v>-13.242050000000745</v>
      </c>
      <c r="K431">
        <f>G431</f>
        <v>-13.242050000000745</v>
      </c>
      <c r="O431">
        <f ca="1">+C$11+C$12*$F431</f>
        <v>-13.091353750858966</v>
      </c>
      <c r="P431">
        <f>+D$11+D$12*F431+D$13*F431*F431</f>
        <v>-13.230760078311757</v>
      </c>
      <c r="Q431" s="2">
        <f>+C431-15018.5</f>
        <v>41497.03</v>
      </c>
      <c r="R431" s="2"/>
      <c r="S431">
        <f>(P431-G431)*(P431-G431)</f>
        <v>1.2746233174347946E-4</v>
      </c>
    </row>
    <row r="432" spans="1:19" x14ac:dyDescent="0.2">
      <c r="A432" s="84" t="s">
        <v>137</v>
      </c>
      <c r="B432" s="27" t="s">
        <v>42</v>
      </c>
      <c r="C432" s="28">
        <v>56515.56</v>
      </c>
      <c r="D432" s="28">
        <v>0.03</v>
      </c>
      <c r="E432">
        <f>+(C432-C$7)/C$8</f>
        <v>309.47914171579555</v>
      </c>
      <c r="F432" s="31">
        <f>ROUND(2*E432,0)/2+1</f>
        <v>310.5</v>
      </c>
      <c r="G432" s="10">
        <f>+C432-(C$7+F432*C$8)</f>
        <v>-13.212050000001909</v>
      </c>
      <c r="K432">
        <f>G432</f>
        <v>-13.212050000001909</v>
      </c>
      <c r="O432">
        <f ca="1">+C$11+C$12*$F432</f>
        <v>-13.091353750858966</v>
      </c>
      <c r="P432">
        <f>+D$11+D$12*F432+D$13*F432*F432</f>
        <v>-13.230760078311757</v>
      </c>
      <c r="Q432" s="2">
        <f>+C432-15018.5</f>
        <v>41497.06</v>
      </c>
      <c r="R432" s="2"/>
      <c r="S432">
        <f>(P432-G432)*(P432-G432)</f>
        <v>3.5006703036064252E-4</v>
      </c>
    </row>
    <row r="433" spans="1:19" x14ac:dyDescent="0.2">
      <c r="A433" s="84" t="s">
        <v>137</v>
      </c>
      <c r="B433" s="27" t="s">
        <v>42</v>
      </c>
      <c r="C433" s="28">
        <v>56515.61</v>
      </c>
      <c r="D433" s="28">
        <v>0.04</v>
      </c>
      <c r="E433">
        <f>+(C433-C$7)/C$8</f>
        <v>309.48300507645598</v>
      </c>
      <c r="F433" s="31">
        <f>ROUND(2*E433,0)/2+1</f>
        <v>310.5</v>
      </c>
      <c r="G433" s="10">
        <f>+C433-(C$7+F433*C$8)</f>
        <v>-13.162049999998999</v>
      </c>
      <c r="K433">
        <f>G433</f>
        <v>-13.162049999998999</v>
      </c>
      <c r="O433">
        <f ca="1">+C$11+C$12*$F433</f>
        <v>-13.091353750858966</v>
      </c>
      <c r="P433">
        <f>+D$11+D$12*F433+D$13*F433*F433</f>
        <v>-13.230760078311757</v>
      </c>
      <c r="Q433" s="2">
        <f>+C433-15018.5</f>
        <v>41497.11</v>
      </c>
      <c r="R433" s="2"/>
      <c r="S433">
        <f>(P433-G433)*(P433-G433)</f>
        <v>4.7210748617453821E-3</v>
      </c>
    </row>
    <row r="434" spans="1:19" x14ac:dyDescent="0.2">
      <c r="A434" s="83" t="s">
        <v>1031</v>
      </c>
      <c r="B434" s="27" t="s">
        <v>42</v>
      </c>
      <c r="C434" s="28">
        <v>56826.16</v>
      </c>
      <c r="D434" s="10"/>
      <c r="E434">
        <f>+(C434-C$7)/C$8</f>
        <v>333.47833813677869</v>
      </c>
      <c r="F434" s="31">
        <f>ROUND(2*E434,0)/2+1</f>
        <v>334.5</v>
      </c>
      <c r="G434" s="10">
        <f>+C434-(C$7+F434*C$8)</f>
        <v>-13.222449999993842</v>
      </c>
      <c r="I434">
        <f>G434</f>
        <v>-13.222449999993842</v>
      </c>
      <c r="O434">
        <f ca="1">+C$11+C$12*$F434</f>
        <v>-13.083141689742815</v>
      </c>
      <c r="P434">
        <f>+D$11+D$12*F434+D$13*F434*F434</f>
        <v>-13.215620317047737</v>
      </c>
      <c r="Q434" s="2">
        <f>+C434-15018.5</f>
        <v>41807.660000000003</v>
      </c>
      <c r="R434" s="2"/>
      <c r="S434">
        <f>(P434-G434)*(P434-G434)</f>
        <v>4.6644569144314105E-5</v>
      </c>
    </row>
    <row r="435" spans="1:19" x14ac:dyDescent="0.2">
      <c r="A435" s="108" t="s">
        <v>1054</v>
      </c>
      <c r="B435" s="109" t="s">
        <v>42</v>
      </c>
      <c r="C435" s="82">
        <v>56826.16</v>
      </c>
      <c r="D435" s="82">
        <v>0.06</v>
      </c>
      <c r="E435">
        <f>+(C435-C$7)/C$8</f>
        <v>333.47833813677869</v>
      </c>
      <c r="F435" s="31">
        <f>ROUND(2*E435,0)/2+1</f>
        <v>334.5</v>
      </c>
      <c r="G435" s="10">
        <f>+C435-(C$7+F435*C$8)</f>
        <v>-13.222449999993842</v>
      </c>
      <c r="K435">
        <f>G435</f>
        <v>-13.222449999993842</v>
      </c>
      <c r="O435">
        <f ca="1">+C$11+C$12*$F435</f>
        <v>-13.083141689742815</v>
      </c>
      <c r="P435">
        <f>+D$11+D$12*F435+D$13*F435*F435</f>
        <v>-13.215620317047737</v>
      </c>
      <c r="Q435" s="2">
        <f>+C435-15018.5</f>
        <v>41807.660000000003</v>
      </c>
      <c r="R435" s="2" t="e">
        <v>#N/A</v>
      </c>
      <c r="S435">
        <f>(P435-G435)*(P435-G435)</f>
        <v>4.6644569144314105E-5</v>
      </c>
    </row>
    <row r="436" spans="1:19" x14ac:dyDescent="0.2">
      <c r="A436" s="108" t="s">
        <v>1053</v>
      </c>
      <c r="B436" s="109" t="s">
        <v>42</v>
      </c>
      <c r="C436" s="82">
        <v>56826.16</v>
      </c>
      <c r="D436" s="82">
        <v>0.06</v>
      </c>
      <c r="E436">
        <f>+(C436-C$7)/C$8</f>
        <v>333.47833813677869</v>
      </c>
      <c r="F436" s="31">
        <f>ROUND(2*E436,0)/2+1</f>
        <v>334.5</v>
      </c>
      <c r="G436" s="10">
        <f>+C436-(C$7+F436*C$8)</f>
        <v>-13.222449999993842</v>
      </c>
      <c r="K436">
        <f>G436</f>
        <v>-13.222449999993842</v>
      </c>
      <c r="O436">
        <f ca="1">+C$11+C$12*$F436</f>
        <v>-13.083141689742815</v>
      </c>
      <c r="P436">
        <f>+D$11+D$12*F436+D$13*F436*F436</f>
        <v>-13.215620317047737</v>
      </c>
      <c r="Q436" s="2">
        <f>+C436-15018.5</f>
        <v>41807.660000000003</v>
      </c>
      <c r="R436" s="2"/>
      <c r="S436">
        <f>(P436-G436)*(P436-G436)</f>
        <v>4.6644569144314105E-5</v>
      </c>
    </row>
    <row r="437" spans="1:19" x14ac:dyDescent="0.2">
      <c r="A437" s="108" t="s">
        <v>1054</v>
      </c>
      <c r="B437" s="109" t="s">
        <v>42</v>
      </c>
      <c r="C437" s="82">
        <v>56826.18</v>
      </c>
      <c r="D437" s="82">
        <v>0.06</v>
      </c>
      <c r="E437">
        <f>+(C437-C$7)/C$8</f>
        <v>333.47988348104252</v>
      </c>
      <c r="F437" s="31">
        <f>ROUND(2*E437,0)/2+1</f>
        <v>334.5</v>
      </c>
      <c r="G437" s="10">
        <f>+C437-(C$7+F437*C$8)</f>
        <v>-13.202449999997043</v>
      </c>
      <c r="K437">
        <f>G437</f>
        <v>-13.202449999997043</v>
      </c>
      <c r="O437">
        <f ca="1">+C$11+C$12*$F437</f>
        <v>-13.083141689742815</v>
      </c>
      <c r="P437">
        <f>+D$11+D$12*F437+D$13*F437*F437</f>
        <v>-13.215620317047737</v>
      </c>
      <c r="Q437" s="2">
        <f>+C437-15018.5</f>
        <v>41807.68</v>
      </c>
      <c r="R437" s="2"/>
      <c r="S437">
        <f>(P437-G437)*(P437-G437)</f>
        <v>1.734572512157965E-4</v>
      </c>
    </row>
    <row r="438" spans="1:19" x14ac:dyDescent="0.2">
      <c r="A438" s="108" t="s">
        <v>1053</v>
      </c>
      <c r="B438" s="109" t="s">
        <v>42</v>
      </c>
      <c r="C438" s="82">
        <v>56826.18</v>
      </c>
      <c r="D438" s="82">
        <v>0.06</v>
      </c>
      <c r="E438">
        <f>+(C438-C$7)/C$8</f>
        <v>333.47988348104252</v>
      </c>
      <c r="F438" s="31">
        <f>ROUND(2*E438,0)/2+1</f>
        <v>334.5</v>
      </c>
      <c r="G438" s="10">
        <f>+C438-(C$7+F438*C$8)</f>
        <v>-13.202449999997043</v>
      </c>
      <c r="K438">
        <f>G438</f>
        <v>-13.202449999997043</v>
      </c>
      <c r="O438">
        <f ca="1">+C$11+C$12*$F438</f>
        <v>-13.083141689742815</v>
      </c>
      <c r="P438">
        <f>+D$11+D$12*F438+D$13*F438*F438</f>
        <v>-13.215620317047737</v>
      </c>
      <c r="Q438" s="2">
        <f>+C438-15018.5</f>
        <v>41807.68</v>
      </c>
      <c r="R438" s="2"/>
      <c r="S438">
        <f>(P438-G438)*(P438-G438)</f>
        <v>1.734572512157965E-4</v>
      </c>
    </row>
    <row r="439" spans="1:19" x14ac:dyDescent="0.2">
      <c r="A439" s="108" t="s">
        <v>1054</v>
      </c>
      <c r="B439" s="109" t="s">
        <v>42</v>
      </c>
      <c r="C439" s="82">
        <v>56826.2</v>
      </c>
      <c r="D439" s="82">
        <v>0.02</v>
      </c>
      <c r="E439">
        <f>+(C439-C$7)/C$8</f>
        <v>333.48142882530635</v>
      </c>
      <c r="F439" s="31">
        <f>ROUND(2*E439,0)/2+1</f>
        <v>334.5</v>
      </c>
      <c r="G439" s="10">
        <f>+C439-(C$7+F439*C$8)</f>
        <v>-13.182450000000244</v>
      </c>
      <c r="K439">
        <f>G439</f>
        <v>-13.182450000000244</v>
      </c>
      <c r="O439">
        <f ca="1">+C$11+C$12*$F439</f>
        <v>-13.083141689742815</v>
      </c>
      <c r="P439">
        <f>+D$11+D$12*F439+D$13*F439*F439</f>
        <v>-13.215620317047737</v>
      </c>
      <c r="Q439" s="2">
        <f>+C439-15018.5</f>
        <v>41807.699999999997</v>
      </c>
      <c r="R439" s="2"/>
      <c r="S439">
        <f>(P439-G439)*(P439-G439)</f>
        <v>1.1002699330311652E-3</v>
      </c>
    </row>
    <row r="440" spans="1:19" x14ac:dyDescent="0.2">
      <c r="A440" s="108" t="s">
        <v>1053</v>
      </c>
      <c r="B440" s="109" t="s">
        <v>42</v>
      </c>
      <c r="C440" s="82">
        <v>56826.2</v>
      </c>
      <c r="D440" s="82">
        <v>0.02</v>
      </c>
      <c r="E440">
        <f>+(C440-C$7)/C$8</f>
        <v>333.48142882530635</v>
      </c>
      <c r="F440" s="31">
        <f>ROUND(2*E440,0)/2+1</f>
        <v>334.5</v>
      </c>
      <c r="G440" s="10">
        <f>+C440-(C$7+F440*C$8)</f>
        <v>-13.182450000000244</v>
      </c>
      <c r="K440">
        <f>G440</f>
        <v>-13.182450000000244</v>
      </c>
      <c r="O440">
        <f ca="1">+C$11+C$12*$F440</f>
        <v>-13.083141689742815</v>
      </c>
      <c r="P440">
        <f>+D$11+D$12*F440+D$13*F440*F440</f>
        <v>-13.215620317047737</v>
      </c>
      <c r="Q440" s="2">
        <f>+C440-15018.5</f>
        <v>41807.699999999997</v>
      </c>
      <c r="R440" s="2"/>
      <c r="S440">
        <f>(P440-G440)*(P440-G440)</f>
        <v>1.1002699330311652E-3</v>
      </c>
    </row>
    <row r="441" spans="1:19" x14ac:dyDescent="0.2">
      <c r="A441" s="108" t="s">
        <v>1054</v>
      </c>
      <c r="B441" s="109" t="s">
        <v>34</v>
      </c>
      <c r="C441" s="82">
        <v>56832.69</v>
      </c>
      <c r="D441" s="82">
        <v>0.05</v>
      </c>
      <c r="E441">
        <f>+(C441-C$7)/C$8</f>
        <v>333.98289303899696</v>
      </c>
      <c r="F441" s="31">
        <f>ROUND(2*E441,0)/2+1</f>
        <v>335</v>
      </c>
      <c r="G441" s="10">
        <f>+C441-(C$7+F441*C$8)</f>
        <v>-13.163499999995111</v>
      </c>
      <c r="K441">
        <f>G441</f>
        <v>-13.163499999995111</v>
      </c>
      <c r="O441">
        <f ca="1">+C$11+C$12*$F441</f>
        <v>-13.082970605136229</v>
      </c>
      <c r="P441">
        <f>+D$11+D$12*F441+D$13*F441*F441</f>
        <v>-13.215257890414907</v>
      </c>
      <c r="Q441" s="2">
        <f>+C441-15018.5</f>
        <v>41814.19</v>
      </c>
      <c r="R441" s="2"/>
      <c r="S441">
        <f>(P441-G441)*(P441-G441)</f>
        <v>2.6788792207076972E-3</v>
      </c>
    </row>
    <row r="442" spans="1:19" x14ac:dyDescent="0.2">
      <c r="A442" s="108" t="s">
        <v>1053</v>
      </c>
      <c r="B442" s="109" t="s">
        <v>34</v>
      </c>
      <c r="C442" s="82">
        <v>56832.69</v>
      </c>
      <c r="D442" s="82">
        <v>0.05</v>
      </c>
      <c r="E442">
        <f>+(C442-C$7)/C$8</f>
        <v>333.98289303899696</v>
      </c>
      <c r="F442" s="31">
        <f>ROUND(2*E442,0)/2+1</f>
        <v>335</v>
      </c>
      <c r="G442" s="10">
        <f>+C442-(C$7+F442*C$8)</f>
        <v>-13.163499999995111</v>
      </c>
      <c r="K442">
        <f>G442</f>
        <v>-13.163499999995111</v>
      </c>
      <c r="O442">
        <f ca="1">+C$11+C$12*$F442</f>
        <v>-13.082970605136229</v>
      </c>
      <c r="P442">
        <f>+D$11+D$12*F442+D$13*F442*F442</f>
        <v>-13.215257890414907</v>
      </c>
      <c r="Q442" s="2">
        <f>+C442-15018.5</f>
        <v>41814.19</v>
      </c>
      <c r="R442" s="2"/>
      <c r="S442">
        <f>(P442-G442)*(P442-G442)</f>
        <v>2.6788792207076972E-3</v>
      </c>
    </row>
    <row r="443" spans="1:19" x14ac:dyDescent="0.2">
      <c r="A443" s="108" t="s">
        <v>1054</v>
      </c>
      <c r="B443" s="109" t="s">
        <v>34</v>
      </c>
      <c r="C443" s="82">
        <v>56832.71</v>
      </c>
      <c r="D443" s="82">
        <v>0.05</v>
      </c>
      <c r="E443">
        <f>+(C443-C$7)/C$8</f>
        <v>333.98443838326074</v>
      </c>
      <c r="F443" s="31">
        <f>ROUND(2*E443,0)/2+1</f>
        <v>335</v>
      </c>
      <c r="G443" s="10">
        <f>+C443-(C$7+F443*C$8)</f>
        <v>-13.143499999998312</v>
      </c>
      <c r="K443">
        <f>G443</f>
        <v>-13.143499999998312</v>
      </c>
      <c r="O443">
        <f ca="1">+C$11+C$12*$F443</f>
        <v>-13.082970605136229</v>
      </c>
      <c r="P443">
        <f>+D$11+D$12*F443+D$13*F443*F443</f>
        <v>-13.215257890414907</v>
      </c>
      <c r="Q443" s="2">
        <f>+C443-15018.5</f>
        <v>41814.21</v>
      </c>
      <c r="R443" s="2"/>
      <c r="S443">
        <f>(P443-G443)*(P443-G443)</f>
        <v>5.1491948370401162E-3</v>
      </c>
    </row>
    <row r="444" spans="1:19" x14ac:dyDescent="0.2">
      <c r="A444" s="108" t="s">
        <v>1053</v>
      </c>
      <c r="B444" s="109" t="s">
        <v>34</v>
      </c>
      <c r="C444" s="82">
        <v>56832.71</v>
      </c>
      <c r="D444" s="82">
        <v>0.05</v>
      </c>
      <c r="E444">
        <f>+(C444-C$7)/C$8</f>
        <v>333.98443838326074</v>
      </c>
      <c r="F444" s="31">
        <f>ROUND(2*E444,0)/2+1</f>
        <v>335</v>
      </c>
      <c r="G444" s="10">
        <f>+C444-(C$7+F444*C$8)</f>
        <v>-13.143499999998312</v>
      </c>
      <c r="K444">
        <f>G444</f>
        <v>-13.143499999998312</v>
      </c>
      <c r="O444">
        <f ca="1">+C$11+C$12*$F444</f>
        <v>-13.082970605136229</v>
      </c>
      <c r="P444">
        <f>+D$11+D$12*F444+D$13*F444*F444</f>
        <v>-13.215257890414907</v>
      </c>
      <c r="Q444" s="2">
        <f>+C444-15018.5</f>
        <v>41814.21</v>
      </c>
      <c r="R444" s="2"/>
      <c r="S444">
        <f>(P444-G444)*(P444-G444)</f>
        <v>5.1491948370401162E-3</v>
      </c>
    </row>
    <row r="445" spans="1:19" x14ac:dyDescent="0.2">
      <c r="A445" s="108" t="s">
        <v>1054</v>
      </c>
      <c r="B445" s="109" t="s">
        <v>34</v>
      </c>
      <c r="C445" s="82">
        <v>56832.72</v>
      </c>
      <c r="D445" s="82">
        <v>0.03</v>
      </c>
      <c r="E445">
        <f>+(C445-C$7)/C$8</f>
        <v>333.98521105539294</v>
      </c>
      <c r="F445" s="31">
        <f>ROUND(2*E445,0)/2+1</f>
        <v>335</v>
      </c>
      <c r="G445" s="10">
        <f>+C445-(C$7+F445*C$8)</f>
        <v>-13.133499999996275</v>
      </c>
      <c r="K445">
        <f>G445</f>
        <v>-13.133499999996275</v>
      </c>
      <c r="O445">
        <f ca="1">+C$11+C$12*$F445</f>
        <v>-13.082970605136229</v>
      </c>
      <c r="P445">
        <f>+D$11+D$12*F445+D$13*F445*F445</f>
        <v>-13.215257890414907</v>
      </c>
      <c r="Q445" s="2">
        <f>+C445-15018.5</f>
        <v>41814.22</v>
      </c>
      <c r="R445" s="2"/>
      <c r="S445">
        <f>(P445-G445)*(P445-G445)</f>
        <v>6.6843526457051501E-3</v>
      </c>
    </row>
    <row r="446" spans="1:19" x14ac:dyDescent="0.2">
      <c r="A446" s="108" t="s">
        <v>1053</v>
      </c>
      <c r="B446" s="109" t="s">
        <v>34</v>
      </c>
      <c r="C446" s="82">
        <v>56832.72</v>
      </c>
      <c r="D446" s="82">
        <v>0.03</v>
      </c>
      <c r="E446">
        <f>+(C446-C$7)/C$8</f>
        <v>333.98521105539294</v>
      </c>
      <c r="F446" s="31">
        <f>ROUND(2*E446,0)/2+1</f>
        <v>335</v>
      </c>
      <c r="G446" s="10">
        <f>+C446-(C$7+F446*C$8)</f>
        <v>-13.133499999996275</v>
      </c>
      <c r="K446">
        <f>G446</f>
        <v>-13.133499999996275</v>
      </c>
      <c r="O446">
        <f ca="1">+C$11+C$12*$F446</f>
        <v>-13.082970605136229</v>
      </c>
      <c r="P446">
        <f>+D$11+D$12*F446+D$13*F446*F446</f>
        <v>-13.215257890414907</v>
      </c>
      <c r="Q446" s="2">
        <f>+C446-15018.5</f>
        <v>41814.22</v>
      </c>
      <c r="R446" s="2"/>
      <c r="S446">
        <f>(P446-G446)*(P446-G446)</f>
        <v>6.6843526457051501E-3</v>
      </c>
    </row>
    <row r="447" spans="1:19" x14ac:dyDescent="0.2">
      <c r="A447" s="105" t="s">
        <v>1051</v>
      </c>
      <c r="B447" s="106" t="s">
        <v>42</v>
      </c>
      <c r="C447" s="107">
        <v>57227.146000000001</v>
      </c>
      <c r="D447" s="28"/>
      <c r="E447">
        <f>+(C447-C$7)/C$8</f>
        <v>364.46140889036559</v>
      </c>
      <c r="F447" s="31">
        <f>ROUND(2*E447,0)/2+1</f>
        <v>365.5</v>
      </c>
      <c r="G447" s="10">
        <f>+C447-(C$7+F447*C$8)</f>
        <v>-13.441549999995914</v>
      </c>
      <c r="K447">
        <f>G447</f>
        <v>-13.441549999995914</v>
      </c>
      <c r="O447">
        <f ca="1">+C$11+C$12*$F447</f>
        <v>-13.072534444134455</v>
      </c>
      <c r="P447">
        <f>+D$11+D$12*F447+D$13*F447*F447</f>
        <v>-13.189521080048404</v>
      </c>
      <c r="Q447" s="2">
        <f>+C447-15018.5</f>
        <v>42208.646000000001</v>
      </c>
      <c r="R447" s="2" t="s">
        <v>1056</v>
      </c>
      <c r="S447">
        <f>(P447-G447)*(P447-G447)</f>
        <v>6.3518576489908107E-2</v>
      </c>
    </row>
    <row r="448" spans="1:19" x14ac:dyDescent="0.2">
      <c r="A448" s="105" t="s">
        <v>1051</v>
      </c>
      <c r="B448" s="106" t="s">
        <v>34</v>
      </c>
      <c r="C448" s="107">
        <v>57246.557000000001</v>
      </c>
      <c r="D448" s="28"/>
      <c r="E448">
        <f>+(C448-C$7)/C$8</f>
        <v>365.96124276585721</v>
      </c>
      <c r="F448" s="31">
        <f>ROUND(2*E448,0)/2+1</f>
        <v>367</v>
      </c>
      <c r="G448" s="10">
        <f>+C448-(C$7+F448*C$8)</f>
        <v>-13.44369999999617</v>
      </c>
      <c r="K448">
        <f>G448</f>
        <v>-13.44369999999617</v>
      </c>
      <c r="O448">
        <f ca="1">+C$11+C$12*$F448</f>
        <v>-13.072021190314697</v>
      </c>
      <c r="P448">
        <f>+D$11+D$12*F448+D$13*F448*F448</f>
        <v>-13.188071113471239</v>
      </c>
      <c r="Q448" s="2">
        <f>+C448-15018.5</f>
        <v>42228.057000000001</v>
      </c>
      <c r="R448" s="2" t="s">
        <v>1056</v>
      </c>
      <c r="S448">
        <f>(P448-G448)*(P448-G448)</f>
        <v>6.5346127625976275E-2</v>
      </c>
    </row>
    <row r="449" spans="1:19" x14ac:dyDescent="0.2">
      <c r="A449" s="108" t="s">
        <v>1052</v>
      </c>
      <c r="B449" s="109" t="s">
        <v>42</v>
      </c>
      <c r="C449" s="82">
        <v>57576.89</v>
      </c>
      <c r="D449" s="82">
        <v>0.05</v>
      </c>
      <c r="E449">
        <f>+(C449-C$7)/C$8</f>
        <v>391.48515310498294</v>
      </c>
      <c r="F449" s="31">
        <f>ROUND(2*E449,0)/2+1</f>
        <v>392.5</v>
      </c>
      <c r="G449" s="10">
        <f>+C449-(C$7+F449*C$8)</f>
        <v>-13.134250000002794</v>
      </c>
      <c r="K449">
        <f>G449</f>
        <v>-13.134250000002794</v>
      </c>
      <c r="O449">
        <f ca="1">+C$11+C$12*$F449</f>
        <v>-13.063295875378786</v>
      </c>
      <c r="P449">
        <f>+D$11+D$12*F449+D$13*F449*F449</f>
        <v>-13.160779250143321</v>
      </c>
      <c r="Q449" s="2">
        <f>+C449-15018.5</f>
        <v>42558.39</v>
      </c>
      <c r="R449" s="2"/>
      <c r="S449">
        <f>(P449-G449)*(P449-G449)</f>
        <v>7.0380111301865096E-4</v>
      </c>
    </row>
    <row r="450" spans="1:19" x14ac:dyDescent="0.2">
      <c r="A450" s="108" t="s">
        <v>1052</v>
      </c>
      <c r="B450" s="109" t="s">
        <v>42</v>
      </c>
      <c r="C450" s="82">
        <v>57576.94</v>
      </c>
      <c r="D450" s="82">
        <v>0.03</v>
      </c>
      <c r="E450">
        <f>+(C450-C$7)/C$8</f>
        <v>391.48901646564332</v>
      </c>
      <c r="F450" s="31">
        <f>ROUND(2*E450,0)/2+1</f>
        <v>392.5</v>
      </c>
      <c r="G450" s="10">
        <f>+C450-(C$7+F450*C$8)</f>
        <v>-13.084249999999884</v>
      </c>
      <c r="K450">
        <f>G450</f>
        <v>-13.084249999999884</v>
      </c>
      <c r="O450">
        <f ca="1">+C$11+C$12*$F450</f>
        <v>-13.063295875378786</v>
      </c>
      <c r="P450">
        <f>+D$11+D$12*F450+D$13*F450*F450</f>
        <v>-13.160779250143321</v>
      </c>
      <c r="Q450" s="2">
        <f>+C450-15018.5</f>
        <v>42558.44</v>
      </c>
      <c r="R450" s="2"/>
      <c r="S450">
        <f>(P450-G450)*(P450-G450)</f>
        <v>5.8567261275168083E-3</v>
      </c>
    </row>
    <row r="451" spans="1:19" x14ac:dyDescent="0.2">
      <c r="A451" s="108" t="s">
        <v>1052</v>
      </c>
      <c r="B451" s="109" t="s">
        <v>42</v>
      </c>
      <c r="C451" s="82">
        <v>57576.99</v>
      </c>
      <c r="D451" s="82">
        <v>0.03</v>
      </c>
      <c r="E451">
        <f>+(C451-C$7)/C$8</f>
        <v>391.49287982630312</v>
      </c>
      <c r="F451" s="31">
        <f>ROUND(2*E451,0)/2+1</f>
        <v>392.5</v>
      </c>
      <c r="G451" s="10">
        <f>+C451-(C$7+F451*C$8)</f>
        <v>-13.034250000004249</v>
      </c>
      <c r="K451">
        <f>G451</f>
        <v>-13.034250000004249</v>
      </c>
      <c r="O451">
        <f ca="1">+C$11+C$12*$F451</f>
        <v>-13.063295875378786</v>
      </c>
      <c r="P451">
        <f>+D$11+D$12*F451+D$13*F451*F451</f>
        <v>-13.160779250143321</v>
      </c>
      <c r="Q451" s="2">
        <f>+C451-15018.5</f>
        <v>42558.49</v>
      </c>
      <c r="R451" s="2"/>
      <c r="S451">
        <f>(P451-G451)*(P451-G451)</f>
        <v>1.6009651140755799E-2</v>
      </c>
    </row>
    <row r="452" spans="1:19" x14ac:dyDescent="0.2">
      <c r="A452" s="108" t="s">
        <v>1052</v>
      </c>
      <c r="B452" s="109" t="s">
        <v>34</v>
      </c>
      <c r="C452" s="82">
        <v>57583.34</v>
      </c>
      <c r="D452" s="82">
        <v>0.03</v>
      </c>
      <c r="E452">
        <f>+(C452-C$7)/C$8</f>
        <v>391.98352663014475</v>
      </c>
      <c r="F452" s="31">
        <f>ROUND(2*E452,0)/2+1</f>
        <v>393</v>
      </c>
      <c r="G452" s="10">
        <f>+C452-(C$7+F452*C$8)</f>
        <v>-13.155300000005809</v>
      </c>
      <c r="K452">
        <f>G452</f>
        <v>-13.155300000005809</v>
      </c>
      <c r="O452">
        <f ca="1">+C$11+C$12*$F452</f>
        <v>-13.0631247907722</v>
      </c>
      <c r="P452">
        <f>+D$11+D$12*F452+D$13*F452*F452</f>
        <v>-13.16019422216273</v>
      </c>
      <c r="Q452" s="2">
        <f>+C452-15018.5</f>
        <v>42564.84</v>
      </c>
      <c r="R452" s="2"/>
      <c r="S452">
        <f>(P452-G452)*(P452-G452)</f>
        <v>2.3953410521292445E-5</v>
      </c>
    </row>
    <row r="453" spans="1:19" x14ac:dyDescent="0.2">
      <c r="A453" s="108" t="s">
        <v>1052</v>
      </c>
      <c r="B453" s="109" t="s">
        <v>34</v>
      </c>
      <c r="C453" s="82">
        <v>57583.35</v>
      </c>
      <c r="D453" s="82">
        <v>0.01</v>
      </c>
      <c r="E453">
        <f>+(C453-C$7)/C$8</f>
        <v>391.98429930227695</v>
      </c>
      <c r="F453" s="31">
        <f>ROUND(2*E453,0)/2+1</f>
        <v>393</v>
      </c>
      <c r="G453" s="10">
        <f>+C453-(C$7+F453*C$8)</f>
        <v>-13.145300000003772</v>
      </c>
      <c r="K453">
        <f>G453</f>
        <v>-13.145300000003772</v>
      </c>
      <c r="O453">
        <f ca="1">+C$11+C$12*$F453</f>
        <v>-13.0631247907722</v>
      </c>
      <c r="P453">
        <f>+D$11+D$12*F453+D$13*F453*F453</f>
        <v>-13.16019422216273</v>
      </c>
      <c r="Q453" s="2">
        <f>+C453-15018.5</f>
        <v>42564.85</v>
      </c>
      <c r="R453" s="2"/>
      <c r="S453">
        <f>(P453-G453)*(P453-G453)</f>
        <v>2.2183785372039132E-4</v>
      </c>
    </row>
    <row r="454" spans="1:19" x14ac:dyDescent="0.2">
      <c r="A454" s="108" t="s">
        <v>1052</v>
      </c>
      <c r="B454" s="109" t="s">
        <v>34</v>
      </c>
      <c r="C454" s="82">
        <v>57583.41</v>
      </c>
      <c r="D454" s="82">
        <v>0.01</v>
      </c>
      <c r="E454">
        <f>+(C454-C$7)/C$8</f>
        <v>391.98893533506953</v>
      </c>
      <c r="F454" s="31">
        <f>ROUND(2*E454,0)/2+1</f>
        <v>393</v>
      </c>
      <c r="G454" s="10">
        <f>+C454-(C$7+F454*C$8)</f>
        <v>-13.085299999998824</v>
      </c>
      <c r="K454">
        <f>G454</f>
        <v>-13.085299999998824</v>
      </c>
      <c r="O454">
        <f ca="1">+C$11+C$12*$F454</f>
        <v>-13.0631247907722</v>
      </c>
      <c r="P454">
        <f>+D$11+D$12*F454+D$13*F454*F454</f>
        <v>-13.16019422216273</v>
      </c>
      <c r="Q454" s="2">
        <f>+C454-15018.5</f>
        <v>42564.91</v>
      </c>
      <c r="R454" s="2"/>
      <c r="S454">
        <f>(P454-G454)*(P454-G454)</f>
        <v>5.6091445135364355E-3</v>
      </c>
    </row>
    <row r="455" spans="1:19" x14ac:dyDescent="0.2">
      <c r="A455" s="110" t="s">
        <v>1</v>
      </c>
      <c r="B455" s="111" t="s">
        <v>34</v>
      </c>
      <c r="C455" s="110">
        <v>57932.92</v>
      </c>
      <c r="D455" s="110">
        <v>0.02</v>
      </c>
      <c r="E455">
        <f>+(C455-C$7)/C$8</f>
        <v>418.99459902179694</v>
      </c>
      <c r="F455" s="31">
        <f>ROUND(2*E455,0)/2+1</f>
        <v>420</v>
      </c>
      <c r="G455" s="10">
        <f>+C455-(C$7+F455*C$8)</f>
        <v>-13.012000000002445</v>
      </c>
      <c r="K455">
        <f>G455</f>
        <v>-13.012000000002445</v>
      </c>
      <c r="O455">
        <f ca="1">+C$11+C$12*$F455</f>
        <v>-13.053886222016532</v>
      </c>
      <c r="P455">
        <f>+D$11+D$12*F455+D$13*F455*F455</f>
        <v>-13.125753030164123</v>
      </c>
      <c r="Q455" s="2">
        <f>+C455-15018.5</f>
        <v>42914.42</v>
      </c>
      <c r="R455" s="2"/>
      <c r="S455">
        <f>(P455-G455)*(P455-G455)</f>
        <v>1.2939751870963734E-2</v>
      </c>
    </row>
    <row r="456" spans="1:19" x14ac:dyDescent="0.2">
      <c r="A456" s="110" t="s">
        <v>1</v>
      </c>
      <c r="B456" s="111" t="s">
        <v>34</v>
      </c>
      <c r="C456" s="110">
        <v>57932.94</v>
      </c>
      <c r="D456" s="110">
        <v>0.02</v>
      </c>
      <c r="E456">
        <f>+(C456-C$7)/C$8</f>
        <v>418.99614436606134</v>
      </c>
      <c r="F456" s="31">
        <f>ROUND(2*E456,0)/2+1</f>
        <v>420</v>
      </c>
      <c r="G456" s="10">
        <f>+C456-(C$7+F456*C$8)</f>
        <v>-12.99199999999837</v>
      </c>
      <c r="K456">
        <f>G456</f>
        <v>-12.99199999999837</v>
      </c>
      <c r="O456">
        <f ca="1">+C$11+C$12*$F456</f>
        <v>-13.053886222016532</v>
      </c>
      <c r="P456">
        <f>+D$11+D$12*F456+D$13*F456*F456</f>
        <v>-13.125753030164123</v>
      </c>
      <c r="Q456" s="2">
        <f>+C456-15018.5</f>
        <v>42914.44</v>
      </c>
      <c r="R456" s="2"/>
      <c r="S456">
        <f>(P456-G456)*(P456-G456)</f>
        <v>1.7889873078520836E-2</v>
      </c>
    </row>
    <row r="457" spans="1:19" x14ac:dyDescent="0.2">
      <c r="A457" s="110" t="s">
        <v>1</v>
      </c>
      <c r="B457" s="111" t="s">
        <v>34</v>
      </c>
      <c r="C457" s="110">
        <v>57932.94</v>
      </c>
      <c r="D457" s="110">
        <v>0.02</v>
      </c>
      <c r="E457">
        <f>+(C457-C$7)/C$8</f>
        <v>418.99614436606134</v>
      </c>
      <c r="F457" s="31">
        <f>ROUND(2*E457,0)/2+1</f>
        <v>420</v>
      </c>
      <c r="G457" s="10">
        <f>+C457-(C$7+F457*C$8)</f>
        <v>-12.99199999999837</v>
      </c>
      <c r="K457">
        <f>G457</f>
        <v>-12.99199999999837</v>
      </c>
      <c r="O457">
        <f ca="1">+C$11+C$12*$F457</f>
        <v>-13.053886222016532</v>
      </c>
      <c r="P457">
        <f>+D$11+D$12*F457+D$13*F457*F457</f>
        <v>-13.125753030164123</v>
      </c>
      <c r="Q457" s="2">
        <f>+C457-15018.5</f>
        <v>42914.44</v>
      </c>
      <c r="R457" s="2"/>
      <c r="S457">
        <f>(P457-G457)*(P457-G457)</f>
        <v>1.7889873078520836E-2</v>
      </c>
    </row>
    <row r="458" spans="1:19" x14ac:dyDescent="0.2">
      <c r="A458" s="110" t="s">
        <v>1</v>
      </c>
      <c r="B458" s="111" t="s">
        <v>42</v>
      </c>
      <c r="C458" s="110">
        <v>57939.32</v>
      </c>
      <c r="D458" s="110">
        <v>0.03</v>
      </c>
      <c r="E458">
        <f>+(C458-C$7)/C$8</f>
        <v>419.48910918629895</v>
      </c>
      <c r="F458" s="31">
        <f>ROUND(2*E458,0)/2+1</f>
        <v>420.5</v>
      </c>
      <c r="G458" s="10">
        <f>+C458-(C$7+F458*C$8)</f>
        <v>-13.083050000001094</v>
      </c>
      <c r="K458">
        <f>G458</f>
        <v>-13.083050000001094</v>
      </c>
      <c r="O458">
        <f ca="1">+C$11+C$12*$F458</f>
        <v>-13.053715137409945</v>
      </c>
      <c r="P458">
        <f>+D$11+D$12*F458+D$13*F458*F458</f>
        <v>-13.125062458441059</v>
      </c>
      <c r="Q458" s="2">
        <f>+C458-15018.5</f>
        <v>42920.82</v>
      </c>
      <c r="R458" s="2"/>
      <c r="S458">
        <f>(P458-G458)*(P458-G458)</f>
        <v>1.765046664169771E-3</v>
      </c>
    </row>
    <row r="459" spans="1:19" x14ac:dyDescent="0.2">
      <c r="A459" s="110" t="s">
        <v>1</v>
      </c>
      <c r="B459" s="111" t="s">
        <v>42</v>
      </c>
      <c r="C459" s="110">
        <v>57939.34</v>
      </c>
      <c r="D459" s="110">
        <v>0.02</v>
      </c>
      <c r="E459">
        <f>+(C459-C$7)/C$8</f>
        <v>419.49065453056278</v>
      </c>
      <c r="F459" s="31">
        <f>ROUND(2*E459,0)/2+1</f>
        <v>420.5</v>
      </c>
      <c r="G459" s="10">
        <f>+C459-(C$7+F459*C$8)</f>
        <v>-13.063050000004296</v>
      </c>
      <c r="K459">
        <f>G459</f>
        <v>-13.063050000004296</v>
      </c>
      <c r="O459">
        <f ca="1">+C$11+C$12*$F459</f>
        <v>-13.053715137409945</v>
      </c>
      <c r="P459">
        <f>+D$11+D$12*F459+D$13*F459*F459</f>
        <v>-13.125062458441059</v>
      </c>
      <c r="Q459" s="2">
        <f>+C459-15018.5</f>
        <v>42920.84</v>
      </c>
      <c r="R459" s="2"/>
      <c r="S459">
        <f>(P459-G459)*(P459-G459)</f>
        <v>3.8455450013713077E-3</v>
      </c>
    </row>
    <row r="460" spans="1:19" x14ac:dyDescent="0.2">
      <c r="A460" s="110" t="s">
        <v>1</v>
      </c>
      <c r="B460" s="111" t="s">
        <v>42</v>
      </c>
      <c r="C460" s="110">
        <v>57939.37</v>
      </c>
      <c r="D460" s="110">
        <v>0.02</v>
      </c>
      <c r="E460">
        <f>+(C460-C$7)/C$8</f>
        <v>419.49297254695938</v>
      </c>
      <c r="F460" s="31">
        <f>ROUND(2*E460,0)/2+1</f>
        <v>420.5</v>
      </c>
      <c r="G460" s="10">
        <f>+C460-(C$7+F460*C$8)</f>
        <v>-13.033049999998184</v>
      </c>
      <c r="K460">
        <f>G460</f>
        <v>-13.033049999998184</v>
      </c>
      <c r="O460">
        <f ca="1">+C$11+C$12*$F460</f>
        <v>-13.053715137409945</v>
      </c>
      <c r="P460">
        <f>+D$11+D$12*F460+D$13*F460*F460</f>
        <v>-13.125062458441059</v>
      </c>
      <c r="Q460" s="2">
        <f>+C460-15018.5</f>
        <v>42920.87</v>
      </c>
      <c r="R460" s="2"/>
      <c r="S460">
        <f>(P460-G460)*(P460-G460)</f>
        <v>8.4662925087018361E-3</v>
      </c>
    </row>
    <row r="461" spans="1:19" x14ac:dyDescent="0.2">
      <c r="A461" s="112" t="s">
        <v>0</v>
      </c>
      <c r="B461" s="111" t="s">
        <v>34</v>
      </c>
      <c r="C461" s="112">
        <v>58295.32</v>
      </c>
      <c r="D461" s="112">
        <v>0.01</v>
      </c>
      <c r="E461">
        <f>+(C461-C$7)/C$8</f>
        <v>446.99623708671697</v>
      </c>
      <c r="F461" s="31">
        <f>ROUND(2*E461,0)/2+1</f>
        <v>448</v>
      </c>
      <c r="G461" s="10">
        <f>+C461-(C$7+F461*C$8)</f>
        <v>-12.990799999999581</v>
      </c>
      <c r="K461">
        <f>G461</f>
        <v>-12.990799999999581</v>
      </c>
      <c r="O461">
        <f ca="1">+C$11+C$12*$F461</f>
        <v>-13.04430548404769</v>
      </c>
      <c r="P461">
        <f>+D$11+D$12*F461+D$13*F461*F461</f>
        <v>-13.084125788883389</v>
      </c>
      <c r="Q461" s="2">
        <f>+C461-15018.5</f>
        <v>43276.82</v>
      </c>
      <c r="R461" s="2"/>
      <c r="S461">
        <f>(P461-G461)*(P461-G461)</f>
        <v>8.7097028707851312E-3</v>
      </c>
    </row>
    <row r="462" spans="1:19" x14ac:dyDescent="0.2">
      <c r="A462" s="112" t="s">
        <v>0</v>
      </c>
      <c r="B462" s="111" t="s">
        <v>34</v>
      </c>
      <c r="C462" s="112">
        <v>58295.33</v>
      </c>
      <c r="D462" s="112">
        <v>0.01</v>
      </c>
      <c r="E462">
        <f>+(C462-C$7)/C$8</f>
        <v>446.99700975884917</v>
      </c>
      <c r="F462" s="31">
        <f>ROUND(2*E462,0)/2+1</f>
        <v>448</v>
      </c>
      <c r="G462" s="10">
        <f>+C462-(C$7+F462*C$8)</f>
        <v>-12.980799999997544</v>
      </c>
      <c r="K462">
        <f>G462</f>
        <v>-12.980799999997544</v>
      </c>
      <c r="O462">
        <f ca="1">+C$11+C$12*$F462</f>
        <v>-13.04430548404769</v>
      </c>
      <c r="P462">
        <f>+D$11+D$12*F462+D$13*F462*F462</f>
        <v>-13.084125788883389</v>
      </c>
      <c r="Q462" s="2">
        <f>+C462-15018.5</f>
        <v>43276.83</v>
      </c>
      <c r="R462" s="2"/>
      <c r="S462">
        <f>(P462-G462)*(P462-G462)</f>
        <v>1.0676218648882298E-2</v>
      </c>
    </row>
    <row r="463" spans="1:19" x14ac:dyDescent="0.2">
      <c r="A463" s="112" t="s">
        <v>0</v>
      </c>
      <c r="B463" s="111" t="s">
        <v>34</v>
      </c>
      <c r="C463" s="112">
        <v>58295.33</v>
      </c>
      <c r="D463" s="112">
        <v>0.02</v>
      </c>
      <c r="E463">
        <f>+(C463-C$7)/C$8</f>
        <v>446.99700975884917</v>
      </c>
      <c r="F463" s="31">
        <f>ROUND(2*E463,0)/2+1</f>
        <v>448</v>
      </c>
      <c r="G463" s="10">
        <f>+C463-(C$7+F463*C$8)</f>
        <v>-12.980799999997544</v>
      </c>
      <c r="K463">
        <f>G463</f>
        <v>-12.980799999997544</v>
      </c>
      <c r="O463">
        <f ca="1">+C$11+C$12*$F463</f>
        <v>-13.04430548404769</v>
      </c>
      <c r="P463">
        <f>+D$11+D$12*F463+D$13*F463*F463</f>
        <v>-13.084125788883389</v>
      </c>
      <c r="Q463" s="2">
        <f>+C463-15018.5</f>
        <v>43276.83</v>
      </c>
      <c r="R463" s="2"/>
      <c r="S463">
        <f>(P463-G463)*(P463-G463)</f>
        <v>1.0676218648882298E-2</v>
      </c>
    </row>
    <row r="464" spans="1:19" x14ac:dyDescent="0.2">
      <c r="A464" s="112" t="s">
        <v>0</v>
      </c>
      <c r="B464" s="111" t="s">
        <v>42</v>
      </c>
      <c r="C464" s="112">
        <v>58301.75</v>
      </c>
      <c r="D464" s="112">
        <v>0.02</v>
      </c>
      <c r="E464">
        <f>+(C464-C$7)/C$8</f>
        <v>447.49306526761501</v>
      </c>
      <c r="F464" s="31">
        <f>ROUND(2*E464,0)/2+1</f>
        <v>448.5</v>
      </c>
      <c r="G464" s="10">
        <f>+C464-(C$7+F464*C$8)</f>
        <v>-13.031849999999395</v>
      </c>
      <c r="K464">
        <f>G464</f>
        <v>-13.031849999999395</v>
      </c>
      <c r="O464">
        <f ca="1">+C$11+C$12*$F464</f>
        <v>-13.044134399441104</v>
      </c>
      <c r="P464">
        <f>+D$11+D$12*F464+D$13*F464*F464</f>
        <v>-13.083327754440718</v>
      </c>
      <c r="Q464" s="2">
        <f>+C464-15018.5</f>
        <v>43283.25</v>
      </c>
      <c r="R464" s="2"/>
      <c r="S464">
        <f>(P464-G464)*(P464-G464)</f>
        <v>2.6499592023212378E-3</v>
      </c>
    </row>
    <row r="465" spans="1:19" x14ac:dyDescent="0.2">
      <c r="A465" s="112" t="s">
        <v>0</v>
      </c>
      <c r="B465" s="111" t="s">
        <v>42</v>
      </c>
      <c r="C465" s="112">
        <v>58301.78</v>
      </c>
      <c r="D465" s="112">
        <v>0.02</v>
      </c>
      <c r="E465">
        <f>+(C465-C$7)/C$8</f>
        <v>447.49538328401098</v>
      </c>
      <c r="F465" s="31">
        <f>ROUND(2*E465,0)/2+1</f>
        <v>448.5</v>
      </c>
      <c r="G465" s="10">
        <f>+C465-(C$7+F465*C$8)</f>
        <v>-13.001850000000559</v>
      </c>
      <c r="K465">
        <f>G465</f>
        <v>-13.001850000000559</v>
      </c>
      <c r="O465">
        <f ca="1">+C$11+C$12*$F465</f>
        <v>-13.044134399441104</v>
      </c>
      <c r="P465">
        <f>+D$11+D$12*F465+D$13*F465*F465</f>
        <v>-13.083327754440718</v>
      </c>
      <c r="Q465" s="2">
        <f>+C465-15018.5</f>
        <v>43283.28</v>
      </c>
      <c r="R465" s="2"/>
      <c r="S465">
        <f>(P465-G465)*(P465-G465)</f>
        <v>6.6386244686109635E-3</v>
      </c>
    </row>
    <row r="466" spans="1:19" x14ac:dyDescent="0.2">
      <c r="A466" s="112" t="s">
        <v>0</v>
      </c>
      <c r="B466" s="111" t="s">
        <v>42</v>
      </c>
      <c r="C466" s="112">
        <v>58301.79</v>
      </c>
      <c r="D466" s="112">
        <v>0.02</v>
      </c>
      <c r="E466">
        <f>+(C466-C$7)/C$8</f>
        <v>447.49615595614318</v>
      </c>
      <c r="F466" s="31">
        <f>ROUND(2*E466,0)/2+1</f>
        <v>448.5</v>
      </c>
      <c r="G466" s="10">
        <f>+C466-(C$7+F466*C$8)</f>
        <v>-12.991849999998522</v>
      </c>
      <c r="K466">
        <f>G466</f>
        <v>-12.991849999998522</v>
      </c>
      <c r="O466">
        <f ca="1">+C$11+C$12*$F466</f>
        <v>-13.044134399441104</v>
      </c>
      <c r="P466">
        <f>+D$11+D$12*F466+D$13*F466*F466</f>
        <v>-13.083327754440718</v>
      </c>
      <c r="Q466" s="2">
        <f>+C466-15018.5</f>
        <v>43283.29</v>
      </c>
      <c r="R466" s="2"/>
      <c r="S466">
        <f>(P466-G466)*(P466-G466)</f>
        <v>8.3681795577868878E-3</v>
      </c>
    </row>
    <row r="467" spans="1:19" x14ac:dyDescent="0.2">
      <c r="A467" s="113" t="s">
        <v>1057</v>
      </c>
      <c r="B467" s="114" t="s">
        <v>34</v>
      </c>
      <c r="C467" s="115">
        <v>58631.85</v>
      </c>
      <c r="D467" s="115">
        <v>0.02</v>
      </c>
      <c r="E467">
        <f>+(C467-C$7)/C$8</f>
        <v>472.99897234606431</v>
      </c>
      <c r="F467" s="31">
        <f>ROUND(2*E467,0)/2+1</f>
        <v>474</v>
      </c>
      <c r="G467" s="10">
        <f>+C467-(C$7+F467*C$8)</f>
        <v>-12.955399999998917</v>
      </c>
      <c r="K467">
        <f>G467</f>
        <v>-12.955399999998917</v>
      </c>
      <c r="O467">
        <f ca="1">+C$11+C$12*$F467</f>
        <v>-13.035409084505195</v>
      </c>
      <c r="P467">
        <f>+D$11+D$12*F467+D$13*F467*F467</f>
        <v>-13.040083434182337</v>
      </c>
      <c r="Q467" s="2">
        <f>+C467-15018.5</f>
        <v>43613.35</v>
      </c>
      <c r="R467" s="2"/>
      <c r="S467">
        <f>(P467-G467)*(P467-G467)</f>
        <v>7.1712840250976184E-3</v>
      </c>
    </row>
    <row r="468" spans="1:19" x14ac:dyDescent="0.2">
      <c r="A468" s="113" t="s">
        <v>1057</v>
      </c>
      <c r="B468" s="114" t="s">
        <v>34</v>
      </c>
      <c r="C468" s="115">
        <v>58631.86</v>
      </c>
      <c r="D468" s="115">
        <v>0.02</v>
      </c>
      <c r="E468">
        <f>+(C468-C$7)/C$8</f>
        <v>472.99974501819645</v>
      </c>
      <c r="F468" s="31">
        <f>ROUND(2*E468,0)/2+1</f>
        <v>474</v>
      </c>
      <c r="G468" s="10">
        <f>+C468-(C$7+F468*C$8)</f>
        <v>-12.94539999999688</v>
      </c>
      <c r="K468">
        <f>G468</f>
        <v>-12.94539999999688</v>
      </c>
      <c r="O468">
        <f ca="1">+C$11+C$12*$F468</f>
        <v>-13.035409084505195</v>
      </c>
      <c r="P468">
        <f>+D$11+D$12*F468+D$13*F468*F468</f>
        <v>-13.040083434182337</v>
      </c>
      <c r="Q468" s="2">
        <f>+C468-15018.5</f>
        <v>43613.36</v>
      </c>
      <c r="R468" s="2"/>
      <c r="S468">
        <f>(P468-G468)*(P468-G468)</f>
        <v>8.9649527091518084E-3</v>
      </c>
    </row>
    <row r="469" spans="1:19" x14ac:dyDescent="0.2">
      <c r="A469" s="113" t="s">
        <v>1057</v>
      </c>
      <c r="B469" s="114" t="s">
        <v>34</v>
      </c>
      <c r="C469" s="115">
        <v>58631.87</v>
      </c>
      <c r="D469" s="115">
        <v>0.02</v>
      </c>
      <c r="E469">
        <f>+(C469-C$7)/C$8</f>
        <v>473.00051769032865</v>
      </c>
      <c r="F469" s="31">
        <f>ROUND(2*E469,0)/2+1</f>
        <v>474</v>
      </c>
      <c r="G469" s="10">
        <f>+C469-(C$7+F469*C$8)</f>
        <v>-12.935399999994843</v>
      </c>
      <c r="K469">
        <f>G469</f>
        <v>-12.935399999994843</v>
      </c>
      <c r="O469">
        <f ca="1">+C$11+C$12*$F469</f>
        <v>-13.035409084505195</v>
      </c>
      <c r="P469">
        <f>+D$11+D$12*F469+D$13*F469*F469</f>
        <v>-13.040083434182337</v>
      </c>
      <c r="Q469" s="2">
        <f>+C469-15018.5</f>
        <v>43613.37</v>
      </c>
      <c r="R469" s="2"/>
      <c r="S469">
        <f>(P469-G469)*(P469-G469)</f>
        <v>1.0958621393287489E-2</v>
      </c>
    </row>
    <row r="470" spans="1:19" x14ac:dyDescent="0.2">
      <c r="A470" s="113" t="s">
        <v>1057</v>
      </c>
      <c r="B470" s="114" t="s">
        <v>42</v>
      </c>
      <c r="C470" s="115">
        <v>58638.34</v>
      </c>
      <c r="D470" s="115">
        <v>0.02</v>
      </c>
      <c r="E470">
        <f>+(C470-C$7)/C$8</f>
        <v>473.50043655975435</v>
      </c>
      <c r="F470" s="31">
        <f>ROUND(2*E470,0)/2+1</f>
        <v>474.5</v>
      </c>
      <c r="G470" s="10">
        <f>+C470-(C$7+F470*C$8)</f>
        <v>-12.936450000001059</v>
      </c>
      <c r="K470">
        <f>G470</f>
        <v>-12.936450000001059</v>
      </c>
      <c r="O470">
        <f ca="1">+C$11+C$12*$F470</f>
        <v>-13.035237999898609</v>
      </c>
      <c r="P470">
        <f>+D$11+D$12*F470+D$13*F470*F470</f>
        <v>-13.0391856129286</v>
      </c>
      <c r="Q470" s="2">
        <f>+C470-15018.5</f>
        <v>43619.839999999997</v>
      </c>
      <c r="R470" s="2"/>
      <c r="S470">
        <f>(P470-G470)*(P470-G470)</f>
        <v>1.0554606163597477E-2</v>
      </c>
    </row>
    <row r="471" spans="1:19" ht="12" customHeight="1" x14ac:dyDescent="0.2">
      <c r="A471" s="113" t="s">
        <v>1057</v>
      </c>
      <c r="B471" s="114" t="s">
        <v>42</v>
      </c>
      <c r="C471" s="115">
        <v>58638.35</v>
      </c>
      <c r="D471" s="115">
        <v>0.02</v>
      </c>
      <c r="E471">
        <f>+(C471-C$7)/C$8</f>
        <v>473.50120923188655</v>
      </c>
      <c r="F471" s="31">
        <f>ROUND(2*E471,0)/2+1</f>
        <v>474.5</v>
      </c>
      <c r="G471" s="10">
        <f>+C471-(C$7+F471*C$8)</f>
        <v>-12.926449999999022</v>
      </c>
      <c r="K471">
        <f>G471</f>
        <v>-12.926449999999022</v>
      </c>
      <c r="O471">
        <f ca="1">+C$11+C$12*$F471</f>
        <v>-13.035237999898609</v>
      </c>
      <c r="P471">
        <f>+D$11+D$12*F471+D$13*F471*F471</f>
        <v>-13.0391856129286</v>
      </c>
      <c r="Q471" s="2">
        <f>+C471-15018.5</f>
        <v>43619.85</v>
      </c>
      <c r="R471" s="2"/>
      <c r="S471">
        <f>(P471-G471)*(P471-G471)</f>
        <v>1.2709318422607637E-2</v>
      </c>
    </row>
    <row r="472" spans="1:19" ht="12" customHeight="1" x14ac:dyDescent="0.2">
      <c r="A472" s="113" t="s">
        <v>1057</v>
      </c>
      <c r="B472" s="114" t="s">
        <v>42</v>
      </c>
      <c r="C472" s="115">
        <v>58638.37</v>
      </c>
      <c r="D472" s="115">
        <v>0.02</v>
      </c>
      <c r="E472">
        <f>+(C472-C$7)/C$8</f>
        <v>473.50275457615089</v>
      </c>
      <c r="F472" s="31">
        <f>ROUND(2*E472,0)/2+1</f>
        <v>474.5</v>
      </c>
      <c r="G472" s="10">
        <f>+C472-(C$7+F472*C$8)</f>
        <v>-12.906449999994948</v>
      </c>
      <c r="K472">
        <f>G472</f>
        <v>-12.906449999994948</v>
      </c>
      <c r="O472">
        <f ca="1">+C$11+C$12*$F472</f>
        <v>-13.035237999898609</v>
      </c>
      <c r="P472">
        <f>+D$11+D$12*F472+D$13*F472*F472</f>
        <v>-13.0391856129286</v>
      </c>
      <c r="Q472" s="2">
        <f>+C472-15018.5</f>
        <v>43619.87</v>
      </c>
      <c r="R472" s="2"/>
      <c r="S472">
        <f>(P472-G472)*(P472-G472)</f>
        <v>1.7618742940872428E-2</v>
      </c>
    </row>
    <row r="473" spans="1:19" ht="12" customHeight="1" x14ac:dyDescent="0.2">
      <c r="A473" s="116" t="s">
        <v>1058</v>
      </c>
      <c r="B473" s="117" t="s">
        <v>42</v>
      </c>
      <c r="C473" s="118">
        <v>59013.64</v>
      </c>
      <c r="D473" s="118">
        <v>0.03</v>
      </c>
      <c r="E473">
        <f>+(C473-C$7)/C$8</f>
        <v>502.49882167499862</v>
      </c>
      <c r="F473" s="31">
        <f>ROUND(2*E473,0)/2+1</f>
        <v>503.5</v>
      </c>
      <c r="G473" s="10">
        <f>+C473-(C$7+F473*C$8)</f>
        <v>-12.95734999999695</v>
      </c>
      <c r="K473">
        <f>G473</f>
        <v>-12.95734999999695</v>
      </c>
      <c r="O473">
        <f ca="1">+C$11+C$12*$F473</f>
        <v>-13.025315092716594</v>
      </c>
      <c r="P473">
        <f>+D$11+D$12*F473+D$13*F473*F473</f>
        <v>-12.98382861033244</v>
      </c>
      <c r="Q473" s="2">
        <f>+C473-15018.5</f>
        <v>43995.14</v>
      </c>
      <c r="R473" s="2"/>
      <c r="S473">
        <f>(P473-G473)*(P473-G473)</f>
        <v>7.0111680529870218E-4</v>
      </c>
    </row>
    <row r="474" spans="1:19" ht="12" customHeight="1" x14ac:dyDescent="0.2">
      <c r="A474" s="116" t="s">
        <v>1058</v>
      </c>
      <c r="B474" s="117" t="s">
        <v>42</v>
      </c>
      <c r="C474" s="118">
        <v>59013.64</v>
      </c>
      <c r="D474" s="118">
        <v>0.03</v>
      </c>
      <c r="E474">
        <f>+(C474-C$7)/C$8</f>
        <v>502.49882167499862</v>
      </c>
      <c r="F474" s="31">
        <f>ROUND(2*E474,0)/2+1</f>
        <v>503.5</v>
      </c>
      <c r="G474" s="10">
        <f>+C474-(C$7+F474*C$8)</f>
        <v>-12.95734999999695</v>
      </c>
      <c r="K474">
        <f>G474</f>
        <v>-12.95734999999695</v>
      </c>
      <c r="O474">
        <f ca="1">+C$11+C$12*$F474</f>
        <v>-13.025315092716594</v>
      </c>
      <c r="P474">
        <f>+D$11+D$12*F474+D$13*F474*F474</f>
        <v>-12.98382861033244</v>
      </c>
      <c r="Q474" s="2">
        <f>+C474-15018.5</f>
        <v>43995.14</v>
      </c>
      <c r="R474" s="2"/>
      <c r="S474">
        <f>(P474-G474)*(P474-G474)</f>
        <v>7.0111680529870218E-4</v>
      </c>
    </row>
    <row r="475" spans="1:19" x14ac:dyDescent="0.2">
      <c r="A475" s="116" t="s">
        <v>1058</v>
      </c>
      <c r="B475" s="117" t="s">
        <v>42</v>
      </c>
      <c r="C475" s="118">
        <v>59013.66</v>
      </c>
      <c r="D475" s="118">
        <v>0.03</v>
      </c>
      <c r="E475">
        <f>+(C475-C$7)/C$8</f>
        <v>502.50036701926297</v>
      </c>
      <c r="F475" s="31">
        <f>ROUND(2*E475,0)/2+1</f>
        <v>503.5</v>
      </c>
      <c r="G475" s="10">
        <f>+C475-(C$7+F475*C$8)</f>
        <v>-12.937349999992875</v>
      </c>
      <c r="K475">
        <f>G475</f>
        <v>-12.937349999992875</v>
      </c>
      <c r="O475">
        <f ca="1">+C$11+C$12*$F475</f>
        <v>-13.025315092716594</v>
      </c>
      <c r="P475">
        <f>+D$11+D$12*F475+D$13*F475*F475</f>
        <v>-12.98382861033244</v>
      </c>
      <c r="Q475" s="2">
        <f>+C475-15018.5</f>
        <v>43995.16</v>
      </c>
      <c r="R475" s="2"/>
      <c r="S475">
        <f>(P475-G475)*(P475-G475)</f>
        <v>2.1602612190970479E-3</v>
      </c>
    </row>
    <row r="476" spans="1:19" x14ac:dyDescent="0.2">
      <c r="A476" s="116" t="s">
        <v>1058</v>
      </c>
      <c r="B476" s="117" t="s">
        <v>34</v>
      </c>
      <c r="C476" s="118">
        <v>59020.11</v>
      </c>
      <c r="D476" s="118">
        <v>0.02</v>
      </c>
      <c r="E476">
        <f>+(C476-C$7)/C$8</f>
        <v>502.99874054442483</v>
      </c>
      <c r="F476" s="31">
        <f>ROUND(2*E476,0)/2+1</f>
        <v>504</v>
      </c>
      <c r="G476" s="10">
        <f>+C476-(C$7+F476*C$8)</f>
        <v>-12.958400000003166</v>
      </c>
      <c r="K476">
        <f>G476</f>
        <v>-12.958400000003166</v>
      </c>
      <c r="O476">
        <f ca="1">+C$11+C$12*$F476</f>
        <v>-13.025144008110008</v>
      </c>
      <c r="P476">
        <f>+D$11+D$12*F476+D$13*F476*F476</f>
        <v>-12.982817569427686</v>
      </c>
      <c r="Q476" s="2">
        <f>+C476-15018.5</f>
        <v>44001.61</v>
      </c>
      <c r="R476" s="2"/>
      <c r="S476">
        <f>(P476-G476)*(P476-G476)</f>
        <v>5.9621769660123786E-4</v>
      </c>
    </row>
    <row r="477" spans="1:19" x14ac:dyDescent="0.2">
      <c r="A477" s="116" t="s">
        <v>1058</v>
      </c>
      <c r="B477" s="117" t="s">
        <v>34</v>
      </c>
      <c r="C477" s="118">
        <v>59020.12</v>
      </c>
      <c r="D477" s="118">
        <v>0.03</v>
      </c>
      <c r="E477">
        <f>+(C477-C$7)/C$8</f>
        <v>502.99951321655703</v>
      </c>
      <c r="F477" s="31">
        <f>ROUND(2*E477,0)/2+1</f>
        <v>504</v>
      </c>
      <c r="G477" s="10">
        <f>+C477-(C$7+F477*C$8)</f>
        <v>-12.948400000001129</v>
      </c>
      <c r="K477">
        <f>G477</f>
        <v>-12.948400000001129</v>
      </c>
      <c r="O477">
        <f ca="1">+C$11+C$12*$F477</f>
        <v>-13.025144008110008</v>
      </c>
      <c r="P477">
        <f>+D$11+D$12*F477+D$13*F477*F477</f>
        <v>-12.982817569427686</v>
      </c>
      <c r="Q477" s="2">
        <f>+C477-15018.5</f>
        <v>44001.62</v>
      </c>
      <c r="R477" s="2"/>
      <c r="S477">
        <f>(P477-G477)*(P477-G477)</f>
        <v>1.1845690852318668E-3</v>
      </c>
    </row>
    <row r="478" spans="1:19" x14ac:dyDescent="0.2">
      <c r="A478" s="119" t="s">
        <v>1059</v>
      </c>
      <c r="B478" s="120" t="s">
        <v>42</v>
      </c>
      <c r="C478" s="121">
        <v>59376.04</v>
      </c>
      <c r="D478" s="122">
        <v>0.02</v>
      </c>
      <c r="E478">
        <f>+(C478-C$7)/C$8</f>
        <v>530.5004597399186</v>
      </c>
      <c r="F478" s="31">
        <f>ROUND(2*E478,0)/2+1</f>
        <v>531.5</v>
      </c>
      <c r="G478" s="10">
        <f>+C478-(C$7+F478*C$8)</f>
        <v>-12.936150000001362</v>
      </c>
      <c r="K478">
        <f>G478</f>
        <v>-12.936150000001362</v>
      </c>
      <c r="O478">
        <f ca="1">+C$11+C$12*$F478</f>
        <v>-13.015734354747753</v>
      </c>
      <c r="P478">
        <f>+D$11+D$12*F478+D$13*F478*F478</f>
        <v>-12.924255094877076</v>
      </c>
      <c r="Q478" s="2">
        <f>+C478-15018.5</f>
        <v>44357.54</v>
      </c>
      <c r="R478" s="2"/>
      <c r="S478">
        <f>(P478-G478)*(P478-G478)</f>
        <v>1.4148876791577678E-4</v>
      </c>
    </row>
    <row r="479" spans="1:19" x14ac:dyDescent="0.2">
      <c r="A479" s="119" t="s">
        <v>1059</v>
      </c>
      <c r="B479" s="120" t="s">
        <v>42</v>
      </c>
      <c r="C479" s="121">
        <v>59376.04</v>
      </c>
      <c r="D479" s="122">
        <v>0.02</v>
      </c>
      <c r="E479">
        <f>+(C479-C$7)/C$8</f>
        <v>530.5004597399186</v>
      </c>
      <c r="F479" s="31">
        <f>ROUND(2*E479,0)/2+1</f>
        <v>531.5</v>
      </c>
      <c r="G479" s="10">
        <f>+C479-(C$7+F479*C$8)</f>
        <v>-12.936150000001362</v>
      </c>
      <c r="K479">
        <f>G479</f>
        <v>-12.936150000001362</v>
      </c>
      <c r="O479">
        <f ca="1">+C$11+C$12*$F479</f>
        <v>-13.015734354747753</v>
      </c>
      <c r="P479">
        <f>+D$11+D$12*F479+D$13*F479*F479</f>
        <v>-12.924255094877076</v>
      </c>
      <c r="Q479" s="2">
        <f>+C479-15018.5</f>
        <v>44357.54</v>
      </c>
      <c r="R479" s="2"/>
      <c r="S479">
        <f>(P479-G479)*(P479-G479)</f>
        <v>1.4148876791577678E-4</v>
      </c>
    </row>
    <row r="480" spans="1:19" x14ac:dyDescent="0.2">
      <c r="A480" s="119" t="s">
        <v>1059</v>
      </c>
      <c r="B480" s="120" t="s">
        <v>42</v>
      </c>
      <c r="C480" s="121">
        <v>59376.15</v>
      </c>
      <c r="D480" s="122">
        <v>0.03</v>
      </c>
      <c r="E480">
        <f>+(C480-C$7)/C$8</f>
        <v>530.50895913337104</v>
      </c>
      <c r="F480" s="31">
        <f>ROUND(2*E480,0)/2+1</f>
        <v>531.5</v>
      </c>
      <c r="G480" s="10">
        <f>+C480-(C$7+F480*C$8)</f>
        <v>-12.82615000000078</v>
      </c>
      <c r="K480">
        <f>G480</f>
        <v>-12.82615000000078</v>
      </c>
      <c r="O480">
        <f ca="1">+C$11+C$12*$F480</f>
        <v>-13.015734354747753</v>
      </c>
      <c r="P480">
        <f>+D$11+D$12*F480+D$13*F480*F480</f>
        <v>-12.924255094877076</v>
      </c>
      <c r="Q480" s="2">
        <f>+C480-15018.5</f>
        <v>44357.65</v>
      </c>
      <c r="R480" s="2"/>
      <c r="S480">
        <f>(P480-G480)*(P480-G480)</f>
        <v>9.6246096406869611E-3</v>
      </c>
    </row>
    <row r="481" spans="1:19" x14ac:dyDescent="0.2">
      <c r="A481" s="119" t="s">
        <v>1059</v>
      </c>
      <c r="B481" s="120" t="s">
        <v>34</v>
      </c>
      <c r="C481" s="121">
        <v>59382.51</v>
      </c>
      <c r="D481" s="122">
        <v>0.02</v>
      </c>
      <c r="E481">
        <f>+(C481-C$7)/C$8</f>
        <v>531.00037860934481</v>
      </c>
      <c r="F481" s="31">
        <f>ROUND(2*E481,0)/2+1</f>
        <v>532</v>
      </c>
      <c r="G481" s="10">
        <f>+C481-(C$7+F481*C$8)</f>
        <v>-12.937200000000303</v>
      </c>
      <c r="K481">
        <f>G481</f>
        <v>-12.937200000000303</v>
      </c>
      <c r="O481">
        <f ca="1">+C$11+C$12*$F481</f>
        <v>-13.015563270141167</v>
      </c>
      <c r="P481">
        <f>+D$11+D$12*F481+D$13*F481*F481</f>
        <v>-12.923136591252716</v>
      </c>
      <c r="Q481" s="2">
        <f>+C481-15018.5</f>
        <v>44364.01</v>
      </c>
      <c r="R481" s="2"/>
      <c r="S481">
        <f>(P481-G481)*(P481-G481)</f>
        <v>1.9777946560170788E-4</v>
      </c>
    </row>
    <row r="482" spans="1:19" x14ac:dyDescent="0.2">
      <c r="A482" s="119" t="s">
        <v>1059</v>
      </c>
      <c r="B482" s="120" t="s">
        <v>34</v>
      </c>
      <c r="C482" s="121">
        <v>59382.51</v>
      </c>
      <c r="D482" s="122">
        <v>0.02</v>
      </c>
      <c r="E482">
        <f>+(C482-C$7)/C$8</f>
        <v>531.00037860934481</v>
      </c>
      <c r="F482" s="31">
        <f>ROUND(2*E482,0)/2+1</f>
        <v>532</v>
      </c>
      <c r="G482" s="10">
        <f>+C482-(C$7+F482*C$8)</f>
        <v>-12.937200000000303</v>
      </c>
      <c r="K482">
        <f>G482</f>
        <v>-12.937200000000303</v>
      </c>
      <c r="O482">
        <f ca="1">+C$11+C$12*$F482</f>
        <v>-13.015563270141167</v>
      </c>
      <c r="P482">
        <f>+D$11+D$12*F482+D$13*F482*F482</f>
        <v>-12.923136591252716</v>
      </c>
      <c r="Q482" s="2">
        <f>+C482-15018.5</f>
        <v>44364.01</v>
      </c>
      <c r="R482" s="2"/>
      <c r="S482">
        <f>(P482-G482)*(P482-G482)</f>
        <v>1.9777946560170788E-4</v>
      </c>
    </row>
    <row r="483" spans="1:19" x14ac:dyDescent="0.2">
      <c r="A483" s="119" t="s">
        <v>1059</v>
      </c>
      <c r="B483" s="120" t="s">
        <v>34</v>
      </c>
      <c r="C483" s="121">
        <v>59382.52</v>
      </c>
      <c r="D483" s="122">
        <v>0.02</v>
      </c>
      <c r="E483">
        <f>+(C483-C$7)/C$8</f>
        <v>531.0011512814765</v>
      </c>
      <c r="F483" s="31">
        <f>ROUND(2*E483,0)/2+1</f>
        <v>532</v>
      </c>
      <c r="G483" s="10">
        <f>+C483-(C$7+F483*C$8)</f>
        <v>-12.927200000005541</v>
      </c>
      <c r="K483">
        <f>G483</f>
        <v>-12.927200000005541</v>
      </c>
      <c r="O483">
        <f ca="1">+C$11+C$12*$F483</f>
        <v>-13.015563270141167</v>
      </c>
      <c r="P483">
        <f>+D$11+D$12*F483+D$13*F483*F483</f>
        <v>-12.923136591252716</v>
      </c>
      <c r="Q483" s="2">
        <f>+C483-15018.5</f>
        <v>44364.02</v>
      </c>
      <c r="R483" s="2"/>
      <c r="S483">
        <f>(P483-G483)*(P483-G483)</f>
        <v>1.6511290692540811E-5</v>
      </c>
    </row>
    <row r="484" spans="1:19" x14ac:dyDescent="0.2">
      <c r="B484" s="3"/>
      <c r="C484" s="10"/>
      <c r="D484" s="10"/>
    </row>
    <row r="485" spans="1:19" x14ac:dyDescent="0.2">
      <c r="B485" s="3"/>
      <c r="C485" s="10"/>
      <c r="D485" s="10"/>
    </row>
    <row r="486" spans="1:19" x14ac:dyDescent="0.2">
      <c r="B486" s="3"/>
      <c r="C486" s="10"/>
      <c r="D486" s="10"/>
    </row>
    <row r="487" spans="1:19" x14ac:dyDescent="0.2">
      <c r="B487" s="3"/>
      <c r="C487" s="10"/>
      <c r="D487" s="10"/>
    </row>
    <row r="488" spans="1:19" x14ac:dyDescent="0.2">
      <c r="B488" s="3"/>
      <c r="C488" s="10"/>
      <c r="D488" s="10"/>
    </row>
    <row r="489" spans="1:19" x14ac:dyDescent="0.2">
      <c r="B489" s="3"/>
      <c r="C489" s="10"/>
      <c r="D489" s="10"/>
    </row>
    <row r="490" spans="1:19" x14ac:dyDescent="0.2">
      <c r="B490" s="3"/>
      <c r="C490" s="10"/>
      <c r="D490" s="10"/>
    </row>
    <row r="491" spans="1:19" x14ac:dyDescent="0.2">
      <c r="B491" s="3"/>
      <c r="C491" s="10"/>
      <c r="D491" s="10"/>
    </row>
    <row r="492" spans="1:19" x14ac:dyDescent="0.2">
      <c r="B492" s="3"/>
      <c r="C492" s="10"/>
      <c r="D492" s="10"/>
    </row>
    <row r="493" spans="1:19" x14ac:dyDescent="0.2">
      <c r="B493" s="3"/>
      <c r="C493" s="10"/>
      <c r="D493" s="10"/>
    </row>
    <row r="494" spans="1:19" x14ac:dyDescent="0.2">
      <c r="B494" s="3"/>
      <c r="C494" s="10"/>
      <c r="D494" s="10"/>
    </row>
    <row r="495" spans="1:19" x14ac:dyDescent="0.2">
      <c r="B495" s="3"/>
      <c r="C495" s="10"/>
      <c r="D495" s="10"/>
    </row>
    <row r="496" spans="1:19" x14ac:dyDescent="0.2">
      <c r="B496" s="3"/>
      <c r="C496" s="10"/>
      <c r="D496" s="10"/>
    </row>
    <row r="497" spans="2:4" x14ac:dyDescent="0.2">
      <c r="B497" s="3"/>
      <c r="C497" s="10"/>
      <c r="D497" s="10"/>
    </row>
    <row r="498" spans="2:4" x14ac:dyDescent="0.2">
      <c r="B498" s="3"/>
      <c r="C498" s="10"/>
      <c r="D498" s="10"/>
    </row>
    <row r="499" spans="2:4" x14ac:dyDescent="0.2">
      <c r="B499" s="3"/>
      <c r="C499" s="10"/>
      <c r="D499" s="10"/>
    </row>
    <row r="500" spans="2:4" x14ac:dyDescent="0.2">
      <c r="B500" s="3"/>
      <c r="C500" s="10"/>
      <c r="D500" s="10"/>
    </row>
    <row r="501" spans="2:4" x14ac:dyDescent="0.2">
      <c r="B501" s="3"/>
      <c r="C501" s="10"/>
      <c r="D501" s="10"/>
    </row>
    <row r="502" spans="2:4" x14ac:dyDescent="0.2">
      <c r="B502" s="3"/>
      <c r="C502" s="10"/>
      <c r="D502" s="10"/>
    </row>
    <row r="503" spans="2:4" x14ac:dyDescent="0.2">
      <c r="B503" s="3"/>
      <c r="C503" s="10"/>
      <c r="D503" s="10"/>
    </row>
    <row r="504" spans="2:4" x14ac:dyDescent="0.2">
      <c r="B504" s="3"/>
      <c r="C504" s="10"/>
      <c r="D504" s="10"/>
    </row>
    <row r="505" spans="2:4" x14ac:dyDescent="0.2">
      <c r="B505" s="3"/>
      <c r="C505" s="10"/>
      <c r="D505" s="10"/>
    </row>
    <row r="506" spans="2:4" x14ac:dyDescent="0.2">
      <c r="B506" s="3"/>
      <c r="C506" s="10"/>
      <c r="D506" s="10"/>
    </row>
    <row r="507" spans="2:4" x14ac:dyDescent="0.2">
      <c r="B507" s="3"/>
      <c r="C507" s="10"/>
      <c r="D507" s="10"/>
    </row>
    <row r="508" spans="2:4" x14ac:dyDescent="0.2">
      <c r="B508" s="3"/>
      <c r="C508" s="10"/>
      <c r="D508" s="10"/>
    </row>
    <row r="509" spans="2:4" x14ac:dyDescent="0.2">
      <c r="B509" s="3"/>
      <c r="C509" s="10"/>
      <c r="D509" s="10"/>
    </row>
    <row r="510" spans="2:4" x14ac:dyDescent="0.2">
      <c r="B510" s="3"/>
      <c r="C510" s="10"/>
      <c r="D510" s="10"/>
    </row>
    <row r="511" spans="2:4" x14ac:dyDescent="0.2">
      <c r="B511" s="3"/>
      <c r="C511" s="10"/>
      <c r="D511" s="10"/>
    </row>
    <row r="512" spans="2:4" x14ac:dyDescent="0.2">
      <c r="B512" s="3"/>
      <c r="C512" s="10"/>
      <c r="D512" s="10"/>
    </row>
    <row r="513" spans="2:4" x14ac:dyDescent="0.2">
      <c r="B513" s="3"/>
      <c r="C513" s="10"/>
      <c r="D513" s="10"/>
    </row>
    <row r="514" spans="2:4" x14ac:dyDescent="0.2">
      <c r="B514" s="3"/>
      <c r="C514" s="10"/>
      <c r="D514" s="10"/>
    </row>
    <row r="515" spans="2:4" x14ac:dyDescent="0.2">
      <c r="B515" s="3"/>
      <c r="C515" s="10"/>
      <c r="D515" s="10"/>
    </row>
    <row r="516" spans="2:4" x14ac:dyDescent="0.2">
      <c r="B516" s="3"/>
      <c r="C516" s="10"/>
      <c r="D516" s="10"/>
    </row>
    <row r="517" spans="2:4" x14ac:dyDescent="0.2">
      <c r="B517" s="3"/>
      <c r="C517" s="10"/>
      <c r="D517" s="10"/>
    </row>
    <row r="518" spans="2:4" x14ac:dyDescent="0.2">
      <c r="B518" s="3"/>
      <c r="C518" s="10"/>
      <c r="D518" s="10"/>
    </row>
    <row r="519" spans="2:4" x14ac:dyDescent="0.2">
      <c r="B519" s="3"/>
      <c r="C519" s="10"/>
      <c r="D519" s="10"/>
    </row>
    <row r="520" spans="2:4" x14ac:dyDescent="0.2">
      <c r="B520" s="3"/>
      <c r="C520" s="10"/>
      <c r="D520" s="10"/>
    </row>
    <row r="521" spans="2:4" x14ac:dyDescent="0.2">
      <c r="B521" s="3"/>
      <c r="C521" s="10"/>
      <c r="D521" s="10"/>
    </row>
    <row r="522" spans="2:4" x14ac:dyDescent="0.2">
      <c r="B522" s="3"/>
      <c r="C522" s="10"/>
      <c r="D522" s="10"/>
    </row>
    <row r="523" spans="2:4" x14ac:dyDescent="0.2">
      <c r="B523" s="3"/>
      <c r="C523" s="10"/>
      <c r="D523" s="10"/>
    </row>
    <row r="524" spans="2:4" x14ac:dyDescent="0.2">
      <c r="B524" s="3"/>
      <c r="C524" s="10"/>
      <c r="D524" s="10"/>
    </row>
    <row r="525" spans="2:4" x14ac:dyDescent="0.2">
      <c r="B525" s="3"/>
      <c r="C525" s="10"/>
      <c r="D525" s="10"/>
    </row>
    <row r="526" spans="2:4" x14ac:dyDescent="0.2">
      <c r="B526" s="3"/>
      <c r="C526" s="10"/>
      <c r="D526" s="10"/>
    </row>
    <row r="527" spans="2:4" x14ac:dyDescent="0.2">
      <c r="B527" s="3"/>
      <c r="C527" s="10"/>
      <c r="D527" s="10"/>
    </row>
    <row r="528" spans="2:4" x14ac:dyDescent="0.2">
      <c r="B528" s="3"/>
      <c r="C528" s="10"/>
      <c r="D528" s="10"/>
    </row>
    <row r="529" spans="2:4" x14ac:dyDescent="0.2">
      <c r="B529" s="3"/>
      <c r="C529" s="10"/>
      <c r="D529" s="10"/>
    </row>
    <row r="530" spans="2:4" x14ac:dyDescent="0.2">
      <c r="B530" s="3"/>
      <c r="C530" s="10"/>
      <c r="D530" s="10"/>
    </row>
    <row r="531" spans="2:4" x14ac:dyDescent="0.2">
      <c r="B531" s="3"/>
      <c r="C531" s="10"/>
      <c r="D531" s="10"/>
    </row>
    <row r="532" spans="2:4" x14ac:dyDescent="0.2">
      <c r="B532" s="3"/>
      <c r="C532" s="10"/>
      <c r="D532" s="10"/>
    </row>
    <row r="533" spans="2:4" x14ac:dyDescent="0.2">
      <c r="B533" s="3"/>
      <c r="C533" s="10"/>
      <c r="D533" s="10"/>
    </row>
    <row r="534" spans="2:4" x14ac:dyDescent="0.2">
      <c r="B534" s="3"/>
      <c r="C534" s="10"/>
      <c r="D534" s="10"/>
    </row>
    <row r="535" spans="2:4" x14ac:dyDescent="0.2">
      <c r="B535" s="3"/>
      <c r="C535" s="10"/>
      <c r="D535" s="10"/>
    </row>
    <row r="536" spans="2:4" x14ac:dyDescent="0.2">
      <c r="B536" s="3"/>
      <c r="C536" s="10"/>
      <c r="D536" s="10"/>
    </row>
    <row r="537" spans="2:4" x14ac:dyDescent="0.2">
      <c r="B537" s="3"/>
      <c r="C537" s="10"/>
      <c r="D537" s="10"/>
    </row>
    <row r="538" spans="2:4" x14ac:dyDescent="0.2">
      <c r="B538" s="3"/>
      <c r="C538" s="10"/>
      <c r="D538" s="10"/>
    </row>
    <row r="539" spans="2:4" x14ac:dyDescent="0.2">
      <c r="B539" s="3"/>
      <c r="C539" s="10"/>
      <c r="D539" s="10"/>
    </row>
    <row r="540" spans="2:4" x14ac:dyDescent="0.2">
      <c r="B540" s="3"/>
      <c r="C540" s="10"/>
      <c r="D540" s="10"/>
    </row>
    <row r="541" spans="2:4" x14ac:dyDescent="0.2">
      <c r="B541" s="3"/>
      <c r="C541" s="10"/>
      <c r="D541" s="10"/>
    </row>
    <row r="542" spans="2:4" x14ac:dyDescent="0.2">
      <c r="B542" s="3"/>
      <c r="C542" s="10"/>
      <c r="D542" s="10"/>
    </row>
    <row r="543" spans="2:4" x14ac:dyDescent="0.2">
      <c r="B543" s="3"/>
      <c r="C543" s="10"/>
      <c r="D543" s="10"/>
    </row>
    <row r="544" spans="2:4" x14ac:dyDescent="0.2">
      <c r="B544" s="3"/>
      <c r="C544" s="10"/>
      <c r="D544" s="10"/>
    </row>
    <row r="545" spans="2:4" x14ac:dyDescent="0.2">
      <c r="B545" s="3"/>
      <c r="C545" s="10"/>
      <c r="D545" s="10"/>
    </row>
    <row r="546" spans="2:4" x14ac:dyDescent="0.2">
      <c r="B546" s="3"/>
      <c r="C546" s="10"/>
      <c r="D546" s="10"/>
    </row>
    <row r="547" spans="2:4" x14ac:dyDescent="0.2">
      <c r="B547" s="3"/>
      <c r="C547" s="10"/>
      <c r="D547" s="10"/>
    </row>
    <row r="548" spans="2:4" x14ac:dyDescent="0.2">
      <c r="B548" s="3"/>
      <c r="C548" s="10"/>
      <c r="D548" s="10"/>
    </row>
    <row r="549" spans="2:4" x14ac:dyDescent="0.2">
      <c r="B549" s="3"/>
      <c r="C549" s="10"/>
      <c r="D549" s="10"/>
    </row>
    <row r="550" spans="2:4" x14ac:dyDescent="0.2">
      <c r="B550" s="3"/>
      <c r="C550" s="10"/>
      <c r="D550" s="10"/>
    </row>
    <row r="551" spans="2:4" x14ac:dyDescent="0.2">
      <c r="B551" s="3"/>
      <c r="C551" s="10"/>
      <c r="D551" s="10"/>
    </row>
    <row r="552" spans="2:4" x14ac:dyDescent="0.2">
      <c r="B552" s="3"/>
      <c r="C552" s="10"/>
      <c r="D552" s="10"/>
    </row>
    <row r="553" spans="2:4" x14ac:dyDescent="0.2">
      <c r="B553" s="3"/>
      <c r="C553" s="10"/>
      <c r="D553" s="10"/>
    </row>
    <row r="554" spans="2:4" x14ac:dyDescent="0.2">
      <c r="B554" s="3"/>
      <c r="C554" s="10"/>
      <c r="D554" s="10"/>
    </row>
    <row r="555" spans="2:4" x14ac:dyDescent="0.2">
      <c r="B555" s="3"/>
      <c r="C555" s="10"/>
      <c r="D555" s="10"/>
    </row>
    <row r="556" spans="2:4" x14ac:dyDescent="0.2">
      <c r="B556" s="3"/>
      <c r="C556" s="10"/>
      <c r="D556" s="10"/>
    </row>
    <row r="557" spans="2:4" x14ac:dyDescent="0.2">
      <c r="B557" s="3"/>
      <c r="C557" s="10"/>
      <c r="D557" s="10"/>
    </row>
    <row r="558" spans="2:4" x14ac:dyDescent="0.2">
      <c r="B558" s="3"/>
      <c r="C558" s="10"/>
      <c r="D558" s="10"/>
    </row>
    <row r="559" spans="2:4" x14ac:dyDescent="0.2">
      <c r="B559" s="3"/>
      <c r="C559" s="10"/>
      <c r="D559" s="10"/>
    </row>
    <row r="560" spans="2:4" x14ac:dyDescent="0.2">
      <c r="B560" s="3"/>
      <c r="C560" s="10"/>
      <c r="D560" s="10"/>
    </row>
    <row r="561" spans="2:4" x14ac:dyDescent="0.2">
      <c r="B561" s="3"/>
      <c r="C561" s="10"/>
      <c r="D561" s="10"/>
    </row>
    <row r="562" spans="2:4" x14ac:dyDescent="0.2">
      <c r="B562" s="3"/>
      <c r="C562" s="10"/>
      <c r="D562" s="10"/>
    </row>
    <row r="563" spans="2:4" x14ac:dyDescent="0.2">
      <c r="B563" s="3"/>
      <c r="C563" s="10"/>
      <c r="D563" s="10"/>
    </row>
    <row r="564" spans="2:4" x14ac:dyDescent="0.2">
      <c r="B564" s="3"/>
      <c r="C564" s="10"/>
      <c r="D564" s="10"/>
    </row>
    <row r="565" spans="2:4" x14ac:dyDescent="0.2">
      <c r="B565" s="3"/>
      <c r="C565" s="10"/>
      <c r="D565" s="10"/>
    </row>
    <row r="566" spans="2:4" x14ac:dyDescent="0.2">
      <c r="B566" s="3"/>
      <c r="C566" s="10"/>
      <c r="D566" s="10"/>
    </row>
    <row r="567" spans="2:4" x14ac:dyDescent="0.2">
      <c r="B567" s="3"/>
      <c r="C567" s="10"/>
      <c r="D567" s="10"/>
    </row>
    <row r="568" spans="2:4" x14ac:dyDescent="0.2">
      <c r="B568" s="3"/>
      <c r="C568" s="10"/>
      <c r="D568" s="10"/>
    </row>
    <row r="569" spans="2:4" x14ac:dyDescent="0.2">
      <c r="B569" s="3"/>
      <c r="C569" s="10"/>
      <c r="D569" s="10"/>
    </row>
    <row r="570" spans="2:4" x14ac:dyDescent="0.2">
      <c r="B570" s="3"/>
      <c r="C570" s="10"/>
      <c r="D570" s="10"/>
    </row>
    <row r="571" spans="2:4" x14ac:dyDescent="0.2">
      <c r="B571" s="3"/>
      <c r="C571" s="10"/>
      <c r="D571" s="10"/>
    </row>
    <row r="572" spans="2:4" x14ac:dyDescent="0.2">
      <c r="B572" s="3"/>
      <c r="C572" s="10"/>
      <c r="D572" s="10"/>
    </row>
    <row r="573" spans="2:4" x14ac:dyDescent="0.2">
      <c r="B573" s="3"/>
      <c r="C573" s="10"/>
      <c r="D573" s="10"/>
    </row>
    <row r="574" spans="2:4" x14ac:dyDescent="0.2">
      <c r="B574" s="3"/>
      <c r="C574" s="10"/>
      <c r="D574" s="10"/>
    </row>
    <row r="575" spans="2:4" x14ac:dyDescent="0.2">
      <c r="B575" s="3"/>
      <c r="C575" s="10"/>
      <c r="D575" s="10"/>
    </row>
    <row r="576" spans="2:4" x14ac:dyDescent="0.2">
      <c r="B576" s="3"/>
      <c r="C576" s="10"/>
      <c r="D576" s="10"/>
    </row>
    <row r="577" spans="2:4" x14ac:dyDescent="0.2">
      <c r="B577" s="3"/>
      <c r="C577" s="10"/>
      <c r="D577" s="10"/>
    </row>
    <row r="578" spans="2:4" x14ac:dyDescent="0.2">
      <c r="B578" s="3"/>
      <c r="C578" s="10"/>
      <c r="D578" s="10"/>
    </row>
    <row r="579" spans="2:4" x14ac:dyDescent="0.2">
      <c r="B579" s="3"/>
      <c r="C579" s="10"/>
      <c r="D579" s="10"/>
    </row>
    <row r="580" spans="2:4" x14ac:dyDescent="0.2">
      <c r="B580" s="3"/>
      <c r="C580" s="10"/>
      <c r="D580" s="10"/>
    </row>
    <row r="581" spans="2:4" x14ac:dyDescent="0.2">
      <c r="B581" s="3"/>
      <c r="C581" s="10"/>
      <c r="D581" s="10"/>
    </row>
    <row r="582" spans="2:4" x14ac:dyDescent="0.2">
      <c r="B582" s="3"/>
      <c r="C582" s="10"/>
      <c r="D582" s="10"/>
    </row>
    <row r="583" spans="2:4" x14ac:dyDescent="0.2">
      <c r="B583" s="3"/>
      <c r="C583" s="10"/>
      <c r="D583" s="10"/>
    </row>
    <row r="584" spans="2:4" x14ac:dyDescent="0.2">
      <c r="B584" s="3"/>
      <c r="C584" s="10"/>
      <c r="D584" s="10"/>
    </row>
    <row r="585" spans="2:4" x14ac:dyDescent="0.2">
      <c r="B585" s="3"/>
      <c r="C585" s="10"/>
      <c r="D585" s="10"/>
    </row>
    <row r="586" spans="2:4" x14ac:dyDescent="0.2">
      <c r="B586" s="3"/>
      <c r="C586" s="10"/>
      <c r="D586" s="10"/>
    </row>
    <row r="587" spans="2:4" x14ac:dyDescent="0.2">
      <c r="B587" s="3"/>
      <c r="C587" s="10"/>
      <c r="D587" s="10"/>
    </row>
    <row r="588" spans="2:4" x14ac:dyDescent="0.2">
      <c r="B588" s="3"/>
      <c r="C588" s="10"/>
      <c r="D588" s="10"/>
    </row>
    <row r="589" spans="2:4" x14ac:dyDescent="0.2">
      <c r="B589" s="3"/>
      <c r="C589" s="10"/>
      <c r="D589" s="10"/>
    </row>
    <row r="590" spans="2:4" x14ac:dyDescent="0.2">
      <c r="B590" s="3"/>
      <c r="C590" s="10"/>
      <c r="D590" s="10"/>
    </row>
    <row r="591" spans="2:4" x14ac:dyDescent="0.2">
      <c r="B591" s="3"/>
      <c r="C591" s="10"/>
      <c r="D591" s="10"/>
    </row>
    <row r="592" spans="2:4" x14ac:dyDescent="0.2">
      <c r="B592" s="3"/>
      <c r="C592" s="10"/>
      <c r="D592" s="10"/>
    </row>
    <row r="593" spans="2:4" x14ac:dyDescent="0.2">
      <c r="B593" s="3"/>
      <c r="C593" s="10"/>
      <c r="D593" s="10"/>
    </row>
    <row r="594" spans="2:4" x14ac:dyDescent="0.2">
      <c r="B594" s="3"/>
      <c r="C594" s="10"/>
      <c r="D594" s="10"/>
    </row>
    <row r="595" spans="2:4" x14ac:dyDescent="0.2">
      <c r="B595" s="3"/>
      <c r="C595" s="10"/>
      <c r="D595" s="10"/>
    </row>
    <row r="596" spans="2:4" x14ac:dyDescent="0.2">
      <c r="B596" s="3"/>
      <c r="C596" s="10"/>
      <c r="D596" s="10"/>
    </row>
    <row r="597" spans="2:4" x14ac:dyDescent="0.2">
      <c r="B597" s="3"/>
      <c r="C597" s="10"/>
      <c r="D597" s="10"/>
    </row>
    <row r="598" spans="2:4" x14ac:dyDescent="0.2">
      <c r="B598" s="3"/>
      <c r="C598" s="10"/>
      <c r="D598" s="10"/>
    </row>
    <row r="599" spans="2:4" x14ac:dyDescent="0.2">
      <c r="B599" s="3"/>
      <c r="C599" s="10"/>
      <c r="D599" s="10"/>
    </row>
    <row r="600" spans="2:4" x14ac:dyDescent="0.2">
      <c r="B600" s="3"/>
      <c r="C600" s="10"/>
      <c r="D600" s="10"/>
    </row>
    <row r="601" spans="2:4" x14ac:dyDescent="0.2">
      <c r="B601" s="3"/>
      <c r="C601" s="10"/>
      <c r="D601" s="10"/>
    </row>
    <row r="602" spans="2:4" x14ac:dyDescent="0.2">
      <c r="B602" s="3"/>
      <c r="C602" s="10"/>
      <c r="D602" s="10"/>
    </row>
    <row r="603" spans="2:4" x14ac:dyDescent="0.2">
      <c r="B603" s="3"/>
      <c r="C603" s="10"/>
      <c r="D603" s="10"/>
    </row>
    <row r="604" spans="2:4" x14ac:dyDescent="0.2">
      <c r="B604" s="3"/>
      <c r="C604" s="10"/>
      <c r="D604" s="10"/>
    </row>
    <row r="605" spans="2:4" x14ac:dyDescent="0.2">
      <c r="B605" s="3"/>
      <c r="C605" s="10"/>
      <c r="D605" s="10"/>
    </row>
    <row r="606" spans="2:4" x14ac:dyDescent="0.2">
      <c r="B606" s="3"/>
      <c r="C606" s="10"/>
      <c r="D606" s="10"/>
    </row>
    <row r="607" spans="2:4" x14ac:dyDescent="0.2">
      <c r="B607" s="3"/>
      <c r="C607" s="10"/>
      <c r="D607" s="10"/>
    </row>
    <row r="608" spans="2:4" x14ac:dyDescent="0.2">
      <c r="B608" s="3"/>
      <c r="C608" s="10"/>
      <c r="D608" s="10"/>
    </row>
    <row r="609" spans="2:4" x14ac:dyDescent="0.2">
      <c r="B609" s="3"/>
      <c r="C609" s="10"/>
      <c r="D609" s="10"/>
    </row>
    <row r="610" spans="2:4" x14ac:dyDescent="0.2">
      <c r="B610" s="3"/>
      <c r="C610" s="10"/>
      <c r="D610" s="10"/>
    </row>
    <row r="611" spans="2:4" x14ac:dyDescent="0.2">
      <c r="B611" s="3"/>
      <c r="C611" s="10"/>
      <c r="D611" s="10"/>
    </row>
    <row r="612" spans="2:4" x14ac:dyDescent="0.2">
      <c r="B612" s="3"/>
      <c r="C612" s="10"/>
      <c r="D612" s="10"/>
    </row>
    <row r="613" spans="2:4" x14ac:dyDescent="0.2">
      <c r="B613" s="3"/>
      <c r="C613" s="10"/>
      <c r="D613" s="10"/>
    </row>
    <row r="614" spans="2:4" x14ac:dyDescent="0.2">
      <c r="B614" s="3"/>
      <c r="C614" s="10"/>
      <c r="D614" s="10"/>
    </row>
    <row r="615" spans="2:4" x14ac:dyDescent="0.2">
      <c r="B615" s="3"/>
      <c r="C615" s="10"/>
      <c r="D615" s="10"/>
    </row>
    <row r="616" spans="2:4" x14ac:dyDescent="0.2">
      <c r="B616" s="3"/>
      <c r="C616" s="10"/>
      <c r="D616" s="10"/>
    </row>
    <row r="617" spans="2:4" x14ac:dyDescent="0.2">
      <c r="B617" s="3"/>
      <c r="C617" s="10"/>
      <c r="D617" s="10"/>
    </row>
    <row r="618" spans="2:4" x14ac:dyDescent="0.2">
      <c r="B618" s="3"/>
      <c r="C618" s="10"/>
      <c r="D618" s="10"/>
    </row>
    <row r="619" spans="2:4" x14ac:dyDescent="0.2">
      <c r="B619" s="3"/>
      <c r="C619" s="10"/>
      <c r="D619" s="10"/>
    </row>
    <row r="620" spans="2:4" x14ac:dyDescent="0.2">
      <c r="B620" s="3"/>
      <c r="C620" s="10"/>
      <c r="D620" s="10"/>
    </row>
    <row r="621" spans="2:4" x14ac:dyDescent="0.2">
      <c r="B621" s="3"/>
      <c r="C621" s="10"/>
      <c r="D621" s="10"/>
    </row>
    <row r="622" spans="2:4" x14ac:dyDescent="0.2">
      <c r="B622" s="3"/>
      <c r="C622" s="10"/>
      <c r="D622" s="10"/>
    </row>
    <row r="623" spans="2:4" x14ac:dyDescent="0.2">
      <c r="B623" s="3"/>
      <c r="C623" s="10"/>
      <c r="D623" s="10"/>
    </row>
    <row r="624" spans="2:4" x14ac:dyDescent="0.2">
      <c r="B624" s="3"/>
      <c r="C624" s="10"/>
      <c r="D624" s="10"/>
    </row>
    <row r="625" spans="2:4" x14ac:dyDescent="0.2">
      <c r="B625" s="3"/>
      <c r="C625" s="10"/>
      <c r="D625" s="10"/>
    </row>
    <row r="626" spans="2:4" x14ac:dyDescent="0.2">
      <c r="B626" s="3"/>
      <c r="C626" s="10"/>
      <c r="D626" s="10"/>
    </row>
    <row r="627" spans="2:4" x14ac:dyDescent="0.2">
      <c r="B627" s="3"/>
      <c r="C627" s="10"/>
      <c r="D627" s="10"/>
    </row>
    <row r="628" spans="2:4" x14ac:dyDescent="0.2">
      <c r="B628" s="3"/>
      <c r="C628" s="10"/>
      <c r="D628" s="10"/>
    </row>
    <row r="629" spans="2:4" x14ac:dyDescent="0.2">
      <c r="B629" s="3"/>
      <c r="C629" s="10"/>
      <c r="D629" s="10"/>
    </row>
    <row r="630" spans="2:4" x14ac:dyDescent="0.2">
      <c r="B630" s="3"/>
      <c r="C630" s="10"/>
      <c r="D630" s="10"/>
    </row>
    <row r="631" spans="2:4" x14ac:dyDescent="0.2">
      <c r="B631" s="3"/>
      <c r="C631" s="10"/>
      <c r="D631" s="10"/>
    </row>
    <row r="632" spans="2:4" x14ac:dyDescent="0.2">
      <c r="B632" s="3"/>
      <c r="C632" s="10"/>
      <c r="D632" s="10"/>
    </row>
    <row r="633" spans="2:4" x14ac:dyDescent="0.2">
      <c r="B633" s="3"/>
      <c r="C633" s="10"/>
      <c r="D633" s="10"/>
    </row>
    <row r="634" spans="2:4" x14ac:dyDescent="0.2">
      <c r="B634" s="3"/>
      <c r="C634" s="10"/>
      <c r="D634" s="10"/>
    </row>
    <row r="635" spans="2:4" x14ac:dyDescent="0.2">
      <c r="B635" s="3"/>
      <c r="C635" s="10"/>
      <c r="D635" s="10"/>
    </row>
    <row r="636" spans="2:4" x14ac:dyDescent="0.2">
      <c r="B636" s="3"/>
      <c r="C636" s="10"/>
      <c r="D636" s="10"/>
    </row>
    <row r="637" spans="2:4" x14ac:dyDescent="0.2">
      <c r="B637" s="3"/>
      <c r="C637" s="10"/>
      <c r="D637" s="10"/>
    </row>
    <row r="638" spans="2:4" x14ac:dyDescent="0.2">
      <c r="B638" s="3"/>
      <c r="C638" s="10"/>
      <c r="D638" s="10"/>
    </row>
    <row r="639" spans="2:4" x14ac:dyDescent="0.2">
      <c r="B639" s="3"/>
      <c r="C639" s="10"/>
      <c r="D639" s="10"/>
    </row>
    <row r="640" spans="2:4" x14ac:dyDescent="0.2">
      <c r="B640" s="3"/>
      <c r="C640" s="10"/>
      <c r="D640" s="10"/>
    </row>
    <row r="641" spans="2:4" x14ac:dyDescent="0.2">
      <c r="B641" s="3"/>
      <c r="C641" s="10"/>
      <c r="D641" s="10"/>
    </row>
    <row r="642" spans="2:4" x14ac:dyDescent="0.2">
      <c r="B642" s="3"/>
      <c r="C642" s="10"/>
      <c r="D642" s="10"/>
    </row>
    <row r="643" spans="2:4" x14ac:dyDescent="0.2">
      <c r="B643" s="3"/>
      <c r="C643" s="10"/>
      <c r="D643" s="10"/>
    </row>
    <row r="644" spans="2:4" x14ac:dyDescent="0.2">
      <c r="B644" s="3"/>
      <c r="C644" s="10"/>
      <c r="D644" s="10"/>
    </row>
    <row r="645" spans="2:4" x14ac:dyDescent="0.2">
      <c r="B645" s="3"/>
      <c r="C645" s="10"/>
      <c r="D645" s="10"/>
    </row>
    <row r="646" spans="2:4" x14ac:dyDescent="0.2">
      <c r="B646" s="3"/>
      <c r="C646" s="10"/>
      <c r="D646" s="10"/>
    </row>
    <row r="647" spans="2:4" x14ac:dyDescent="0.2">
      <c r="B647" s="3"/>
      <c r="C647" s="10"/>
      <c r="D647" s="10"/>
    </row>
    <row r="648" spans="2:4" x14ac:dyDescent="0.2">
      <c r="B648" s="3"/>
      <c r="C648" s="10"/>
      <c r="D648" s="10"/>
    </row>
    <row r="649" spans="2:4" x14ac:dyDescent="0.2">
      <c r="B649" s="3"/>
      <c r="C649" s="10"/>
      <c r="D649" s="10"/>
    </row>
    <row r="650" spans="2:4" x14ac:dyDescent="0.2">
      <c r="B650" s="3"/>
      <c r="C650" s="10"/>
      <c r="D650" s="10"/>
    </row>
    <row r="651" spans="2:4" x14ac:dyDescent="0.2">
      <c r="B651" s="3"/>
      <c r="C651" s="10"/>
      <c r="D651" s="10"/>
    </row>
    <row r="652" spans="2:4" x14ac:dyDescent="0.2">
      <c r="B652" s="3"/>
      <c r="C652" s="10"/>
      <c r="D652" s="10"/>
    </row>
    <row r="653" spans="2:4" x14ac:dyDescent="0.2">
      <c r="B653" s="3"/>
      <c r="C653" s="10"/>
      <c r="D653" s="10"/>
    </row>
    <row r="654" spans="2:4" x14ac:dyDescent="0.2">
      <c r="B654" s="3"/>
      <c r="C654" s="10"/>
      <c r="D654" s="10"/>
    </row>
    <row r="655" spans="2:4" x14ac:dyDescent="0.2">
      <c r="B655" s="3"/>
      <c r="C655" s="10"/>
      <c r="D655" s="10"/>
    </row>
    <row r="656" spans="2:4" x14ac:dyDescent="0.2">
      <c r="B656" s="3"/>
      <c r="C656" s="10"/>
      <c r="D656" s="10"/>
    </row>
    <row r="657" spans="2:4" x14ac:dyDescent="0.2">
      <c r="B657" s="3"/>
      <c r="C657" s="10"/>
      <c r="D657" s="10"/>
    </row>
    <row r="658" spans="2:4" x14ac:dyDescent="0.2">
      <c r="B658" s="3"/>
      <c r="C658" s="10"/>
      <c r="D658" s="10"/>
    </row>
    <row r="659" spans="2:4" x14ac:dyDescent="0.2">
      <c r="B659" s="3"/>
      <c r="C659" s="10"/>
      <c r="D659" s="10"/>
    </row>
    <row r="660" spans="2:4" x14ac:dyDescent="0.2">
      <c r="B660" s="3"/>
      <c r="C660" s="10"/>
      <c r="D660" s="10"/>
    </row>
    <row r="661" spans="2:4" x14ac:dyDescent="0.2">
      <c r="B661" s="3"/>
      <c r="C661" s="10"/>
      <c r="D661" s="10"/>
    </row>
    <row r="662" spans="2:4" x14ac:dyDescent="0.2">
      <c r="B662" s="3"/>
      <c r="C662" s="10"/>
      <c r="D662" s="10"/>
    </row>
    <row r="663" spans="2:4" x14ac:dyDescent="0.2">
      <c r="B663" s="3"/>
      <c r="C663" s="10"/>
      <c r="D663" s="10"/>
    </row>
    <row r="664" spans="2:4" x14ac:dyDescent="0.2">
      <c r="B664" s="3"/>
      <c r="C664" s="10"/>
      <c r="D664" s="10"/>
    </row>
    <row r="665" spans="2:4" x14ac:dyDescent="0.2">
      <c r="B665" s="3"/>
      <c r="C665" s="10"/>
      <c r="D665" s="10"/>
    </row>
    <row r="666" spans="2:4" x14ac:dyDescent="0.2">
      <c r="B666" s="3"/>
      <c r="C666" s="10"/>
      <c r="D666" s="10"/>
    </row>
    <row r="667" spans="2:4" x14ac:dyDescent="0.2">
      <c r="B667" s="3"/>
      <c r="C667" s="10"/>
      <c r="D667" s="10"/>
    </row>
    <row r="668" spans="2:4" x14ac:dyDescent="0.2">
      <c r="B668" s="3"/>
      <c r="C668" s="10"/>
      <c r="D668" s="10"/>
    </row>
    <row r="669" spans="2:4" x14ac:dyDescent="0.2">
      <c r="B669" s="3"/>
      <c r="C669" s="10"/>
      <c r="D669" s="10"/>
    </row>
    <row r="670" spans="2:4" x14ac:dyDescent="0.2">
      <c r="B670" s="3"/>
      <c r="C670" s="10"/>
      <c r="D670" s="10"/>
    </row>
    <row r="671" spans="2:4" x14ac:dyDescent="0.2">
      <c r="B671" s="3"/>
      <c r="C671" s="10"/>
      <c r="D671" s="10"/>
    </row>
    <row r="672" spans="2:4" x14ac:dyDescent="0.2">
      <c r="B672" s="3"/>
      <c r="C672" s="10"/>
      <c r="D672" s="10"/>
    </row>
    <row r="673" spans="2:4" x14ac:dyDescent="0.2">
      <c r="B673" s="3"/>
      <c r="C673" s="10"/>
      <c r="D673" s="10"/>
    </row>
    <row r="674" spans="2:4" x14ac:dyDescent="0.2">
      <c r="B674" s="3"/>
      <c r="C674" s="10"/>
      <c r="D674" s="10"/>
    </row>
    <row r="675" spans="2:4" x14ac:dyDescent="0.2">
      <c r="B675" s="3"/>
      <c r="C675" s="10"/>
      <c r="D675" s="10"/>
    </row>
    <row r="676" spans="2:4" x14ac:dyDescent="0.2">
      <c r="B676" s="3"/>
      <c r="C676" s="10"/>
      <c r="D676" s="10"/>
    </row>
    <row r="677" spans="2:4" x14ac:dyDescent="0.2">
      <c r="B677" s="3"/>
      <c r="C677" s="10"/>
      <c r="D677" s="10"/>
    </row>
    <row r="678" spans="2:4" x14ac:dyDescent="0.2">
      <c r="B678" s="3"/>
      <c r="C678" s="10"/>
      <c r="D678" s="10"/>
    </row>
    <row r="679" spans="2:4" x14ac:dyDescent="0.2">
      <c r="B679" s="3"/>
      <c r="C679" s="10"/>
      <c r="D679" s="10"/>
    </row>
    <row r="680" spans="2:4" x14ac:dyDescent="0.2">
      <c r="B680" s="3"/>
      <c r="C680" s="10"/>
      <c r="D680" s="10"/>
    </row>
    <row r="681" spans="2:4" x14ac:dyDescent="0.2">
      <c r="B681" s="3"/>
      <c r="C681" s="10"/>
      <c r="D681" s="10"/>
    </row>
    <row r="682" spans="2:4" x14ac:dyDescent="0.2">
      <c r="B682" s="3"/>
      <c r="C682" s="10"/>
      <c r="D682" s="10"/>
    </row>
    <row r="683" spans="2:4" x14ac:dyDescent="0.2">
      <c r="B683" s="3"/>
      <c r="C683" s="10"/>
      <c r="D683" s="10"/>
    </row>
    <row r="684" spans="2:4" x14ac:dyDescent="0.2">
      <c r="B684" s="3"/>
      <c r="C684" s="10"/>
      <c r="D684" s="10"/>
    </row>
    <row r="685" spans="2:4" x14ac:dyDescent="0.2">
      <c r="B685" s="3"/>
      <c r="C685" s="10"/>
      <c r="D685" s="10"/>
    </row>
    <row r="686" spans="2:4" x14ac:dyDescent="0.2">
      <c r="B686" s="3"/>
      <c r="C686" s="10"/>
      <c r="D686" s="10"/>
    </row>
    <row r="687" spans="2:4" x14ac:dyDescent="0.2">
      <c r="B687" s="3"/>
      <c r="C687" s="10"/>
      <c r="D687" s="10"/>
    </row>
    <row r="688" spans="2:4" x14ac:dyDescent="0.2">
      <c r="B688" s="3"/>
      <c r="C688" s="10"/>
      <c r="D688" s="10"/>
    </row>
    <row r="689" spans="2:4" x14ac:dyDescent="0.2">
      <c r="B689" s="3"/>
      <c r="C689" s="10"/>
      <c r="D689" s="10"/>
    </row>
    <row r="690" spans="2:4" x14ac:dyDescent="0.2">
      <c r="B690" s="3"/>
      <c r="C690" s="10"/>
      <c r="D690" s="10"/>
    </row>
    <row r="691" spans="2:4" x14ac:dyDescent="0.2">
      <c r="B691" s="3"/>
      <c r="C691" s="10"/>
      <c r="D691" s="10"/>
    </row>
    <row r="692" spans="2:4" x14ac:dyDescent="0.2">
      <c r="B692" s="3"/>
      <c r="C692" s="10"/>
      <c r="D692" s="10"/>
    </row>
    <row r="693" spans="2:4" x14ac:dyDescent="0.2">
      <c r="B693" s="3"/>
      <c r="C693" s="10"/>
      <c r="D693" s="10"/>
    </row>
    <row r="694" spans="2:4" x14ac:dyDescent="0.2">
      <c r="B694" s="3"/>
      <c r="C694" s="10"/>
      <c r="D694" s="10"/>
    </row>
    <row r="695" spans="2:4" x14ac:dyDescent="0.2">
      <c r="B695" s="3"/>
      <c r="C695" s="10"/>
      <c r="D695" s="10"/>
    </row>
    <row r="696" spans="2:4" x14ac:dyDescent="0.2">
      <c r="B696" s="3"/>
      <c r="C696" s="10"/>
      <c r="D696" s="10"/>
    </row>
    <row r="697" spans="2:4" x14ac:dyDescent="0.2">
      <c r="B697" s="3"/>
      <c r="C697" s="10"/>
      <c r="D697" s="10"/>
    </row>
    <row r="698" spans="2:4" x14ac:dyDescent="0.2">
      <c r="B698" s="3"/>
      <c r="C698" s="10"/>
      <c r="D698" s="10"/>
    </row>
    <row r="699" spans="2:4" x14ac:dyDescent="0.2">
      <c r="B699" s="3"/>
      <c r="C699" s="10"/>
      <c r="D699" s="10"/>
    </row>
    <row r="700" spans="2:4" x14ac:dyDescent="0.2">
      <c r="B700" s="3"/>
      <c r="C700" s="10"/>
      <c r="D700" s="10"/>
    </row>
    <row r="701" spans="2:4" x14ac:dyDescent="0.2">
      <c r="B701" s="3"/>
      <c r="C701" s="10"/>
      <c r="D701" s="10"/>
    </row>
    <row r="702" spans="2:4" x14ac:dyDescent="0.2">
      <c r="B702" s="3"/>
      <c r="C702" s="10"/>
      <c r="D702" s="10"/>
    </row>
    <row r="703" spans="2:4" x14ac:dyDescent="0.2">
      <c r="B703" s="3"/>
      <c r="C703" s="10"/>
      <c r="D703" s="10"/>
    </row>
    <row r="704" spans="2:4" x14ac:dyDescent="0.2">
      <c r="B704" s="3"/>
      <c r="C704" s="10"/>
      <c r="D704" s="10"/>
    </row>
    <row r="705" spans="2:4" x14ac:dyDescent="0.2">
      <c r="B705" s="3"/>
      <c r="C705" s="10"/>
      <c r="D705" s="10"/>
    </row>
    <row r="706" spans="2:4" x14ac:dyDescent="0.2">
      <c r="B706" s="3"/>
      <c r="C706" s="10"/>
      <c r="D706" s="10"/>
    </row>
    <row r="707" spans="2:4" x14ac:dyDescent="0.2">
      <c r="B707" s="3"/>
      <c r="C707" s="10"/>
      <c r="D707" s="10"/>
    </row>
    <row r="708" spans="2:4" x14ac:dyDescent="0.2">
      <c r="B708" s="3"/>
      <c r="C708" s="10"/>
      <c r="D708" s="10"/>
    </row>
    <row r="709" spans="2:4" x14ac:dyDescent="0.2">
      <c r="B709" s="3"/>
      <c r="C709" s="10"/>
      <c r="D709" s="10"/>
    </row>
    <row r="710" spans="2:4" x14ac:dyDescent="0.2">
      <c r="B710" s="3"/>
      <c r="C710" s="10"/>
      <c r="D710" s="10"/>
    </row>
    <row r="711" spans="2:4" x14ac:dyDescent="0.2">
      <c r="B711" s="3"/>
      <c r="C711" s="10"/>
      <c r="D711" s="10"/>
    </row>
    <row r="712" spans="2:4" x14ac:dyDescent="0.2">
      <c r="B712" s="3"/>
      <c r="C712" s="10"/>
      <c r="D712" s="10"/>
    </row>
    <row r="713" spans="2:4" x14ac:dyDescent="0.2">
      <c r="B713" s="3"/>
      <c r="C713" s="10"/>
      <c r="D713" s="10"/>
    </row>
    <row r="714" spans="2:4" x14ac:dyDescent="0.2">
      <c r="B714" s="3"/>
      <c r="C714" s="10"/>
      <c r="D714" s="10"/>
    </row>
    <row r="715" spans="2:4" x14ac:dyDescent="0.2">
      <c r="B715" s="3"/>
      <c r="C715" s="10"/>
      <c r="D715" s="10"/>
    </row>
    <row r="716" spans="2:4" x14ac:dyDescent="0.2">
      <c r="B716" s="3"/>
      <c r="C716" s="10"/>
      <c r="D716" s="10"/>
    </row>
    <row r="717" spans="2:4" x14ac:dyDescent="0.2">
      <c r="B717" s="3"/>
      <c r="C717" s="10"/>
      <c r="D717" s="10"/>
    </row>
    <row r="718" spans="2:4" x14ac:dyDescent="0.2">
      <c r="B718" s="3"/>
      <c r="C718" s="10"/>
      <c r="D718" s="10"/>
    </row>
    <row r="719" spans="2:4" x14ac:dyDescent="0.2">
      <c r="B719" s="3"/>
      <c r="C719" s="10"/>
      <c r="D719" s="10"/>
    </row>
    <row r="720" spans="2:4" x14ac:dyDescent="0.2">
      <c r="B720" s="3"/>
      <c r="C720" s="10"/>
      <c r="D720" s="10"/>
    </row>
    <row r="721" spans="2:4" x14ac:dyDescent="0.2">
      <c r="B721" s="3"/>
      <c r="C721" s="10"/>
      <c r="D721" s="10"/>
    </row>
    <row r="722" spans="2:4" x14ac:dyDescent="0.2">
      <c r="B722" s="3"/>
      <c r="C722" s="10"/>
      <c r="D722" s="10"/>
    </row>
    <row r="723" spans="2:4" x14ac:dyDescent="0.2">
      <c r="B723" s="3"/>
      <c r="C723" s="10"/>
      <c r="D723" s="10"/>
    </row>
    <row r="724" spans="2:4" x14ac:dyDescent="0.2">
      <c r="B724" s="3"/>
      <c r="C724" s="10"/>
      <c r="D724" s="10"/>
    </row>
    <row r="725" spans="2:4" x14ac:dyDescent="0.2">
      <c r="B725" s="3"/>
      <c r="C725" s="10"/>
      <c r="D725" s="10"/>
    </row>
    <row r="726" spans="2:4" x14ac:dyDescent="0.2">
      <c r="B726" s="3"/>
      <c r="C726" s="10"/>
      <c r="D726" s="10"/>
    </row>
    <row r="727" spans="2:4" x14ac:dyDescent="0.2">
      <c r="B727" s="3"/>
      <c r="C727" s="10"/>
      <c r="D727" s="10"/>
    </row>
    <row r="728" spans="2:4" x14ac:dyDescent="0.2">
      <c r="B728" s="3"/>
      <c r="C728" s="10"/>
      <c r="D728" s="10"/>
    </row>
    <row r="729" spans="2:4" x14ac:dyDescent="0.2">
      <c r="B729" s="3"/>
      <c r="C729" s="10"/>
      <c r="D729" s="10"/>
    </row>
    <row r="730" spans="2:4" x14ac:dyDescent="0.2">
      <c r="B730" s="3"/>
      <c r="C730" s="10"/>
      <c r="D730" s="10"/>
    </row>
    <row r="731" spans="2:4" x14ac:dyDescent="0.2">
      <c r="B731" s="3"/>
      <c r="C731" s="10"/>
      <c r="D731" s="10"/>
    </row>
    <row r="732" spans="2:4" x14ac:dyDescent="0.2">
      <c r="B732" s="3"/>
      <c r="C732" s="10"/>
      <c r="D732" s="10"/>
    </row>
    <row r="733" spans="2:4" x14ac:dyDescent="0.2">
      <c r="B733" s="3"/>
      <c r="C733" s="10"/>
      <c r="D733" s="10"/>
    </row>
    <row r="734" spans="2:4" x14ac:dyDescent="0.2">
      <c r="B734" s="3"/>
      <c r="C734" s="10"/>
      <c r="D734" s="10"/>
    </row>
    <row r="735" spans="2:4" x14ac:dyDescent="0.2">
      <c r="B735" s="3"/>
      <c r="C735" s="10"/>
      <c r="D735" s="10"/>
    </row>
    <row r="736" spans="2:4" x14ac:dyDescent="0.2">
      <c r="B736" s="3"/>
      <c r="C736" s="10"/>
      <c r="D736" s="10"/>
    </row>
    <row r="737" spans="2:4" x14ac:dyDescent="0.2">
      <c r="B737" s="3"/>
      <c r="C737" s="10"/>
      <c r="D737" s="10"/>
    </row>
    <row r="738" spans="2:4" x14ac:dyDescent="0.2">
      <c r="B738" s="3"/>
      <c r="C738" s="10"/>
      <c r="D738" s="10"/>
    </row>
    <row r="739" spans="2:4" x14ac:dyDescent="0.2">
      <c r="B739" s="3"/>
      <c r="C739" s="10"/>
      <c r="D739" s="10"/>
    </row>
    <row r="740" spans="2:4" x14ac:dyDescent="0.2">
      <c r="B740" s="3"/>
      <c r="C740" s="10"/>
      <c r="D740" s="10"/>
    </row>
    <row r="741" spans="2:4" x14ac:dyDescent="0.2">
      <c r="B741" s="3"/>
      <c r="C741" s="10"/>
      <c r="D741" s="10"/>
    </row>
    <row r="742" spans="2:4" x14ac:dyDescent="0.2">
      <c r="B742" s="3"/>
      <c r="C742" s="10"/>
      <c r="D742" s="10"/>
    </row>
    <row r="743" spans="2:4" x14ac:dyDescent="0.2">
      <c r="B743" s="3"/>
      <c r="C743" s="10"/>
      <c r="D743" s="10"/>
    </row>
    <row r="744" spans="2:4" x14ac:dyDescent="0.2">
      <c r="B744" s="3"/>
      <c r="C744" s="10"/>
      <c r="D744" s="10"/>
    </row>
    <row r="745" spans="2:4" x14ac:dyDescent="0.2">
      <c r="B745" s="3"/>
      <c r="C745" s="10"/>
      <c r="D745" s="10"/>
    </row>
    <row r="746" spans="2:4" x14ac:dyDescent="0.2">
      <c r="B746" s="3"/>
      <c r="C746" s="10"/>
      <c r="D746" s="10"/>
    </row>
    <row r="747" spans="2:4" x14ac:dyDescent="0.2">
      <c r="B747" s="3"/>
      <c r="C747" s="10"/>
      <c r="D747" s="10"/>
    </row>
    <row r="748" spans="2:4" x14ac:dyDescent="0.2">
      <c r="B748" s="3"/>
      <c r="C748" s="10"/>
      <c r="D748" s="10"/>
    </row>
    <row r="749" spans="2:4" x14ac:dyDescent="0.2">
      <c r="B749" s="3"/>
      <c r="C749" s="10"/>
      <c r="D749" s="10"/>
    </row>
    <row r="750" spans="2:4" x14ac:dyDescent="0.2">
      <c r="B750" s="3"/>
      <c r="C750" s="10"/>
      <c r="D750" s="10"/>
    </row>
    <row r="751" spans="2:4" x14ac:dyDescent="0.2">
      <c r="B751" s="3"/>
      <c r="C751" s="10"/>
      <c r="D751" s="10"/>
    </row>
    <row r="752" spans="2:4" x14ac:dyDescent="0.2">
      <c r="B752" s="3"/>
      <c r="C752" s="10"/>
      <c r="D752" s="10"/>
    </row>
    <row r="753" spans="2:4" x14ac:dyDescent="0.2">
      <c r="B753" s="3"/>
      <c r="C753" s="10"/>
      <c r="D753" s="10"/>
    </row>
    <row r="754" spans="2:4" x14ac:dyDescent="0.2">
      <c r="B754" s="3"/>
      <c r="C754" s="10"/>
      <c r="D754" s="10"/>
    </row>
    <row r="755" spans="2:4" x14ac:dyDescent="0.2">
      <c r="B755" s="3"/>
      <c r="C755" s="10"/>
      <c r="D755" s="10"/>
    </row>
    <row r="756" spans="2:4" x14ac:dyDescent="0.2">
      <c r="B756" s="3"/>
      <c r="C756" s="10"/>
      <c r="D756" s="10"/>
    </row>
    <row r="757" spans="2:4" x14ac:dyDescent="0.2">
      <c r="B757" s="3"/>
      <c r="C757" s="10"/>
      <c r="D757" s="10"/>
    </row>
    <row r="758" spans="2:4" x14ac:dyDescent="0.2">
      <c r="B758" s="3"/>
      <c r="C758" s="10"/>
      <c r="D758" s="10"/>
    </row>
    <row r="759" spans="2:4" x14ac:dyDescent="0.2">
      <c r="B759" s="3"/>
      <c r="C759" s="10"/>
      <c r="D759" s="10"/>
    </row>
    <row r="760" spans="2:4" x14ac:dyDescent="0.2">
      <c r="B760" s="3"/>
      <c r="C760" s="10"/>
      <c r="D760" s="10"/>
    </row>
    <row r="761" spans="2:4" x14ac:dyDescent="0.2">
      <c r="B761" s="3"/>
      <c r="C761" s="10"/>
      <c r="D761" s="10"/>
    </row>
    <row r="762" spans="2:4" x14ac:dyDescent="0.2">
      <c r="B762" s="3"/>
      <c r="C762" s="10"/>
      <c r="D762" s="10"/>
    </row>
    <row r="763" spans="2:4" x14ac:dyDescent="0.2">
      <c r="B763" s="3"/>
      <c r="C763" s="10"/>
      <c r="D763" s="10"/>
    </row>
    <row r="764" spans="2:4" x14ac:dyDescent="0.2">
      <c r="B764" s="3"/>
      <c r="C764" s="10"/>
      <c r="D764" s="10"/>
    </row>
    <row r="765" spans="2:4" x14ac:dyDescent="0.2">
      <c r="B765" s="3"/>
      <c r="C765" s="10"/>
      <c r="D765" s="10"/>
    </row>
    <row r="766" spans="2:4" x14ac:dyDescent="0.2">
      <c r="B766" s="3"/>
      <c r="C766" s="10"/>
      <c r="D766" s="10"/>
    </row>
    <row r="767" spans="2:4" x14ac:dyDescent="0.2">
      <c r="B767" s="3"/>
      <c r="C767" s="10"/>
      <c r="D767" s="10"/>
    </row>
    <row r="768" spans="2:4" x14ac:dyDescent="0.2">
      <c r="B768" s="3"/>
      <c r="C768" s="10"/>
      <c r="D768" s="10"/>
    </row>
    <row r="769" spans="2:4" x14ac:dyDescent="0.2">
      <c r="B769" s="3"/>
      <c r="C769" s="10"/>
      <c r="D769" s="10"/>
    </row>
    <row r="770" spans="2:4" x14ac:dyDescent="0.2">
      <c r="B770" s="3"/>
      <c r="C770" s="10"/>
      <c r="D770" s="10"/>
    </row>
    <row r="771" spans="2:4" x14ac:dyDescent="0.2">
      <c r="B771" s="3"/>
      <c r="C771" s="10"/>
      <c r="D771" s="10"/>
    </row>
    <row r="772" spans="2:4" x14ac:dyDescent="0.2">
      <c r="B772" s="3"/>
      <c r="C772" s="10"/>
      <c r="D772" s="10"/>
    </row>
    <row r="773" spans="2:4" x14ac:dyDescent="0.2">
      <c r="B773" s="3"/>
      <c r="C773" s="10"/>
      <c r="D773" s="10"/>
    </row>
    <row r="774" spans="2:4" x14ac:dyDescent="0.2">
      <c r="B774" s="3"/>
      <c r="C774" s="10"/>
      <c r="D774" s="10"/>
    </row>
    <row r="775" spans="2:4" x14ac:dyDescent="0.2">
      <c r="B775" s="3"/>
      <c r="C775" s="10"/>
      <c r="D775" s="10"/>
    </row>
    <row r="776" spans="2:4" x14ac:dyDescent="0.2">
      <c r="B776" s="3"/>
      <c r="C776" s="10"/>
      <c r="D776" s="10"/>
    </row>
    <row r="777" spans="2:4" x14ac:dyDescent="0.2">
      <c r="B777" s="3"/>
      <c r="C777" s="10"/>
      <c r="D777" s="10"/>
    </row>
    <row r="778" spans="2:4" x14ac:dyDescent="0.2">
      <c r="B778" s="3"/>
      <c r="C778" s="10"/>
      <c r="D778" s="10"/>
    </row>
    <row r="779" spans="2:4" x14ac:dyDescent="0.2">
      <c r="B779" s="3"/>
      <c r="C779" s="10"/>
      <c r="D779" s="10"/>
    </row>
    <row r="780" spans="2:4" x14ac:dyDescent="0.2">
      <c r="B780" s="3"/>
      <c r="C780" s="10"/>
      <c r="D780" s="10"/>
    </row>
    <row r="781" spans="2:4" x14ac:dyDescent="0.2">
      <c r="B781" s="3"/>
      <c r="C781" s="10"/>
      <c r="D781" s="10"/>
    </row>
    <row r="782" spans="2:4" x14ac:dyDescent="0.2">
      <c r="B782" s="3"/>
      <c r="C782" s="10"/>
      <c r="D782" s="10"/>
    </row>
    <row r="783" spans="2:4" x14ac:dyDescent="0.2">
      <c r="B783" s="3"/>
      <c r="C783" s="10"/>
      <c r="D783" s="10"/>
    </row>
    <row r="784" spans="2:4" x14ac:dyDescent="0.2">
      <c r="B784" s="3"/>
      <c r="C784" s="10"/>
      <c r="D784" s="10"/>
    </row>
    <row r="785" spans="2:4" x14ac:dyDescent="0.2">
      <c r="B785" s="3"/>
      <c r="C785" s="10"/>
      <c r="D785" s="10"/>
    </row>
    <row r="786" spans="2:4" x14ac:dyDescent="0.2">
      <c r="B786" s="3"/>
      <c r="C786" s="10"/>
      <c r="D786" s="10"/>
    </row>
    <row r="787" spans="2:4" x14ac:dyDescent="0.2">
      <c r="B787" s="3"/>
      <c r="C787" s="10"/>
      <c r="D787" s="10"/>
    </row>
    <row r="788" spans="2:4" x14ac:dyDescent="0.2">
      <c r="B788" s="3"/>
      <c r="C788" s="10"/>
      <c r="D788" s="10"/>
    </row>
    <row r="789" spans="2:4" x14ac:dyDescent="0.2">
      <c r="B789" s="3"/>
      <c r="C789" s="10"/>
      <c r="D789" s="10"/>
    </row>
    <row r="790" spans="2:4" x14ac:dyDescent="0.2">
      <c r="B790" s="3"/>
      <c r="C790" s="10"/>
      <c r="D790" s="10"/>
    </row>
    <row r="791" spans="2:4" x14ac:dyDescent="0.2">
      <c r="B791" s="3"/>
      <c r="C791" s="10"/>
      <c r="D791" s="10"/>
    </row>
    <row r="792" spans="2:4" x14ac:dyDescent="0.2">
      <c r="B792" s="3"/>
      <c r="C792" s="10"/>
      <c r="D792" s="10"/>
    </row>
    <row r="793" spans="2:4" x14ac:dyDescent="0.2">
      <c r="B793" s="3"/>
      <c r="C793" s="10"/>
      <c r="D793" s="10"/>
    </row>
    <row r="794" spans="2:4" x14ac:dyDescent="0.2">
      <c r="B794" s="3"/>
      <c r="C794" s="10"/>
      <c r="D794" s="10"/>
    </row>
    <row r="795" spans="2:4" x14ac:dyDescent="0.2">
      <c r="B795" s="3"/>
      <c r="C795" s="10"/>
      <c r="D795" s="10"/>
    </row>
    <row r="796" spans="2:4" x14ac:dyDescent="0.2">
      <c r="B796" s="3"/>
      <c r="C796" s="10"/>
      <c r="D796" s="10"/>
    </row>
    <row r="797" spans="2:4" x14ac:dyDescent="0.2">
      <c r="B797" s="3"/>
      <c r="C797" s="10"/>
      <c r="D797" s="10"/>
    </row>
    <row r="798" spans="2:4" x14ac:dyDescent="0.2">
      <c r="B798" s="3"/>
      <c r="C798" s="10"/>
      <c r="D798" s="10"/>
    </row>
    <row r="799" spans="2:4" x14ac:dyDescent="0.2">
      <c r="B799" s="3"/>
      <c r="C799" s="10"/>
      <c r="D799" s="10"/>
    </row>
    <row r="800" spans="2:4" x14ac:dyDescent="0.2">
      <c r="B800" s="3"/>
      <c r="C800" s="10"/>
      <c r="D800" s="10"/>
    </row>
    <row r="801" spans="2:4" x14ac:dyDescent="0.2">
      <c r="B801" s="3"/>
      <c r="C801" s="10"/>
      <c r="D801" s="10"/>
    </row>
    <row r="802" spans="2:4" x14ac:dyDescent="0.2">
      <c r="B802" s="3"/>
      <c r="C802" s="10"/>
      <c r="D802" s="10"/>
    </row>
    <row r="803" spans="2:4" x14ac:dyDescent="0.2">
      <c r="B803" s="3"/>
      <c r="C803" s="10"/>
      <c r="D803" s="10"/>
    </row>
    <row r="804" spans="2:4" x14ac:dyDescent="0.2">
      <c r="B804" s="3"/>
      <c r="C804" s="10"/>
      <c r="D804" s="10"/>
    </row>
    <row r="805" spans="2:4" x14ac:dyDescent="0.2">
      <c r="B805" s="3"/>
      <c r="C805" s="10"/>
      <c r="D805" s="10"/>
    </row>
    <row r="806" spans="2:4" x14ac:dyDescent="0.2">
      <c r="B806" s="3"/>
      <c r="C806" s="10"/>
      <c r="D806" s="10"/>
    </row>
    <row r="807" spans="2:4" x14ac:dyDescent="0.2">
      <c r="B807" s="3"/>
      <c r="C807" s="10"/>
      <c r="D807" s="10"/>
    </row>
    <row r="808" spans="2:4" x14ac:dyDescent="0.2">
      <c r="B808" s="3"/>
      <c r="C808" s="10"/>
      <c r="D808" s="10"/>
    </row>
    <row r="809" spans="2:4" x14ac:dyDescent="0.2">
      <c r="B809" s="3"/>
      <c r="C809" s="10"/>
      <c r="D809" s="10"/>
    </row>
    <row r="810" spans="2:4" x14ac:dyDescent="0.2">
      <c r="B810" s="3"/>
      <c r="C810" s="10"/>
      <c r="D810" s="10"/>
    </row>
    <row r="811" spans="2:4" x14ac:dyDescent="0.2">
      <c r="B811" s="3"/>
      <c r="C811" s="10"/>
      <c r="D811" s="10"/>
    </row>
    <row r="812" spans="2:4" x14ac:dyDescent="0.2">
      <c r="B812" s="3"/>
      <c r="C812" s="10"/>
      <c r="D812" s="10"/>
    </row>
    <row r="813" spans="2:4" x14ac:dyDescent="0.2">
      <c r="B813" s="3"/>
      <c r="C813" s="10"/>
      <c r="D813" s="10"/>
    </row>
    <row r="814" spans="2:4" x14ac:dyDescent="0.2">
      <c r="B814" s="3"/>
      <c r="C814" s="10"/>
      <c r="D814" s="10"/>
    </row>
    <row r="815" spans="2:4" x14ac:dyDescent="0.2">
      <c r="B815" s="3"/>
      <c r="C815" s="10"/>
      <c r="D815" s="10"/>
    </row>
    <row r="816" spans="2:4" x14ac:dyDescent="0.2">
      <c r="B816" s="3"/>
      <c r="C816" s="10"/>
      <c r="D816" s="10"/>
    </row>
    <row r="817" spans="2:4" x14ac:dyDescent="0.2">
      <c r="B817" s="3"/>
      <c r="C817" s="10"/>
      <c r="D817" s="10"/>
    </row>
    <row r="818" spans="2:4" x14ac:dyDescent="0.2">
      <c r="B818" s="3"/>
      <c r="C818" s="10"/>
      <c r="D818" s="10"/>
    </row>
    <row r="819" spans="2:4" x14ac:dyDescent="0.2">
      <c r="B819" s="3"/>
      <c r="C819" s="10"/>
      <c r="D819" s="10"/>
    </row>
    <row r="820" spans="2:4" x14ac:dyDescent="0.2">
      <c r="B820" s="3"/>
      <c r="C820" s="10"/>
      <c r="D820" s="10"/>
    </row>
    <row r="821" spans="2:4" x14ac:dyDescent="0.2">
      <c r="B821" s="3"/>
      <c r="C821" s="10"/>
      <c r="D821" s="10"/>
    </row>
    <row r="822" spans="2:4" x14ac:dyDescent="0.2">
      <c r="B822" s="3"/>
      <c r="C822" s="10"/>
      <c r="D822" s="10"/>
    </row>
    <row r="823" spans="2:4" x14ac:dyDescent="0.2">
      <c r="B823" s="3"/>
      <c r="C823" s="10"/>
      <c r="D823" s="10"/>
    </row>
    <row r="824" spans="2:4" x14ac:dyDescent="0.2">
      <c r="B824" s="3"/>
      <c r="C824" s="10"/>
      <c r="D824" s="10"/>
    </row>
    <row r="825" spans="2:4" x14ac:dyDescent="0.2">
      <c r="B825" s="3"/>
      <c r="C825" s="10"/>
      <c r="D825" s="10"/>
    </row>
    <row r="826" spans="2:4" x14ac:dyDescent="0.2">
      <c r="B826" s="3"/>
      <c r="C826" s="10"/>
      <c r="D826" s="10"/>
    </row>
    <row r="827" spans="2:4" x14ac:dyDescent="0.2">
      <c r="B827" s="3"/>
      <c r="C827" s="10"/>
      <c r="D827" s="10"/>
    </row>
    <row r="828" spans="2:4" x14ac:dyDescent="0.2">
      <c r="B828" s="3"/>
      <c r="C828" s="10"/>
      <c r="D828" s="10"/>
    </row>
    <row r="829" spans="2:4" x14ac:dyDescent="0.2">
      <c r="B829" s="3"/>
      <c r="C829" s="10"/>
      <c r="D829" s="10"/>
    </row>
    <row r="830" spans="2:4" x14ac:dyDescent="0.2">
      <c r="B830" s="3"/>
      <c r="C830" s="10"/>
      <c r="D830" s="10"/>
    </row>
    <row r="831" spans="2:4" x14ac:dyDescent="0.2">
      <c r="B831" s="3"/>
      <c r="C831" s="10"/>
      <c r="D831" s="10"/>
    </row>
    <row r="832" spans="2:4" x14ac:dyDescent="0.2">
      <c r="B832" s="3"/>
      <c r="C832" s="10"/>
      <c r="D832" s="10"/>
    </row>
    <row r="833" spans="2:4" x14ac:dyDescent="0.2">
      <c r="B833" s="3"/>
      <c r="C833" s="10"/>
      <c r="D833" s="10"/>
    </row>
    <row r="834" spans="2:4" x14ac:dyDescent="0.2">
      <c r="B834" s="3"/>
      <c r="C834" s="10"/>
      <c r="D834" s="10"/>
    </row>
    <row r="835" spans="2:4" x14ac:dyDescent="0.2">
      <c r="B835" s="3"/>
      <c r="C835" s="10"/>
      <c r="D835" s="10"/>
    </row>
    <row r="836" spans="2:4" x14ac:dyDescent="0.2">
      <c r="B836" s="3"/>
      <c r="C836" s="10"/>
      <c r="D836" s="10"/>
    </row>
    <row r="837" spans="2:4" x14ac:dyDescent="0.2">
      <c r="B837" s="3"/>
      <c r="C837" s="10"/>
      <c r="D837" s="10"/>
    </row>
    <row r="838" spans="2:4" x14ac:dyDescent="0.2">
      <c r="B838" s="3"/>
      <c r="C838" s="10"/>
      <c r="D838" s="10"/>
    </row>
    <row r="839" spans="2:4" x14ac:dyDescent="0.2">
      <c r="B839" s="3"/>
      <c r="C839" s="10"/>
      <c r="D839" s="10"/>
    </row>
    <row r="840" spans="2:4" x14ac:dyDescent="0.2">
      <c r="B840" s="3"/>
      <c r="C840" s="10"/>
      <c r="D840" s="10"/>
    </row>
    <row r="841" spans="2:4" x14ac:dyDescent="0.2">
      <c r="B841" s="3"/>
      <c r="C841" s="10"/>
      <c r="D841" s="10"/>
    </row>
    <row r="842" spans="2:4" x14ac:dyDescent="0.2">
      <c r="B842" s="3"/>
      <c r="C842" s="10"/>
      <c r="D842" s="10"/>
    </row>
    <row r="843" spans="2:4" x14ac:dyDescent="0.2">
      <c r="B843" s="3"/>
      <c r="C843" s="10"/>
      <c r="D843" s="10"/>
    </row>
    <row r="844" spans="2:4" x14ac:dyDescent="0.2">
      <c r="B844" s="3"/>
      <c r="C844" s="10"/>
      <c r="D844" s="10"/>
    </row>
    <row r="845" spans="2:4" x14ac:dyDescent="0.2">
      <c r="B845" s="3"/>
      <c r="C845" s="10"/>
      <c r="D845" s="10"/>
    </row>
    <row r="846" spans="2:4" x14ac:dyDescent="0.2">
      <c r="B846" s="3"/>
      <c r="C846" s="10"/>
      <c r="D846" s="10"/>
    </row>
    <row r="847" spans="2:4" x14ac:dyDescent="0.2">
      <c r="B847" s="3"/>
      <c r="C847" s="10"/>
      <c r="D847" s="10"/>
    </row>
    <row r="848" spans="2:4" x14ac:dyDescent="0.2">
      <c r="B848" s="3"/>
      <c r="C848" s="10"/>
      <c r="D848" s="10"/>
    </row>
    <row r="849" spans="2:4" x14ac:dyDescent="0.2">
      <c r="B849" s="3"/>
      <c r="C849" s="10"/>
      <c r="D849" s="10"/>
    </row>
    <row r="850" spans="2:4" x14ac:dyDescent="0.2">
      <c r="B850" s="3"/>
      <c r="C850" s="10"/>
      <c r="D850" s="10"/>
    </row>
    <row r="851" spans="2:4" x14ac:dyDescent="0.2">
      <c r="B851" s="3"/>
      <c r="C851" s="10"/>
      <c r="D851" s="10"/>
    </row>
    <row r="852" spans="2:4" x14ac:dyDescent="0.2">
      <c r="B852" s="3"/>
      <c r="C852" s="10"/>
      <c r="D852" s="10"/>
    </row>
    <row r="853" spans="2:4" x14ac:dyDescent="0.2">
      <c r="B853" s="3"/>
      <c r="C853" s="10"/>
      <c r="D853" s="10"/>
    </row>
    <row r="854" spans="2:4" x14ac:dyDescent="0.2">
      <c r="B854" s="3"/>
      <c r="C854" s="10"/>
      <c r="D854" s="10"/>
    </row>
    <row r="855" spans="2:4" x14ac:dyDescent="0.2">
      <c r="B855" s="3"/>
      <c r="C855" s="10"/>
      <c r="D855" s="10"/>
    </row>
    <row r="856" spans="2:4" x14ac:dyDescent="0.2">
      <c r="B856" s="3"/>
      <c r="C856" s="10"/>
      <c r="D856" s="10"/>
    </row>
    <row r="857" spans="2:4" x14ac:dyDescent="0.2">
      <c r="B857" s="3"/>
      <c r="C857" s="10"/>
      <c r="D857" s="10"/>
    </row>
    <row r="858" spans="2:4" x14ac:dyDescent="0.2">
      <c r="B858" s="3"/>
      <c r="C858" s="10"/>
      <c r="D858" s="10"/>
    </row>
    <row r="859" spans="2:4" x14ac:dyDescent="0.2">
      <c r="B859" s="3"/>
      <c r="C859" s="10"/>
      <c r="D859" s="10"/>
    </row>
    <row r="860" spans="2:4" x14ac:dyDescent="0.2">
      <c r="B860" s="3"/>
      <c r="C860" s="10"/>
      <c r="D860" s="10"/>
    </row>
    <row r="861" spans="2:4" x14ac:dyDescent="0.2">
      <c r="B861" s="3"/>
      <c r="C861" s="10"/>
      <c r="D861" s="10"/>
    </row>
    <row r="862" spans="2:4" x14ac:dyDescent="0.2">
      <c r="B862" s="3"/>
      <c r="C862" s="10"/>
      <c r="D862" s="10"/>
    </row>
    <row r="863" spans="2:4" x14ac:dyDescent="0.2">
      <c r="B863" s="3"/>
      <c r="C863" s="10"/>
      <c r="D863" s="10"/>
    </row>
    <row r="864" spans="2:4" x14ac:dyDescent="0.2">
      <c r="B864" s="3"/>
      <c r="C864" s="10"/>
      <c r="D864" s="10"/>
    </row>
    <row r="865" spans="2:4" x14ac:dyDescent="0.2">
      <c r="B865" s="3"/>
      <c r="C865" s="10"/>
      <c r="D865" s="10"/>
    </row>
    <row r="866" spans="2:4" x14ac:dyDescent="0.2">
      <c r="B866" s="3"/>
      <c r="C866" s="10"/>
      <c r="D866" s="10"/>
    </row>
    <row r="867" spans="2:4" x14ac:dyDescent="0.2">
      <c r="B867" s="3"/>
      <c r="C867" s="10"/>
      <c r="D867" s="10"/>
    </row>
    <row r="868" spans="2:4" x14ac:dyDescent="0.2">
      <c r="B868" s="3"/>
      <c r="C868" s="10"/>
      <c r="D868" s="10"/>
    </row>
    <row r="869" spans="2:4" x14ac:dyDescent="0.2">
      <c r="B869" s="3"/>
      <c r="C869" s="10"/>
      <c r="D869" s="10"/>
    </row>
    <row r="870" spans="2:4" x14ac:dyDescent="0.2">
      <c r="B870" s="3"/>
      <c r="C870" s="10"/>
      <c r="D870" s="10"/>
    </row>
    <row r="871" spans="2:4" x14ac:dyDescent="0.2">
      <c r="B871" s="3"/>
      <c r="C871" s="10"/>
      <c r="D871" s="10"/>
    </row>
    <row r="872" spans="2:4" x14ac:dyDescent="0.2">
      <c r="B872" s="3"/>
      <c r="C872" s="10"/>
      <c r="D872" s="10"/>
    </row>
    <row r="873" spans="2:4" x14ac:dyDescent="0.2">
      <c r="B873" s="3"/>
      <c r="C873" s="10"/>
      <c r="D873" s="10"/>
    </row>
    <row r="874" spans="2:4" x14ac:dyDescent="0.2">
      <c r="B874" s="3"/>
      <c r="C874" s="10"/>
      <c r="D874" s="10"/>
    </row>
    <row r="875" spans="2:4" x14ac:dyDescent="0.2">
      <c r="B875" s="3"/>
      <c r="C875" s="10"/>
      <c r="D875" s="10"/>
    </row>
    <row r="876" spans="2:4" x14ac:dyDescent="0.2">
      <c r="B876" s="3"/>
      <c r="C876" s="10"/>
      <c r="D876" s="10"/>
    </row>
    <row r="877" spans="2:4" x14ac:dyDescent="0.2">
      <c r="B877" s="3"/>
      <c r="C877" s="10"/>
      <c r="D877" s="10"/>
    </row>
    <row r="878" spans="2:4" x14ac:dyDescent="0.2">
      <c r="B878" s="3"/>
      <c r="C878" s="10"/>
      <c r="D878" s="10"/>
    </row>
    <row r="879" spans="2:4" x14ac:dyDescent="0.2">
      <c r="B879" s="3"/>
      <c r="C879" s="10"/>
      <c r="D879" s="10"/>
    </row>
    <row r="880" spans="2:4" x14ac:dyDescent="0.2">
      <c r="B880" s="3"/>
      <c r="C880" s="10"/>
      <c r="D880" s="10"/>
    </row>
    <row r="881" spans="2:4" x14ac:dyDescent="0.2">
      <c r="B881" s="3"/>
      <c r="C881" s="10"/>
      <c r="D881" s="10"/>
    </row>
    <row r="882" spans="2:4" x14ac:dyDescent="0.2">
      <c r="B882" s="3"/>
      <c r="C882" s="10"/>
      <c r="D882" s="10"/>
    </row>
    <row r="883" spans="2:4" x14ac:dyDescent="0.2">
      <c r="B883" s="3"/>
      <c r="C883" s="10"/>
      <c r="D883" s="10"/>
    </row>
    <row r="884" spans="2:4" x14ac:dyDescent="0.2">
      <c r="B884" s="3"/>
      <c r="C884" s="10"/>
      <c r="D884" s="10"/>
    </row>
    <row r="885" spans="2:4" x14ac:dyDescent="0.2">
      <c r="B885" s="3"/>
      <c r="C885" s="10"/>
      <c r="D885" s="10"/>
    </row>
    <row r="886" spans="2:4" x14ac:dyDescent="0.2">
      <c r="B886" s="3"/>
      <c r="C886" s="10"/>
      <c r="D886" s="10"/>
    </row>
    <row r="887" spans="2:4" x14ac:dyDescent="0.2">
      <c r="B887" s="3"/>
      <c r="C887" s="10"/>
      <c r="D887" s="10"/>
    </row>
    <row r="888" spans="2:4" x14ac:dyDescent="0.2">
      <c r="B888" s="3"/>
      <c r="C888" s="10"/>
      <c r="D888" s="10"/>
    </row>
    <row r="889" spans="2:4" x14ac:dyDescent="0.2">
      <c r="B889" s="3"/>
      <c r="C889" s="10"/>
      <c r="D889" s="10"/>
    </row>
    <row r="890" spans="2:4" x14ac:dyDescent="0.2">
      <c r="B890" s="3"/>
      <c r="C890" s="10"/>
      <c r="D890" s="10"/>
    </row>
    <row r="891" spans="2:4" x14ac:dyDescent="0.2">
      <c r="B891" s="3"/>
      <c r="C891" s="10"/>
      <c r="D891" s="10"/>
    </row>
    <row r="892" spans="2:4" x14ac:dyDescent="0.2">
      <c r="B892" s="3"/>
      <c r="C892" s="10"/>
      <c r="D892" s="10"/>
    </row>
    <row r="893" spans="2:4" x14ac:dyDescent="0.2">
      <c r="B893" s="3"/>
      <c r="C893" s="10"/>
      <c r="D893" s="10"/>
    </row>
    <row r="894" spans="2:4" x14ac:dyDescent="0.2">
      <c r="B894" s="3"/>
      <c r="C894" s="10"/>
      <c r="D894" s="10"/>
    </row>
    <row r="895" spans="2:4" x14ac:dyDescent="0.2">
      <c r="B895" s="3"/>
      <c r="C895" s="10"/>
      <c r="D895" s="10"/>
    </row>
    <row r="896" spans="2:4" x14ac:dyDescent="0.2">
      <c r="B896" s="3"/>
      <c r="C896" s="10"/>
      <c r="D896" s="10"/>
    </row>
    <row r="897" spans="2:4" x14ac:dyDescent="0.2">
      <c r="B897" s="3"/>
      <c r="C897" s="10"/>
      <c r="D897" s="10"/>
    </row>
    <row r="898" spans="2:4" x14ac:dyDescent="0.2">
      <c r="B898" s="3"/>
      <c r="C898" s="10"/>
      <c r="D898" s="10"/>
    </row>
    <row r="899" spans="2:4" x14ac:dyDescent="0.2">
      <c r="B899" s="3"/>
      <c r="C899" s="10"/>
      <c r="D899" s="10"/>
    </row>
    <row r="900" spans="2:4" x14ac:dyDescent="0.2">
      <c r="B900" s="3"/>
      <c r="C900" s="10"/>
      <c r="D900" s="10"/>
    </row>
    <row r="901" spans="2:4" x14ac:dyDescent="0.2">
      <c r="B901" s="3"/>
      <c r="C901" s="10"/>
      <c r="D901" s="10"/>
    </row>
    <row r="902" spans="2:4" x14ac:dyDescent="0.2">
      <c r="B902" s="3"/>
      <c r="C902" s="10"/>
      <c r="D902" s="10"/>
    </row>
    <row r="903" spans="2:4" x14ac:dyDescent="0.2">
      <c r="B903" s="3"/>
      <c r="C903" s="10"/>
      <c r="D903" s="10"/>
    </row>
    <row r="904" spans="2:4" x14ac:dyDescent="0.2">
      <c r="B904" s="3"/>
      <c r="C904" s="10"/>
      <c r="D904" s="10"/>
    </row>
    <row r="905" spans="2:4" x14ac:dyDescent="0.2">
      <c r="B905" s="3"/>
      <c r="C905" s="10"/>
      <c r="D905" s="10"/>
    </row>
    <row r="906" spans="2:4" x14ac:dyDescent="0.2">
      <c r="B906" s="3"/>
      <c r="C906" s="10"/>
      <c r="D906" s="10"/>
    </row>
    <row r="907" spans="2:4" x14ac:dyDescent="0.2">
      <c r="B907" s="3"/>
      <c r="C907" s="10"/>
      <c r="D907" s="10"/>
    </row>
    <row r="908" spans="2:4" x14ac:dyDescent="0.2">
      <c r="B908" s="3"/>
      <c r="C908" s="10"/>
      <c r="D908" s="10"/>
    </row>
    <row r="909" spans="2:4" x14ac:dyDescent="0.2">
      <c r="B909" s="3"/>
      <c r="C909" s="10"/>
      <c r="D909" s="10"/>
    </row>
    <row r="910" spans="2:4" x14ac:dyDescent="0.2">
      <c r="B910" s="3"/>
      <c r="C910" s="10"/>
      <c r="D910" s="10"/>
    </row>
    <row r="911" spans="2:4" x14ac:dyDescent="0.2">
      <c r="B911" s="3"/>
      <c r="C911" s="10"/>
      <c r="D911" s="10"/>
    </row>
    <row r="912" spans="2:4" x14ac:dyDescent="0.2">
      <c r="B912" s="3"/>
      <c r="C912" s="10"/>
      <c r="D912" s="10"/>
    </row>
    <row r="913" spans="2:4" x14ac:dyDescent="0.2">
      <c r="B913" s="3"/>
      <c r="C913" s="10"/>
      <c r="D913" s="10"/>
    </row>
    <row r="914" spans="2:4" x14ac:dyDescent="0.2">
      <c r="B914" s="3"/>
      <c r="C914" s="10"/>
      <c r="D914" s="10"/>
    </row>
    <row r="915" spans="2:4" x14ac:dyDescent="0.2">
      <c r="B915" s="3"/>
      <c r="C915" s="10"/>
      <c r="D915" s="10"/>
    </row>
    <row r="916" spans="2:4" x14ac:dyDescent="0.2">
      <c r="B916" s="3"/>
      <c r="C916" s="10"/>
      <c r="D916" s="10"/>
    </row>
    <row r="917" spans="2:4" x14ac:dyDescent="0.2">
      <c r="B917" s="3"/>
      <c r="C917" s="10"/>
      <c r="D917" s="10"/>
    </row>
    <row r="918" spans="2:4" x14ac:dyDescent="0.2">
      <c r="B918" s="3"/>
      <c r="C918" s="10"/>
      <c r="D918" s="10"/>
    </row>
    <row r="919" spans="2:4" x14ac:dyDescent="0.2">
      <c r="B919" s="3"/>
      <c r="C919" s="10"/>
      <c r="D919" s="10"/>
    </row>
    <row r="920" spans="2:4" x14ac:dyDescent="0.2">
      <c r="B920" s="3"/>
      <c r="C920" s="10"/>
      <c r="D920" s="10"/>
    </row>
    <row r="921" spans="2:4" x14ac:dyDescent="0.2">
      <c r="B921" s="3"/>
      <c r="C921" s="10"/>
      <c r="D921" s="10"/>
    </row>
    <row r="922" spans="2:4" x14ac:dyDescent="0.2">
      <c r="B922" s="3"/>
      <c r="C922" s="10"/>
      <c r="D922" s="10"/>
    </row>
    <row r="923" spans="2:4" x14ac:dyDescent="0.2">
      <c r="B923" s="3"/>
      <c r="C923" s="10"/>
      <c r="D923" s="10"/>
    </row>
    <row r="924" spans="2:4" x14ac:dyDescent="0.2">
      <c r="B924" s="3"/>
      <c r="C924" s="10"/>
      <c r="D924" s="10"/>
    </row>
    <row r="925" spans="2:4" x14ac:dyDescent="0.2">
      <c r="B925" s="3"/>
      <c r="C925" s="10"/>
      <c r="D925" s="10"/>
    </row>
    <row r="926" spans="2:4" x14ac:dyDescent="0.2">
      <c r="B926" s="3"/>
      <c r="C926" s="10"/>
      <c r="D926" s="10"/>
    </row>
    <row r="927" spans="2:4" x14ac:dyDescent="0.2">
      <c r="B927" s="3"/>
      <c r="C927" s="10"/>
      <c r="D927" s="10"/>
    </row>
    <row r="928" spans="2:4" x14ac:dyDescent="0.2">
      <c r="B928" s="3"/>
      <c r="C928" s="10"/>
      <c r="D928" s="10"/>
    </row>
    <row r="929" spans="2:4" x14ac:dyDescent="0.2">
      <c r="B929" s="3"/>
      <c r="C929" s="10"/>
      <c r="D929" s="10"/>
    </row>
    <row r="930" spans="2:4" x14ac:dyDescent="0.2">
      <c r="B930" s="3"/>
      <c r="C930" s="10"/>
      <c r="D930" s="10"/>
    </row>
    <row r="931" spans="2:4" x14ac:dyDescent="0.2">
      <c r="B931" s="3"/>
      <c r="C931" s="10"/>
      <c r="D931" s="10"/>
    </row>
    <row r="932" spans="2:4" x14ac:dyDescent="0.2">
      <c r="B932" s="3"/>
      <c r="C932" s="10"/>
      <c r="D932" s="10"/>
    </row>
    <row r="933" spans="2:4" x14ac:dyDescent="0.2">
      <c r="B933" s="3"/>
      <c r="C933" s="10"/>
      <c r="D933" s="10"/>
    </row>
    <row r="934" spans="2:4" x14ac:dyDescent="0.2">
      <c r="B934" s="3"/>
      <c r="C934" s="10"/>
      <c r="D934" s="10"/>
    </row>
    <row r="935" spans="2:4" x14ac:dyDescent="0.2">
      <c r="B935" s="3"/>
      <c r="C935" s="10"/>
      <c r="D935" s="10"/>
    </row>
    <row r="936" spans="2:4" x14ac:dyDescent="0.2">
      <c r="B936" s="3"/>
      <c r="C936" s="10"/>
      <c r="D936" s="10"/>
    </row>
    <row r="937" spans="2:4" x14ac:dyDescent="0.2">
      <c r="B937" s="3"/>
      <c r="C937" s="10"/>
      <c r="D937" s="10"/>
    </row>
    <row r="938" spans="2:4" x14ac:dyDescent="0.2">
      <c r="B938" s="3"/>
      <c r="C938" s="10"/>
      <c r="D938" s="10"/>
    </row>
    <row r="939" spans="2:4" x14ac:dyDescent="0.2">
      <c r="B939" s="3"/>
      <c r="C939" s="10"/>
      <c r="D939" s="10"/>
    </row>
    <row r="940" spans="2:4" x14ac:dyDescent="0.2">
      <c r="B940" s="3"/>
      <c r="C940" s="10"/>
      <c r="D940" s="10"/>
    </row>
    <row r="941" spans="2:4" x14ac:dyDescent="0.2">
      <c r="B941" s="3"/>
      <c r="C941" s="10"/>
      <c r="D941" s="10"/>
    </row>
    <row r="942" spans="2:4" x14ac:dyDescent="0.2">
      <c r="B942" s="3"/>
      <c r="C942" s="10"/>
      <c r="D942" s="10"/>
    </row>
    <row r="943" spans="2:4" x14ac:dyDescent="0.2">
      <c r="B943" s="3"/>
      <c r="C943" s="10"/>
      <c r="D943" s="10"/>
    </row>
    <row r="944" spans="2:4" x14ac:dyDescent="0.2">
      <c r="B944" s="3"/>
      <c r="C944" s="10"/>
      <c r="D944" s="10"/>
    </row>
    <row r="945" spans="2:4" x14ac:dyDescent="0.2">
      <c r="B945" s="3"/>
      <c r="C945" s="10"/>
      <c r="D945" s="10"/>
    </row>
    <row r="946" spans="2:4" x14ac:dyDescent="0.2">
      <c r="B946" s="3"/>
      <c r="C946" s="10"/>
      <c r="D946" s="10"/>
    </row>
    <row r="947" spans="2:4" x14ac:dyDescent="0.2">
      <c r="B947" s="3"/>
      <c r="C947" s="10"/>
      <c r="D947" s="10"/>
    </row>
    <row r="948" spans="2:4" x14ac:dyDescent="0.2">
      <c r="B948" s="3"/>
      <c r="C948" s="10"/>
      <c r="D948" s="10"/>
    </row>
    <row r="949" spans="2:4" x14ac:dyDescent="0.2">
      <c r="B949" s="3"/>
      <c r="C949" s="10"/>
      <c r="D949" s="10"/>
    </row>
    <row r="950" spans="2:4" x14ac:dyDescent="0.2">
      <c r="B950" s="3"/>
      <c r="C950" s="10"/>
      <c r="D950" s="10"/>
    </row>
    <row r="951" spans="2:4" x14ac:dyDescent="0.2">
      <c r="B951" s="3"/>
      <c r="C951" s="10"/>
      <c r="D951" s="10"/>
    </row>
    <row r="952" spans="2:4" x14ac:dyDescent="0.2">
      <c r="B952" s="3"/>
      <c r="C952" s="10"/>
      <c r="D952" s="10"/>
    </row>
    <row r="953" spans="2:4" x14ac:dyDescent="0.2">
      <c r="B953" s="3"/>
      <c r="C953" s="10"/>
      <c r="D953" s="10"/>
    </row>
    <row r="954" spans="2:4" x14ac:dyDescent="0.2">
      <c r="B954" s="3"/>
      <c r="C954" s="10"/>
      <c r="D954" s="10"/>
    </row>
    <row r="955" spans="2:4" x14ac:dyDescent="0.2">
      <c r="B955" s="3"/>
      <c r="C955" s="10"/>
      <c r="D955" s="10"/>
    </row>
    <row r="956" spans="2:4" x14ac:dyDescent="0.2">
      <c r="B956" s="3"/>
      <c r="C956" s="10"/>
      <c r="D956" s="10"/>
    </row>
    <row r="957" spans="2:4" x14ac:dyDescent="0.2">
      <c r="B957" s="3"/>
      <c r="C957" s="10"/>
      <c r="D957" s="10"/>
    </row>
    <row r="958" spans="2:4" x14ac:dyDescent="0.2">
      <c r="B958" s="3"/>
      <c r="C958" s="10"/>
      <c r="D958" s="10"/>
    </row>
    <row r="959" spans="2:4" x14ac:dyDescent="0.2">
      <c r="B959" s="3"/>
      <c r="C959" s="10"/>
      <c r="D959" s="10"/>
    </row>
    <row r="960" spans="2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</sheetData>
  <sortState xmlns:xlrd2="http://schemas.microsoft.com/office/spreadsheetml/2017/richdata2" ref="A21:S483">
    <sortCondition ref="C21:C483"/>
  </sortState>
  <phoneticPr fontId="8" type="noConversion"/>
  <hyperlinks>
    <hyperlink ref="J63431" r:id="rId1" display="http://vsolj.cetus-net.org/bulletin.html" xr:uid="{00000000-0004-0000-0000-000000000000}"/>
    <hyperlink ref="J63424" r:id="rId2" display="http://vsolj.cetus-net.org/bulletin.html" xr:uid="{00000000-0004-0000-0000-000001000000}"/>
    <hyperlink ref="AS921" r:id="rId3" display="http://cdsbib.u-strasbg.fr/cgi-bin/cdsbib?1990RMxAA..21..381G" xr:uid="{00000000-0004-0000-0000-000002000000}"/>
    <hyperlink ref="AS924" r:id="rId4" display="http://cdsbib.u-strasbg.fr/cgi-bin/cdsbib?1990RMxAA..21..381G" xr:uid="{00000000-0004-0000-0000-000003000000}"/>
    <hyperlink ref="AS922" r:id="rId5" display="http://cdsbib.u-strasbg.fr/cgi-bin/cdsbib?1990RMxAA..21..381G" xr:uid="{00000000-0004-0000-0000-000004000000}"/>
    <hyperlink ref="AS900" r:id="rId6" display="http://cdsbib.u-strasbg.fr/cgi-bin/cdsbib?1990RMxAA..21..381G" xr:uid="{00000000-0004-0000-0000-000005000000}"/>
    <hyperlink ref="K63431" r:id="rId7" display="http://vsolj.cetus-net.org/bulletin.html" xr:uid="{00000000-0004-0000-0000-000006000000}"/>
    <hyperlink ref="AT1034" r:id="rId8" display="http://cdsbib.u-strasbg.fr/cgi-bin/cdsbib?1990RMxAA..21..381G" xr:uid="{00000000-0004-0000-0000-000007000000}"/>
    <hyperlink ref="AT64839" r:id="rId9" display="http://cdsbib.u-strasbg.fr/cgi-bin/cdsbib?1990RMxAA..21..381G" xr:uid="{00000000-0004-0000-0000-000008000000}"/>
    <hyperlink ref="AT1035" r:id="rId10" display="http://cdsbib.u-strasbg.fr/cgi-bin/cdsbib?1990RMxAA..21..381G" xr:uid="{00000000-0004-0000-0000-000009000000}"/>
    <hyperlink ref="J63428" r:id="rId11" display="https://www.aavso.org/ejaavso" xr:uid="{00000000-0004-0000-0000-00000A000000}"/>
    <hyperlink ref="H64230" r:id="rId12" display="http://vsolj.cetus-net.org/bulletin.html" xr:uid="{00000000-0004-0000-0000-00000B000000}"/>
    <hyperlink ref="H64223" r:id="rId13" display="https://www.aavso.org/ejaavso" xr:uid="{00000000-0004-0000-0000-00000C000000}"/>
    <hyperlink ref="I64230" r:id="rId14" display="http://vsolj.cetus-net.org/bulletin.html" xr:uid="{00000000-0004-0000-0000-00000D000000}"/>
    <hyperlink ref="AQ57881" r:id="rId15" display="http://cdsbib.u-strasbg.fr/cgi-bin/cdsbib?1990RMxAA..21..381G" xr:uid="{00000000-0004-0000-0000-00000E000000}"/>
    <hyperlink ref="H64227" r:id="rId16" display="https://www.aavso.org/ejaavso" xr:uid="{00000000-0004-0000-0000-00000F000000}"/>
    <hyperlink ref="AP5245" r:id="rId17" display="http://cdsbib.u-strasbg.fr/cgi-bin/cdsbib?1990RMxAA..21..381G" xr:uid="{00000000-0004-0000-0000-000010000000}"/>
    <hyperlink ref="AP5248" r:id="rId18" display="http://cdsbib.u-strasbg.fr/cgi-bin/cdsbib?1990RMxAA..21..381G" xr:uid="{00000000-0004-0000-0000-000011000000}"/>
    <hyperlink ref="AP5246" r:id="rId19" display="http://cdsbib.u-strasbg.fr/cgi-bin/cdsbib?1990RMxAA..21..381G" xr:uid="{00000000-0004-0000-0000-000012000000}"/>
    <hyperlink ref="AP5230" r:id="rId20" display="http://cdsbib.u-strasbg.fr/cgi-bin/cdsbib?1990RMxAA..21..381G" xr:uid="{00000000-0004-0000-0000-000013000000}"/>
    <hyperlink ref="AQ5459" r:id="rId21" display="http://cdsbib.u-strasbg.fr/cgi-bin/cdsbib?1990RMxAA..21..381G" xr:uid="{00000000-0004-0000-0000-000014000000}"/>
    <hyperlink ref="AQ5463" r:id="rId22" display="http://cdsbib.u-strasbg.fr/cgi-bin/cdsbib?1990RMxAA..21..381G" xr:uid="{00000000-0004-0000-0000-000015000000}"/>
    <hyperlink ref="AQ65143" r:id="rId23" display="http://cdsbib.u-strasbg.fr/cgi-bin/cdsbib?1990RMxAA..21..381G" xr:uid="{00000000-0004-0000-0000-000016000000}"/>
    <hyperlink ref="I2351" r:id="rId24" display="http://vsolj.cetus-net.org/bulletin.html" xr:uid="{00000000-0004-0000-0000-000017000000}"/>
    <hyperlink ref="H2351" r:id="rId25" display="http://vsolj.cetus-net.org/bulletin.html" xr:uid="{00000000-0004-0000-0000-000018000000}"/>
    <hyperlink ref="AQ281" r:id="rId26" display="http://cdsbib.u-strasbg.fr/cgi-bin/cdsbib?1990RMxAA..21..381G" xr:uid="{00000000-0004-0000-0000-000019000000}"/>
    <hyperlink ref="AQ280" r:id="rId27" display="http://cdsbib.u-strasbg.fr/cgi-bin/cdsbib?1990RMxAA..21..381G" xr:uid="{00000000-0004-0000-0000-00001A000000}"/>
    <hyperlink ref="AP3521" r:id="rId28" display="http://cdsbib.u-strasbg.fr/cgi-bin/cdsbib?1990RMxAA..21..381G" xr:uid="{00000000-0004-0000-0000-00001B000000}"/>
    <hyperlink ref="AP3539" r:id="rId29" display="http://cdsbib.u-strasbg.fr/cgi-bin/cdsbib?1990RMxAA..21..381G" xr:uid="{00000000-0004-0000-0000-00001C000000}"/>
    <hyperlink ref="AP3540" r:id="rId30" display="http://cdsbib.u-strasbg.fr/cgi-bin/cdsbib?1990RMxAA..21..381G" xr:uid="{00000000-0004-0000-0000-00001D000000}"/>
    <hyperlink ref="AP3536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34" workbookViewId="0">
      <selection activeCell="A37" sqref="A37:C28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88" t="s">
        <v>139</v>
      </c>
      <c r="I1" s="89" t="s">
        <v>62</v>
      </c>
      <c r="J1" s="90" t="s">
        <v>140</v>
      </c>
    </row>
    <row r="2" spans="1:16" x14ac:dyDescent="0.2">
      <c r="I2" s="91" t="s">
        <v>73</v>
      </c>
      <c r="J2" s="92" t="s">
        <v>141</v>
      </c>
    </row>
    <row r="3" spans="1:16" x14ac:dyDescent="0.2">
      <c r="A3" s="93" t="s">
        <v>142</v>
      </c>
      <c r="I3" s="91" t="s">
        <v>77</v>
      </c>
      <c r="J3" s="92" t="s">
        <v>133</v>
      </c>
    </row>
    <row r="4" spans="1:16" x14ac:dyDescent="0.2">
      <c r="I4" s="91" t="s">
        <v>92</v>
      </c>
      <c r="J4" s="92" t="s">
        <v>133</v>
      </c>
    </row>
    <row r="5" spans="1:16" ht="13.5" thickBot="1" x14ac:dyDescent="0.25">
      <c r="I5" s="94" t="s">
        <v>122</v>
      </c>
      <c r="J5" s="95" t="s">
        <v>134</v>
      </c>
    </row>
    <row r="10" spans="1:16" ht="13.5" thickBot="1" x14ac:dyDescent="0.25"/>
    <row r="11" spans="1:16" ht="12.75" customHeight="1" thickBot="1" x14ac:dyDescent="0.25">
      <c r="A11" s="10" t="str">
        <f t="shared" ref="A11:A74" si="0">P11</f>
        <v>IBVS 0119 </v>
      </c>
      <c r="B11" s="3" t="str">
        <f t="shared" ref="B11:B74" si="1">IF(H11=INT(H11),"I","II")</f>
        <v>I</v>
      </c>
      <c r="C11" s="10">
        <f t="shared" ref="C11:C74" si="2">1*G11</f>
        <v>28325.39</v>
      </c>
      <c r="D11" s="12" t="str">
        <f t="shared" ref="D11:D74" si="3">VLOOKUP(F11,I$1:J$5,2,FALSE)</f>
        <v>vis</v>
      </c>
      <c r="E11" s="96">
        <f>VLOOKUP(C11,Active!C$21:E$960,3,FALSE)</f>
        <v>-1868.696733914898</v>
      </c>
      <c r="F11" s="3" t="s">
        <v>122</v>
      </c>
      <c r="G11" s="12" t="str">
        <f t="shared" ref="G11:G74" si="4">MID(I11,3,LEN(I11)-3)</f>
        <v>28325.39</v>
      </c>
      <c r="H11" s="10">
        <f t="shared" ref="H11:H74" si="5">1*K11</f>
        <v>1555</v>
      </c>
      <c r="I11" s="97" t="s">
        <v>152</v>
      </c>
      <c r="J11" s="98" t="s">
        <v>153</v>
      </c>
      <c r="K11" s="97">
        <v>1555</v>
      </c>
      <c r="L11" s="97" t="s">
        <v>154</v>
      </c>
      <c r="M11" s="98" t="s">
        <v>146</v>
      </c>
      <c r="N11" s="98"/>
      <c r="O11" s="99" t="s">
        <v>155</v>
      </c>
      <c r="P11" s="100" t="s">
        <v>156</v>
      </c>
    </row>
    <row r="12" spans="1:16" ht="12.75" customHeight="1" thickBot="1" x14ac:dyDescent="0.25">
      <c r="A12" s="10" t="str">
        <f t="shared" si="0"/>
        <v>IBVS 0119 </v>
      </c>
      <c r="B12" s="3" t="str">
        <f t="shared" si="1"/>
        <v>I</v>
      </c>
      <c r="C12" s="10">
        <f t="shared" si="2"/>
        <v>28855.51</v>
      </c>
      <c r="D12" s="12" t="str">
        <f t="shared" si="3"/>
        <v>vis</v>
      </c>
      <c r="E12" s="96">
        <f>VLOOKUP(C12,Active!C$21:E$960,3,FALSE)</f>
        <v>-1827.7358388515004</v>
      </c>
      <c r="F12" s="3" t="s">
        <v>122</v>
      </c>
      <c r="G12" s="12" t="str">
        <f t="shared" si="4"/>
        <v>28855.51</v>
      </c>
      <c r="H12" s="10">
        <f t="shared" si="5"/>
        <v>1596</v>
      </c>
      <c r="I12" s="97" t="s">
        <v>157</v>
      </c>
      <c r="J12" s="98" t="s">
        <v>158</v>
      </c>
      <c r="K12" s="97">
        <v>1596</v>
      </c>
      <c r="L12" s="97" t="s">
        <v>159</v>
      </c>
      <c r="M12" s="98" t="s">
        <v>146</v>
      </c>
      <c r="N12" s="98"/>
      <c r="O12" s="99" t="s">
        <v>155</v>
      </c>
      <c r="P12" s="100" t="s">
        <v>156</v>
      </c>
    </row>
    <row r="13" spans="1:16" ht="12.75" customHeight="1" thickBot="1" x14ac:dyDescent="0.25">
      <c r="A13" s="10" t="str">
        <f t="shared" si="0"/>
        <v>IBVS 0119 </v>
      </c>
      <c r="B13" s="3" t="str">
        <f t="shared" si="1"/>
        <v>I</v>
      </c>
      <c r="C13" s="10">
        <f t="shared" si="2"/>
        <v>29191.48</v>
      </c>
      <c r="D13" s="12" t="str">
        <f t="shared" si="3"/>
        <v>vis</v>
      </c>
      <c r="E13" s="96">
        <f>VLOOKUP(C13,Active!C$21:E$960,3,FALSE)</f>
        <v>-1801.7763732315468</v>
      </c>
      <c r="F13" s="3" t="s">
        <v>122</v>
      </c>
      <c r="G13" s="12" t="str">
        <f t="shared" si="4"/>
        <v>29191.48</v>
      </c>
      <c r="H13" s="10">
        <f t="shared" si="5"/>
        <v>1622</v>
      </c>
      <c r="I13" s="97" t="s">
        <v>160</v>
      </c>
      <c r="J13" s="98" t="s">
        <v>161</v>
      </c>
      <c r="K13" s="97">
        <v>1622</v>
      </c>
      <c r="L13" s="97" t="s">
        <v>162</v>
      </c>
      <c r="M13" s="98" t="s">
        <v>146</v>
      </c>
      <c r="N13" s="98"/>
      <c r="O13" s="99" t="s">
        <v>155</v>
      </c>
      <c r="P13" s="100" t="s">
        <v>156</v>
      </c>
    </row>
    <row r="14" spans="1:16" ht="12.75" customHeight="1" thickBot="1" x14ac:dyDescent="0.25">
      <c r="A14" s="10" t="str">
        <f t="shared" si="0"/>
        <v>IBVS 0119 </v>
      </c>
      <c r="B14" s="3" t="str">
        <f t="shared" si="1"/>
        <v>I</v>
      </c>
      <c r="C14" s="10">
        <f t="shared" si="2"/>
        <v>29656.65</v>
      </c>
      <c r="D14" s="12" t="str">
        <f t="shared" si="3"/>
        <v>vis</v>
      </c>
      <c r="E14" s="96">
        <f>VLOOKUP(C14,Active!C$21:E$960,3,FALSE)</f>
        <v>-1765.833983665711</v>
      </c>
      <c r="F14" s="3" t="s">
        <v>122</v>
      </c>
      <c r="G14" s="12" t="str">
        <f t="shared" si="4"/>
        <v>29656.65</v>
      </c>
      <c r="H14" s="10">
        <f t="shared" si="5"/>
        <v>1658</v>
      </c>
      <c r="I14" s="97" t="s">
        <v>163</v>
      </c>
      <c r="J14" s="98" t="s">
        <v>164</v>
      </c>
      <c r="K14" s="97">
        <v>1658</v>
      </c>
      <c r="L14" s="97" t="s">
        <v>165</v>
      </c>
      <c r="M14" s="98" t="s">
        <v>146</v>
      </c>
      <c r="N14" s="98"/>
      <c r="O14" s="99" t="s">
        <v>155</v>
      </c>
      <c r="P14" s="100" t="s">
        <v>156</v>
      </c>
    </row>
    <row r="15" spans="1:16" ht="12.75" customHeight="1" thickBot="1" x14ac:dyDescent="0.25">
      <c r="A15" s="10" t="str">
        <f t="shared" si="0"/>
        <v>IBVS 0119 </v>
      </c>
      <c r="B15" s="3" t="str">
        <f t="shared" si="1"/>
        <v>I</v>
      </c>
      <c r="C15" s="10">
        <f t="shared" si="2"/>
        <v>29824.82</v>
      </c>
      <c r="D15" s="12" t="str">
        <f t="shared" si="3"/>
        <v>vis</v>
      </c>
      <c r="E15" s="96">
        <f>VLOOKUP(C15,Active!C$21:E$960,3,FALSE)</f>
        <v>-1752.8399564212918</v>
      </c>
      <c r="F15" s="3" t="s">
        <v>122</v>
      </c>
      <c r="G15" s="12" t="str">
        <f t="shared" si="4"/>
        <v>29824.82</v>
      </c>
      <c r="H15" s="10">
        <f t="shared" si="5"/>
        <v>1671</v>
      </c>
      <c r="I15" s="97" t="s">
        <v>166</v>
      </c>
      <c r="J15" s="98" t="s">
        <v>167</v>
      </c>
      <c r="K15" s="97">
        <v>1671</v>
      </c>
      <c r="L15" s="97" t="s">
        <v>168</v>
      </c>
      <c r="M15" s="98" t="s">
        <v>146</v>
      </c>
      <c r="N15" s="98"/>
      <c r="O15" s="99" t="s">
        <v>155</v>
      </c>
      <c r="P15" s="100" t="s">
        <v>156</v>
      </c>
    </row>
    <row r="16" spans="1:16" ht="12.75" customHeight="1" thickBot="1" x14ac:dyDescent="0.25">
      <c r="A16" s="10" t="str">
        <f t="shared" si="0"/>
        <v>IBVS 0119 </v>
      </c>
      <c r="B16" s="3" t="str">
        <f t="shared" si="1"/>
        <v>I</v>
      </c>
      <c r="C16" s="10">
        <f t="shared" si="2"/>
        <v>30703.7</v>
      </c>
      <c r="D16" s="12" t="str">
        <f t="shared" si="3"/>
        <v>vis</v>
      </c>
      <c r="E16" s="96">
        <f>VLOOKUP(C16,Active!C$21:E$960,3,FALSE)</f>
        <v>-1684.9313480810688</v>
      </c>
      <c r="F16" s="3" t="s">
        <v>122</v>
      </c>
      <c r="G16" s="12" t="str">
        <f t="shared" si="4"/>
        <v>30703.7</v>
      </c>
      <c r="H16" s="10">
        <f t="shared" si="5"/>
        <v>1739</v>
      </c>
      <c r="I16" s="97" t="s">
        <v>169</v>
      </c>
      <c r="J16" s="98" t="s">
        <v>170</v>
      </c>
      <c r="K16" s="97">
        <v>1739</v>
      </c>
      <c r="L16" s="97" t="s">
        <v>171</v>
      </c>
      <c r="M16" s="98" t="s">
        <v>146</v>
      </c>
      <c r="N16" s="98"/>
      <c r="O16" s="99" t="s">
        <v>155</v>
      </c>
      <c r="P16" s="100" t="s">
        <v>156</v>
      </c>
    </row>
    <row r="17" spans="1:16" ht="12.75" customHeight="1" thickBot="1" x14ac:dyDescent="0.25">
      <c r="A17" s="10" t="str">
        <f t="shared" si="0"/>
        <v>IBVS 0119 </v>
      </c>
      <c r="B17" s="3" t="str">
        <f t="shared" si="1"/>
        <v>I</v>
      </c>
      <c r="C17" s="10">
        <f t="shared" si="2"/>
        <v>31078.799999999999</v>
      </c>
      <c r="D17" s="12" t="str">
        <f t="shared" si="3"/>
        <v>vis</v>
      </c>
      <c r="E17" s="96">
        <f>VLOOKUP(C17,Active!C$21:E$960,3,FALSE)</f>
        <v>-1655.9484164084654</v>
      </c>
      <c r="F17" s="3" t="s">
        <v>122</v>
      </c>
      <c r="G17" s="12" t="str">
        <f t="shared" si="4"/>
        <v>31078.8</v>
      </c>
      <c r="H17" s="10">
        <f t="shared" si="5"/>
        <v>1768</v>
      </c>
      <c r="I17" s="97" t="s">
        <v>172</v>
      </c>
      <c r="J17" s="98" t="s">
        <v>173</v>
      </c>
      <c r="K17" s="97">
        <v>1768</v>
      </c>
      <c r="L17" s="97" t="s">
        <v>174</v>
      </c>
      <c r="M17" s="98" t="s">
        <v>146</v>
      </c>
      <c r="N17" s="98"/>
      <c r="O17" s="99" t="s">
        <v>155</v>
      </c>
      <c r="P17" s="100" t="s">
        <v>156</v>
      </c>
    </row>
    <row r="18" spans="1:16" ht="12.75" customHeight="1" thickBot="1" x14ac:dyDescent="0.25">
      <c r="A18" s="10" t="str">
        <f t="shared" si="0"/>
        <v>IBVS 0119 </v>
      </c>
      <c r="B18" s="3" t="str">
        <f t="shared" si="1"/>
        <v>I</v>
      </c>
      <c r="C18" s="10">
        <f t="shared" si="2"/>
        <v>31311.39</v>
      </c>
      <c r="D18" s="12" t="str">
        <f t="shared" si="3"/>
        <v>vis</v>
      </c>
      <c r="E18" s="96">
        <f>VLOOKUP(C18,Active!C$21:E$960,3,FALSE)</f>
        <v>-1637.9768352894816</v>
      </c>
      <c r="F18" s="3" t="s">
        <v>122</v>
      </c>
      <c r="G18" s="12" t="str">
        <f t="shared" si="4"/>
        <v>31311.39</v>
      </c>
      <c r="H18" s="10">
        <f t="shared" si="5"/>
        <v>1786</v>
      </c>
      <c r="I18" s="97" t="s">
        <v>175</v>
      </c>
      <c r="J18" s="98" t="s">
        <v>176</v>
      </c>
      <c r="K18" s="97">
        <v>1786</v>
      </c>
      <c r="L18" s="97" t="s">
        <v>177</v>
      </c>
      <c r="M18" s="98" t="s">
        <v>146</v>
      </c>
      <c r="N18" s="98"/>
      <c r="O18" s="99" t="s">
        <v>155</v>
      </c>
      <c r="P18" s="100" t="s">
        <v>156</v>
      </c>
    </row>
    <row r="19" spans="1:16" ht="12.75" customHeight="1" thickBot="1" x14ac:dyDescent="0.25">
      <c r="A19" s="10" t="str">
        <f t="shared" si="0"/>
        <v>IBVS 0119 </v>
      </c>
      <c r="B19" s="3" t="str">
        <f t="shared" si="1"/>
        <v>I</v>
      </c>
      <c r="C19" s="10">
        <f t="shared" si="2"/>
        <v>31530.99</v>
      </c>
      <c r="D19" s="12" t="str">
        <f t="shared" si="3"/>
        <v>vis</v>
      </c>
      <c r="E19" s="96">
        <f>VLOOKUP(C19,Active!C$21:E$960,3,FALSE)</f>
        <v>-1621.0089552700101</v>
      </c>
      <c r="F19" s="3" t="s">
        <v>122</v>
      </c>
      <c r="G19" s="12" t="str">
        <f t="shared" si="4"/>
        <v>31530.99</v>
      </c>
      <c r="H19" s="10">
        <f t="shared" si="5"/>
        <v>1803</v>
      </c>
      <c r="I19" s="97" t="s">
        <v>185</v>
      </c>
      <c r="J19" s="98" t="s">
        <v>186</v>
      </c>
      <c r="K19" s="97">
        <v>1803</v>
      </c>
      <c r="L19" s="97" t="s">
        <v>187</v>
      </c>
      <c r="M19" s="98" t="s">
        <v>146</v>
      </c>
      <c r="N19" s="98"/>
      <c r="O19" s="99" t="s">
        <v>155</v>
      </c>
      <c r="P19" s="100" t="s">
        <v>156</v>
      </c>
    </row>
    <row r="20" spans="1:16" ht="12.75" customHeight="1" thickBot="1" x14ac:dyDescent="0.25">
      <c r="A20" s="10" t="str">
        <f t="shared" si="0"/>
        <v>IBVS 0154 </v>
      </c>
      <c r="B20" s="3" t="str">
        <f t="shared" si="1"/>
        <v>I</v>
      </c>
      <c r="C20" s="10">
        <f t="shared" si="2"/>
        <v>39276.400000000001</v>
      </c>
      <c r="D20" s="12" t="str">
        <f t="shared" si="3"/>
        <v>vis</v>
      </c>
      <c r="E20" s="96">
        <f>VLOOKUP(C20,Active!C$21:E$960,3,FALSE)</f>
        <v>-1022.5427094520981</v>
      </c>
      <c r="F20" s="3" t="s">
        <v>122</v>
      </c>
      <c r="G20" s="12" t="str">
        <f t="shared" si="4"/>
        <v>39276.4</v>
      </c>
      <c r="H20" s="10">
        <f t="shared" si="5"/>
        <v>2402</v>
      </c>
      <c r="I20" s="97" t="s">
        <v>270</v>
      </c>
      <c r="J20" s="98" t="s">
        <v>271</v>
      </c>
      <c r="K20" s="97">
        <v>2402</v>
      </c>
      <c r="L20" s="97" t="s">
        <v>272</v>
      </c>
      <c r="M20" s="98" t="s">
        <v>146</v>
      </c>
      <c r="N20" s="98"/>
      <c r="O20" s="99" t="s">
        <v>273</v>
      </c>
      <c r="P20" s="100" t="s">
        <v>274</v>
      </c>
    </row>
    <row r="21" spans="1:16" ht="13.5" thickBot="1" x14ac:dyDescent="0.25">
      <c r="A21" s="10" t="str">
        <f t="shared" si="0"/>
        <v>BAVM 220 </v>
      </c>
      <c r="B21" s="3" t="str">
        <f t="shared" si="1"/>
        <v>I</v>
      </c>
      <c r="C21" s="10">
        <f t="shared" si="2"/>
        <v>55435.1</v>
      </c>
      <c r="D21" s="12" t="str">
        <f t="shared" si="3"/>
        <v>vis</v>
      </c>
      <c r="E21" s="96">
        <f>VLOOKUP(C21,Active!C$21:E$960,3,FALSE)</f>
        <v>225.99500853802695</v>
      </c>
      <c r="F21" s="3" t="s">
        <v>122</v>
      </c>
      <c r="G21" s="12" t="str">
        <f t="shared" si="4"/>
        <v>55435.10</v>
      </c>
      <c r="H21" s="10">
        <f t="shared" si="5"/>
        <v>3652</v>
      </c>
      <c r="I21" s="97" t="s">
        <v>978</v>
      </c>
      <c r="J21" s="98" t="s">
        <v>979</v>
      </c>
      <c r="K21" s="97">
        <v>3652</v>
      </c>
      <c r="L21" s="97" t="s">
        <v>980</v>
      </c>
      <c r="M21" s="98" t="s">
        <v>981</v>
      </c>
      <c r="N21" s="98" t="s">
        <v>122</v>
      </c>
      <c r="O21" s="99" t="s">
        <v>982</v>
      </c>
      <c r="P21" s="100" t="s">
        <v>983</v>
      </c>
    </row>
    <row r="22" spans="1:16" ht="13.5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55441.26</v>
      </c>
      <c r="D22" s="12" t="str">
        <f t="shared" si="3"/>
        <v>vis</v>
      </c>
      <c r="E22" s="96">
        <f>VLOOKUP(C22,Active!C$21:E$960,3,FALSE)</f>
        <v>226.4709745713603</v>
      </c>
      <c r="F22" s="3" t="s">
        <v>122</v>
      </c>
      <c r="G22" s="12" t="str">
        <f t="shared" si="4"/>
        <v>55441.26</v>
      </c>
      <c r="H22" s="10">
        <f t="shared" si="5"/>
        <v>3652</v>
      </c>
      <c r="I22" s="97" t="s">
        <v>984</v>
      </c>
      <c r="J22" s="98" t="s">
        <v>985</v>
      </c>
      <c r="K22" s="97">
        <v>3652</v>
      </c>
      <c r="L22" s="97" t="s">
        <v>986</v>
      </c>
      <c r="M22" s="98" t="s">
        <v>981</v>
      </c>
      <c r="N22" s="98" t="s">
        <v>122</v>
      </c>
      <c r="O22" s="99" t="s">
        <v>982</v>
      </c>
      <c r="P22" s="100" t="s">
        <v>983</v>
      </c>
    </row>
    <row r="23" spans="1:16" ht="13.5" thickBot="1" x14ac:dyDescent="0.25">
      <c r="A23" s="10" t="str">
        <f t="shared" si="0"/>
        <v>BAVM 228 </v>
      </c>
      <c r="B23" s="3" t="str">
        <f t="shared" si="1"/>
        <v>II</v>
      </c>
      <c r="C23" s="10">
        <f t="shared" si="2"/>
        <v>55816.76</v>
      </c>
      <c r="D23" s="12" t="str">
        <f t="shared" si="3"/>
        <v>vis</v>
      </c>
      <c r="E23" s="96">
        <f>VLOOKUP(C23,Active!C$21:E$960,3,FALSE)</f>
        <v>255.48481312924503</v>
      </c>
      <c r="F23" s="3" t="s">
        <v>122</v>
      </c>
      <c r="G23" s="12" t="str">
        <f t="shared" si="4"/>
        <v>55816.76</v>
      </c>
      <c r="H23" s="10">
        <f t="shared" si="5"/>
        <v>3681.5</v>
      </c>
      <c r="I23" s="97" t="s">
        <v>987</v>
      </c>
      <c r="J23" s="98" t="s">
        <v>988</v>
      </c>
      <c r="K23" s="97">
        <v>3681.5</v>
      </c>
      <c r="L23" s="97" t="s">
        <v>989</v>
      </c>
      <c r="M23" s="98" t="s">
        <v>981</v>
      </c>
      <c r="N23" s="98" t="s">
        <v>990</v>
      </c>
      <c r="O23" s="99" t="s">
        <v>982</v>
      </c>
      <c r="P23" s="100" t="s">
        <v>991</v>
      </c>
    </row>
    <row r="24" spans="1:16" ht="13.5" thickBot="1" x14ac:dyDescent="0.25">
      <c r="A24" s="10" t="str">
        <f t="shared" si="0"/>
        <v>BAVM 228 </v>
      </c>
      <c r="B24" s="3" t="str">
        <f t="shared" si="1"/>
        <v>I</v>
      </c>
      <c r="C24" s="10">
        <f t="shared" si="2"/>
        <v>55823.19</v>
      </c>
      <c r="D24" s="12" t="str">
        <f t="shared" si="3"/>
        <v>vis</v>
      </c>
      <c r="E24" s="96">
        <f>VLOOKUP(C24,Active!C$21:E$960,3,FALSE)</f>
        <v>255.98164131014306</v>
      </c>
      <c r="F24" s="3" t="s">
        <v>122</v>
      </c>
      <c r="G24" s="12" t="str">
        <f t="shared" si="4"/>
        <v>55823.19</v>
      </c>
      <c r="H24" s="10">
        <f t="shared" si="5"/>
        <v>3682</v>
      </c>
      <c r="I24" s="97" t="s">
        <v>992</v>
      </c>
      <c r="J24" s="98" t="s">
        <v>993</v>
      </c>
      <c r="K24" s="97">
        <v>3682</v>
      </c>
      <c r="L24" s="97" t="s">
        <v>935</v>
      </c>
      <c r="M24" s="98" t="s">
        <v>981</v>
      </c>
      <c r="N24" s="98" t="s">
        <v>990</v>
      </c>
      <c r="O24" s="99" t="s">
        <v>982</v>
      </c>
      <c r="P24" s="100" t="s">
        <v>991</v>
      </c>
    </row>
    <row r="25" spans="1:16" ht="13.5" thickBot="1" x14ac:dyDescent="0.25">
      <c r="A25" s="10" t="str">
        <f t="shared" si="0"/>
        <v> JAAVSO 40;975 </v>
      </c>
      <c r="B25" s="3" t="str">
        <f t="shared" si="1"/>
        <v>I</v>
      </c>
      <c r="C25" s="10">
        <f t="shared" si="2"/>
        <v>55836.21</v>
      </c>
      <c r="D25" s="12" t="str">
        <f t="shared" si="3"/>
        <v>vis</v>
      </c>
      <c r="E25" s="96">
        <f>VLOOKUP(C25,Active!C$21:E$960,3,FALSE)</f>
        <v>256.98766042605132</v>
      </c>
      <c r="F25" s="3" t="s">
        <v>122</v>
      </c>
      <c r="G25" s="12" t="str">
        <f t="shared" si="4"/>
        <v>55836.21</v>
      </c>
      <c r="H25" s="10">
        <f t="shared" si="5"/>
        <v>3683</v>
      </c>
      <c r="I25" s="97" t="s">
        <v>994</v>
      </c>
      <c r="J25" s="98" t="s">
        <v>995</v>
      </c>
      <c r="K25" s="97">
        <v>3683</v>
      </c>
      <c r="L25" s="97" t="s">
        <v>996</v>
      </c>
      <c r="M25" s="98" t="s">
        <v>981</v>
      </c>
      <c r="N25" s="98" t="s">
        <v>97</v>
      </c>
      <c r="O25" s="99" t="s">
        <v>367</v>
      </c>
      <c r="P25" s="99" t="s">
        <v>997</v>
      </c>
    </row>
    <row r="26" spans="1:16" ht="13.5" thickBot="1" x14ac:dyDescent="0.25">
      <c r="A26" s="10" t="str">
        <f t="shared" si="0"/>
        <v> JAAVSO 40;975 </v>
      </c>
      <c r="B26" s="3" t="str">
        <f t="shared" si="1"/>
        <v>I</v>
      </c>
      <c r="C26" s="10">
        <f t="shared" si="2"/>
        <v>55836.22</v>
      </c>
      <c r="D26" s="12" t="str">
        <f t="shared" si="3"/>
        <v>vis</v>
      </c>
      <c r="E26" s="96">
        <f>VLOOKUP(C26,Active!C$21:E$960,3,FALSE)</f>
        <v>256.98843309818352</v>
      </c>
      <c r="F26" s="3" t="s">
        <v>122</v>
      </c>
      <c r="G26" s="12" t="str">
        <f t="shared" si="4"/>
        <v>55836.22</v>
      </c>
      <c r="H26" s="10">
        <f t="shared" si="5"/>
        <v>3683</v>
      </c>
      <c r="I26" s="97" t="s">
        <v>998</v>
      </c>
      <c r="J26" s="98" t="s">
        <v>999</v>
      </c>
      <c r="K26" s="97">
        <v>3683</v>
      </c>
      <c r="L26" s="97" t="s">
        <v>1000</v>
      </c>
      <c r="M26" s="98" t="s">
        <v>981</v>
      </c>
      <c r="N26" s="98" t="s">
        <v>122</v>
      </c>
      <c r="O26" s="99" t="s">
        <v>367</v>
      </c>
      <c r="P26" s="99" t="s">
        <v>997</v>
      </c>
    </row>
    <row r="27" spans="1:16" ht="13.5" thickBot="1" x14ac:dyDescent="0.25">
      <c r="A27" s="10" t="str">
        <f t="shared" si="0"/>
        <v> JAAVSO 40;975 </v>
      </c>
      <c r="B27" s="3" t="str">
        <f t="shared" si="1"/>
        <v>I</v>
      </c>
      <c r="C27" s="10">
        <f t="shared" si="2"/>
        <v>55836.3</v>
      </c>
      <c r="D27" s="12" t="str">
        <f t="shared" si="3"/>
        <v>vis</v>
      </c>
      <c r="E27" s="96">
        <f>VLOOKUP(C27,Active!C$21:E$960,3,FALSE)</f>
        <v>256.99461447523993</v>
      </c>
      <c r="F27" s="3" t="s">
        <v>122</v>
      </c>
      <c r="G27" s="12" t="str">
        <f t="shared" si="4"/>
        <v>55836.30</v>
      </c>
      <c r="H27" s="10">
        <f t="shared" si="5"/>
        <v>3683</v>
      </c>
      <c r="I27" s="97" t="s">
        <v>1001</v>
      </c>
      <c r="J27" s="98" t="s">
        <v>1002</v>
      </c>
      <c r="K27" s="97">
        <v>3683</v>
      </c>
      <c r="L27" s="97" t="s">
        <v>1003</v>
      </c>
      <c r="M27" s="98" t="s">
        <v>981</v>
      </c>
      <c r="N27" s="98" t="s">
        <v>53</v>
      </c>
      <c r="O27" s="99" t="s">
        <v>367</v>
      </c>
      <c r="P27" s="99" t="s">
        <v>997</v>
      </c>
    </row>
    <row r="28" spans="1:16" ht="13.5" thickBot="1" x14ac:dyDescent="0.25">
      <c r="A28" s="10" t="str">
        <f t="shared" si="0"/>
        <v> JAAVSO 40;975 </v>
      </c>
      <c r="B28" s="3" t="str">
        <f t="shared" si="1"/>
        <v>II</v>
      </c>
      <c r="C28" s="10">
        <f t="shared" si="2"/>
        <v>55842.51</v>
      </c>
      <c r="D28" s="12" t="str">
        <f t="shared" si="3"/>
        <v>vis</v>
      </c>
      <c r="E28" s="96">
        <f>VLOOKUP(C28,Active!C$21:E$960,3,FALSE)</f>
        <v>257.47444386923314</v>
      </c>
      <c r="F28" s="3" t="s">
        <v>122</v>
      </c>
      <c r="G28" s="12" t="str">
        <f t="shared" si="4"/>
        <v>55842.51</v>
      </c>
      <c r="H28" s="10">
        <f t="shared" si="5"/>
        <v>3683.5</v>
      </c>
      <c r="I28" s="97" t="s">
        <v>1004</v>
      </c>
      <c r="J28" s="98" t="s">
        <v>1005</v>
      </c>
      <c r="K28" s="97">
        <v>3683.5</v>
      </c>
      <c r="L28" s="97" t="s">
        <v>1006</v>
      </c>
      <c r="M28" s="98" t="s">
        <v>981</v>
      </c>
      <c r="N28" s="98" t="s">
        <v>122</v>
      </c>
      <c r="O28" s="99" t="s">
        <v>367</v>
      </c>
      <c r="P28" s="99" t="s">
        <v>997</v>
      </c>
    </row>
    <row r="29" spans="1:16" ht="13.5" thickBot="1" x14ac:dyDescent="0.25">
      <c r="A29" s="10" t="str">
        <f t="shared" si="0"/>
        <v> JAAVSO 40;975 </v>
      </c>
      <c r="B29" s="3" t="str">
        <f t="shared" si="1"/>
        <v>II</v>
      </c>
      <c r="C29" s="10">
        <f t="shared" si="2"/>
        <v>55842.6</v>
      </c>
      <c r="D29" s="12" t="str">
        <f t="shared" si="3"/>
        <v>vis</v>
      </c>
      <c r="E29" s="96">
        <f>VLOOKUP(C29,Active!C$21:E$960,3,FALSE)</f>
        <v>257.48139791842118</v>
      </c>
      <c r="F29" s="3" t="s">
        <v>122</v>
      </c>
      <c r="G29" s="12" t="str">
        <f t="shared" si="4"/>
        <v>55842.60</v>
      </c>
      <c r="H29" s="10">
        <f t="shared" si="5"/>
        <v>3683.5</v>
      </c>
      <c r="I29" s="97" t="s">
        <v>1007</v>
      </c>
      <c r="J29" s="98" t="s">
        <v>1008</v>
      </c>
      <c r="K29" s="97">
        <v>3683.5</v>
      </c>
      <c r="L29" s="97" t="s">
        <v>1009</v>
      </c>
      <c r="M29" s="98" t="s">
        <v>981</v>
      </c>
      <c r="N29" s="98" t="s">
        <v>53</v>
      </c>
      <c r="O29" s="99" t="s">
        <v>367</v>
      </c>
      <c r="P29" s="99" t="s">
        <v>997</v>
      </c>
    </row>
    <row r="30" spans="1:16" ht="13.5" thickBot="1" x14ac:dyDescent="0.25">
      <c r="A30" s="10" t="str">
        <f t="shared" si="0"/>
        <v> JAAVSO 40;975 </v>
      </c>
      <c r="B30" s="3" t="str">
        <f t="shared" si="1"/>
        <v>II</v>
      </c>
      <c r="C30" s="10">
        <f t="shared" si="2"/>
        <v>55842.61</v>
      </c>
      <c r="D30" s="12" t="str">
        <f t="shared" si="3"/>
        <v>vis</v>
      </c>
      <c r="E30" s="96">
        <f>VLOOKUP(C30,Active!C$21:E$960,3,FALSE)</f>
        <v>257.48217059055338</v>
      </c>
      <c r="F30" s="3" t="s">
        <v>122</v>
      </c>
      <c r="G30" s="12" t="str">
        <f t="shared" si="4"/>
        <v>55842.61</v>
      </c>
      <c r="H30" s="10">
        <f t="shared" si="5"/>
        <v>3683.5</v>
      </c>
      <c r="I30" s="97" t="s">
        <v>1010</v>
      </c>
      <c r="J30" s="98" t="s">
        <v>1011</v>
      </c>
      <c r="K30" s="97">
        <v>3683.5</v>
      </c>
      <c r="L30" s="97" t="s">
        <v>1012</v>
      </c>
      <c r="M30" s="98" t="s">
        <v>981</v>
      </c>
      <c r="N30" s="98" t="s">
        <v>97</v>
      </c>
      <c r="O30" s="99" t="s">
        <v>367</v>
      </c>
      <c r="P30" s="99" t="s">
        <v>997</v>
      </c>
    </row>
    <row r="31" spans="1:16" ht="13.5" thickBot="1" x14ac:dyDescent="0.25">
      <c r="A31" s="10" t="str">
        <f t="shared" si="0"/>
        <v> JAAVSO 42;426 </v>
      </c>
      <c r="B31" s="3" t="str">
        <f t="shared" si="1"/>
        <v>I</v>
      </c>
      <c r="C31" s="10">
        <f t="shared" si="2"/>
        <v>56509.08</v>
      </c>
      <c r="D31" s="12" t="str">
        <f t="shared" si="3"/>
        <v>vis</v>
      </c>
      <c r="E31" s="96">
        <f>VLOOKUP(C31,Active!C$21:E$960,3,FALSE)</f>
        <v>308.97845017423771</v>
      </c>
      <c r="F31" s="3" t="s">
        <v>122</v>
      </c>
      <c r="G31" s="12" t="str">
        <f t="shared" si="4"/>
        <v>56509.08</v>
      </c>
      <c r="H31" s="10">
        <f t="shared" si="5"/>
        <v>3735</v>
      </c>
      <c r="I31" s="97" t="s">
        <v>1013</v>
      </c>
      <c r="J31" s="98" t="s">
        <v>1014</v>
      </c>
      <c r="K31" s="97">
        <v>3735</v>
      </c>
      <c r="L31" s="97" t="s">
        <v>1015</v>
      </c>
      <c r="M31" s="98" t="s">
        <v>981</v>
      </c>
      <c r="N31" s="98" t="s">
        <v>97</v>
      </c>
      <c r="O31" s="99" t="s">
        <v>367</v>
      </c>
      <c r="P31" s="99" t="s">
        <v>1016</v>
      </c>
    </row>
    <row r="32" spans="1:16" ht="13.5" thickBot="1" x14ac:dyDescent="0.25">
      <c r="A32" s="10" t="str">
        <f t="shared" si="0"/>
        <v> JAAVSO 42;426 </v>
      </c>
      <c r="B32" s="3" t="str">
        <f t="shared" si="1"/>
        <v>I</v>
      </c>
      <c r="C32" s="10">
        <f t="shared" si="2"/>
        <v>56509.1</v>
      </c>
      <c r="D32" s="12" t="str">
        <f t="shared" si="3"/>
        <v>vis</v>
      </c>
      <c r="E32" s="96">
        <f>VLOOKUP(C32,Active!C$21:E$960,3,FALSE)</f>
        <v>308.97999551850154</v>
      </c>
      <c r="F32" s="3" t="s">
        <v>122</v>
      </c>
      <c r="G32" s="12" t="str">
        <f t="shared" si="4"/>
        <v>56509.10</v>
      </c>
      <c r="H32" s="10">
        <f t="shared" si="5"/>
        <v>3735</v>
      </c>
      <c r="I32" s="97" t="s">
        <v>1017</v>
      </c>
      <c r="J32" s="98" t="s">
        <v>1018</v>
      </c>
      <c r="K32" s="97">
        <v>3735</v>
      </c>
      <c r="L32" s="97" t="s">
        <v>1019</v>
      </c>
      <c r="M32" s="98" t="s">
        <v>981</v>
      </c>
      <c r="N32" s="98" t="s">
        <v>53</v>
      </c>
      <c r="O32" s="99" t="s">
        <v>367</v>
      </c>
      <c r="P32" s="99" t="s">
        <v>1016</v>
      </c>
    </row>
    <row r="33" spans="1:16" ht="13.5" thickBot="1" x14ac:dyDescent="0.25">
      <c r="A33" s="10" t="str">
        <f t="shared" si="0"/>
        <v> JAAVSO 42;426 </v>
      </c>
      <c r="B33" s="3" t="str">
        <f t="shared" si="1"/>
        <v>I</v>
      </c>
      <c r="C33" s="10">
        <f t="shared" si="2"/>
        <v>56509.1</v>
      </c>
      <c r="D33" s="12" t="str">
        <f t="shared" si="3"/>
        <v>vis</v>
      </c>
      <c r="E33" s="96">
        <f>VLOOKUP(C33,Active!C$21:E$960,3,FALSE)</f>
        <v>308.97999551850154</v>
      </c>
      <c r="F33" s="3" t="s">
        <v>122</v>
      </c>
      <c r="G33" s="12" t="str">
        <f t="shared" si="4"/>
        <v>56509.10</v>
      </c>
      <c r="H33" s="10">
        <f t="shared" si="5"/>
        <v>3735</v>
      </c>
      <c r="I33" s="97" t="s">
        <v>1017</v>
      </c>
      <c r="J33" s="98" t="s">
        <v>1018</v>
      </c>
      <c r="K33" s="97">
        <v>3735</v>
      </c>
      <c r="L33" s="97" t="s">
        <v>1019</v>
      </c>
      <c r="M33" s="98" t="s">
        <v>981</v>
      </c>
      <c r="N33" s="98" t="s">
        <v>122</v>
      </c>
      <c r="O33" s="99" t="s">
        <v>367</v>
      </c>
      <c r="P33" s="99" t="s">
        <v>1016</v>
      </c>
    </row>
    <row r="34" spans="1:16" ht="13.5" thickBot="1" x14ac:dyDescent="0.25">
      <c r="A34" s="10" t="str">
        <f t="shared" si="0"/>
        <v> JAAVSO 42;426 </v>
      </c>
      <c r="B34" s="3" t="str">
        <f t="shared" si="1"/>
        <v>II</v>
      </c>
      <c r="C34" s="10">
        <f t="shared" si="2"/>
        <v>56515.53</v>
      </c>
      <c r="D34" s="12" t="str">
        <f t="shared" si="3"/>
        <v>vis</v>
      </c>
      <c r="E34" s="96">
        <f>VLOOKUP(C34,Active!C$21:E$960,3,FALSE)</f>
        <v>309.47682369939952</v>
      </c>
      <c r="F34" s="3" t="s">
        <v>122</v>
      </c>
      <c r="G34" s="12" t="str">
        <f t="shared" si="4"/>
        <v>56515.53</v>
      </c>
      <c r="H34" s="10">
        <f t="shared" si="5"/>
        <v>3735.5</v>
      </c>
      <c r="I34" s="97" t="s">
        <v>1020</v>
      </c>
      <c r="J34" s="98" t="s">
        <v>1021</v>
      </c>
      <c r="K34" s="97">
        <v>3735.5</v>
      </c>
      <c r="L34" s="97" t="s">
        <v>1022</v>
      </c>
      <c r="M34" s="98" t="s">
        <v>981</v>
      </c>
      <c r="N34" s="98" t="s">
        <v>53</v>
      </c>
      <c r="O34" s="99" t="s">
        <v>367</v>
      </c>
      <c r="P34" s="99" t="s">
        <v>1016</v>
      </c>
    </row>
    <row r="35" spans="1:16" ht="13.5" thickBot="1" x14ac:dyDescent="0.25">
      <c r="A35" s="10" t="str">
        <f t="shared" si="0"/>
        <v> JAAVSO 42;426 </v>
      </c>
      <c r="B35" s="3" t="str">
        <f t="shared" si="1"/>
        <v>II</v>
      </c>
      <c r="C35" s="10">
        <f t="shared" si="2"/>
        <v>56515.56</v>
      </c>
      <c r="D35" s="12" t="str">
        <f t="shared" si="3"/>
        <v>vis</v>
      </c>
      <c r="E35" s="96">
        <f>VLOOKUP(C35,Active!C$21:E$960,3,FALSE)</f>
        <v>309.47914171579555</v>
      </c>
      <c r="F35" s="3" t="s">
        <v>122</v>
      </c>
      <c r="G35" s="12" t="str">
        <f t="shared" si="4"/>
        <v>56515.56</v>
      </c>
      <c r="H35" s="10">
        <f t="shared" si="5"/>
        <v>3735.5</v>
      </c>
      <c r="I35" s="97" t="s">
        <v>1023</v>
      </c>
      <c r="J35" s="98" t="s">
        <v>1024</v>
      </c>
      <c r="K35" s="97">
        <v>3735.5</v>
      </c>
      <c r="L35" s="97" t="s">
        <v>1019</v>
      </c>
      <c r="M35" s="98" t="s">
        <v>981</v>
      </c>
      <c r="N35" s="98" t="s">
        <v>122</v>
      </c>
      <c r="O35" s="99" t="s">
        <v>367</v>
      </c>
      <c r="P35" s="99" t="s">
        <v>1016</v>
      </c>
    </row>
    <row r="36" spans="1:16" ht="13.5" thickBot="1" x14ac:dyDescent="0.25">
      <c r="A36" s="10" t="str">
        <f t="shared" si="0"/>
        <v> JAAVSO 42;426 </v>
      </c>
      <c r="B36" s="3" t="str">
        <f t="shared" si="1"/>
        <v>II</v>
      </c>
      <c r="C36" s="10">
        <f t="shared" si="2"/>
        <v>56515.61</v>
      </c>
      <c r="D36" s="12" t="str">
        <f t="shared" si="3"/>
        <v>vis</v>
      </c>
      <c r="E36" s="96">
        <f>VLOOKUP(C36,Active!C$21:E$960,3,FALSE)</f>
        <v>309.48300507645598</v>
      </c>
      <c r="F36" s="3" t="s">
        <v>122</v>
      </c>
      <c r="G36" s="12" t="str">
        <f t="shared" si="4"/>
        <v>56515.61</v>
      </c>
      <c r="H36" s="10">
        <f t="shared" si="5"/>
        <v>3735.5</v>
      </c>
      <c r="I36" s="97" t="s">
        <v>1025</v>
      </c>
      <c r="J36" s="98" t="s">
        <v>1026</v>
      </c>
      <c r="K36" s="97">
        <v>3735.5</v>
      </c>
      <c r="L36" s="97" t="s">
        <v>1027</v>
      </c>
      <c r="M36" s="98" t="s">
        <v>981</v>
      </c>
      <c r="N36" s="98" t="s">
        <v>97</v>
      </c>
      <c r="O36" s="99" t="s">
        <v>367</v>
      </c>
      <c r="P36" s="99" t="s">
        <v>1016</v>
      </c>
    </row>
    <row r="37" spans="1:16" ht="12.75" customHeight="1" thickBot="1" x14ac:dyDescent="0.25">
      <c r="A37" s="10" t="str">
        <f t="shared" si="0"/>
        <v>IBVS 0637 </v>
      </c>
      <c r="B37" s="3" t="str">
        <f t="shared" si="1"/>
        <v>II</v>
      </c>
      <c r="C37" s="10">
        <f t="shared" si="2"/>
        <v>1177.48</v>
      </c>
      <c r="D37" s="12" t="str">
        <f t="shared" si="3"/>
        <v>vis</v>
      </c>
      <c r="E37" s="96">
        <f>VLOOKUP(C37,Active!C$21:E$960,3,FALSE)</f>
        <v>-3966.3400839121932</v>
      </c>
      <c r="F37" s="3" t="s">
        <v>122</v>
      </c>
      <c r="G37" s="12" t="str">
        <f t="shared" si="4"/>
        <v>01177.48</v>
      </c>
      <c r="H37" s="10">
        <f t="shared" si="5"/>
        <v>-547.5</v>
      </c>
      <c r="I37" s="97" t="s">
        <v>143</v>
      </c>
      <c r="J37" s="98" t="s">
        <v>144</v>
      </c>
      <c r="K37" s="97">
        <v>-547.5</v>
      </c>
      <c r="L37" s="97" t="s">
        <v>145</v>
      </c>
      <c r="M37" s="98" t="s">
        <v>146</v>
      </c>
      <c r="N37" s="98"/>
      <c r="O37" s="99" t="s">
        <v>147</v>
      </c>
      <c r="P37" s="100" t="s">
        <v>148</v>
      </c>
    </row>
    <row r="38" spans="1:16" ht="12.75" customHeight="1" thickBot="1" x14ac:dyDescent="0.25">
      <c r="A38" s="10" t="str">
        <f t="shared" si="0"/>
        <v>IBVS 0637 </v>
      </c>
      <c r="B38" s="3" t="str">
        <f t="shared" si="1"/>
        <v>I</v>
      </c>
      <c r="C38" s="10">
        <f t="shared" si="2"/>
        <v>1183.9000000000001</v>
      </c>
      <c r="D38" s="12" t="str">
        <f t="shared" si="3"/>
        <v>vis</v>
      </c>
      <c r="E38" s="96">
        <f>VLOOKUP(C38,Active!C$21:E$960,3,FALSE)</f>
        <v>-3965.8440284034273</v>
      </c>
      <c r="F38" s="3" t="s">
        <v>122</v>
      </c>
      <c r="G38" s="12" t="str">
        <f t="shared" si="4"/>
        <v>01183.9</v>
      </c>
      <c r="H38" s="10">
        <f t="shared" si="5"/>
        <v>-547</v>
      </c>
      <c r="I38" s="97" t="s">
        <v>149</v>
      </c>
      <c r="J38" s="98" t="s">
        <v>150</v>
      </c>
      <c r="K38" s="97">
        <v>-547</v>
      </c>
      <c r="L38" s="97" t="s">
        <v>151</v>
      </c>
      <c r="M38" s="98" t="s">
        <v>146</v>
      </c>
      <c r="N38" s="98"/>
      <c r="O38" s="99" t="s">
        <v>147</v>
      </c>
      <c r="P38" s="100" t="s">
        <v>148</v>
      </c>
    </row>
    <row r="39" spans="1:16" ht="12.75" customHeight="1" thickBot="1" x14ac:dyDescent="0.25">
      <c r="A39" s="10" t="str">
        <f t="shared" si="0"/>
        <v>IBVS 0820 </v>
      </c>
      <c r="B39" s="3" t="str">
        <f t="shared" si="1"/>
        <v>I</v>
      </c>
      <c r="C39" s="10">
        <f t="shared" si="2"/>
        <v>31337.3</v>
      </c>
      <c r="D39" s="12" t="str">
        <f t="shared" si="3"/>
        <v>vis</v>
      </c>
      <c r="E39" s="96">
        <f>VLOOKUP(C39,Active!C$21:E$960,3,FALSE)</f>
        <v>-1635.9748417953811</v>
      </c>
      <c r="F39" s="3" t="s">
        <v>122</v>
      </c>
      <c r="G39" s="12" t="str">
        <f t="shared" si="4"/>
        <v>31337.3</v>
      </c>
      <c r="H39" s="10">
        <f t="shared" si="5"/>
        <v>1788</v>
      </c>
      <c r="I39" s="97" t="s">
        <v>178</v>
      </c>
      <c r="J39" s="98" t="s">
        <v>179</v>
      </c>
      <c r="K39" s="97">
        <v>1788</v>
      </c>
      <c r="L39" s="97" t="s">
        <v>180</v>
      </c>
      <c r="M39" s="98" t="s">
        <v>181</v>
      </c>
      <c r="N39" s="98" t="s">
        <v>182</v>
      </c>
      <c r="O39" s="99" t="s">
        <v>183</v>
      </c>
      <c r="P39" s="100" t="s">
        <v>184</v>
      </c>
    </row>
    <row r="40" spans="1:16" ht="12.75" customHeight="1" thickBot="1" x14ac:dyDescent="0.25">
      <c r="A40" s="10" t="str">
        <f t="shared" si="0"/>
        <v>BAVM 4 </v>
      </c>
      <c r="B40" s="3" t="str">
        <f t="shared" si="1"/>
        <v>I</v>
      </c>
      <c r="C40" s="10">
        <f t="shared" si="2"/>
        <v>32836.980000000003</v>
      </c>
      <c r="D40" s="12" t="str">
        <f t="shared" si="3"/>
        <v>vis</v>
      </c>
      <c r="E40" s="96">
        <f>VLOOKUP(C40,Active!C$21:E$960,3,FALSE)</f>
        <v>-1520.0987474984738</v>
      </c>
      <c r="F40" s="3" t="s">
        <v>122</v>
      </c>
      <c r="G40" s="12" t="str">
        <f t="shared" si="4"/>
        <v>32836.98</v>
      </c>
      <c r="H40" s="10">
        <f t="shared" si="5"/>
        <v>1904</v>
      </c>
      <c r="I40" s="97" t="s">
        <v>188</v>
      </c>
      <c r="J40" s="98" t="s">
        <v>189</v>
      </c>
      <c r="K40" s="97">
        <v>1904</v>
      </c>
      <c r="L40" s="97" t="s">
        <v>190</v>
      </c>
      <c r="M40" s="98" t="s">
        <v>146</v>
      </c>
      <c r="N40" s="98"/>
      <c r="O40" s="99" t="s">
        <v>191</v>
      </c>
      <c r="P40" s="100" t="s">
        <v>192</v>
      </c>
    </row>
    <row r="41" spans="1:16" ht="12.75" customHeight="1" thickBot="1" x14ac:dyDescent="0.25">
      <c r="A41" s="10" t="str">
        <f t="shared" si="0"/>
        <v>BAVM 4 </v>
      </c>
      <c r="B41" s="3" t="str">
        <f t="shared" si="1"/>
        <v>I</v>
      </c>
      <c r="C41" s="10">
        <f t="shared" si="2"/>
        <v>33173.19</v>
      </c>
      <c r="D41" s="12" t="str">
        <f t="shared" si="3"/>
        <v>vis</v>
      </c>
      <c r="E41" s="96">
        <f>VLOOKUP(C41,Active!C$21:E$960,3,FALSE)</f>
        <v>-1494.1207377473515</v>
      </c>
      <c r="F41" s="3" t="s">
        <v>122</v>
      </c>
      <c r="G41" s="12" t="str">
        <f t="shared" si="4"/>
        <v>33173.19</v>
      </c>
      <c r="H41" s="10">
        <f t="shared" si="5"/>
        <v>1930</v>
      </c>
      <c r="I41" s="97" t="s">
        <v>193</v>
      </c>
      <c r="J41" s="98" t="s">
        <v>194</v>
      </c>
      <c r="K41" s="97">
        <v>1930</v>
      </c>
      <c r="L41" s="97" t="s">
        <v>195</v>
      </c>
      <c r="M41" s="98" t="s">
        <v>146</v>
      </c>
      <c r="N41" s="98"/>
      <c r="O41" s="99" t="s">
        <v>191</v>
      </c>
      <c r="P41" s="100" t="s">
        <v>192</v>
      </c>
    </row>
    <row r="42" spans="1:16" ht="12.75" customHeight="1" thickBot="1" x14ac:dyDescent="0.25">
      <c r="A42" s="10" t="str">
        <f t="shared" si="0"/>
        <v>BAVM 8 </v>
      </c>
      <c r="B42" s="3" t="str">
        <f t="shared" si="1"/>
        <v>I</v>
      </c>
      <c r="C42" s="10">
        <f t="shared" si="2"/>
        <v>33418.5</v>
      </c>
      <c r="D42" s="12" t="str">
        <f t="shared" si="3"/>
        <v>vis</v>
      </c>
      <c r="E42" s="96">
        <f>VLOOKUP(C42,Active!C$21:E$960,3,FALSE)</f>
        <v>-1475.1663176764205</v>
      </c>
      <c r="F42" s="3" t="s">
        <v>122</v>
      </c>
      <c r="G42" s="12" t="str">
        <f t="shared" si="4"/>
        <v>33418.50</v>
      </c>
      <c r="H42" s="10">
        <f t="shared" si="5"/>
        <v>1949</v>
      </c>
      <c r="I42" s="97" t="s">
        <v>196</v>
      </c>
      <c r="J42" s="98" t="s">
        <v>197</v>
      </c>
      <c r="K42" s="97">
        <v>1949</v>
      </c>
      <c r="L42" s="97" t="s">
        <v>198</v>
      </c>
      <c r="M42" s="98" t="s">
        <v>146</v>
      </c>
      <c r="N42" s="98"/>
      <c r="O42" s="99" t="s">
        <v>199</v>
      </c>
      <c r="P42" s="100" t="s">
        <v>200</v>
      </c>
    </row>
    <row r="43" spans="1:16" ht="12.75" customHeight="1" thickBot="1" x14ac:dyDescent="0.25">
      <c r="A43" s="10" t="str">
        <f t="shared" si="0"/>
        <v>BAVM 8 </v>
      </c>
      <c r="B43" s="3" t="str">
        <f t="shared" si="1"/>
        <v>I</v>
      </c>
      <c r="C43" s="10">
        <f t="shared" si="2"/>
        <v>33521.910000000003</v>
      </c>
      <c r="D43" s="12" t="str">
        <f t="shared" si="3"/>
        <v>vis</v>
      </c>
      <c r="E43" s="96">
        <f>VLOOKUP(C43,Active!C$21:E$960,3,FALSE)</f>
        <v>-1467.1761151590542</v>
      </c>
      <c r="F43" s="3" t="s">
        <v>122</v>
      </c>
      <c r="G43" s="12" t="str">
        <f t="shared" si="4"/>
        <v>33521.91</v>
      </c>
      <c r="H43" s="10">
        <f t="shared" si="5"/>
        <v>1957</v>
      </c>
      <c r="I43" s="97" t="s">
        <v>201</v>
      </c>
      <c r="J43" s="98" t="s">
        <v>202</v>
      </c>
      <c r="K43" s="97">
        <v>1957</v>
      </c>
      <c r="L43" s="97" t="s">
        <v>203</v>
      </c>
      <c r="M43" s="98" t="s">
        <v>146</v>
      </c>
      <c r="N43" s="98"/>
      <c r="O43" s="99" t="s">
        <v>204</v>
      </c>
      <c r="P43" s="100" t="s">
        <v>200</v>
      </c>
    </row>
    <row r="44" spans="1:16" ht="12.75" customHeight="1" thickBot="1" x14ac:dyDescent="0.25">
      <c r="A44" s="10" t="str">
        <f t="shared" si="0"/>
        <v>BAVM 8 </v>
      </c>
      <c r="B44" s="3" t="str">
        <f t="shared" si="1"/>
        <v>I</v>
      </c>
      <c r="C44" s="10">
        <f t="shared" si="2"/>
        <v>33522.15</v>
      </c>
      <c r="D44" s="12" t="str">
        <f t="shared" si="3"/>
        <v>vis</v>
      </c>
      <c r="E44" s="96">
        <f>VLOOKUP(C44,Active!C$21:E$960,3,FALSE)</f>
        <v>-1467.1575710278855</v>
      </c>
      <c r="F44" s="3" t="s">
        <v>122</v>
      </c>
      <c r="G44" s="12" t="str">
        <f t="shared" si="4"/>
        <v>33522.15</v>
      </c>
      <c r="H44" s="10">
        <f t="shared" si="5"/>
        <v>1957</v>
      </c>
      <c r="I44" s="97" t="s">
        <v>205</v>
      </c>
      <c r="J44" s="98" t="s">
        <v>206</v>
      </c>
      <c r="K44" s="97">
        <v>1957</v>
      </c>
      <c r="L44" s="97" t="s">
        <v>207</v>
      </c>
      <c r="M44" s="98" t="s">
        <v>146</v>
      </c>
      <c r="N44" s="98"/>
      <c r="O44" s="99" t="s">
        <v>191</v>
      </c>
      <c r="P44" s="100" t="s">
        <v>200</v>
      </c>
    </row>
    <row r="45" spans="1:16" ht="12.75" customHeight="1" thickBot="1" x14ac:dyDescent="0.25">
      <c r="A45" s="10" t="str">
        <f t="shared" si="0"/>
        <v>BAVM 8 </v>
      </c>
      <c r="B45" s="3" t="str">
        <f t="shared" si="1"/>
        <v>I</v>
      </c>
      <c r="C45" s="10">
        <f t="shared" si="2"/>
        <v>33922.97</v>
      </c>
      <c r="D45" s="12" t="str">
        <f t="shared" si="3"/>
        <v>vis</v>
      </c>
      <c r="E45" s="96">
        <f>VLOOKUP(C45,Active!C$21:E$960,3,FALSE)</f>
        <v>-1436.1873266316902</v>
      </c>
      <c r="F45" s="3" t="s">
        <v>122</v>
      </c>
      <c r="G45" s="12" t="str">
        <f t="shared" si="4"/>
        <v>33922.97</v>
      </c>
      <c r="H45" s="10">
        <f t="shared" si="5"/>
        <v>1988</v>
      </c>
      <c r="I45" s="97" t="s">
        <v>208</v>
      </c>
      <c r="J45" s="98" t="s">
        <v>209</v>
      </c>
      <c r="K45" s="97">
        <v>1988</v>
      </c>
      <c r="L45" s="97" t="s">
        <v>210</v>
      </c>
      <c r="M45" s="98" t="s">
        <v>146</v>
      </c>
      <c r="N45" s="98"/>
      <c r="O45" s="99" t="s">
        <v>191</v>
      </c>
      <c r="P45" s="100" t="s">
        <v>200</v>
      </c>
    </row>
    <row r="46" spans="1:16" ht="12.75" customHeight="1" thickBot="1" x14ac:dyDescent="0.25">
      <c r="A46" s="10" t="str">
        <f t="shared" si="0"/>
        <v>BAVM 10 </v>
      </c>
      <c r="B46" s="3" t="str">
        <f t="shared" si="1"/>
        <v>I</v>
      </c>
      <c r="C46" s="10">
        <f t="shared" si="2"/>
        <v>34168.629999999997</v>
      </c>
      <c r="D46" s="12" t="str">
        <f t="shared" si="3"/>
        <v>vis</v>
      </c>
      <c r="E46" s="96">
        <f>VLOOKUP(C46,Active!C$21:E$960,3,FALSE)</f>
        <v>-1417.205863036138</v>
      </c>
      <c r="F46" s="3" t="s">
        <v>122</v>
      </c>
      <c r="G46" s="12" t="str">
        <f t="shared" si="4"/>
        <v>34168.63</v>
      </c>
      <c r="H46" s="10">
        <f t="shared" si="5"/>
        <v>2007</v>
      </c>
      <c r="I46" s="97" t="s">
        <v>211</v>
      </c>
      <c r="J46" s="98" t="s">
        <v>212</v>
      </c>
      <c r="K46" s="97">
        <v>2007</v>
      </c>
      <c r="L46" s="97" t="s">
        <v>213</v>
      </c>
      <c r="M46" s="98" t="s">
        <v>146</v>
      </c>
      <c r="N46" s="98"/>
      <c r="O46" s="99" t="s">
        <v>214</v>
      </c>
      <c r="P46" s="100" t="s">
        <v>215</v>
      </c>
    </row>
    <row r="47" spans="1:16" ht="12.75" customHeight="1" thickBot="1" x14ac:dyDescent="0.25">
      <c r="A47" s="10" t="str">
        <f t="shared" si="0"/>
        <v>BAVM 10 </v>
      </c>
      <c r="B47" s="3" t="str">
        <f t="shared" si="1"/>
        <v>I</v>
      </c>
      <c r="C47" s="10">
        <f t="shared" si="2"/>
        <v>34207.589999999997</v>
      </c>
      <c r="D47" s="12" t="str">
        <f t="shared" si="3"/>
        <v>vis</v>
      </c>
      <c r="E47" s="96">
        <f>VLOOKUP(C47,Active!C$21:E$960,3,FALSE)</f>
        <v>-1414.1955324097328</v>
      </c>
      <c r="F47" s="3" t="s">
        <v>122</v>
      </c>
      <c r="G47" s="12" t="str">
        <f t="shared" si="4"/>
        <v>34207.59</v>
      </c>
      <c r="H47" s="10">
        <f t="shared" si="5"/>
        <v>2010</v>
      </c>
      <c r="I47" s="97" t="s">
        <v>216</v>
      </c>
      <c r="J47" s="98" t="s">
        <v>217</v>
      </c>
      <c r="K47" s="97">
        <v>2010</v>
      </c>
      <c r="L47" s="97" t="s">
        <v>218</v>
      </c>
      <c r="M47" s="98" t="s">
        <v>146</v>
      </c>
      <c r="N47" s="98"/>
      <c r="O47" s="99" t="s">
        <v>191</v>
      </c>
      <c r="P47" s="100" t="s">
        <v>215</v>
      </c>
    </row>
    <row r="48" spans="1:16" ht="12.75" customHeight="1" thickBot="1" x14ac:dyDescent="0.25">
      <c r="A48" s="10" t="str">
        <f t="shared" si="0"/>
        <v>BAVM 10 </v>
      </c>
      <c r="B48" s="3" t="str">
        <f t="shared" si="1"/>
        <v>I</v>
      </c>
      <c r="C48" s="10">
        <f t="shared" si="2"/>
        <v>34660</v>
      </c>
      <c r="D48" s="12" t="str">
        <f t="shared" si="3"/>
        <v>vis</v>
      </c>
      <c r="E48" s="96">
        <f>VLOOKUP(C48,Active!C$21:E$960,3,FALSE)</f>
        <v>-1379.2390724843726</v>
      </c>
      <c r="F48" s="3" t="s">
        <v>122</v>
      </c>
      <c r="G48" s="12" t="str">
        <f t="shared" si="4"/>
        <v>34660.00</v>
      </c>
      <c r="H48" s="10">
        <f t="shared" si="5"/>
        <v>2045</v>
      </c>
      <c r="I48" s="97" t="s">
        <v>219</v>
      </c>
      <c r="J48" s="98" t="s">
        <v>220</v>
      </c>
      <c r="K48" s="97">
        <v>2045</v>
      </c>
      <c r="L48" s="97" t="s">
        <v>221</v>
      </c>
      <c r="M48" s="98" t="s">
        <v>146</v>
      </c>
      <c r="N48" s="98"/>
      <c r="O48" s="99" t="s">
        <v>191</v>
      </c>
      <c r="P48" s="100" t="s">
        <v>215</v>
      </c>
    </row>
    <row r="49" spans="1:16" ht="12.75" customHeight="1" thickBot="1" x14ac:dyDescent="0.25">
      <c r="A49" s="10" t="str">
        <f t="shared" si="0"/>
        <v>BAVM 12 </v>
      </c>
      <c r="B49" s="3" t="str">
        <f t="shared" si="1"/>
        <v>I</v>
      </c>
      <c r="C49" s="10">
        <f t="shared" si="2"/>
        <v>35008.97</v>
      </c>
      <c r="D49" s="12" t="str">
        <f t="shared" si="3"/>
        <v>vis</v>
      </c>
      <c r="E49" s="96">
        <f>VLOOKUP(C49,Active!C$21:E$960,3,FALSE)</f>
        <v>-1352.2751330927747</v>
      </c>
      <c r="F49" s="3" t="s">
        <v>122</v>
      </c>
      <c r="G49" s="12" t="str">
        <f t="shared" si="4"/>
        <v>35008.97</v>
      </c>
      <c r="H49" s="10">
        <f t="shared" si="5"/>
        <v>2072</v>
      </c>
      <c r="I49" s="97" t="s">
        <v>222</v>
      </c>
      <c r="J49" s="98" t="s">
        <v>223</v>
      </c>
      <c r="K49" s="97">
        <v>2072</v>
      </c>
      <c r="L49" s="97" t="s">
        <v>224</v>
      </c>
      <c r="M49" s="98" t="s">
        <v>146</v>
      </c>
      <c r="N49" s="98"/>
      <c r="O49" s="99" t="s">
        <v>191</v>
      </c>
      <c r="P49" s="100" t="s">
        <v>225</v>
      </c>
    </row>
    <row r="50" spans="1:16" ht="12.75" customHeight="1" thickBot="1" x14ac:dyDescent="0.25">
      <c r="A50" s="10" t="str">
        <f t="shared" si="0"/>
        <v>BAVM 12 </v>
      </c>
      <c r="B50" s="3" t="str">
        <f t="shared" si="1"/>
        <v>I</v>
      </c>
      <c r="C50" s="10">
        <f t="shared" si="2"/>
        <v>35952.78</v>
      </c>
      <c r="D50" s="12" t="str">
        <f t="shared" si="3"/>
        <v>vis</v>
      </c>
      <c r="E50" s="96">
        <f>VLOOKUP(C50,Active!C$21:E$960,3,FALSE)</f>
        <v>-1279.3495645992537</v>
      </c>
      <c r="F50" s="3" t="s">
        <v>122</v>
      </c>
      <c r="G50" s="12" t="str">
        <f t="shared" si="4"/>
        <v>35952.78</v>
      </c>
      <c r="H50" s="10">
        <f t="shared" si="5"/>
        <v>2145</v>
      </c>
      <c r="I50" s="97" t="s">
        <v>226</v>
      </c>
      <c r="J50" s="98" t="s">
        <v>227</v>
      </c>
      <c r="K50" s="97">
        <v>2145</v>
      </c>
      <c r="L50" s="97" t="s">
        <v>228</v>
      </c>
      <c r="M50" s="98" t="s">
        <v>146</v>
      </c>
      <c r="N50" s="98"/>
      <c r="O50" s="99" t="s">
        <v>229</v>
      </c>
      <c r="P50" s="100" t="s">
        <v>225</v>
      </c>
    </row>
    <row r="51" spans="1:16" ht="12.75" customHeight="1" thickBot="1" x14ac:dyDescent="0.25">
      <c r="A51" s="10" t="str">
        <f t="shared" si="0"/>
        <v>BAVM 12 </v>
      </c>
      <c r="B51" s="3" t="str">
        <f t="shared" si="1"/>
        <v>I</v>
      </c>
      <c r="C51" s="10">
        <f t="shared" si="2"/>
        <v>35991.83</v>
      </c>
      <c r="D51" s="12" t="str">
        <f t="shared" si="3"/>
        <v>vis</v>
      </c>
      <c r="E51" s="96">
        <f>VLOOKUP(C51,Active!C$21:E$960,3,FALSE)</f>
        <v>-1276.3322799236598</v>
      </c>
      <c r="F51" s="3" t="s">
        <v>122</v>
      </c>
      <c r="G51" s="12" t="str">
        <f t="shared" si="4"/>
        <v>35991.83</v>
      </c>
      <c r="H51" s="10">
        <f t="shared" si="5"/>
        <v>2148</v>
      </c>
      <c r="I51" s="97" t="s">
        <v>230</v>
      </c>
      <c r="J51" s="98" t="s">
        <v>231</v>
      </c>
      <c r="K51" s="97">
        <v>2148</v>
      </c>
      <c r="L51" s="97" t="s">
        <v>232</v>
      </c>
      <c r="M51" s="98" t="s">
        <v>146</v>
      </c>
      <c r="N51" s="98"/>
      <c r="O51" s="99" t="s">
        <v>233</v>
      </c>
      <c r="P51" s="100" t="s">
        <v>225</v>
      </c>
    </row>
    <row r="52" spans="1:16" ht="12.75" customHeight="1" thickBot="1" x14ac:dyDescent="0.25">
      <c r="A52" s="10" t="str">
        <f t="shared" si="0"/>
        <v>BAVM 12 </v>
      </c>
      <c r="B52" s="3" t="str">
        <f t="shared" si="1"/>
        <v>I</v>
      </c>
      <c r="C52" s="10">
        <f t="shared" si="2"/>
        <v>36120.92</v>
      </c>
      <c r="D52" s="12" t="str">
        <f t="shared" si="3"/>
        <v>vis</v>
      </c>
      <c r="E52" s="96">
        <f>VLOOKUP(C52,Active!C$21:E$960,3,FALSE)</f>
        <v>-1266.3578553712305</v>
      </c>
      <c r="F52" s="3" t="s">
        <v>122</v>
      </c>
      <c r="G52" s="12" t="str">
        <f t="shared" si="4"/>
        <v>36120.92</v>
      </c>
      <c r="H52" s="10">
        <f t="shared" si="5"/>
        <v>2158</v>
      </c>
      <c r="I52" s="97" t="s">
        <v>234</v>
      </c>
      <c r="J52" s="98" t="s">
        <v>235</v>
      </c>
      <c r="K52" s="97">
        <v>2158</v>
      </c>
      <c r="L52" s="97" t="s">
        <v>236</v>
      </c>
      <c r="M52" s="98" t="s">
        <v>146</v>
      </c>
      <c r="N52" s="98"/>
      <c r="O52" s="99" t="s">
        <v>233</v>
      </c>
      <c r="P52" s="100" t="s">
        <v>225</v>
      </c>
    </row>
    <row r="53" spans="1:16" ht="12.75" customHeight="1" thickBot="1" x14ac:dyDescent="0.25">
      <c r="A53" s="10" t="str">
        <f t="shared" si="0"/>
        <v>BAVM 12 </v>
      </c>
      <c r="B53" s="3" t="str">
        <f t="shared" si="1"/>
        <v>I</v>
      </c>
      <c r="C53" s="10">
        <f t="shared" si="2"/>
        <v>36146.620000000003</v>
      </c>
      <c r="D53" s="12" t="str">
        <f t="shared" si="3"/>
        <v>vis</v>
      </c>
      <c r="E53" s="96">
        <f>VLOOKUP(C53,Active!C$21:E$960,3,FALSE)</f>
        <v>-1264.3720879919022</v>
      </c>
      <c r="F53" s="3" t="s">
        <v>122</v>
      </c>
      <c r="G53" s="12" t="str">
        <f t="shared" si="4"/>
        <v>36146.62</v>
      </c>
      <c r="H53" s="10">
        <f t="shared" si="5"/>
        <v>2160</v>
      </c>
      <c r="I53" s="97" t="s">
        <v>237</v>
      </c>
      <c r="J53" s="98" t="s">
        <v>238</v>
      </c>
      <c r="K53" s="97">
        <v>2160</v>
      </c>
      <c r="L53" s="97" t="s">
        <v>239</v>
      </c>
      <c r="M53" s="98" t="s">
        <v>146</v>
      </c>
      <c r="N53" s="98"/>
      <c r="O53" s="99" t="s">
        <v>240</v>
      </c>
      <c r="P53" s="100" t="s">
        <v>225</v>
      </c>
    </row>
    <row r="54" spans="1:16" ht="12.75" customHeight="1" thickBot="1" x14ac:dyDescent="0.25">
      <c r="A54" s="10" t="str">
        <f t="shared" si="0"/>
        <v>IBVS 0820 </v>
      </c>
      <c r="B54" s="3" t="str">
        <f t="shared" si="1"/>
        <v>I</v>
      </c>
      <c r="C54" s="10">
        <f t="shared" si="2"/>
        <v>36379.472000000002</v>
      </c>
      <c r="D54" s="12" t="str">
        <f t="shared" si="3"/>
        <v>vis</v>
      </c>
      <c r="E54" s="96">
        <f>VLOOKUP(C54,Active!C$21:E$960,3,FALSE)</f>
        <v>-1246.3802628630592</v>
      </c>
      <c r="F54" s="3" t="s">
        <v>122</v>
      </c>
      <c r="G54" s="12" t="str">
        <f t="shared" si="4"/>
        <v>36379.472</v>
      </c>
      <c r="H54" s="10">
        <f t="shared" si="5"/>
        <v>2178</v>
      </c>
      <c r="I54" s="97" t="s">
        <v>241</v>
      </c>
      <c r="J54" s="98" t="s">
        <v>242</v>
      </c>
      <c r="K54" s="97">
        <v>2178</v>
      </c>
      <c r="L54" s="97" t="s">
        <v>243</v>
      </c>
      <c r="M54" s="98" t="s">
        <v>181</v>
      </c>
      <c r="N54" s="98" t="s">
        <v>182</v>
      </c>
      <c r="O54" s="99" t="s">
        <v>244</v>
      </c>
      <c r="P54" s="100" t="s">
        <v>184</v>
      </c>
    </row>
    <row r="55" spans="1:16" ht="12.75" customHeight="1" thickBot="1" x14ac:dyDescent="0.25">
      <c r="A55" s="10" t="str">
        <f t="shared" si="0"/>
        <v>IBVS 0820 </v>
      </c>
      <c r="B55" s="3" t="str">
        <f t="shared" si="1"/>
        <v>I</v>
      </c>
      <c r="C55" s="10">
        <f t="shared" si="2"/>
        <v>36793.47</v>
      </c>
      <c r="D55" s="12" t="str">
        <f t="shared" si="3"/>
        <v>vis</v>
      </c>
      <c r="E55" s="96">
        <f>VLOOKUP(C55,Active!C$21:E$960,3,FALSE)</f>
        <v>-1214.3917911312692</v>
      </c>
      <c r="F55" s="3" t="s">
        <v>122</v>
      </c>
      <c r="G55" s="12" t="str">
        <f t="shared" si="4"/>
        <v>36793.47</v>
      </c>
      <c r="H55" s="10">
        <f t="shared" si="5"/>
        <v>2210</v>
      </c>
      <c r="I55" s="97" t="s">
        <v>245</v>
      </c>
      <c r="J55" s="98" t="s">
        <v>246</v>
      </c>
      <c r="K55" s="97">
        <v>2210</v>
      </c>
      <c r="L55" s="97" t="s">
        <v>247</v>
      </c>
      <c r="M55" s="98" t="s">
        <v>181</v>
      </c>
      <c r="N55" s="98" t="s">
        <v>182</v>
      </c>
      <c r="O55" s="99" t="s">
        <v>248</v>
      </c>
      <c r="P55" s="100" t="s">
        <v>184</v>
      </c>
    </row>
    <row r="56" spans="1:16" ht="12.75" customHeight="1" thickBot="1" x14ac:dyDescent="0.25">
      <c r="A56" s="10" t="str">
        <f t="shared" si="0"/>
        <v>IBVS 0820 </v>
      </c>
      <c r="B56" s="3" t="str">
        <f t="shared" si="1"/>
        <v>I</v>
      </c>
      <c r="C56" s="10">
        <f t="shared" si="2"/>
        <v>36806.404999999999</v>
      </c>
      <c r="D56" s="12" t="str">
        <f t="shared" si="3"/>
        <v>vis</v>
      </c>
      <c r="E56" s="96">
        <f>VLOOKUP(C56,Active!C$21:E$960,3,FALSE)</f>
        <v>-1213.3923397284832</v>
      </c>
      <c r="F56" s="3" t="s">
        <v>122</v>
      </c>
      <c r="G56" s="12" t="str">
        <f t="shared" si="4"/>
        <v>36806.405</v>
      </c>
      <c r="H56" s="10">
        <f t="shared" si="5"/>
        <v>2211</v>
      </c>
      <c r="I56" s="97" t="s">
        <v>249</v>
      </c>
      <c r="J56" s="98" t="s">
        <v>250</v>
      </c>
      <c r="K56" s="97">
        <v>2211</v>
      </c>
      <c r="L56" s="97" t="s">
        <v>251</v>
      </c>
      <c r="M56" s="98" t="s">
        <v>181</v>
      </c>
      <c r="N56" s="98" t="s">
        <v>182</v>
      </c>
      <c r="O56" s="99" t="s">
        <v>248</v>
      </c>
      <c r="P56" s="100" t="s">
        <v>184</v>
      </c>
    </row>
    <row r="57" spans="1:16" ht="12.75" customHeight="1" thickBot="1" x14ac:dyDescent="0.25">
      <c r="A57" s="10" t="str">
        <f t="shared" si="0"/>
        <v>IBVS 0820 </v>
      </c>
      <c r="B57" s="3" t="str">
        <f t="shared" si="1"/>
        <v>I</v>
      </c>
      <c r="C57" s="10">
        <f t="shared" si="2"/>
        <v>36819.360000000001</v>
      </c>
      <c r="D57" s="12" t="str">
        <f t="shared" si="3"/>
        <v>vis</v>
      </c>
      <c r="E57" s="96">
        <f>VLOOKUP(C57,Active!C$21:E$960,3,FALSE)</f>
        <v>-1212.3913429814327</v>
      </c>
      <c r="F57" s="3" t="s">
        <v>122</v>
      </c>
      <c r="G57" s="12" t="str">
        <f t="shared" si="4"/>
        <v>36819.36</v>
      </c>
      <c r="H57" s="10">
        <f t="shared" si="5"/>
        <v>2212</v>
      </c>
      <c r="I57" s="97" t="s">
        <v>252</v>
      </c>
      <c r="J57" s="98" t="s">
        <v>253</v>
      </c>
      <c r="K57" s="97">
        <v>2212</v>
      </c>
      <c r="L57" s="97" t="s">
        <v>254</v>
      </c>
      <c r="M57" s="98" t="s">
        <v>181</v>
      </c>
      <c r="N57" s="98" t="s">
        <v>182</v>
      </c>
      <c r="O57" s="99" t="s">
        <v>248</v>
      </c>
      <c r="P57" s="100" t="s">
        <v>184</v>
      </c>
    </row>
    <row r="58" spans="1:16" ht="12.75" customHeight="1" thickBot="1" x14ac:dyDescent="0.25">
      <c r="A58" s="10" t="str">
        <f t="shared" si="0"/>
        <v>BAVM 18 </v>
      </c>
      <c r="B58" s="3" t="str">
        <f t="shared" si="1"/>
        <v>I</v>
      </c>
      <c r="C58" s="10">
        <f t="shared" si="2"/>
        <v>37414</v>
      </c>
      <c r="D58" s="12" t="str">
        <f t="shared" si="3"/>
        <v>vis</v>
      </c>
      <c r="E58" s="96">
        <f>VLOOKUP(C58,Active!C$21:E$960,3,FALSE)</f>
        <v>-1166.4451673221502</v>
      </c>
      <c r="F58" s="3" t="s">
        <v>122</v>
      </c>
      <c r="G58" s="12" t="str">
        <f t="shared" si="4"/>
        <v>37414.00</v>
      </c>
      <c r="H58" s="10">
        <f t="shared" si="5"/>
        <v>2258</v>
      </c>
      <c r="I58" s="97" t="s">
        <v>255</v>
      </c>
      <c r="J58" s="98" t="s">
        <v>256</v>
      </c>
      <c r="K58" s="97">
        <v>2258</v>
      </c>
      <c r="L58" s="97" t="s">
        <v>257</v>
      </c>
      <c r="M58" s="98" t="s">
        <v>146</v>
      </c>
      <c r="N58" s="98"/>
      <c r="O58" s="99" t="s">
        <v>229</v>
      </c>
      <c r="P58" s="100" t="s">
        <v>258</v>
      </c>
    </row>
    <row r="59" spans="1:16" ht="12.75" customHeight="1" thickBot="1" x14ac:dyDescent="0.25">
      <c r="A59" s="10" t="str">
        <f t="shared" si="0"/>
        <v>IBVS 0820 </v>
      </c>
      <c r="B59" s="3" t="str">
        <f t="shared" si="1"/>
        <v>I</v>
      </c>
      <c r="C59" s="10">
        <f t="shared" si="2"/>
        <v>37478.720000000001</v>
      </c>
      <c r="D59" s="12" t="str">
        <f t="shared" si="3"/>
        <v>vis</v>
      </c>
      <c r="E59" s="96">
        <f>VLOOKUP(C59,Active!C$21:E$960,3,FALSE)</f>
        <v>-1161.4444332836247</v>
      </c>
      <c r="F59" s="3" t="s">
        <v>122</v>
      </c>
      <c r="G59" s="12" t="str">
        <f t="shared" si="4"/>
        <v>37478.72</v>
      </c>
      <c r="H59" s="10">
        <f t="shared" si="5"/>
        <v>2263</v>
      </c>
      <c r="I59" s="97" t="s">
        <v>259</v>
      </c>
      <c r="J59" s="98" t="s">
        <v>260</v>
      </c>
      <c r="K59" s="97">
        <v>2263</v>
      </c>
      <c r="L59" s="97" t="s">
        <v>261</v>
      </c>
      <c r="M59" s="98" t="s">
        <v>181</v>
      </c>
      <c r="N59" s="98" t="s">
        <v>182</v>
      </c>
      <c r="O59" s="99" t="s">
        <v>262</v>
      </c>
      <c r="P59" s="100" t="s">
        <v>184</v>
      </c>
    </row>
    <row r="60" spans="1:16" ht="12.75" customHeight="1" thickBot="1" x14ac:dyDescent="0.25">
      <c r="A60" s="10" t="str">
        <f t="shared" si="0"/>
        <v>BAVM 18 </v>
      </c>
      <c r="B60" s="3" t="str">
        <f t="shared" si="1"/>
        <v>I</v>
      </c>
      <c r="C60" s="10">
        <f t="shared" si="2"/>
        <v>37801.980000000003</v>
      </c>
      <c r="D60" s="12" t="str">
        <f t="shared" si="3"/>
        <v>vis</v>
      </c>
      <c r="E60" s="96">
        <f>VLOOKUP(C60,Active!C$21:E$960,3,FALSE)</f>
        <v>-1136.4670339434865</v>
      </c>
      <c r="F60" s="3" t="s">
        <v>122</v>
      </c>
      <c r="G60" s="12" t="str">
        <f t="shared" si="4"/>
        <v>37801.98</v>
      </c>
      <c r="H60" s="10">
        <f t="shared" si="5"/>
        <v>2288</v>
      </c>
      <c r="I60" s="97" t="s">
        <v>263</v>
      </c>
      <c r="J60" s="98" t="s">
        <v>264</v>
      </c>
      <c r="K60" s="97">
        <v>2288</v>
      </c>
      <c r="L60" s="97" t="s">
        <v>265</v>
      </c>
      <c r="M60" s="98" t="s">
        <v>146</v>
      </c>
      <c r="N60" s="98"/>
      <c r="O60" s="99" t="s">
        <v>266</v>
      </c>
      <c r="P60" s="100" t="s">
        <v>258</v>
      </c>
    </row>
    <row r="61" spans="1:16" ht="12.75" customHeight="1" thickBot="1" x14ac:dyDescent="0.25">
      <c r="A61" s="10" t="str">
        <f t="shared" si="0"/>
        <v>BAVM 18 </v>
      </c>
      <c r="B61" s="3" t="str">
        <f t="shared" si="1"/>
        <v>I</v>
      </c>
      <c r="C61" s="10">
        <f t="shared" si="2"/>
        <v>38940.089999999997</v>
      </c>
      <c r="D61" s="12" t="str">
        <f t="shared" si="3"/>
        <v>vis</v>
      </c>
      <c r="E61" s="96">
        <f>VLOOKUP(C61,Active!C$21:E$960,3,FALSE)</f>
        <v>-1048.5284459245411</v>
      </c>
      <c r="F61" s="3" t="s">
        <v>122</v>
      </c>
      <c r="G61" s="12" t="str">
        <f t="shared" si="4"/>
        <v>38940.09</v>
      </c>
      <c r="H61" s="10">
        <f t="shared" si="5"/>
        <v>2376</v>
      </c>
      <c r="I61" s="97" t="s">
        <v>267</v>
      </c>
      <c r="J61" s="98" t="s">
        <v>268</v>
      </c>
      <c r="K61" s="97">
        <v>2376</v>
      </c>
      <c r="L61" s="97" t="s">
        <v>269</v>
      </c>
      <c r="M61" s="98" t="s">
        <v>146</v>
      </c>
      <c r="N61" s="98"/>
      <c r="O61" s="99" t="s">
        <v>240</v>
      </c>
      <c r="P61" s="100" t="s">
        <v>258</v>
      </c>
    </row>
    <row r="62" spans="1:16" ht="12.75" customHeight="1" thickBot="1" x14ac:dyDescent="0.25">
      <c r="A62" s="10" t="str">
        <f t="shared" si="0"/>
        <v>IBVS 0820 </v>
      </c>
      <c r="B62" s="3" t="str">
        <f t="shared" si="1"/>
        <v>I</v>
      </c>
      <c r="C62" s="10">
        <f t="shared" si="2"/>
        <v>39677.24</v>
      </c>
      <c r="D62" s="12" t="str">
        <f t="shared" si="3"/>
        <v>vis</v>
      </c>
      <c r="E62" s="96">
        <f>VLOOKUP(C62,Active!C$21:E$960,3,FALSE)</f>
        <v>-991.57091971163891</v>
      </c>
      <c r="F62" s="3" t="s">
        <v>122</v>
      </c>
      <c r="G62" s="12" t="str">
        <f t="shared" si="4"/>
        <v>39677.24</v>
      </c>
      <c r="H62" s="10">
        <f t="shared" si="5"/>
        <v>2433</v>
      </c>
      <c r="I62" s="97" t="s">
        <v>275</v>
      </c>
      <c r="J62" s="98" t="s">
        <v>276</v>
      </c>
      <c r="K62" s="97">
        <v>2433</v>
      </c>
      <c r="L62" s="97" t="s">
        <v>277</v>
      </c>
      <c r="M62" s="98" t="s">
        <v>181</v>
      </c>
      <c r="N62" s="98" t="s">
        <v>182</v>
      </c>
      <c r="O62" s="99" t="s">
        <v>278</v>
      </c>
      <c r="P62" s="100" t="s">
        <v>184</v>
      </c>
    </row>
    <row r="63" spans="1:16" ht="12.75" customHeight="1" thickBot="1" x14ac:dyDescent="0.25">
      <c r="A63" s="10" t="str">
        <f t="shared" si="0"/>
        <v>IBVS 0820 </v>
      </c>
      <c r="B63" s="3" t="str">
        <f t="shared" si="1"/>
        <v>I</v>
      </c>
      <c r="C63" s="10">
        <f t="shared" si="2"/>
        <v>40142.713000000003</v>
      </c>
      <c r="D63" s="12" t="str">
        <f t="shared" si="3"/>
        <v>vis</v>
      </c>
      <c r="E63" s="96">
        <f>VLOOKUP(C63,Active!C$21:E$960,3,FALSE)</f>
        <v>-955.60511818020234</v>
      </c>
      <c r="F63" s="3" t="s">
        <v>122</v>
      </c>
      <c r="G63" s="12" t="str">
        <f t="shared" si="4"/>
        <v>40142.713</v>
      </c>
      <c r="H63" s="10">
        <f t="shared" si="5"/>
        <v>2469</v>
      </c>
      <c r="I63" s="97" t="s">
        <v>279</v>
      </c>
      <c r="J63" s="98" t="s">
        <v>280</v>
      </c>
      <c r="K63" s="97">
        <v>2469</v>
      </c>
      <c r="L63" s="97" t="s">
        <v>281</v>
      </c>
      <c r="M63" s="98" t="s">
        <v>181</v>
      </c>
      <c r="N63" s="98" t="s">
        <v>182</v>
      </c>
      <c r="O63" s="99" t="s">
        <v>282</v>
      </c>
      <c r="P63" s="100" t="s">
        <v>184</v>
      </c>
    </row>
    <row r="64" spans="1:16" ht="12.75" customHeight="1" thickBot="1" x14ac:dyDescent="0.25">
      <c r="A64" s="10" t="str">
        <f t="shared" si="0"/>
        <v>IBVS 0805 </v>
      </c>
      <c r="B64" s="3" t="str">
        <f t="shared" si="1"/>
        <v>I</v>
      </c>
      <c r="C64" s="10">
        <f t="shared" si="2"/>
        <v>40479.040000000001</v>
      </c>
      <c r="D64" s="12" t="str">
        <f t="shared" si="3"/>
        <v>vis</v>
      </c>
      <c r="E64" s="96">
        <f>VLOOKUP(C64,Active!C$21:E$960,3,FALSE)</f>
        <v>-929.61806816513547</v>
      </c>
      <c r="F64" s="3" t="s">
        <v>122</v>
      </c>
      <c r="G64" s="12" t="str">
        <f t="shared" si="4"/>
        <v>40479.04</v>
      </c>
      <c r="H64" s="10">
        <f t="shared" si="5"/>
        <v>2495</v>
      </c>
      <c r="I64" s="97" t="s">
        <v>283</v>
      </c>
      <c r="J64" s="98" t="s">
        <v>284</v>
      </c>
      <c r="K64" s="97">
        <v>2495</v>
      </c>
      <c r="L64" s="97" t="s">
        <v>285</v>
      </c>
      <c r="M64" s="98" t="s">
        <v>181</v>
      </c>
      <c r="N64" s="98" t="s">
        <v>182</v>
      </c>
      <c r="O64" s="99" t="s">
        <v>278</v>
      </c>
      <c r="P64" s="100" t="s">
        <v>286</v>
      </c>
    </row>
    <row r="65" spans="1:16" ht="12.75" customHeight="1" thickBot="1" x14ac:dyDescent="0.25">
      <c r="A65" s="10" t="str">
        <f t="shared" si="0"/>
        <v>IBVS 0820 </v>
      </c>
      <c r="B65" s="3" t="str">
        <f t="shared" si="1"/>
        <v>I</v>
      </c>
      <c r="C65" s="10">
        <f t="shared" si="2"/>
        <v>40724.750999999997</v>
      </c>
      <c r="D65" s="12" t="str">
        <f t="shared" si="3"/>
        <v>vis</v>
      </c>
      <c r="E65" s="96">
        <f>VLOOKUP(C65,Active!C$21:E$960,3,FALSE)</f>
        <v>-910.63266394170989</v>
      </c>
      <c r="F65" s="3" t="s">
        <v>122</v>
      </c>
      <c r="G65" s="12" t="str">
        <f t="shared" si="4"/>
        <v>40724.751</v>
      </c>
      <c r="H65" s="10">
        <f t="shared" si="5"/>
        <v>2514</v>
      </c>
      <c r="I65" s="97" t="s">
        <v>287</v>
      </c>
      <c r="J65" s="98" t="s">
        <v>288</v>
      </c>
      <c r="K65" s="97">
        <v>2514</v>
      </c>
      <c r="L65" s="97" t="s">
        <v>289</v>
      </c>
      <c r="M65" s="98" t="s">
        <v>181</v>
      </c>
      <c r="N65" s="98" t="s">
        <v>182</v>
      </c>
      <c r="O65" s="99" t="s">
        <v>282</v>
      </c>
      <c r="P65" s="100" t="s">
        <v>184</v>
      </c>
    </row>
    <row r="66" spans="1:16" ht="12.75" customHeight="1" thickBot="1" x14ac:dyDescent="0.25">
      <c r="A66" s="10" t="str">
        <f t="shared" si="0"/>
        <v>BAVM 25 </v>
      </c>
      <c r="B66" s="3" t="str">
        <f t="shared" si="1"/>
        <v>I</v>
      </c>
      <c r="C66" s="10">
        <f t="shared" si="2"/>
        <v>41009.17</v>
      </c>
      <c r="D66" s="12" t="str">
        <f t="shared" si="3"/>
        <v>vis</v>
      </c>
      <c r="E66" s="96">
        <f>VLOOKUP(C66,Active!C$21:E$960,3,FALSE)</f>
        <v>-888.65640042960581</v>
      </c>
      <c r="F66" s="3" t="s">
        <v>122</v>
      </c>
      <c r="G66" s="12" t="str">
        <f t="shared" si="4"/>
        <v>41009.17</v>
      </c>
      <c r="H66" s="10">
        <f t="shared" si="5"/>
        <v>2536</v>
      </c>
      <c r="I66" s="97" t="s">
        <v>290</v>
      </c>
      <c r="J66" s="98" t="s">
        <v>291</v>
      </c>
      <c r="K66" s="97">
        <v>2536</v>
      </c>
      <c r="L66" s="97" t="s">
        <v>292</v>
      </c>
      <c r="M66" s="98" t="s">
        <v>146</v>
      </c>
      <c r="N66" s="98"/>
      <c r="O66" s="99" t="s">
        <v>293</v>
      </c>
      <c r="P66" s="100" t="s">
        <v>294</v>
      </c>
    </row>
    <row r="67" spans="1:16" ht="12.75" customHeight="1" thickBot="1" x14ac:dyDescent="0.25">
      <c r="A67" s="10" t="str">
        <f t="shared" si="0"/>
        <v>IBVS 0820 </v>
      </c>
      <c r="B67" s="3" t="str">
        <f t="shared" si="1"/>
        <v>I</v>
      </c>
      <c r="C67" s="10">
        <f t="shared" si="2"/>
        <v>41086.86</v>
      </c>
      <c r="D67" s="12" t="str">
        <f t="shared" si="3"/>
        <v>vis</v>
      </c>
      <c r="E67" s="96">
        <f>VLOOKUP(C67,Active!C$21:E$960,3,FALSE)</f>
        <v>-882.65351063583182</v>
      </c>
      <c r="F67" s="3" t="s">
        <v>122</v>
      </c>
      <c r="G67" s="12" t="str">
        <f t="shared" si="4"/>
        <v>41086.86</v>
      </c>
      <c r="H67" s="10">
        <f t="shared" si="5"/>
        <v>2542</v>
      </c>
      <c r="I67" s="97" t="s">
        <v>295</v>
      </c>
      <c r="J67" s="98" t="s">
        <v>296</v>
      </c>
      <c r="K67" s="97">
        <v>2542</v>
      </c>
      <c r="L67" s="97" t="s">
        <v>297</v>
      </c>
      <c r="M67" s="98" t="s">
        <v>181</v>
      </c>
      <c r="N67" s="98" t="s">
        <v>182</v>
      </c>
      <c r="O67" s="99" t="s">
        <v>298</v>
      </c>
      <c r="P67" s="100" t="s">
        <v>184</v>
      </c>
    </row>
    <row r="68" spans="1:16" ht="12.75" customHeight="1" thickBot="1" x14ac:dyDescent="0.25">
      <c r="A68" s="10" t="str">
        <f t="shared" si="0"/>
        <v>IBVS 0820 </v>
      </c>
      <c r="B68" s="3" t="str">
        <f t="shared" si="1"/>
        <v>I</v>
      </c>
      <c r="C68" s="10">
        <f t="shared" si="2"/>
        <v>41539.661</v>
      </c>
      <c r="D68" s="12" t="str">
        <f t="shared" si="3"/>
        <v>vis</v>
      </c>
      <c r="E68" s="96">
        <f>VLOOKUP(C68,Active!C$21:E$960,3,FALSE)</f>
        <v>-847.66683923010953</v>
      </c>
      <c r="F68" s="3" t="s">
        <v>122</v>
      </c>
      <c r="G68" s="12" t="str">
        <f t="shared" si="4"/>
        <v>41539.661</v>
      </c>
      <c r="H68" s="10">
        <f t="shared" si="5"/>
        <v>2577</v>
      </c>
      <c r="I68" s="97" t="s">
        <v>299</v>
      </c>
      <c r="J68" s="98" t="s">
        <v>300</v>
      </c>
      <c r="K68" s="97">
        <v>2577</v>
      </c>
      <c r="L68" s="97" t="s">
        <v>301</v>
      </c>
      <c r="M68" s="98" t="s">
        <v>181</v>
      </c>
      <c r="N68" s="98" t="s">
        <v>182</v>
      </c>
      <c r="O68" s="99" t="s">
        <v>298</v>
      </c>
      <c r="P68" s="100" t="s">
        <v>184</v>
      </c>
    </row>
    <row r="69" spans="1:16" ht="12.75" customHeight="1" thickBot="1" x14ac:dyDescent="0.25">
      <c r="A69" s="10" t="str">
        <f t="shared" si="0"/>
        <v>BAVM 28 </v>
      </c>
      <c r="B69" s="3" t="str">
        <f t="shared" si="1"/>
        <v>I</v>
      </c>
      <c r="C69" s="10">
        <f t="shared" si="2"/>
        <v>42224.972999999998</v>
      </c>
      <c r="D69" s="12" t="str">
        <f t="shared" si="3"/>
        <v>vis</v>
      </c>
      <c r="E69" s="96">
        <f>VLOOKUP(C69,Active!C$21:E$960,3,FALSE)</f>
        <v>-794.71469081524651</v>
      </c>
      <c r="F69" s="3" t="s">
        <v>122</v>
      </c>
      <c r="G69" s="12" t="str">
        <f t="shared" si="4"/>
        <v>42224.973</v>
      </c>
      <c r="H69" s="10">
        <f t="shared" si="5"/>
        <v>2630</v>
      </c>
      <c r="I69" s="97" t="s">
        <v>302</v>
      </c>
      <c r="J69" s="98" t="s">
        <v>303</v>
      </c>
      <c r="K69" s="97">
        <v>2630</v>
      </c>
      <c r="L69" s="97" t="s">
        <v>304</v>
      </c>
      <c r="M69" s="98" t="s">
        <v>146</v>
      </c>
      <c r="N69" s="98"/>
      <c r="O69" s="99" t="s">
        <v>240</v>
      </c>
      <c r="P69" s="100" t="s">
        <v>305</v>
      </c>
    </row>
    <row r="70" spans="1:16" ht="12.75" customHeight="1" thickBot="1" x14ac:dyDescent="0.25">
      <c r="A70" s="10" t="str">
        <f t="shared" si="0"/>
        <v> AOEB 2 </v>
      </c>
      <c r="B70" s="3" t="str">
        <f t="shared" si="1"/>
        <v>I</v>
      </c>
      <c r="C70" s="10">
        <f t="shared" si="2"/>
        <v>44423.85</v>
      </c>
      <c r="D70" s="12" t="str">
        <f t="shared" si="3"/>
        <v>vis</v>
      </c>
      <c r="E70" s="96">
        <f>VLOOKUP(C70,Active!C$21:E$960,3,FALSE)</f>
        <v>-624.81359284814687</v>
      </c>
      <c r="F70" s="3" t="s">
        <v>122</v>
      </c>
      <c r="G70" s="12" t="str">
        <f t="shared" si="4"/>
        <v>44423.85</v>
      </c>
      <c r="H70" s="10">
        <f t="shared" si="5"/>
        <v>2800</v>
      </c>
      <c r="I70" s="97" t="s">
        <v>306</v>
      </c>
      <c r="J70" s="98" t="s">
        <v>307</v>
      </c>
      <c r="K70" s="97">
        <v>2800</v>
      </c>
      <c r="L70" s="97" t="s">
        <v>308</v>
      </c>
      <c r="M70" s="98" t="s">
        <v>146</v>
      </c>
      <c r="N70" s="98"/>
      <c r="O70" s="99" t="s">
        <v>309</v>
      </c>
      <c r="P70" s="99" t="s">
        <v>310</v>
      </c>
    </row>
    <row r="71" spans="1:16" ht="12.75" customHeight="1" thickBot="1" x14ac:dyDescent="0.25">
      <c r="A71" s="10" t="str">
        <f t="shared" si="0"/>
        <v> AOEB 2 </v>
      </c>
      <c r="B71" s="3" t="str">
        <f t="shared" si="1"/>
        <v>I</v>
      </c>
      <c r="C71" s="10">
        <f t="shared" si="2"/>
        <v>44430.41</v>
      </c>
      <c r="D71" s="12" t="str">
        <f t="shared" si="3"/>
        <v>vis</v>
      </c>
      <c r="E71" s="96">
        <f>VLOOKUP(C71,Active!C$21:E$960,3,FALSE)</f>
        <v>-624.30671992953205</v>
      </c>
      <c r="F71" s="3" t="s">
        <v>122</v>
      </c>
      <c r="G71" s="12" t="str">
        <f t="shared" si="4"/>
        <v>44430.41</v>
      </c>
      <c r="H71" s="10">
        <f t="shared" si="5"/>
        <v>2801</v>
      </c>
      <c r="I71" s="97" t="s">
        <v>311</v>
      </c>
      <c r="J71" s="98" t="s">
        <v>312</v>
      </c>
      <c r="K71" s="97">
        <v>2801</v>
      </c>
      <c r="L71" s="97" t="s">
        <v>313</v>
      </c>
      <c r="M71" s="98" t="s">
        <v>146</v>
      </c>
      <c r="N71" s="98"/>
      <c r="O71" s="99" t="s">
        <v>309</v>
      </c>
      <c r="P71" s="99" t="s">
        <v>310</v>
      </c>
    </row>
    <row r="72" spans="1:16" ht="12.75" customHeight="1" thickBot="1" x14ac:dyDescent="0.25">
      <c r="A72" s="10" t="str">
        <f t="shared" si="0"/>
        <v> AOEB 2 </v>
      </c>
      <c r="B72" s="3" t="str">
        <f t="shared" si="1"/>
        <v>II</v>
      </c>
      <c r="C72" s="10">
        <f t="shared" si="2"/>
        <v>44799.11</v>
      </c>
      <c r="D72" s="12" t="str">
        <f t="shared" si="3"/>
        <v>vis</v>
      </c>
      <c r="E72" s="96">
        <f>VLOOKUP(C72,Active!C$21:E$960,3,FALSE)</f>
        <v>-595.81829842143077</v>
      </c>
      <c r="F72" s="3" t="s">
        <v>122</v>
      </c>
      <c r="G72" s="12" t="str">
        <f t="shared" si="4"/>
        <v>44799.11</v>
      </c>
      <c r="H72" s="10">
        <f t="shared" si="5"/>
        <v>2829.5</v>
      </c>
      <c r="I72" s="97" t="s">
        <v>314</v>
      </c>
      <c r="J72" s="98" t="s">
        <v>315</v>
      </c>
      <c r="K72" s="97">
        <v>2829.5</v>
      </c>
      <c r="L72" s="97" t="s">
        <v>316</v>
      </c>
      <c r="M72" s="98" t="s">
        <v>146</v>
      </c>
      <c r="N72" s="98"/>
      <c r="O72" s="99" t="s">
        <v>317</v>
      </c>
      <c r="P72" s="99" t="s">
        <v>310</v>
      </c>
    </row>
    <row r="73" spans="1:16" ht="12.75" customHeight="1" thickBot="1" x14ac:dyDescent="0.25">
      <c r="A73" s="10" t="str">
        <f t="shared" si="0"/>
        <v>BAVM 34 </v>
      </c>
      <c r="B73" s="3" t="str">
        <f t="shared" si="1"/>
        <v>II</v>
      </c>
      <c r="C73" s="10">
        <f t="shared" si="2"/>
        <v>45122.37</v>
      </c>
      <c r="D73" s="12" t="str">
        <f t="shared" si="3"/>
        <v>vis</v>
      </c>
      <c r="E73" s="96">
        <f>VLOOKUP(C73,Active!C$21:E$960,3,FALSE)</f>
        <v>-570.8408990812926</v>
      </c>
      <c r="F73" s="3" t="s">
        <v>122</v>
      </c>
      <c r="G73" s="12" t="str">
        <f t="shared" si="4"/>
        <v>45122.37</v>
      </c>
      <c r="H73" s="10">
        <f t="shared" si="5"/>
        <v>2854.5</v>
      </c>
      <c r="I73" s="97" t="s">
        <v>318</v>
      </c>
      <c r="J73" s="98" t="s">
        <v>319</v>
      </c>
      <c r="K73" s="97">
        <v>2854.5</v>
      </c>
      <c r="L73" s="97" t="s">
        <v>320</v>
      </c>
      <c r="M73" s="98" t="s">
        <v>146</v>
      </c>
      <c r="N73" s="98"/>
      <c r="O73" s="99" t="s">
        <v>240</v>
      </c>
      <c r="P73" s="100" t="s">
        <v>321</v>
      </c>
    </row>
    <row r="74" spans="1:16" ht="12.75" customHeight="1" thickBot="1" x14ac:dyDescent="0.25">
      <c r="A74" s="10" t="str">
        <f t="shared" si="0"/>
        <v>BAVM 36 </v>
      </c>
      <c r="B74" s="3" t="str">
        <f t="shared" si="1"/>
        <v>I</v>
      </c>
      <c r="C74" s="10">
        <f t="shared" si="2"/>
        <v>45206.538999999997</v>
      </c>
      <c r="D74" s="12" t="str">
        <f t="shared" si="3"/>
        <v>vis</v>
      </c>
      <c r="E74" s="96">
        <f>VLOOKUP(C74,Active!C$21:E$960,3,FALSE)</f>
        <v>-564.33739501317427</v>
      </c>
      <c r="F74" s="3" t="s">
        <v>122</v>
      </c>
      <c r="G74" s="12" t="str">
        <f t="shared" si="4"/>
        <v>45206.539</v>
      </c>
      <c r="H74" s="10">
        <f t="shared" si="5"/>
        <v>2861</v>
      </c>
      <c r="I74" s="97" t="s">
        <v>322</v>
      </c>
      <c r="J74" s="98" t="s">
        <v>323</v>
      </c>
      <c r="K74" s="97">
        <v>2861</v>
      </c>
      <c r="L74" s="97" t="s">
        <v>324</v>
      </c>
      <c r="M74" s="98" t="s">
        <v>181</v>
      </c>
      <c r="N74" s="98" t="s">
        <v>325</v>
      </c>
      <c r="O74" s="99" t="s">
        <v>266</v>
      </c>
      <c r="P74" s="100" t="s">
        <v>326</v>
      </c>
    </row>
    <row r="75" spans="1:16" ht="12.75" customHeight="1" thickBot="1" x14ac:dyDescent="0.25">
      <c r="A75" s="10" t="str">
        <f t="shared" ref="A75:A138" si="6">P75</f>
        <v>BAVM 36 </v>
      </c>
      <c r="B75" s="3" t="str">
        <f t="shared" ref="B75:B138" si="7">IF(H75=INT(H75),"I","II")</f>
        <v>II</v>
      </c>
      <c r="C75" s="10">
        <f t="shared" ref="C75:C138" si="8">1*G75</f>
        <v>45213.025999999998</v>
      </c>
      <c r="D75" s="12" t="str">
        <f t="shared" ref="D75:D138" si="9">VLOOKUP(F75,I$1:J$5,2,FALSE)</f>
        <v>vis</v>
      </c>
      <c r="E75" s="96">
        <f>VLOOKUP(C75,Active!C$21:E$960,3,FALSE)</f>
        <v>-563.83616260112365</v>
      </c>
      <c r="F75" s="3" t="s">
        <v>122</v>
      </c>
      <c r="G75" s="12" t="str">
        <f t="shared" ref="G75:G138" si="10">MID(I75,3,LEN(I75)-3)</f>
        <v>45213.026</v>
      </c>
      <c r="H75" s="10">
        <f t="shared" ref="H75:H138" si="11">1*K75</f>
        <v>2861.5</v>
      </c>
      <c r="I75" s="97" t="s">
        <v>327</v>
      </c>
      <c r="J75" s="98" t="s">
        <v>328</v>
      </c>
      <c r="K75" s="97">
        <v>2861.5</v>
      </c>
      <c r="L75" s="97" t="s">
        <v>329</v>
      </c>
      <c r="M75" s="98" t="s">
        <v>181</v>
      </c>
      <c r="N75" s="98" t="s">
        <v>325</v>
      </c>
      <c r="O75" s="99" t="s">
        <v>266</v>
      </c>
      <c r="P75" s="100" t="s">
        <v>326</v>
      </c>
    </row>
    <row r="76" spans="1:16" ht="12.75" customHeight="1" thickBot="1" x14ac:dyDescent="0.25">
      <c r="A76" s="10" t="str">
        <f t="shared" si="6"/>
        <v>BAVM 38 </v>
      </c>
      <c r="B76" s="3" t="str">
        <f t="shared" si="7"/>
        <v>II</v>
      </c>
      <c r="C76" s="10">
        <f t="shared" si="8"/>
        <v>45536.55</v>
      </c>
      <c r="D76" s="12" t="str">
        <f t="shared" si="9"/>
        <v>vis</v>
      </c>
      <c r="E76" s="96">
        <f>VLOOKUP(C76,Active!C$21:E$960,3,FALSE)</f>
        <v>-538.83836471669952</v>
      </c>
      <c r="F76" s="3" t="s">
        <v>122</v>
      </c>
      <c r="G76" s="12" t="str">
        <f t="shared" si="10"/>
        <v>45536.55</v>
      </c>
      <c r="H76" s="10">
        <f t="shared" si="11"/>
        <v>2886.5</v>
      </c>
      <c r="I76" s="97" t="s">
        <v>330</v>
      </c>
      <c r="J76" s="98" t="s">
        <v>331</v>
      </c>
      <c r="K76" s="97">
        <v>2886.5</v>
      </c>
      <c r="L76" s="97" t="s">
        <v>332</v>
      </c>
      <c r="M76" s="98" t="s">
        <v>146</v>
      </c>
      <c r="N76" s="98"/>
      <c r="O76" s="99" t="s">
        <v>240</v>
      </c>
      <c r="P76" s="100" t="s">
        <v>333</v>
      </c>
    </row>
    <row r="77" spans="1:16" ht="12.75" customHeight="1" thickBot="1" x14ac:dyDescent="0.25">
      <c r="A77" s="10" t="str">
        <f t="shared" si="6"/>
        <v>BAVM 38 </v>
      </c>
      <c r="B77" s="3" t="str">
        <f t="shared" si="7"/>
        <v>II</v>
      </c>
      <c r="C77" s="10">
        <f t="shared" si="8"/>
        <v>45588.466</v>
      </c>
      <c r="D77" s="12" t="str">
        <f t="shared" si="9"/>
        <v>vis</v>
      </c>
      <c r="E77" s="96">
        <f>VLOOKUP(C77,Active!C$21:E$960,3,FALSE)</f>
        <v>-534.8269600760309</v>
      </c>
      <c r="F77" s="3" t="s">
        <v>122</v>
      </c>
      <c r="G77" s="12" t="str">
        <f t="shared" si="10"/>
        <v>45588.466</v>
      </c>
      <c r="H77" s="10">
        <f t="shared" si="11"/>
        <v>2890.5</v>
      </c>
      <c r="I77" s="97" t="s">
        <v>334</v>
      </c>
      <c r="J77" s="98" t="s">
        <v>335</v>
      </c>
      <c r="K77" s="97">
        <v>2890.5</v>
      </c>
      <c r="L77" s="97" t="s">
        <v>336</v>
      </c>
      <c r="M77" s="98" t="s">
        <v>181</v>
      </c>
      <c r="N77" s="98" t="s">
        <v>325</v>
      </c>
      <c r="O77" s="99" t="s">
        <v>266</v>
      </c>
      <c r="P77" s="100" t="s">
        <v>333</v>
      </c>
    </row>
    <row r="78" spans="1:16" ht="12.75" customHeight="1" thickBot="1" x14ac:dyDescent="0.25">
      <c r="A78" s="10" t="str">
        <f t="shared" si="6"/>
        <v>BAVM 38 </v>
      </c>
      <c r="B78" s="3" t="str">
        <f t="shared" si="7"/>
        <v>I</v>
      </c>
      <c r="C78" s="10">
        <f t="shared" si="8"/>
        <v>45595.158000000003</v>
      </c>
      <c r="D78" s="12" t="str">
        <f t="shared" si="9"/>
        <v>vis</v>
      </c>
      <c r="E78" s="96">
        <f>VLOOKUP(C78,Active!C$21:E$960,3,FALSE)</f>
        <v>-534.30988788527338</v>
      </c>
      <c r="F78" s="3" t="s">
        <v>122</v>
      </c>
      <c r="G78" s="12" t="str">
        <f t="shared" si="10"/>
        <v>45595.158</v>
      </c>
      <c r="H78" s="10">
        <f t="shared" si="11"/>
        <v>2891</v>
      </c>
      <c r="I78" s="97" t="s">
        <v>337</v>
      </c>
      <c r="J78" s="98" t="s">
        <v>338</v>
      </c>
      <c r="K78" s="97">
        <v>2891</v>
      </c>
      <c r="L78" s="97" t="s">
        <v>339</v>
      </c>
      <c r="M78" s="98" t="s">
        <v>181</v>
      </c>
      <c r="N78" s="98" t="s">
        <v>325</v>
      </c>
      <c r="O78" s="99" t="s">
        <v>266</v>
      </c>
      <c r="P78" s="100" t="s">
        <v>333</v>
      </c>
    </row>
    <row r="79" spans="1:16" ht="12.75" customHeight="1" thickBot="1" x14ac:dyDescent="0.25">
      <c r="A79" s="10" t="str">
        <f t="shared" si="6"/>
        <v>BAVM 39 </v>
      </c>
      <c r="B79" s="3" t="str">
        <f t="shared" si="7"/>
        <v>II</v>
      </c>
      <c r="C79" s="10">
        <f t="shared" si="8"/>
        <v>45950.400000000001</v>
      </c>
      <c r="D79" s="12" t="str">
        <f t="shared" si="9"/>
        <v>vis</v>
      </c>
      <c r="E79" s="96">
        <f>VLOOKUP(C79,Active!C$21:E$960,3,FALSE)</f>
        <v>-506.86132853246369</v>
      </c>
      <c r="F79" s="3" t="s">
        <v>122</v>
      </c>
      <c r="G79" s="12" t="str">
        <f t="shared" si="10"/>
        <v>45950.40</v>
      </c>
      <c r="H79" s="10">
        <f t="shared" si="11"/>
        <v>2918.5</v>
      </c>
      <c r="I79" s="97" t="s">
        <v>340</v>
      </c>
      <c r="J79" s="98" t="s">
        <v>341</v>
      </c>
      <c r="K79" s="97">
        <v>2918.5</v>
      </c>
      <c r="L79" s="97" t="s">
        <v>342</v>
      </c>
      <c r="M79" s="98" t="s">
        <v>146</v>
      </c>
      <c r="N79" s="98"/>
      <c r="O79" s="99" t="s">
        <v>343</v>
      </c>
      <c r="P79" s="100" t="s">
        <v>344</v>
      </c>
    </row>
    <row r="80" spans="1:16" ht="12.75" customHeight="1" thickBot="1" x14ac:dyDescent="0.25">
      <c r="A80" s="10" t="str">
        <f t="shared" si="6"/>
        <v>BAVM 39 </v>
      </c>
      <c r="B80" s="3" t="str">
        <f t="shared" si="7"/>
        <v>II</v>
      </c>
      <c r="C80" s="10">
        <f t="shared" si="8"/>
        <v>45963.3</v>
      </c>
      <c r="D80" s="12" t="str">
        <f t="shared" si="9"/>
        <v>vis</v>
      </c>
      <c r="E80" s="96">
        <f>VLOOKUP(C80,Active!C$21:E$960,3,FALSE)</f>
        <v>-505.86458148213944</v>
      </c>
      <c r="F80" s="3" t="s">
        <v>122</v>
      </c>
      <c r="G80" s="12" t="str">
        <f t="shared" si="10"/>
        <v>45963.30</v>
      </c>
      <c r="H80" s="10">
        <f t="shared" si="11"/>
        <v>2919.5</v>
      </c>
      <c r="I80" s="97" t="s">
        <v>345</v>
      </c>
      <c r="J80" s="98" t="s">
        <v>346</v>
      </c>
      <c r="K80" s="97">
        <v>2919.5</v>
      </c>
      <c r="L80" s="97" t="s">
        <v>347</v>
      </c>
      <c r="M80" s="98" t="s">
        <v>146</v>
      </c>
      <c r="N80" s="98"/>
      <c r="O80" s="99" t="s">
        <v>240</v>
      </c>
      <c r="P80" s="100" t="s">
        <v>344</v>
      </c>
    </row>
    <row r="81" spans="1:16" ht="12.75" customHeight="1" thickBot="1" x14ac:dyDescent="0.25">
      <c r="A81" s="10" t="str">
        <f t="shared" si="6"/>
        <v>BAVM 43 </v>
      </c>
      <c r="B81" s="3" t="str">
        <f t="shared" si="7"/>
        <v>II</v>
      </c>
      <c r="C81" s="10">
        <f t="shared" si="8"/>
        <v>46298.5</v>
      </c>
      <c r="D81" s="12" t="str">
        <f t="shared" si="9"/>
        <v>vis</v>
      </c>
      <c r="E81" s="96">
        <f>VLOOKUP(C81,Active!C$21:E$960,3,FALSE)</f>
        <v>-479.96461161635284</v>
      </c>
      <c r="F81" s="3" t="s">
        <v>122</v>
      </c>
      <c r="G81" s="12" t="str">
        <f t="shared" si="10"/>
        <v>46298.50</v>
      </c>
      <c r="H81" s="10">
        <f t="shared" si="11"/>
        <v>2945.5</v>
      </c>
      <c r="I81" s="97" t="s">
        <v>348</v>
      </c>
      <c r="J81" s="98" t="s">
        <v>349</v>
      </c>
      <c r="K81" s="97">
        <v>2945.5</v>
      </c>
      <c r="L81" s="97" t="s">
        <v>350</v>
      </c>
      <c r="M81" s="98" t="s">
        <v>146</v>
      </c>
      <c r="N81" s="98"/>
      <c r="O81" s="99" t="s">
        <v>351</v>
      </c>
      <c r="P81" s="100" t="s">
        <v>352</v>
      </c>
    </row>
    <row r="82" spans="1:16" ht="12.75" customHeight="1" thickBot="1" x14ac:dyDescent="0.25">
      <c r="A82" s="10" t="str">
        <f t="shared" si="6"/>
        <v>BAVM 46 </v>
      </c>
      <c r="B82" s="3" t="str">
        <f t="shared" si="7"/>
        <v>II</v>
      </c>
      <c r="C82" s="10">
        <f t="shared" si="8"/>
        <v>46312.85</v>
      </c>
      <c r="D82" s="12" t="str">
        <f t="shared" si="9"/>
        <v>vis</v>
      </c>
      <c r="E82" s="96">
        <f>VLOOKUP(C82,Active!C$21:E$960,3,FALSE)</f>
        <v>-478.85582710688385</v>
      </c>
      <c r="F82" s="3" t="s">
        <v>122</v>
      </c>
      <c r="G82" s="12" t="str">
        <f t="shared" si="10"/>
        <v>46312.85</v>
      </c>
      <c r="H82" s="10">
        <f t="shared" si="11"/>
        <v>2946.5</v>
      </c>
      <c r="I82" s="97" t="s">
        <v>353</v>
      </c>
      <c r="J82" s="98" t="s">
        <v>354</v>
      </c>
      <c r="K82" s="97">
        <v>2946.5</v>
      </c>
      <c r="L82" s="97" t="s">
        <v>355</v>
      </c>
      <c r="M82" s="98" t="s">
        <v>146</v>
      </c>
      <c r="N82" s="98"/>
      <c r="O82" s="99" t="s">
        <v>240</v>
      </c>
      <c r="P82" s="100" t="s">
        <v>356</v>
      </c>
    </row>
    <row r="83" spans="1:16" ht="12.75" customHeight="1" thickBot="1" x14ac:dyDescent="0.25">
      <c r="A83" s="10" t="str">
        <f t="shared" si="6"/>
        <v>BAVM 46 </v>
      </c>
      <c r="B83" s="3" t="str">
        <f t="shared" si="7"/>
        <v>II</v>
      </c>
      <c r="C83" s="10">
        <f t="shared" si="8"/>
        <v>46648.85</v>
      </c>
      <c r="D83" s="12" t="str">
        <f t="shared" si="9"/>
        <v>vis</v>
      </c>
      <c r="E83" s="96">
        <f>VLOOKUP(C83,Active!C$21:E$960,3,FALSE)</f>
        <v>-452.89404347053426</v>
      </c>
      <c r="F83" s="3" t="s">
        <v>122</v>
      </c>
      <c r="G83" s="12" t="str">
        <f t="shared" si="10"/>
        <v>46648.85</v>
      </c>
      <c r="H83" s="10">
        <f t="shared" si="11"/>
        <v>2972.5</v>
      </c>
      <c r="I83" s="97" t="s">
        <v>357</v>
      </c>
      <c r="J83" s="98" t="s">
        <v>358</v>
      </c>
      <c r="K83" s="97">
        <v>2972.5</v>
      </c>
      <c r="L83" s="97" t="s">
        <v>359</v>
      </c>
      <c r="M83" s="98" t="s">
        <v>146</v>
      </c>
      <c r="N83" s="98"/>
      <c r="O83" s="99" t="s">
        <v>360</v>
      </c>
      <c r="P83" s="100" t="s">
        <v>356</v>
      </c>
    </row>
    <row r="84" spans="1:16" ht="12.75" customHeight="1" thickBot="1" x14ac:dyDescent="0.25">
      <c r="A84" s="10" t="str">
        <f t="shared" si="6"/>
        <v>BAVM 46 </v>
      </c>
      <c r="B84" s="3" t="str">
        <f t="shared" si="7"/>
        <v>II</v>
      </c>
      <c r="C84" s="10">
        <f t="shared" si="8"/>
        <v>46713.33</v>
      </c>
      <c r="D84" s="12" t="str">
        <f t="shared" si="9"/>
        <v>vis</v>
      </c>
      <c r="E84" s="96">
        <f>VLOOKUP(C84,Active!C$21:E$960,3,FALSE)</f>
        <v>-447.91185356317743</v>
      </c>
      <c r="F84" s="3" t="s">
        <v>122</v>
      </c>
      <c r="G84" s="12" t="str">
        <f t="shared" si="10"/>
        <v>46713.33</v>
      </c>
      <c r="H84" s="10">
        <f t="shared" si="11"/>
        <v>2977.5</v>
      </c>
      <c r="I84" s="97" t="s">
        <v>361</v>
      </c>
      <c r="J84" s="98" t="s">
        <v>362</v>
      </c>
      <c r="K84" s="97">
        <v>2977.5</v>
      </c>
      <c r="L84" s="97" t="s">
        <v>363</v>
      </c>
      <c r="M84" s="98" t="s">
        <v>146</v>
      </c>
      <c r="N84" s="98"/>
      <c r="O84" s="99" t="s">
        <v>351</v>
      </c>
      <c r="P84" s="100" t="s">
        <v>356</v>
      </c>
    </row>
    <row r="85" spans="1:16" ht="12.75" customHeight="1" thickBot="1" x14ac:dyDescent="0.25">
      <c r="A85" s="10" t="str">
        <f t="shared" si="6"/>
        <v> AOEB 2 </v>
      </c>
      <c r="B85" s="3" t="str">
        <f t="shared" si="7"/>
        <v>II</v>
      </c>
      <c r="C85" s="10">
        <f t="shared" si="8"/>
        <v>46972.45</v>
      </c>
      <c r="D85" s="12" t="str">
        <f t="shared" si="9"/>
        <v>vis</v>
      </c>
      <c r="E85" s="96">
        <f>VLOOKUP(C85,Active!C$21:E$960,3,FALSE)</f>
        <v>-427.8903732779072</v>
      </c>
      <c r="F85" s="3" t="s">
        <v>122</v>
      </c>
      <c r="G85" s="12" t="str">
        <f t="shared" si="10"/>
        <v>46972.45</v>
      </c>
      <c r="H85" s="10">
        <f t="shared" si="11"/>
        <v>2997.5</v>
      </c>
      <c r="I85" s="97" t="s">
        <v>364</v>
      </c>
      <c r="J85" s="98" t="s">
        <v>365</v>
      </c>
      <c r="K85" s="97">
        <v>2997.5</v>
      </c>
      <c r="L85" s="97" t="s">
        <v>366</v>
      </c>
      <c r="M85" s="98" t="s">
        <v>146</v>
      </c>
      <c r="N85" s="98"/>
      <c r="O85" s="99" t="s">
        <v>367</v>
      </c>
      <c r="P85" s="99" t="s">
        <v>310</v>
      </c>
    </row>
    <row r="86" spans="1:16" ht="12.75" customHeight="1" thickBot="1" x14ac:dyDescent="0.25">
      <c r="A86" s="10" t="str">
        <f t="shared" si="6"/>
        <v> AOEB 2 </v>
      </c>
      <c r="B86" s="3" t="str">
        <f t="shared" si="7"/>
        <v>I</v>
      </c>
      <c r="C86" s="10">
        <f t="shared" si="8"/>
        <v>46978.8</v>
      </c>
      <c r="D86" s="12" t="str">
        <f t="shared" si="9"/>
        <v>vis</v>
      </c>
      <c r="E86" s="96">
        <f>VLOOKUP(C86,Active!C$21:E$960,3,FALSE)</f>
        <v>-427.39972647406506</v>
      </c>
      <c r="F86" s="3" t="s">
        <v>122</v>
      </c>
      <c r="G86" s="12" t="str">
        <f t="shared" si="10"/>
        <v>46978.80</v>
      </c>
      <c r="H86" s="10">
        <f t="shared" si="11"/>
        <v>2998</v>
      </c>
      <c r="I86" s="97" t="s">
        <v>368</v>
      </c>
      <c r="J86" s="98" t="s">
        <v>369</v>
      </c>
      <c r="K86" s="97">
        <v>2998</v>
      </c>
      <c r="L86" s="97" t="s">
        <v>370</v>
      </c>
      <c r="M86" s="98" t="s">
        <v>146</v>
      </c>
      <c r="N86" s="98"/>
      <c r="O86" s="99" t="s">
        <v>367</v>
      </c>
      <c r="P86" s="99" t="s">
        <v>310</v>
      </c>
    </row>
    <row r="87" spans="1:16" ht="12.75" customHeight="1" thickBot="1" x14ac:dyDescent="0.25">
      <c r="A87" s="10" t="str">
        <f t="shared" si="6"/>
        <v>BAVM 50 </v>
      </c>
      <c r="B87" s="3" t="str">
        <f t="shared" si="7"/>
        <v>II</v>
      </c>
      <c r="C87" s="10">
        <f t="shared" si="8"/>
        <v>47023.8</v>
      </c>
      <c r="D87" s="12" t="str">
        <f t="shared" si="9"/>
        <v>vis</v>
      </c>
      <c r="E87" s="96">
        <f>VLOOKUP(C87,Active!C$21:E$960,3,FALSE)</f>
        <v>-423.92270187991107</v>
      </c>
      <c r="F87" s="3" t="s">
        <v>122</v>
      </c>
      <c r="G87" s="12" t="str">
        <f t="shared" si="10"/>
        <v>47023.80</v>
      </c>
      <c r="H87" s="10">
        <f t="shared" si="11"/>
        <v>3001.5</v>
      </c>
      <c r="I87" s="97" t="s">
        <v>371</v>
      </c>
      <c r="J87" s="98" t="s">
        <v>372</v>
      </c>
      <c r="K87" s="97">
        <v>3001.5</v>
      </c>
      <c r="L87" s="97" t="s">
        <v>373</v>
      </c>
      <c r="M87" s="98" t="s">
        <v>146</v>
      </c>
      <c r="N87" s="98"/>
      <c r="O87" s="99" t="s">
        <v>360</v>
      </c>
      <c r="P87" s="100" t="s">
        <v>374</v>
      </c>
    </row>
    <row r="88" spans="1:16" ht="12.75" customHeight="1" thickBot="1" x14ac:dyDescent="0.25">
      <c r="A88" s="10" t="str">
        <f t="shared" si="6"/>
        <v>BAVM 50 </v>
      </c>
      <c r="B88" s="3" t="str">
        <f t="shared" si="7"/>
        <v>II</v>
      </c>
      <c r="C88" s="10">
        <f t="shared" si="8"/>
        <v>47024.05</v>
      </c>
      <c r="D88" s="12" t="str">
        <f t="shared" si="9"/>
        <v>vis</v>
      </c>
      <c r="E88" s="96">
        <f>VLOOKUP(C88,Active!C$21:E$960,3,FALSE)</f>
        <v>-423.90338507661022</v>
      </c>
      <c r="F88" s="3" t="s">
        <v>122</v>
      </c>
      <c r="G88" s="12" t="str">
        <f t="shared" si="10"/>
        <v>47024.0500</v>
      </c>
      <c r="H88" s="10">
        <f t="shared" si="11"/>
        <v>3001.5</v>
      </c>
      <c r="I88" s="97" t="s">
        <v>375</v>
      </c>
      <c r="J88" s="98" t="s">
        <v>376</v>
      </c>
      <c r="K88" s="97">
        <v>3001.5</v>
      </c>
      <c r="L88" s="97" t="s">
        <v>377</v>
      </c>
      <c r="M88" s="98" t="s">
        <v>181</v>
      </c>
      <c r="N88" s="98" t="s">
        <v>53</v>
      </c>
      <c r="O88" s="99" t="s">
        <v>360</v>
      </c>
      <c r="P88" s="100" t="s">
        <v>374</v>
      </c>
    </row>
    <row r="89" spans="1:16" ht="12.75" customHeight="1" thickBot="1" x14ac:dyDescent="0.25">
      <c r="A89" s="10" t="str">
        <f t="shared" si="6"/>
        <v>BAVM 50 </v>
      </c>
      <c r="B89" s="3" t="str">
        <f t="shared" si="7"/>
        <v>II</v>
      </c>
      <c r="C89" s="10">
        <f t="shared" si="8"/>
        <v>47024.15</v>
      </c>
      <c r="D89" s="12" t="str">
        <f t="shared" si="9"/>
        <v>vis</v>
      </c>
      <c r="E89" s="96">
        <f>VLOOKUP(C89,Active!C$21:E$960,3,FALSE)</f>
        <v>-423.89565835528998</v>
      </c>
      <c r="F89" s="3" t="s">
        <v>122</v>
      </c>
      <c r="G89" s="12" t="str">
        <f t="shared" si="10"/>
        <v>47024.1500</v>
      </c>
      <c r="H89" s="10">
        <f t="shared" si="11"/>
        <v>3001.5</v>
      </c>
      <c r="I89" s="97" t="s">
        <v>378</v>
      </c>
      <c r="J89" s="98" t="s">
        <v>379</v>
      </c>
      <c r="K89" s="97">
        <v>3001.5</v>
      </c>
      <c r="L89" s="97" t="s">
        <v>380</v>
      </c>
      <c r="M89" s="98" t="s">
        <v>181</v>
      </c>
      <c r="N89" s="98" t="s">
        <v>122</v>
      </c>
      <c r="O89" s="99" t="s">
        <v>360</v>
      </c>
      <c r="P89" s="100" t="s">
        <v>374</v>
      </c>
    </row>
    <row r="90" spans="1:16" ht="12.75" customHeight="1" thickBot="1" x14ac:dyDescent="0.25">
      <c r="A90" s="10" t="str">
        <f t="shared" si="6"/>
        <v>BAVM 50 </v>
      </c>
      <c r="B90" s="3" t="str">
        <f t="shared" si="7"/>
        <v>II</v>
      </c>
      <c r="C90" s="10">
        <f t="shared" si="8"/>
        <v>47037.02</v>
      </c>
      <c r="D90" s="12" t="str">
        <f t="shared" si="9"/>
        <v>vis</v>
      </c>
      <c r="E90" s="96">
        <f>VLOOKUP(C90,Active!C$21:E$960,3,FALSE)</f>
        <v>-422.90122932136234</v>
      </c>
      <c r="F90" s="3" t="s">
        <v>122</v>
      </c>
      <c r="G90" s="12" t="str">
        <f t="shared" si="10"/>
        <v>47037.02</v>
      </c>
      <c r="H90" s="10">
        <f t="shared" si="11"/>
        <v>3002.5</v>
      </c>
      <c r="I90" s="97" t="s">
        <v>381</v>
      </c>
      <c r="J90" s="98" t="s">
        <v>382</v>
      </c>
      <c r="K90" s="97">
        <v>3002.5</v>
      </c>
      <c r="L90" s="97" t="s">
        <v>366</v>
      </c>
      <c r="M90" s="98" t="s">
        <v>146</v>
      </c>
      <c r="N90" s="98"/>
      <c r="O90" s="99" t="s">
        <v>383</v>
      </c>
      <c r="P90" s="100" t="s">
        <v>374</v>
      </c>
    </row>
    <row r="91" spans="1:16" ht="12.75" customHeight="1" thickBot="1" x14ac:dyDescent="0.25">
      <c r="A91" s="10" t="str">
        <f t="shared" si="6"/>
        <v>BAVM 50 </v>
      </c>
      <c r="B91" s="3" t="str">
        <f t="shared" si="7"/>
        <v>II</v>
      </c>
      <c r="C91" s="10">
        <f t="shared" si="8"/>
        <v>47062.75</v>
      </c>
      <c r="D91" s="12" t="str">
        <f t="shared" si="9"/>
        <v>vis</v>
      </c>
      <c r="E91" s="96">
        <f>VLOOKUP(C91,Active!C$21:E$960,3,FALSE)</f>
        <v>-420.91314392563805</v>
      </c>
      <c r="F91" s="3" t="s">
        <v>122</v>
      </c>
      <c r="G91" s="12" t="str">
        <f t="shared" si="10"/>
        <v>47062.75</v>
      </c>
      <c r="H91" s="10">
        <f t="shared" si="11"/>
        <v>3004.5</v>
      </c>
      <c r="I91" s="97" t="s">
        <v>384</v>
      </c>
      <c r="J91" s="98" t="s">
        <v>385</v>
      </c>
      <c r="K91" s="97">
        <v>3004.5</v>
      </c>
      <c r="L91" s="97" t="s">
        <v>386</v>
      </c>
      <c r="M91" s="98" t="s">
        <v>146</v>
      </c>
      <c r="N91" s="98"/>
      <c r="O91" s="99" t="s">
        <v>387</v>
      </c>
      <c r="P91" s="100" t="s">
        <v>374</v>
      </c>
    </row>
    <row r="92" spans="1:16" ht="12.75" customHeight="1" thickBot="1" x14ac:dyDescent="0.25">
      <c r="A92" s="10" t="str">
        <f t="shared" si="6"/>
        <v> AOEB 2 </v>
      </c>
      <c r="B92" s="3" t="str">
        <f t="shared" si="7"/>
        <v>II</v>
      </c>
      <c r="C92" s="10">
        <f t="shared" si="8"/>
        <v>47334.41</v>
      </c>
      <c r="D92" s="12" t="str">
        <f t="shared" si="9"/>
        <v>vis</v>
      </c>
      <c r="E92" s="96">
        <f>VLOOKUP(C92,Active!C$21:E$960,3,FALSE)</f>
        <v>-399.9227327867963</v>
      </c>
      <c r="F92" s="3" t="s">
        <v>122</v>
      </c>
      <c r="G92" s="12" t="str">
        <f t="shared" si="10"/>
        <v>47334.41</v>
      </c>
      <c r="H92" s="10">
        <f t="shared" si="11"/>
        <v>3025.5</v>
      </c>
      <c r="I92" s="97" t="s">
        <v>388</v>
      </c>
      <c r="J92" s="98" t="s">
        <v>389</v>
      </c>
      <c r="K92" s="97">
        <v>3025.5</v>
      </c>
      <c r="L92" s="97" t="s">
        <v>390</v>
      </c>
      <c r="M92" s="98" t="s">
        <v>146</v>
      </c>
      <c r="N92" s="98"/>
      <c r="O92" s="99" t="s">
        <v>367</v>
      </c>
      <c r="P92" s="99" t="s">
        <v>310</v>
      </c>
    </row>
    <row r="93" spans="1:16" ht="12.75" customHeight="1" thickBot="1" x14ac:dyDescent="0.25">
      <c r="A93" s="10" t="str">
        <f t="shared" si="6"/>
        <v> AOEB 2 </v>
      </c>
      <c r="B93" s="3" t="str">
        <f t="shared" si="7"/>
        <v>I</v>
      </c>
      <c r="C93" s="10">
        <f t="shared" si="8"/>
        <v>47341.06</v>
      </c>
      <c r="D93" s="12" t="str">
        <f t="shared" si="9"/>
        <v>vis</v>
      </c>
      <c r="E93" s="96">
        <f>VLOOKUP(C93,Active!C$21:E$960,3,FALSE)</f>
        <v>-399.40890581899401</v>
      </c>
      <c r="F93" s="3" t="s">
        <v>122</v>
      </c>
      <c r="G93" s="12" t="str">
        <f t="shared" si="10"/>
        <v>47341.06</v>
      </c>
      <c r="H93" s="10">
        <f t="shared" si="11"/>
        <v>3026</v>
      </c>
      <c r="I93" s="97" t="s">
        <v>391</v>
      </c>
      <c r="J93" s="98" t="s">
        <v>392</v>
      </c>
      <c r="K93" s="97">
        <v>3026</v>
      </c>
      <c r="L93" s="97" t="s">
        <v>393</v>
      </c>
      <c r="M93" s="98" t="s">
        <v>146</v>
      </c>
      <c r="N93" s="98"/>
      <c r="O93" s="99" t="s">
        <v>367</v>
      </c>
      <c r="P93" s="99" t="s">
        <v>310</v>
      </c>
    </row>
    <row r="94" spans="1:16" ht="12.75" customHeight="1" thickBot="1" x14ac:dyDescent="0.25">
      <c r="A94" s="10" t="str">
        <f t="shared" si="6"/>
        <v>BAVM 59 </v>
      </c>
      <c r="B94" s="3" t="str">
        <f t="shared" si="7"/>
        <v>II</v>
      </c>
      <c r="C94" s="10">
        <f t="shared" si="8"/>
        <v>47400.1</v>
      </c>
      <c r="D94" s="12" t="str">
        <f t="shared" si="9"/>
        <v>vis</v>
      </c>
      <c r="E94" s="96">
        <f>VLOOKUP(C94,Active!C$21:E$960,3,FALSE)</f>
        <v>-394.84704955146395</v>
      </c>
      <c r="F94" s="3" t="str">
        <f>LEFT(M94,1)</f>
        <v>V</v>
      </c>
      <c r="G94" s="12" t="str">
        <f t="shared" si="10"/>
        <v>47400.10</v>
      </c>
      <c r="H94" s="10">
        <f t="shared" si="11"/>
        <v>3030.5</v>
      </c>
      <c r="I94" s="97" t="s">
        <v>394</v>
      </c>
      <c r="J94" s="98" t="s">
        <v>395</v>
      </c>
      <c r="K94" s="97">
        <v>3030.5</v>
      </c>
      <c r="L94" s="97" t="s">
        <v>396</v>
      </c>
      <c r="M94" s="98" t="s">
        <v>146</v>
      </c>
      <c r="N94" s="98"/>
      <c r="O94" s="99" t="s">
        <v>360</v>
      </c>
      <c r="P94" s="100" t="s">
        <v>397</v>
      </c>
    </row>
    <row r="95" spans="1:16" ht="12.75" customHeight="1" thickBot="1" x14ac:dyDescent="0.25">
      <c r="A95" s="10" t="str">
        <f t="shared" si="6"/>
        <v>BAVM 52 </v>
      </c>
      <c r="B95" s="3" t="str">
        <f t="shared" si="7"/>
        <v>II</v>
      </c>
      <c r="C95" s="10">
        <f t="shared" si="8"/>
        <v>47411.6</v>
      </c>
      <c r="D95" s="12" t="str">
        <f t="shared" si="9"/>
        <v>vis</v>
      </c>
      <c r="E95" s="96">
        <f>VLOOKUP(C95,Active!C$21:E$960,3,FALSE)</f>
        <v>-393.95847659962459</v>
      </c>
      <c r="F95" s="3" t="str">
        <f>LEFT(M95,1)</f>
        <v>V</v>
      </c>
      <c r="G95" s="12" t="str">
        <f t="shared" si="10"/>
        <v>47411.60</v>
      </c>
      <c r="H95" s="10">
        <f t="shared" si="11"/>
        <v>3031.5</v>
      </c>
      <c r="I95" s="97" t="s">
        <v>398</v>
      </c>
      <c r="J95" s="98" t="s">
        <v>399</v>
      </c>
      <c r="K95" s="97">
        <v>3031.5</v>
      </c>
      <c r="L95" s="97" t="s">
        <v>400</v>
      </c>
      <c r="M95" s="98" t="s">
        <v>146</v>
      </c>
      <c r="N95" s="98"/>
      <c r="O95" s="99" t="s">
        <v>401</v>
      </c>
      <c r="P95" s="100" t="s">
        <v>402</v>
      </c>
    </row>
    <row r="96" spans="1:16" ht="12.75" customHeight="1" thickBot="1" x14ac:dyDescent="0.25">
      <c r="A96" s="10" t="str">
        <f t="shared" si="6"/>
        <v>BAVM 56 </v>
      </c>
      <c r="B96" s="3" t="str">
        <f t="shared" si="7"/>
        <v>II</v>
      </c>
      <c r="C96" s="10">
        <f t="shared" si="8"/>
        <v>47696.7</v>
      </c>
      <c r="D96" s="12" t="str">
        <f t="shared" si="9"/>
        <v>vis</v>
      </c>
      <c r="E96" s="96">
        <f>VLOOKUP(C96,Active!C$21:E$960,3,FALSE)</f>
        <v>-371.92959411532928</v>
      </c>
      <c r="F96" s="3" t="str">
        <f>LEFT(M96,1)</f>
        <v>V</v>
      </c>
      <c r="G96" s="12" t="str">
        <f t="shared" si="10"/>
        <v>47696.70</v>
      </c>
      <c r="H96" s="10">
        <f t="shared" si="11"/>
        <v>3053.5</v>
      </c>
      <c r="I96" s="97" t="s">
        <v>403</v>
      </c>
      <c r="J96" s="98" t="s">
        <v>404</v>
      </c>
      <c r="K96" s="97">
        <v>3053.5</v>
      </c>
      <c r="L96" s="97" t="s">
        <v>405</v>
      </c>
      <c r="M96" s="98" t="s">
        <v>146</v>
      </c>
      <c r="N96" s="98"/>
      <c r="O96" s="99" t="s">
        <v>406</v>
      </c>
      <c r="P96" s="100" t="s">
        <v>407</v>
      </c>
    </row>
    <row r="97" spans="1:16" ht="12.75" customHeight="1" thickBot="1" x14ac:dyDescent="0.25">
      <c r="A97" s="10" t="str">
        <f t="shared" si="6"/>
        <v> AOEB 2 </v>
      </c>
      <c r="B97" s="3" t="str">
        <f t="shared" si="7"/>
        <v>II</v>
      </c>
      <c r="C97" s="10">
        <f t="shared" si="8"/>
        <v>47710.05</v>
      </c>
      <c r="D97" s="12" t="str">
        <f t="shared" si="9"/>
        <v>vis</v>
      </c>
      <c r="E97" s="96">
        <f>VLOOKUP(C97,Active!C$21:E$960,3,FALSE)</f>
        <v>-370.89807681906314</v>
      </c>
      <c r="F97" s="3" t="str">
        <f>LEFT(M97,1)</f>
        <v>V</v>
      </c>
      <c r="G97" s="12" t="str">
        <f t="shared" si="10"/>
        <v>47710.05</v>
      </c>
      <c r="H97" s="10">
        <f t="shared" si="11"/>
        <v>3054.5</v>
      </c>
      <c r="I97" s="97" t="s">
        <v>408</v>
      </c>
      <c r="J97" s="98" t="s">
        <v>409</v>
      </c>
      <c r="K97" s="97">
        <v>3054.5</v>
      </c>
      <c r="L97" s="97" t="s">
        <v>410</v>
      </c>
      <c r="M97" s="98" t="s">
        <v>146</v>
      </c>
      <c r="N97" s="98"/>
      <c r="O97" s="99" t="s">
        <v>367</v>
      </c>
      <c r="P97" s="99" t="s">
        <v>310</v>
      </c>
    </row>
    <row r="98" spans="1:16" ht="12.75" customHeight="1" thickBot="1" x14ac:dyDescent="0.25">
      <c r="A98" s="10" t="str">
        <f t="shared" si="6"/>
        <v> AOEB 2 </v>
      </c>
      <c r="B98" s="3" t="str">
        <f t="shared" si="7"/>
        <v>I</v>
      </c>
      <c r="C98" s="10">
        <f t="shared" si="8"/>
        <v>47716.49</v>
      </c>
      <c r="D98" s="12" t="str">
        <f t="shared" si="9"/>
        <v>vis</v>
      </c>
      <c r="E98" s="96">
        <f>VLOOKUP(C98,Active!C$21:E$960,3,FALSE)</f>
        <v>-370.40047596603347</v>
      </c>
      <c r="F98" s="3" t="str">
        <f>LEFT(M98,1)</f>
        <v>V</v>
      </c>
      <c r="G98" s="12" t="str">
        <f t="shared" si="10"/>
        <v>47716.49</v>
      </c>
      <c r="H98" s="10">
        <f t="shared" si="11"/>
        <v>3055</v>
      </c>
      <c r="I98" s="97" t="s">
        <v>411</v>
      </c>
      <c r="J98" s="98" t="s">
        <v>412</v>
      </c>
      <c r="K98" s="97">
        <v>3055</v>
      </c>
      <c r="L98" s="97" t="s">
        <v>396</v>
      </c>
      <c r="M98" s="98" t="s">
        <v>146</v>
      </c>
      <c r="N98" s="98"/>
      <c r="O98" s="99" t="s">
        <v>367</v>
      </c>
      <c r="P98" s="99" t="s">
        <v>310</v>
      </c>
    </row>
    <row r="99" spans="1:16" ht="12.75" customHeight="1" thickBot="1" x14ac:dyDescent="0.25">
      <c r="A99" s="10" t="str">
        <f t="shared" si="6"/>
        <v>BAVM 60 </v>
      </c>
      <c r="B99" s="3" t="str">
        <f t="shared" si="7"/>
        <v>II</v>
      </c>
      <c r="C99" s="10">
        <f t="shared" si="8"/>
        <v>47723.03</v>
      </c>
      <c r="D99" s="12" t="str">
        <f t="shared" si="9"/>
        <v>vis</v>
      </c>
      <c r="E99" s="96">
        <f>VLOOKUP(C99,Active!C$21:E$960,3,FALSE)</f>
        <v>-369.89514839168305</v>
      </c>
      <c r="F99" s="3" t="s">
        <v>122</v>
      </c>
      <c r="G99" s="12" t="str">
        <f t="shared" si="10"/>
        <v>47723.03</v>
      </c>
      <c r="H99" s="10">
        <f t="shared" si="11"/>
        <v>3055.5</v>
      </c>
      <c r="I99" s="97" t="s">
        <v>413</v>
      </c>
      <c r="J99" s="98" t="s">
        <v>414</v>
      </c>
      <c r="K99" s="97">
        <v>3055.5</v>
      </c>
      <c r="L99" s="97" t="s">
        <v>415</v>
      </c>
      <c r="M99" s="98" t="s">
        <v>146</v>
      </c>
      <c r="N99" s="98"/>
      <c r="O99" s="99" t="s">
        <v>240</v>
      </c>
      <c r="P99" s="100" t="s">
        <v>416</v>
      </c>
    </row>
    <row r="100" spans="1:16" ht="12.75" customHeight="1" thickBot="1" x14ac:dyDescent="0.25">
      <c r="A100" s="10" t="str">
        <f t="shared" si="6"/>
        <v> AOEB 2 </v>
      </c>
      <c r="B100" s="3" t="str">
        <f t="shared" si="7"/>
        <v>II</v>
      </c>
      <c r="C100" s="10">
        <f t="shared" si="8"/>
        <v>48072.13</v>
      </c>
      <c r="D100" s="12" t="str">
        <f t="shared" si="9"/>
        <v>vis</v>
      </c>
      <c r="E100" s="96">
        <f>VLOOKUP(C100,Active!C$21:E$960,3,FALSE)</f>
        <v>-342.92116426236873</v>
      </c>
      <c r="F100" s="3" t="s">
        <v>122</v>
      </c>
      <c r="G100" s="12" t="str">
        <f t="shared" si="10"/>
        <v>48072.13</v>
      </c>
      <c r="H100" s="10">
        <f t="shared" si="11"/>
        <v>3082.5</v>
      </c>
      <c r="I100" s="97" t="s">
        <v>417</v>
      </c>
      <c r="J100" s="98" t="s">
        <v>418</v>
      </c>
      <c r="K100" s="97">
        <v>3082.5</v>
      </c>
      <c r="L100" s="97" t="s">
        <v>419</v>
      </c>
      <c r="M100" s="98" t="s">
        <v>146</v>
      </c>
      <c r="N100" s="98"/>
      <c r="O100" s="99" t="s">
        <v>367</v>
      </c>
      <c r="P100" s="99" t="s">
        <v>310</v>
      </c>
    </row>
    <row r="101" spans="1:16" ht="12.75" customHeight="1" thickBot="1" x14ac:dyDescent="0.25">
      <c r="A101" s="10" t="str">
        <f t="shared" si="6"/>
        <v> AOEB 2 </v>
      </c>
      <c r="B101" s="3" t="str">
        <f t="shared" si="7"/>
        <v>I</v>
      </c>
      <c r="C101" s="10">
        <f t="shared" si="8"/>
        <v>48078.74</v>
      </c>
      <c r="D101" s="12" t="str">
        <f t="shared" si="9"/>
        <v>vis</v>
      </c>
      <c r="E101" s="96">
        <f>VLOOKUP(C101,Active!C$21:E$960,3,FALSE)</f>
        <v>-342.41042798309411</v>
      </c>
      <c r="F101" s="3" t="s">
        <v>122</v>
      </c>
      <c r="G101" s="12" t="str">
        <f t="shared" si="10"/>
        <v>48078.74</v>
      </c>
      <c r="H101" s="10">
        <f t="shared" si="11"/>
        <v>3083</v>
      </c>
      <c r="I101" s="97" t="s">
        <v>420</v>
      </c>
      <c r="J101" s="98" t="s">
        <v>421</v>
      </c>
      <c r="K101" s="97">
        <v>3083</v>
      </c>
      <c r="L101" s="97" t="s">
        <v>422</v>
      </c>
      <c r="M101" s="98" t="s">
        <v>146</v>
      </c>
      <c r="N101" s="98"/>
      <c r="O101" s="99" t="s">
        <v>367</v>
      </c>
      <c r="P101" s="99" t="s">
        <v>310</v>
      </c>
    </row>
    <row r="102" spans="1:16" ht="12.75" customHeight="1" thickBot="1" x14ac:dyDescent="0.25">
      <c r="A102" s="10" t="str">
        <f t="shared" si="6"/>
        <v>BAVM 60 </v>
      </c>
      <c r="B102" s="3" t="str">
        <f t="shared" si="7"/>
        <v>II</v>
      </c>
      <c r="C102" s="10">
        <f t="shared" si="8"/>
        <v>48111</v>
      </c>
      <c r="D102" s="12" t="str">
        <f t="shared" si="9"/>
        <v>vis</v>
      </c>
      <c r="E102" s="96">
        <f>VLOOKUP(C102,Active!C$21:E$960,3,FALSE)</f>
        <v>-339.91778768515155</v>
      </c>
      <c r="F102" s="3" t="s">
        <v>122</v>
      </c>
      <c r="G102" s="12" t="str">
        <f t="shared" si="10"/>
        <v>48111.00</v>
      </c>
      <c r="H102" s="10">
        <f t="shared" si="11"/>
        <v>3085.5</v>
      </c>
      <c r="I102" s="97" t="s">
        <v>423</v>
      </c>
      <c r="J102" s="98" t="s">
        <v>424</v>
      </c>
      <c r="K102" s="97">
        <v>3085.5</v>
      </c>
      <c r="L102" s="97" t="s">
        <v>425</v>
      </c>
      <c r="M102" s="98" t="s">
        <v>146</v>
      </c>
      <c r="N102" s="98"/>
      <c r="O102" s="99" t="s">
        <v>240</v>
      </c>
      <c r="P102" s="100" t="s">
        <v>416</v>
      </c>
    </row>
    <row r="103" spans="1:16" ht="12.75" customHeight="1" thickBot="1" x14ac:dyDescent="0.25">
      <c r="A103" s="10" t="str">
        <f t="shared" si="6"/>
        <v> AOEB 2 </v>
      </c>
      <c r="B103" s="3" t="str">
        <f t="shared" si="7"/>
        <v>II</v>
      </c>
      <c r="C103" s="10">
        <f t="shared" si="8"/>
        <v>48111.25</v>
      </c>
      <c r="D103" s="12" t="str">
        <f t="shared" si="9"/>
        <v>vis</v>
      </c>
      <c r="E103" s="96">
        <f>VLOOKUP(C103,Active!C$21:E$960,3,FALSE)</f>
        <v>-339.8984708818507</v>
      </c>
      <c r="F103" s="3" t="s">
        <v>122</v>
      </c>
      <c r="G103" s="12" t="str">
        <f t="shared" si="10"/>
        <v>48111.25</v>
      </c>
      <c r="H103" s="10">
        <f t="shared" si="11"/>
        <v>3085.5</v>
      </c>
      <c r="I103" s="97" t="s">
        <v>426</v>
      </c>
      <c r="J103" s="98" t="s">
        <v>427</v>
      </c>
      <c r="K103" s="97">
        <v>3085.5</v>
      </c>
      <c r="L103" s="97" t="s">
        <v>428</v>
      </c>
      <c r="M103" s="98" t="s">
        <v>146</v>
      </c>
      <c r="N103" s="98"/>
      <c r="O103" s="99" t="s">
        <v>429</v>
      </c>
      <c r="P103" s="99" t="s">
        <v>310</v>
      </c>
    </row>
    <row r="104" spans="1:16" ht="12.75" customHeight="1" thickBot="1" x14ac:dyDescent="0.25">
      <c r="A104" s="10" t="str">
        <f t="shared" si="6"/>
        <v>BAVM 59 </v>
      </c>
      <c r="B104" s="3" t="str">
        <f t="shared" si="7"/>
        <v>II</v>
      </c>
      <c r="C104" s="10">
        <f t="shared" si="8"/>
        <v>48162.7</v>
      </c>
      <c r="D104" s="12" t="str">
        <f t="shared" si="9"/>
        <v>vis</v>
      </c>
      <c r="E104" s="96">
        <f>VLOOKUP(C104,Active!C$21:E$960,3,FALSE)</f>
        <v>-335.9230727625349</v>
      </c>
      <c r="F104" s="3" t="s">
        <v>122</v>
      </c>
      <c r="G104" s="12" t="str">
        <f t="shared" si="10"/>
        <v>48162.70</v>
      </c>
      <c r="H104" s="10">
        <f t="shared" si="11"/>
        <v>3089.5</v>
      </c>
      <c r="I104" s="97" t="s">
        <v>430</v>
      </c>
      <c r="J104" s="98" t="s">
        <v>431</v>
      </c>
      <c r="K104" s="97">
        <v>3089.5</v>
      </c>
      <c r="L104" s="97" t="s">
        <v>432</v>
      </c>
      <c r="M104" s="98" t="s">
        <v>146</v>
      </c>
      <c r="N104" s="98"/>
      <c r="O104" s="99" t="s">
        <v>406</v>
      </c>
      <c r="P104" s="100" t="s">
        <v>397</v>
      </c>
    </row>
    <row r="105" spans="1:16" ht="12.75" customHeight="1" thickBot="1" x14ac:dyDescent="0.25">
      <c r="A105" s="10" t="str">
        <f t="shared" si="6"/>
        <v>BAVM 59 </v>
      </c>
      <c r="B105" s="3" t="str">
        <f t="shared" si="7"/>
        <v>II</v>
      </c>
      <c r="C105" s="10">
        <f t="shared" si="8"/>
        <v>48188.4</v>
      </c>
      <c r="D105" s="12" t="str">
        <f t="shared" si="9"/>
        <v>vis</v>
      </c>
      <c r="E105" s="96">
        <f>VLOOKUP(C105,Active!C$21:E$960,3,FALSE)</f>
        <v>-333.93730538320665</v>
      </c>
      <c r="F105" s="3" t="s">
        <v>122</v>
      </c>
      <c r="G105" s="12" t="str">
        <f t="shared" si="10"/>
        <v>48188.40</v>
      </c>
      <c r="H105" s="10">
        <f t="shared" si="11"/>
        <v>3091.5</v>
      </c>
      <c r="I105" s="97" t="s">
        <v>433</v>
      </c>
      <c r="J105" s="98" t="s">
        <v>434</v>
      </c>
      <c r="K105" s="97">
        <v>3091.5</v>
      </c>
      <c r="L105" s="97" t="s">
        <v>435</v>
      </c>
      <c r="M105" s="98" t="s">
        <v>146</v>
      </c>
      <c r="N105" s="98"/>
      <c r="O105" s="99" t="s">
        <v>436</v>
      </c>
      <c r="P105" s="100" t="s">
        <v>397</v>
      </c>
    </row>
    <row r="106" spans="1:16" ht="12.75" customHeight="1" thickBot="1" x14ac:dyDescent="0.25">
      <c r="A106" s="10" t="str">
        <f t="shared" si="6"/>
        <v>BAVM 60 </v>
      </c>
      <c r="B106" s="3" t="str">
        <f t="shared" si="7"/>
        <v>II</v>
      </c>
      <c r="C106" s="10">
        <f t="shared" si="8"/>
        <v>48369.75</v>
      </c>
      <c r="D106" s="12" t="str">
        <f t="shared" si="9"/>
        <v>vis</v>
      </c>
      <c r="E106" s="96">
        <f>VLOOKUP(C106,Active!C$21:E$960,3,FALSE)</f>
        <v>-319.9248962687663</v>
      </c>
      <c r="F106" s="3" t="s">
        <v>122</v>
      </c>
      <c r="G106" s="12" t="str">
        <f t="shared" si="10"/>
        <v>48369.75</v>
      </c>
      <c r="H106" s="10">
        <f t="shared" si="11"/>
        <v>3105.5</v>
      </c>
      <c r="I106" s="97" t="s">
        <v>437</v>
      </c>
      <c r="J106" s="98" t="s">
        <v>438</v>
      </c>
      <c r="K106" s="97">
        <v>3105.5</v>
      </c>
      <c r="L106" s="97" t="s">
        <v>439</v>
      </c>
      <c r="M106" s="98" t="s">
        <v>146</v>
      </c>
      <c r="N106" s="98"/>
      <c r="O106" s="99" t="s">
        <v>406</v>
      </c>
      <c r="P106" s="100" t="s">
        <v>416</v>
      </c>
    </row>
    <row r="107" spans="1:16" ht="12.75" customHeight="1" thickBot="1" x14ac:dyDescent="0.25">
      <c r="A107" s="10" t="str">
        <f t="shared" si="6"/>
        <v>BAVM 60 </v>
      </c>
      <c r="B107" s="3" t="str">
        <f t="shared" si="7"/>
        <v>II</v>
      </c>
      <c r="C107" s="10">
        <f t="shared" si="8"/>
        <v>48408.7</v>
      </c>
      <c r="D107" s="12" t="str">
        <f t="shared" si="9"/>
        <v>vis</v>
      </c>
      <c r="E107" s="96">
        <f>VLOOKUP(C107,Active!C$21:E$960,3,FALSE)</f>
        <v>-316.91533831449323</v>
      </c>
      <c r="F107" s="3" t="s">
        <v>122</v>
      </c>
      <c r="G107" s="12" t="str">
        <f t="shared" si="10"/>
        <v>48408.70</v>
      </c>
      <c r="H107" s="10">
        <f t="shared" si="11"/>
        <v>3108.5</v>
      </c>
      <c r="I107" s="97" t="s">
        <v>440</v>
      </c>
      <c r="J107" s="98" t="s">
        <v>441</v>
      </c>
      <c r="K107" s="97">
        <v>3108.5</v>
      </c>
      <c r="L107" s="97" t="s">
        <v>442</v>
      </c>
      <c r="M107" s="98" t="s">
        <v>146</v>
      </c>
      <c r="N107" s="98"/>
      <c r="O107" s="99" t="s">
        <v>443</v>
      </c>
      <c r="P107" s="100" t="s">
        <v>416</v>
      </c>
    </row>
    <row r="108" spans="1:16" ht="12.75" customHeight="1" thickBot="1" x14ac:dyDescent="0.25">
      <c r="A108" s="10" t="str">
        <f t="shared" si="6"/>
        <v>BAVM 60 </v>
      </c>
      <c r="B108" s="3" t="str">
        <f t="shared" si="7"/>
        <v>I</v>
      </c>
      <c r="C108" s="10">
        <f t="shared" si="8"/>
        <v>48415.1</v>
      </c>
      <c r="D108" s="12" t="str">
        <f t="shared" si="9"/>
        <v>vis</v>
      </c>
      <c r="E108" s="96">
        <f>VLOOKUP(C108,Active!C$21:E$960,3,FALSE)</f>
        <v>-316.42082814999122</v>
      </c>
      <c r="F108" s="3" t="s">
        <v>122</v>
      </c>
      <c r="G108" s="12" t="str">
        <f t="shared" si="10"/>
        <v>48415.10</v>
      </c>
      <c r="H108" s="10">
        <f t="shared" si="11"/>
        <v>3109</v>
      </c>
      <c r="I108" s="97" t="s">
        <v>444</v>
      </c>
      <c r="J108" s="98" t="s">
        <v>445</v>
      </c>
      <c r="K108" s="97">
        <v>3109</v>
      </c>
      <c r="L108" s="97" t="s">
        <v>446</v>
      </c>
      <c r="M108" s="98" t="s">
        <v>146</v>
      </c>
      <c r="N108" s="98"/>
      <c r="O108" s="99" t="s">
        <v>443</v>
      </c>
      <c r="P108" s="100" t="s">
        <v>416</v>
      </c>
    </row>
    <row r="109" spans="1:16" ht="12.75" customHeight="1" thickBot="1" x14ac:dyDescent="0.25">
      <c r="A109" s="10" t="str">
        <f t="shared" si="6"/>
        <v> AOEB 2 </v>
      </c>
      <c r="B109" s="3" t="str">
        <f t="shared" si="7"/>
        <v>II</v>
      </c>
      <c r="C109" s="10">
        <f t="shared" si="8"/>
        <v>48434.42</v>
      </c>
      <c r="D109" s="12" t="str">
        <f t="shared" si="9"/>
        <v>vis</v>
      </c>
      <c r="E109" s="96">
        <f>VLOOKUP(C109,Active!C$21:E$960,3,FALSE)</f>
        <v>-314.92802559090114</v>
      </c>
      <c r="F109" s="3" t="s">
        <v>122</v>
      </c>
      <c r="G109" s="12" t="str">
        <f t="shared" si="10"/>
        <v>48434.42</v>
      </c>
      <c r="H109" s="10">
        <f t="shared" si="11"/>
        <v>3110.5</v>
      </c>
      <c r="I109" s="97" t="s">
        <v>447</v>
      </c>
      <c r="J109" s="98" t="s">
        <v>448</v>
      </c>
      <c r="K109" s="97">
        <v>3110.5</v>
      </c>
      <c r="L109" s="97" t="s">
        <v>449</v>
      </c>
      <c r="M109" s="98" t="s">
        <v>146</v>
      </c>
      <c r="N109" s="98"/>
      <c r="O109" s="99" t="s">
        <v>367</v>
      </c>
      <c r="P109" s="99" t="s">
        <v>310</v>
      </c>
    </row>
    <row r="110" spans="1:16" ht="12.75" customHeight="1" thickBot="1" x14ac:dyDescent="0.25">
      <c r="A110" s="10" t="str">
        <f t="shared" si="6"/>
        <v> AOEB 2 </v>
      </c>
      <c r="B110" s="3" t="str">
        <f t="shared" si="7"/>
        <v>I</v>
      </c>
      <c r="C110" s="10">
        <f t="shared" si="8"/>
        <v>48440.77</v>
      </c>
      <c r="D110" s="12" t="str">
        <f t="shared" si="9"/>
        <v>vis</v>
      </c>
      <c r="E110" s="96">
        <f>VLOOKUP(C110,Active!C$21:E$960,3,FALSE)</f>
        <v>-314.43737878705952</v>
      </c>
      <c r="F110" s="3" t="s">
        <v>122</v>
      </c>
      <c r="G110" s="12" t="str">
        <f t="shared" si="10"/>
        <v>48440.77</v>
      </c>
      <c r="H110" s="10">
        <f t="shared" si="11"/>
        <v>3111</v>
      </c>
      <c r="I110" s="97" t="s">
        <v>450</v>
      </c>
      <c r="J110" s="98" t="s">
        <v>451</v>
      </c>
      <c r="K110" s="97">
        <v>3111</v>
      </c>
      <c r="L110" s="97" t="s">
        <v>452</v>
      </c>
      <c r="M110" s="98" t="s">
        <v>146</v>
      </c>
      <c r="N110" s="98"/>
      <c r="O110" s="99" t="s">
        <v>367</v>
      </c>
      <c r="P110" s="99" t="s">
        <v>310</v>
      </c>
    </row>
    <row r="111" spans="1:16" ht="12.75" customHeight="1" thickBot="1" x14ac:dyDescent="0.25">
      <c r="A111" s="10" t="str">
        <f t="shared" si="6"/>
        <v>BAVM 60 </v>
      </c>
      <c r="B111" s="3" t="str">
        <f t="shared" si="7"/>
        <v>II</v>
      </c>
      <c r="C111" s="10">
        <f t="shared" si="8"/>
        <v>48460.35</v>
      </c>
      <c r="D111" s="12" t="str">
        <f t="shared" si="9"/>
        <v>vis</v>
      </c>
      <c r="E111" s="96">
        <f>VLOOKUP(C111,Active!C$21:E$960,3,FALSE)</f>
        <v>-312.92448675253644</v>
      </c>
      <c r="F111" s="3" t="s">
        <v>122</v>
      </c>
      <c r="G111" s="12" t="str">
        <f t="shared" si="10"/>
        <v>48460.35</v>
      </c>
      <c r="H111" s="10">
        <f t="shared" si="11"/>
        <v>3112.5</v>
      </c>
      <c r="I111" s="97" t="s">
        <v>453</v>
      </c>
      <c r="J111" s="98" t="s">
        <v>454</v>
      </c>
      <c r="K111" s="97">
        <v>3112.5</v>
      </c>
      <c r="L111" s="97" t="s">
        <v>455</v>
      </c>
      <c r="M111" s="98" t="s">
        <v>146</v>
      </c>
      <c r="N111" s="98"/>
      <c r="O111" s="99" t="s">
        <v>456</v>
      </c>
      <c r="P111" s="100" t="s">
        <v>416</v>
      </c>
    </row>
    <row r="112" spans="1:16" ht="12.75" customHeight="1" thickBot="1" x14ac:dyDescent="0.25">
      <c r="A112" s="10" t="str">
        <f t="shared" si="6"/>
        <v> AOEB 2 </v>
      </c>
      <c r="B112" s="3" t="str">
        <f t="shared" si="7"/>
        <v>II</v>
      </c>
      <c r="C112" s="10">
        <f t="shared" si="8"/>
        <v>48460.36</v>
      </c>
      <c r="D112" s="12" t="str">
        <f t="shared" si="9"/>
        <v>vis</v>
      </c>
      <c r="E112" s="96">
        <f>VLOOKUP(C112,Active!C$21:E$960,3,FALSE)</f>
        <v>-312.92371408040424</v>
      </c>
      <c r="F112" s="3" t="s">
        <v>122</v>
      </c>
      <c r="G112" s="12" t="str">
        <f t="shared" si="10"/>
        <v>48460.36</v>
      </c>
      <c r="H112" s="10">
        <f t="shared" si="11"/>
        <v>3112.5</v>
      </c>
      <c r="I112" s="97" t="s">
        <v>457</v>
      </c>
      <c r="J112" s="98" t="s">
        <v>458</v>
      </c>
      <c r="K112" s="97">
        <v>3112.5</v>
      </c>
      <c r="L112" s="97" t="s">
        <v>442</v>
      </c>
      <c r="M112" s="98" t="s">
        <v>146</v>
      </c>
      <c r="N112" s="98"/>
      <c r="O112" s="99" t="s">
        <v>459</v>
      </c>
      <c r="P112" s="99" t="s">
        <v>310</v>
      </c>
    </row>
    <row r="113" spans="1:16" ht="12.75" customHeight="1" thickBot="1" x14ac:dyDescent="0.25">
      <c r="A113" s="10" t="str">
        <f t="shared" si="6"/>
        <v> AOEB 2 </v>
      </c>
      <c r="B113" s="3" t="str">
        <f t="shared" si="7"/>
        <v>I</v>
      </c>
      <c r="C113" s="10">
        <f t="shared" si="8"/>
        <v>48466.62</v>
      </c>
      <c r="D113" s="12" t="str">
        <f t="shared" si="9"/>
        <v>vis</v>
      </c>
      <c r="E113" s="96">
        <f>VLOOKUP(C113,Active!C$21:E$960,3,FALSE)</f>
        <v>-312.44002132575065</v>
      </c>
      <c r="F113" s="3" t="s">
        <v>122</v>
      </c>
      <c r="G113" s="12" t="str">
        <f t="shared" si="10"/>
        <v>48466.62</v>
      </c>
      <c r="H113" s="10">
        <f t="shared" si="11"/>
        <v>3113</v>
      </c>
      <c r="I113" s="97" t="s">
        <v>460</v>
      </c>
      <c r="J113" s="98" t="s">
        <v>461</v>
      </c>
      <c r="K113" s="97">
        <v>3113</v>
      </c>
      <c r="L113" s="97" t="s">
        <v>462</v>
      </c>
      <c r="M113" s="98" t="s">
        <v>146</v>
      </c>
      <c r="N113" s="98"/>
      <c r="O113" s="99" t="s">
        <v>459</v>
      </c>
      <c r="P113" s="99" t="s">
        <v>310</v>
      </c>
    </row>
    <row r="114" spans="1:16" ht="12.75" customHeight="1" thickBot="1" x14ac:dyDescent="0.25">
      <c r="A114" s="10" t="str">
        <f t="shared" si="6"/>
        <v>BAVM 60 </v>
      </c>
      <c r="B114" s="3" t="str">
        <f t="shared" si="7"/>
        <v>II</v>
      </c>
      <c r="C114" s="10">
        <f t="shared" si="8"/>
        <v>48486.3</v>
      </c>
      <c r="D114" s="12" t="str">
        <f t="shared" si="9"/>
        <v>vis</v>
      </c>
      <c r="E114" s="96">
        <f>VLOOKUP(C114,Active!C$21:E$960,3,FALSE)</f>
        <v>-310.91940256990728</v>
      </c>
      <c r="F114" s="3" t="s">
        <v>122</v>
      </c>
      <c r="G114" s="12" t="str">
        <f t="shared" si="10"/>
        <v>48486.30</v>
      </c>
      <c r="H114" s="10">
        <f t="shared" si="11"/>
        <v>3114.5</v>
      </c>
      <c r="I114" s="97" t="s">
        <v>463</v>
      </c>
      <c r="J114" s="98" t="s">
        <v>464</v>
      </c>
      <c r="K114" s="97">
        <v>3114.5</v>
      </c>
      <c r="L114" s="97" t="s">
        <v>465</v>
      </c>
      <c r="M114" s="98" t="s">
        <v>146</v>
      </c>
      <c r="N114" s="98"/>
      <c r="O114" s="99" t="s">
        <v>466</v>
      </c>
      <c r="P114" s="100" t="s">
        <v>416</v>
      </c>
    </row>
    <row r="115" spans="1:16" ht="12.75" customHeight="1" thickBot="1" x14ac:dyDescent="0.25">
      <c r="A115" s="10" t="str">
        <f t="shared" si="6"/>
        <v>BAVM 60 </v>
      </c>
      <c r="B115" s="3" t="str">
        <f t="shared" si="7"/>
        <v>II</v>
      </c>
      <c r="C115" s="10">
        <f t="shared" si="8"/>
        <v>48512.38</v>
      </c>
      <c r="D115" s="12" t="str">
        <f t="shared" si="9"/>
        <v>vis</v>
      </c>
      <c r="E115" s="96">
        <f>VLOOKUP(C115,Active!C$21:E$960,3,FALSE)</f>
        <v>-308.90427364956247</v>
      </c>
      <c r="F115" s="3" t="s">
        <v>122</v>
      </c>
      <c r="G115" s="12" t="str">
        <f t="shared" si="10"/>
        <v>48512.38</v>
      </c>
      <c r="H115" s="10">
        <f t="shared" si="11"/>
        <v>3116.5</v>
      </c>
      <c r="I115" s="97" t="s">
        <v>467</v>
      </c>
      <c r="J115" s="98" t="s">
        <v>468</v>
      </c>
      <c r="K115" s="97">
        <v>3116.5</v>
      </c>
      <c r="L115" s="97" t="s">
        <v>469</v>
      </c>
      <c r="M115" s="98" t="s">
        <v>146</v>
      </c>
      <c r="N115" s="98"/>
      <c r="O115" s="99" t="s">
        <v>351</v>
      </c>
      <c r="P115" s="100" t="s">
        <v>416</v>
      </c>
    </row>
    <row r="116" spans="1:16" ht="12.75" customHeight="1" thickBot="1" x14ac:dyDescent="0.25">
      <c r="A116" s="10" t="str">
        <f t="shared" si="6"/>
        <v>BAVM 62 </v>
      </c>
      <c r="B116" s="3" t="str">
        <f t="shared" si="7"/>
        <v>II</v>
      </c>
      <c r="C116" s="10">
        <f t="shared" si="8"/>
        <v>48512.41</v>
      </c>
      <c r="D116" s="12" t="str">
        <f t="shared" si="9"/>
        <v>vis</v>
      </c>
      <c r="E116" s="96">
        <f>VLOOKUP(C116,Active!C$21:E$960,3,FALSE)</f>
        <v>-308.90195563316593</v>
      </c>
      <c r="F116" s="3" t="s">
        <v>122</v>
      </c>
      <c r="G116" s="12" t="str">
        <f t="shared" si="10"/>
        <v>48512.41</v>
      </c>
      <c r="H116" s="10">
        <f t="shared" si="11"/>
        <v>3116.5</v>
      </c>
      <c r="I116" s="97" t="s">
        <v>470</v>
      </c>
      <c r="J116" s="98" t="s">
        <v>471</v>
      </c>
      <c r="K116" s="97">
        <v>3116.5</v>
      </c>
      <c r="L116" s="97" t="s">
        <v>472</v>
      </c>
      <c r="M116" s="98" t="s">
        <v>146</v>
      </c>
      <c r="N116" s="98"/>
      <c r="O116" s="99" t="s">
        <v>473</v>
      </c>
      <c r="P116" s="100" t="s">
        <v>474</v>
      </c>
    </row>
    <row r="117" spans="1:16" ht="12.75" customHeight="1" thickBot="1" x14ac:dyDescent="0.25">
      <c r="A117" s="10" t="str">
        <f t="shared" si="6"/>
        <v>BAVM 62 </v>
      </c>
      <c r="B117" s="3" t="str">
        <f t="shared" si="7"/>
        <v>II</v>
      </c>
      <c r="C117" s="10">
        <f t="shared" si="8"/>
        <v>48550.879999999997</v>
      </c>
      <c r="D117" s="12" t="str">
        <f t="shared" si="9"/>
        <v>vis</v>
      </c>
      <c r="E117" s="96">
        <f>VLOOKUP(C117,Active!C$21:E$960,3,FALSE)</f>
        <v>-305.92948594123078</v>
      </c>
      <c r="F117" s="3" t="s">
        <v>122</v>
      </c>
      <c r="G117" s="12" t="str">
        <f t="shared" si="10"/>
        <v>48550.88</v>
      </c>
      <c r="H117" s="10">
        <f t="shared" si="11"/>
        <v>3119.5</v>
      </c>
      <c r="I117" s="97" t="s">
        <v>475</v>
      </c>
      <c r="J117" s="98" t="s">
        <v>476</v>
      </c>
      <c r="K117" s="97">
        <v>3119.5</v>
      </c>
      <c r="L117" s="97" t="s">
        <v>477</v>
      </c>
      <c r="M117" s="98" t="s">
        <v>146</v>
      </c>
      <c r="N117" s="98"/>
      <c r="O117" s="99" t="s">
        <v>436</v>
      </c>
      <c r="P117" s="100" t="s">
        <v>474</v>
      </c>
    </row>
    <row r="118" spans="1:16" ht="12.75" customHeight="1" thickBot="1" x14ac:dyDescent="0.25">
      <c r="A118" s="10" t="str">
        <f t="shared" si="6"/>
        <v>BAVM 62 </v>
      </c>
      <c r="B118" s="3" t="str">
        <f t="shared" si="7"/>
        <v>I</v>
      </c>
      <c r="C118" s="10">
        <f t="shared" si="8"/>
        <v>48557.45</v>
      </c>
      <c r="D118" s="12" t="str">
        <f t="shared" si="9"/>
        <v>vis</v>
      </c>
      <c r="E118" s="96">
        <f>VLOOKUP(C118,Active!C$21:E$960,3,FALSE)</f>
        <v>-305.42184035048433</v>
      </c>
      <c r="F118" s="3" t="s">
        <v>122</v>
      </c>
      <c r="G118" s="12" t="str">
        <f t="shared" si="10"/>
        <v>48557.45</v>
      </c>
      <c r="H118" s="10">
        <f t="shared" si="11"/>
        <v>3120</v>
      </c>
      <c r="I118" s="97" t="s">
        <v>478</v>
      </c>
      <c r="J118" s="98" t="s">
        <v>479</v>
      </c>
      <c r="K118" s="97">
        <v>3120</v>
      </c>
      <c r="L118" s="97" t="s">
        <v>480</v>
      </c>
      <c r="M118" s="98" t="s">
        <v>146</v>
      </c>
      <c r="N118" s="98"/>
      <c r="O118" s="99" t="s">
        <v>473</v>
      </c>
      <c r="P118" s="100" t="s">
        <v>474</v>
      </c>
    </row>
    <row r="119" spans="1:16" ht="12.75" customHeight="1" thickBot="1" x14ac:dyDescent="0.25">
      <c r="A119" s="10" t="str">
        <f t="shared" si="6"/>
        <v>BAVM 62 </v>
      </c>
      <c r="B119" s="3" t="str">
        <f t="shared" si="7"/>
        <v>II</v>
      </c>
      <c r="C119" s="10">
        <f t="shared" si="8"/>
        <v>48744.89</v>
      </c>
      <c r="D119" s="12" t="str">
        <f t="shared" si="9"/>
        <v>vis</v>
      </c>
      <c r="E119" s="96">
        <f>VLOOKUP(C119,Active!C$21:E$960,3,FALSE)</f>
        <v>-290.93887390763484</v>
      </c>
      <c r="F119" s="3" t="s">
        <v>122</v>
      </c>
      <c r="G119" s="12" t="str">
        <f t="shared" si="10"/>
        <v>48744.89</v>
      </c>
      <c r="H119" s="10">
        <f t="shared" si="11"/>
        <v>3134.5</v>
      </c>
      <c r="I119" s="97" t="s">
        <v>481</v>
      </c>
      <c r="J119" s="98" t="s">
        <v>482</v>
      </c>
      <c r="K119" s="97">
        <v>3134.5</v>
      </c>
      <c r="L119" s="97" t="s">
        <v>483</v>
      </c>
      <c r="M119" s="98" t="s">
        <v>146</v>
      </c>
      <c r="N119" s="98"/>
      <c r="O119" s="99" t="s">
        <v>406</v>
      </c>
      <c r="P119" s="100" t="s">
        <v>474</v>
      </c>
    </row>
    <row r="120" spans="1:16" ht="12.75" customHeight="1" thickBot="1" x14ac:dyDescent="0.25">
      <c r="A120" s="10" t="str">
        <f t="shared" si="6"/>
        <v> AOEB 2 </v>
      </c>
      <c r="B120" s="3" t="str">
        <f t="shared" si="7"/>
        <v>I</v>
      </c>
      <c r="C120" s="10">
        <f t="shared" si="8"/>
        <v>48776.800000000003</v>
      </c>
      <c r="D120" s="12" t="str">
        <f t="shared" si="9"/>
        <v>vis</v>
      </c>
      <c r="E120" s="96">
        <f>VLOOKUP(C120,Active!C$21:E$960,3,FALSE)</f>
        <v>-288.47327713431338</v>
      </c>
      <c r="F120" s="3" t="s">
        <v>122</v>
      </c>
      <c r="G120" s="12" t="str">
        <f t="shared" si="10"/>
        <v>48776.80</v>
      </c>
      <c r="H120" s="10">
        <f t="shared" si="11"/>
        <v>3137</v>
      </c>
      <c r="I120" s="97" t="s">
        <v>484</v>
      </c>
      <c r="J120" s="98" t="s">
        <v>485</v>
      </c>
      <c r="K120" s="97">
        <v>3137</v>
      </c>
      <c r="L120" s="97" t="s">
        <v>486</v>
      </c>
      <c r="M120" s="98" t="s">
        <v>146</v>
      </c>
      <c r="N120" s="98"/>
      <c r="O120" s="99" t="s">
        <v>487</v>
      </c>
      <c r="P120" s="99" t="s">
        <v>310</v>
      </c>
    </row>
    <row r="121" spans="1:16" ht="12.75" customHeight="1" thickBot="1" x14ac:dyDescent="0.25">
      <c r="A121" s="10" t="str">
        <f t="shared" si="6"/>
        <v>BAVM 62 </v>
      </c>
      <c r="B121" s="3" t="str">
        <f t="shared" si="7"/>
        <v>II</v>
      </c>
      <c r="C121" s="10">
        <f t="shared" si="8"/>
        <v>48809.55</v>
      </c>
      <c r="D121" s="12" t="str">
        <f t="shared" si="9"/>
        <v>vis</v>
      </c>
      <c r="E121" s="96">
        <f>VLOOKUP(C121,Active!C$21:E$960,3,FALSE)</f>
        <v>-285.94277590190131</v>
      </c>
      <c r="F121" s="3" t="s">
        <v>122</v>
      </c>
      <c r="G121" s="12" t="str">
        <f t="shared" si="10"/>
        <v>48809.55</v>
      </c>
      <c r="H121" s="10">
        <f t="shared" si="11"/>
        <v>3139.5</v>
      </c>
      <c r="I121" s="97" t="s">
        <v>488</v>
      </c>
      <c r="J121" s="98" t="s">
        <v>489</v>
      </c>
      <c r="K121" s="97">
        <v>3139.5</v>
      </c>
      <c r="L121" s="97" t="s">
        <v>490</v>
      </c>
      <c r="M121" s="98" t="s">
        <v>146</v>
      </c>
      <c r="N121" s="98"/>
      <c r="O121" s="99" t="s">
        <v>491</v>
      </c>
      <c r="P121" s="100" t="s">
        <v>474</v>
      </c>
    </row>
    <row r="122" spans="1:16" ht="12.75" customHeight="1" thickBot="1" x14ac:dyDescent="0.25">
      <c r="A122" s="10" t="str">
        <f t="shared" si="6"/>
        <v> AOEB 2 </v>
      </c>
      <c r="B122" s="3" t="str">
        <f t="shared" si="7"/>
        <v>II</v>
      </c>
      <c r="C122" s="10">
        <f t="shared" si="8"/>
        <v>48809.57</v>
      </c>
      <c r="D122" s="12" t="str">
        <f t="shared" si="9"/>
        <v>vis</v>
      </c>
      <c r="E122" s="96">
        <f>VLOOKUP(C122,Active!C$21:E$960,3,FALSE)</f>
        <v>-285.94123055763748</v>
      </c>
      <c r="F122" s="3" t="s">
        <v>122</v>
      </c>
      <c r="G122" s="12" t="str">
        <f t="shared" si="10"/>
        <v>48809.57</v>
      </c>
      <c r="H122" s="10">
        <f t="shared" si="11"/>
        <v>3139.5</v>
      </c>
      <c r="I122" s="97" t="s">
        <v>492</v>
      </c>
      <c r="J122" s="98" t="s">
        <v>493</v>
      </c>
      <c r="K122" s="97">
        <v>3139.5</v>
      </c>
      <c r="L122" s="97" t="s">
        <v>494</v>
      </c>
      <c r="M122" s="98" t="s">
        <v>146</v>
      </c>
      <c r="N122" s="98"/>
      <c r="O122" s="99" t="s">
        <v>367</v>
      </c>
      <c r="P122" s="99" t="s">
        <v>310</v>
      </c>
    </row>
    <row r="123" spans="1:16" ht="12.75" customHeight="1" thickBot="1" x14ac:dyDescent="0.25">
      <c r="A123" s="10" t="str">
        <f t="shared" si="6"/>
        <v> AOEB 2 </v>
      </c>
      <c r="B123" s="3" t="str">
        <f t="shared" si="7"/>
        <v>I</v>
      </c>
      <c r="C123" s="10">
        <f t="shared" si="8"/>
        <v>48815.93</v>
      </c>
      <c r="D123" s="12" t="str">
        <f t="shared" si="9"/>
        <v>vis</v>
      </c>
      <c r="E123" s="96">
        <f>VLOOKUP(C123,Active!C$21:E$960,3,FALSE)</f>
        <v>-285.44981108166371</v>
      </c>
      <c r="F123" s="3" t="s">
        <v>122</v>
      </c>
      <c r="G123" s="12" t="str">
        <f t="shared" si="10"/>
        <v>48815.93</v>
      </c>
      <c r="H123" s="10">
        <f t="shared" si="11"/>
        <v>3140</v>
      </c>
      <c r="I123" s="97" t="s">
        <v>495</v>
      </c>
      <c r="J123" s="98" t="s">
        <v>496</v>
      </c>
      <c r="K123" s="97">
        <v>3140</v>
      </c>
      <c r="L123" s="97" t="s">
        <v>497</v>
      </c>
      <c r="M123" s="98" t="s">
        <v>146</v>
      </c>
      <c r="N123" s="98"/>
      <c r="O123" s="99" t="s">
        <v>367</v>
      </c>
      <c r="P123" s="99" t="s">
        <v>310</v>
      </c>
    </row>
    <row r="124" spans="1:16" ht="12.75" customHeight="1" thickBot="1" x14ac:dyDescent="0.25">
      <c r="A124" s="10" t="str">
        <f t="shared" si="6"/>
        <v>BAVM 62 </v>
      </c>
      <c r="B124" s="3" t="str">
        <f t="shared" si="7"/>
        <v>I</v>
      </c>
      <c r="C124" s="10">
        <f t="shared" si="8"/>
        <v>48816</v>
      </c>
      <c r="D124" s="12" t="str">
        <f t="shared" si="9"/>
        <v>vis</v>
      </c>
      <c r="E124" s="96">
        <f>VLOOKUP(C124,Active!C$21:E$960,3,FALSE)</f>
        <v>-285.4444023767395</v>
      </c>
      <c r="F124" s="3" t="s">
        <v>122</v>
      </c>
      <c r="G124" s="12" t="str">
        <f t="shared" si="10"/>
        <v>48816.00</v>
      </c>
      <c r="H124" s="10">
        <f t="shared" si="11"/>
        <v>3140</v>
      </c>
      <c r="I124" s="97" t="s">
        <v>498</v>
      </c>
      <c r="J124" s="98" t="s">
        <v>499</v>
      </c>
      <c r="K124" s="97">
        <v>3140</v>
      </c>
      <c r="L124" s="97" t="s">
        <v>500</v>
      </c>
      <c r="M124" s="98" t="s">
        <v>146</v>
      </c>
      <c r="N124" s="98"/>
      <c r="O124" s="99" t="s">
        <v>491</v>
      </c>
      <c r="P124" s="100" t="s">
        <v>474</v>
      </c>
    </row>
    <row r="125" spans="1:16" ht="12.75" customHeight="1" thickBot="1" x14ac:dyDescent="0.25">
      <c r="A125" s="10" t="str">
        <f t="shared" si="6"/>
        <v>BAVM 62 </v>
      </c>
      <c r="B125" s="3" t="str">
        <f t="shared" si="7"/>
        <v>II</v>
      </c>
      <c r="C125" s="10">
        <f t="shared" si="8"/>
        <v>48822.42</v>
      </c>
      <c r="D125" s="12" t="str">
        <f t="shared" si="9"/>
        <v>vis</v>
      </c>
      <c r="E125" s="96">
        <f>VLOOKUP(C125,Active!C$21:E$960,3,FALSE)</f>
        <v>-284.94834686797367</v>
      </c>
      <c r="F125" s="3" t="s">
        <v>122</v>
      </c>
      <c r="G125" s="12" t="str">
        <f t="shared" si="10"/>
        <v>48822.42</v>
      </c>
      <c r="H125" s="10">
        <f t="shared" si="11"/>
        <v>3140.5</v>
      </c>
      <c r="I125" s="97" t="s">
        <v>501</v>
      </c>
      <c r="J125" s="98" t="s">
        <v>502</v>
      </c>
      <c r="K125" s="97">
        <v>3140.5</v>
      </c>
      <c r="L125" s="97" t="s">
        <v>503</v>
      </c>
      <c r="M125" s="98" t="s">
        <v>146</v>
      </c>
      <c r="N125" s="98"/>
      <c r="O125" s="99" t="s">
        <v>351</v>
      </c>
      <c r="P125" s="100" t="s">
        <v>474</v>
      </c>
    </row>
    <row r="126" spans="1:16" ht="12.75" customHeight="1" thickBot="1" x14ac:dyDescent="0.25">
      <c r="A126" s="10" t="str">
        <f t="shared" si="6"/>
        <v> AOEB 2 </v>
      </c>
      <c r="B126" s="3" t="str">
        <f t="shared" si="7"/>
        <v>II</v>
      </c>
      <c r="C126" s="10">
        <f t="shared" si="8"/>
        <v>48822.47</v>
      </c>
      <c r="D126" s="12" t="str">
        <f t="shared" si="9"/>
        <v>vis</v>
      </c>
      <c r="E126" s="96">
        <f>VLOOKUP(C126,Active!C$21:E$960,3,FALSE)</f>
        <v>-284.94448350731324</v>
      </c>
      <c r="F126" s="3" t="s">
        <v>122</v>
      </c>
      <c r="G126" s="12" t="str">
        <f t="shared" si="10"/>
        <v>48822.47</v>
      </c>
      <c r="H126" s="10">
        <f t="shared" si="11"/>
        <v>3140.5</v>
      </c>
      <c r="I126" s="97" t="s">
        <v>504</v>
      </c>
      <c r="J126" s="98" t="s">
        <v>505</v>
      </c>
      <c r="K126" s="97">
        <v>3140.5</v>
      </c>
      <c r="L126" s="97" t="s">
        <v>490</v>
      </c>
      <c r="M126" s="98" t="s">
        <v>146</v>
      </c>
      <c r="N126" s="98"/>
      <c r="O126" s="99" t="s">
        <v>459</v>
      </c>
      <c r="P126" s="99" t="s">
        <v>310</v>
      </c>
    </row>
    <row r="127" spans="1:16" ht="12.75" customHeight="1" thickBot="1" x14ac:dyDescent="0.25">
      <c r="A127" s="10" t="str">
        <f t="shared" si="6"/>
        <v>BAVM 62 </v>
      </c>
      <c r="B127" s="3" t="str">
        <f t="shared" si="7"/>
        <v>I</v>
      </c>
      <c r="C127" s="10">
        <f t="shared" si="8"/>
        <v>48828.7</v>
      </c>
      <c r="D127" s="12" t="str">
        <f t="shared" si="9"/>
        <v>vis</v>
      </c>
      <c r="E127" s="96">
        <f>VLOOKUP(C127,Active!C$21:E$960,3,FALSE)</f>
        <v>-284.46310876905625</v>
      </c>
      <c r="F127" s="3" t="s">
        <v>122</v>
      </c>
      <c r="G127" s="12" t="str">
        <f t="shared" si="10"/>
        <v>48828.70</v>
      </c>
      <c r="H127" s="10">
        <f t="shared" si="11"/>
        <v>3141</v>
      </c>
      <c r="I127" s="97" t="s">
        <v>506</v>
      </c>
      <c r="J127" s="98" t="s">
        <v>507</v>
      </c>
      <c r="K127" s="97">
        <v>3141</v>
      </c>
      <c r="L127" s="97" t="s">
        <v>508</v>
      </c>
      <c r="M127" s="98" t="s">
        <v>146</v>
      </c>
      <c r="N127" s="98"/>
      <c r="O127" s="99" t="s">
        <v>351</v>
      </c>
      <c r="P127" s="100" t="s">
        <v>474</v>
      </c>
    </row>
    <row r="128" spans="1:16" ht="12.75" customHeight="1" thickBot="1" x14ac:dyDescent="0.25">
      <c r="A128" s="10" t="str">
        <f t="shared" si="6"/>
        <v> AOEB 2 </v>
      </c>
      <c r="B128" s="3" t="str">
        <f t="shared" si="7"/>
        <v>I</v>
      </c>
      <c r="C128" s="10">
        <f t="shared" si="8"/>
        <v>48829.04</v>
      </c>
      <c r="D128" s="12" t="str">
        <f t="shared" si="9"/>
        <v>vis</v>
      </c>
      <c r="E128" s="96">
        <f>VLOOKUP(C128,Active!C$21:E$960,3,FALSE)</f>
        <v>-284.43683791656679</v>
      </c>
      <c r="F128" s="3" t="s">
        <v>122</v>
      </c>
      <c r="G128" s="12" t="str">
        <f t="shared" si="10"/>
        <v>48829.04</v>
      </c>
      <c r="H128" s="10">
        <f t="shared" si="11"/>
        <v>3141</v>
      </c>
      <c r="I128" s="97" t="s">
        <v>509</v>
      </c>
      <c r="J128" s="98" t="s">
        <v>510</v>
      </c>
      <c r="K128" s="97">
        <v>3141</v>
      </c>
      <c r="L128" s="97" t="s">
        <v>511</v>
      </c>
      <c r="M128" s="98" t="s">
        <v>146</v>
      </c>
      <c r="N128" s="98"/>
      <c r="O128" s="99" t="s">
        <v>459</v>
      </c>
      <c r="P128" s="99" t="s">
        <v>310</v>
      </c>
    </row>
    <row r="129" spans="1:16" ht="12.75" customHeight="1" thickBot="1" x14ac:dyDescent="0.25">
      <c r="A129" s="10" t="str">
        <f t="shared" si="6"/>
        <v>BAVM 62 </v>
      </c>
      <c r="B129" s="3" t="str">
        <f t="shared" si="7"/>
        <v>II</v>
      </c>
      <c r="C129" s="10">
        <f t="shared" si="8"/>
        <v>48874</v>
      </c>
      <c r="D129" s="12" t="str">
        <f t="shared" si="9"/>
        <v>vis</v>
      </c>
      <c r="E129" s="96">
        <f>VLOOKUP(C129,Active!C$21:E$960,3,FALSE)</f>
        <v>-280.96290401094103</v>
      </c>
      <c r="F129" s="3" t="s">
        <v>122</v>
      </c>
      <c r="G129" s="12" t="str">
        <f t="shared" si="10"/>
        <v>48874.00</v>
      </c>
      <c r="H129" s="10">
        <f t="shared" si="11"/>
        <v>3144.5</v>
      </c>
      <c r="I129" s="97" t="s">
        <v>512</v>
      </c>
      <c r="J129" s="98" t="s">
        <v>513</v>
      </c>
      <c r="K129" s="97">
        <v>3144.5</v>
      </c>
      <c r="L129" s="97" t="s">
        <v>472</v>
      </c>
      <c r="M129" s="98" t="s">
        <v>146</v>
      </c>
      <c r="N129" s="98"/>
      <c r="O129" s="99" t="s">
        <v>240</v>
      </c>
      <c r="P129" s="100" t="s">
        <v>474</v>
      </c>
    </row>
    <row r="130" spans="1:16" ht="12.75" customHeight="1" thickBot="1" x14ac:dyDescent="0.25">
      <c r="A130" s="10" t="str">
        <f t="shared" si="6"/>
        <v>BAVM 62 </v>
      </c>
      <c r="B130" s="3" t="str">
        <f t="shared" si="7"/>
        <v>II</v>
      </c>
      <c r="C130" s="10">
        <f t="shared" si="8"/>
        <v>48913.13</v>
      </c>
      <c r="D130" s="12" t="str">
        <f t="shared" si="9"/>
        <v>vis</v>
      </c>
      <c r="E130" s="96">
        <f>VLOOKUP(C130,Active!C$21:E$960,3,FALSE)</f>
        <v>-277.93943795829136</v>
      </c>
      <c r="F130" s="3" t="s">
        <v>122</v>
      </c>
      <c r="G130" s="12" t="str">
        <f t="shared" si="10"/>
        <v>48913.13</v>
      </c>
      <c r="H130" s="10">
        <f t="shared" si="11"/>
        <v>3147.5</v>
      </c>
      <c r="I130" s="97" t="s">
        <v>514</v>
      </c>
      <c r="J130" s="98" t="s">
        <v>515</v>
      </c>
      <c r="K130" s="97">
        <v>3147.5</v>
      </c>
      <c r="L130" s="97" t="s">
        <v>516</v>
      </c>
      <c r="M130" s="98" t="s">
        <v>146</v>
      </c>
      <c r="N130" s="98"/>
      <c r="O130" s="99" t="s">
        <v>456</v>
      </c>
      <c r="P130" s="100" t="s">
        <v>474</v>
      </c>
    </row>
    <row r="131" spans="1:16" ht="12.75" customHeight="1" thickBot="1" x14ac:dyDescent="0.25">
      <c r="A131" s="10" t="str">
        <f t="shared" si="6"/>
        <v> AOEB 2 </v>
      </c>
      <c r="B131" s="3" t="str">
        <f t="shared" si="7"/>
        <v>II</v>
      </c>
      <c r="C131" s="10">
        <f t="shared" si="8"/>
        <v>49003.56</v>
      </c>
      <c r="D131" s="12" t="str">
        <f t="shared" si="9"/>
        <v>vis</v>
      </c>
      <c r="E131" s="96">
        <f>VLOOKUP(C131,Active!C$21:E$960,3,FALSE)</f>
        <v>-270.95216386830595</v>
      </c>
      <c r="F131" s="3" t="s">
        <v>122</v>
      </c>
      <c r="G131" s="12" t="str">
        <f t="shared" si="10"/>
        <v>49003.56</v>
      </c>
      <c r="H131" s="10">
        <f t="shared" si="11"/>
        <v>3154.5</v>
      </c>
      <c r="I131" s="97" t="s">
        <v>517</v>
      </c>
      <c r="J131" s="98" t="s">
        <v>518</v>
      </c>
      <c r="K131" s="97">
        <v>3154.5</v>
      </c>
      <c r="L131" s="97" t="s">
        <v>519</v>
      </c>
      <c r="M131" s="98" t="s">
        <v>146</v>
      </c>
      <c r="N131" s="98"/>
      <c r="O131" s="99" t="s">
        <v>520</v>
      </c>
      <c r="P131" s="99" t="s">
        <v>310</v>
      </c>
    </row>
    <row r="132" spans="1:16" ht="12.75" customHeight="1" thickBot="1" x14ac:dyDescent="0.25">
      <c r="A132" s="10" t="str">
        <f t="shared" si="6"/>
        <v> AOEB 2 </v>
      </c>
      <c r="B132" s="3" t="str">
        <f t="shared" si="7"/>
        <v>I</v>
      </c>
      <c r="C132" s="10">
        <f t="shared" si="8"/>
        <v>49010.38</v>
      </c>
      <c r="D132" s="12" t="str">
        <f t="shared" si="9"/>
        <v>vis</v>
      </c>
      <c r="E132" s="96">
        <f>VLOOKUP(C132,Active!C$21:E$960,3,FALSE)</f>
        <v>-270.42520147425864</v>
      </c>
      <c r="F132" s="3" t="s">
        <v>122</v>
      </c>
      <c r="G132" s="12" t="str">
        <f t="shared" si="10"/>
        <v>49010.38</v>
      </c>
      <c r="H132" s="10">
        <f t="shared" si="11"/>
        <v>3155</v>
      </c>
      <c r="I132" s="97" t="s">
        <v>521</v>
      </c>
      <c r="J132" s="98" t="s">
        <v>522</v>
      </c>
      <c r="K132" s="97">
        <v>3155</v>
      </c>
      <c r="L132" s="97" t="s">
        <v>523</v>
      </c>
      <c r="M132" s="98" t="s">
        <v>146</v>
      </c>
      <c r="N132" s="98"/>
      <c r="O132" s="99" t="s">
        <v>520</v>
      </c>
      <c r="P132" s="99" t="s">
        <v>310</v>
      </c>
    </row>
    <row r="133" spans="1:16" ht="12.75" customHeight="1" thickBot="1" x14ac:dyDescent="0.25">
      <c r="A133" s="10" t="str">
        <f t="shared" si="6"/>
        <v>BAVM 79 </v>
      </c>
      <c r="B133" s="3" t="str">
        <f t="shared" si="7"/>
        <v>II</v>
      </c>
      <c r="C133" s="10">
        <f t="shared" si="8"/>
        <v>49133.18</v>
      </c>
      <c r="D133" s="12" t="str">
        <f t="shared" si="9"/>
        <v>vis</v>
      </c>
      <c r="E133" s="96">
        <f>VLOOKUP(C133,Active!C$21:E$960,3,FALSE)</f>
        <v>-260.93678769287828</v>
      </c>
      <c r="F133" s="3" t="s">
        <v>122</v>
      </c>
      <c r="G133" s="12" t="str">
        <f t="shared" si="10"/>
        <v>49133.18</v>
      </c>
      <c r="H133" s="10">
        <f t="shared" si="11"/>
        <v>3164.5</v>
      </c>
      <c r="I133" s="97" t="s">
        <v>524</v>
      </c>
      <c r="J133" s="98" t="s">
        <v>525</v>
      </c>
      <c r="K133" s="97">
        <v>3164.5</v>
      </c>
      <c r="L133" s="97" t="s">
        <v>526</v>
      </c>
      <c r="M133" s="98" t="s">
        <v>146</v>
      </c>
      <c r="N133" s="98"/>
      <c r="O133" s="99" t="s">
        <v>527</v>
      </c>
      <c r="P133" s="100" t="s">
        <v>528</v>
      </c>
    </row>
    <row r="134" spans="1:16" ht="12.75" customHeight="1" thickBot="1" x14ac:dyDescent="0.25">
      <c r="A134" s="10" t="str">
        <f t="shared" si="6"/>
        <v> AOEB 2 </v>
      </c>
      <c r="B134" s="3" t="str">
        <f t="shared" si="7"/>
        <v>II</v>
      </c>
      <c r="C134" s="10">
        <f t="shared" si="8"/>
        <v>49158.92</v>
      </c>
      <c r="D134" s="12" t="str">
        <f t="shared" si="9"/>
        <v>vis</v>
      </c>
      <c r="E134" s="96">
        <f>VLOOKUP(C134,Active!C$21:E$960,3,FALSE)</f>
        <v>-258.94792962502237</v>
      </c>
      <c r="F134" s="3" t="s">
        <v>122</v>
      </c>
      <c r="G134" s="12" t="str">
        <f t="shared" si="10"/>
        <v>49158.92</v>
      </c>
      <c r="H134" s="10">
        <f t="shared" si="11"/>
        <v>3166.5</v>
      </c>
      <c r="I134" s="97" t="s">
        <v>529</v>
      </c>
      <c r="J134" s="98" t="s">
        <v>530</v>
      </c>
      <c r="K134" s="97">
        <v>3166.5</v>
      </c>
      <c r="L134" s="97" t="s">
        <v>531</v>
      </c>
      <c r="M134" s="98" t="s">
        <v>146</v>
      </c>
      <c r="N134" s="98"/>
      <c r="O134" s="99" t="s">
        <v>367</v>
      </c>
      <c r="P134" s="99" t="s">
        <v>310</v>
      </c>
    </row>
    <row r="135" spans="1:16" ht="12.75" customHeight="1" thickBot="1" x14ac:dyDescent="0.25">
      <c r="A135" s="10" t="str">
        <f t="shared" si="6"/>
        <v> AOEB 2 </v>
      </c>
      <c r="B135" s="3" t="str">
        <f t="shared" si="7"/>
        <v>I</v>
      </c>
      <c r="C135" s="10">
        <f t="shared" si="8"/>
        <v>49165.11</v>
      </c>
      <c r="D135" s="12" t="str">
        <f t="shared" si="9"/>
        <v>vis</v>
      </c>
      <c r="E135" s="96">
        <f>VLOOKUP(C135,Active!C$21:E$960,3,FALSE)</f>
        <v>-258.46964557529299</v>
      </c>
      <c r="F135" s="3" t="s">
        <v>122</v>
      </c>
      <c r="G135" s="12" t="str">
        <f t="shared" si="10"/>
        <v>49165.11</v>
      </c>
      <c r="H135" s="10">
        <f t="shared" si="11"/>
        <v>3167</v>
      </c>
      <c r="I135" s="97" t="s">
        <v>532</v>
      </c>
      <c r="J135" s="98" t="s">
        <v>533</v>
      </c>
      <c r="K135" s="97">
        <v>3167</v>
      </c>
      <c r="L135" s="97" t="s">
        <v>534</v>
      </c>
      <c r="M135" s="98" t="s">
        <v>146</v>
      </c>
      <c r="N135" s="98"/>
      <c r="O135" s="99" t="s">
        <v>367</v>
      </c>
      <c r="P135" s="99" t="s">
        <v>310</v>
      </c>
    </row>
    <row r="136" spans="1:16" ht="12.75" customHeight="1" thickBot="1" x14ac:dyDescent="0.25">
      <c r="A136" s="10" t="str">
        <f t="shared" si="6"/>
        <v> AOEB 2 </v>
      </c>
      <c r="B136" s="3" t="str">
        <f t="shared" si="7"/>
        <v>II</v>
      </c>
      <c r="C136" s="10">
        <f t="shared" si="8"/>
        <v>49184.58</v>
      </c>
      <c r="D136" s="12" t="str">
        <f t="shared" si="9"/>
        <v>vis</v>
      </c>
      <c r="E136" s="96">
        <f>VLOOKUP(C136,Active!C$21:E$960,3,FALSE)</f>
        <v>-256.96525293422229</v>
      </c>
      <c r="F136" s="3" t="s">
        <v>122</v>
      </c>
      <c r="G136" s="12" t="str">
        <f t="shared" si="10"/>
        <v>49184.58</v>
      </c>
      <c r="H136" s="10">
        <f t="shared" si="11"/>
        <v>3168.5</v>
      </c>
      <c r="I136" s="97" t="s">
        <v>535</v>
      </c>
      <c r="J136" s="98" t="s">
        <v>536</v>
      </c>
      <c r="K136" s="97">
        <v>3168.5</v>
      </c>
      <c r="L136" s="97" t="s">
        <v>537</v>
      </c>
      <c r="M136" s="98" t="s">
        <v>146</v>
      </c>
      <c r="N136" s="98"/>
      <c r="O136" s="99" t="s">
        <v>459</v>
      </c>
      <c r="P136" s="99" t="s">
        <v>310</v>
      </c>
    </row>
    <row r="137" spans="1:16" ht="12.75" customHeight="1" thickBot="1" x14ac:dyDescent="0.25">
      <c r="A137" s="10" t="str">
        <f t="shared" si="6"/>
        <v> AOEB 2 </v>
      </c>
      <c r="B137" s="3" t="str">
        <f t="shared" si="7"/>
        <v>I</v>
      </c>
      <c r="C137" s="10">
        <f t="shared" si="8"/>
        <v>49191.12</v>
      </c>
      <c r="D137" s="12" t="str">
        <f t="shared" si="9"/>
        <v>vis</v>
      </c>
      <c r="E137" s="96">
        <f>VLOOKUP(C137,Active!C$21:E$960,3,FALSE)</f>
        <v>-256.45992535987182</v>
      </c>
      <c r="F137" s="3" t="s">
        <v>122</v>
      </c>
      <c r="G137" s="12" t="str">
        <f t="shared" si="10"/>
        <v>49191.12</v>
      </c>
      <c r="H137" s="10">
        <f t="shared" si="11"/>
        <v>3169</v>
      </c>
      <c r="I137" s="97" t="s">
        <v>538</v>
      </c>
      <c r="J137" s="98" t="s">
        <v>539</v>
      </c>
      <c r="K137" s="97">
        <v>3169</v>
      </c>
      <c r="L137" s="97" t="s">
        <v>540</v>
      </c>
      <c r="M137" s="98" t="s">
        <v>146</v>
      </c>
      <c r="N137" s="98"/>
      <c r="O137" s="99" t="s">
        <v>459</v>
      </c>
      <c r="P137" s="99" t="s">
        <v>310</v>
      </c>
    </row>
    <row r="138" spans="1:16" ht="12.75" customHeight="1" thickBot="1" x14ac:dyDescent="0.25">
      <c r="A138" s="10" t="str">
        <f t="shared" si="6"/>
        <v> AOEB 2 </v>
      </c>
      <c r="B138" s="3" t="str">
        <f t="shared" si="7"/>
        <v>II</v>
      </c>
      <c r="C138" s="10">
        <f t="shared" si="8"/>
        <v>49210.77</v>
      </c>
      <c r="D138" s="12" t="str">
        <f t="shared" si="9"/>
        <v>vis</v>
      </c>
      <c r="E138" s="96">
        <f>VLOOKUP(C138,Active!C$21:E$960,3,FALSE)</f>
        <v>-254.94162462042507</v>
      </c>
      <c r="F138" s="3" t="s">
        <v>122</v>
      </c>
      <c r="G138" s="12" t="str">
        <f t="shared" si="10"/>
        <v>49210.77</v>
      </c>
      <c r="H138" s="10">
        <f t="shared" si="11"/>
        <v>3170.5</v>
      </c>
      <c r="I138" s="97" t="s">
        <v>541</v>
      </c>
      <c r="J138" s="98" t="s">
        <v>542</v>
      </c>
      <c r="K138" s="97">
        <v>3170.5</v>
      </c>
      <c r="L138" s="97" t="s">
        <v>543</v>
      </c>
      <c r="M138" s="98" t="s">
        <v>146</v>
      </c>
      <c r="N138" s="98"/>
      <c r="O138" s="99" t="s">
        <v>544</v>
      </c>
      <c r="P138" s="99" t="s">
        <v>310</v>
      </c>
    </row>
    <row r="139" spans="1:16" ht="12.75" customHeight="1" thickBot="1" x14ac:dyDescent="0.25">
      <c r="A139" s="10" t="str">
        <f t="shared" ref="A139:A202" si="12">P139</f>
        <v> AOEB 2 </v>
      </c>
      <c r="B139" s="3" t="str">
        <f t="shared" ref="B139:B202" si="13">IF(H139=INT(H139),"I","II")</f>
        <v>I</v>
      </c>
      <c r="C139" s="10">
        <f t="shared" ref="C139:C202" si="14">1*G139</f>
        <v>49217.16</v>
      </c>
      <c r="D139" s="12" t="str">
        <f t="shared" ref="D139:D202" si="15">VLOOKUP(F139,I$1:J$5,2,FALSE)</f>
        <v>vis</v>
      </c>
      <c r="E139" s="96">
        <f>VLOOKUP(C139,Active!C$21:E$960,3,FALSE)</f>
        <v>-254.44788712805467</v>
      </c>
      <c r="F139" s="3" t="s">
        <v>122</v>
      </c>
      <c r="G139" s="12" t="str">
        <f t="shared" ref="G139:G202" si="16">MID(I139,3,LEN(I139)-3)</f>
        <v>49217.16</v>
      </c>
      <c r="H139" s="10">
        <f t="shared" ref="H139:H202" si="17">1*K139</f>
        <v>3171</v>
      </c>
      <c r="I139" s="97" t="s">
        <v>545</v>
      </c>
      <c r="J139" s="98" t="s">
        <v>546</v>
      </c>
      <c r="K139" s="97">
        <v>3171</v>
      </c>
      <c r="L139" s="97" t="s">
        <v>547</v>
      </c>
      <c r="M139" s="98" t="s">
        <v>146</v>
      </c>
      <c r="N139" s="98"/>
      <c r="O139" s="99" t="s">
        <v>544</v>
      </c>
      <c r="P139" s="99" t="s">
        <v>310</v>
      </c>
    </row>
    <row r="140" spans="1:16" ht="12.75" customHeight="1" thickBot="1" x14ac:dyDescent="0.25">
      <c r="A140" s="10" t="str">
        <f t="shared" si="12"/>
        <v>BAVM 68 </v>
      </c>
      <c r="B140" s="3" t="str">
        <f t="shared" si="13"/>
        <v>II</v>
      </c>
      <c r="C140" s="10">
        <f t="shared" si="14"/>
        <v>49223.42</v>
      </c>
      <c r="D140" s="12" t="str">
        <f t="shared" si="15"/>
        <v>vis</v>
      </c>
      <c r="E140" s="96">
        <f>VLOOKUP(C140,Active!C$21:E$960,3,FALSE)</f>
        <v>-253.96419437340168</v>
      </c>
      <c r="F140" s="3" t="s">
        <v>122</v>
      </c>
      <c r="G140" s="12" t="str">
        <f t="shared" si="16"/>
        <v>49223.42</v>
      </c>
      <c r="H140" s="10">
        <f t="shared" si="17"/>
        <v>3171.5</v>
      </c>
      <c r="I140" s="97" t="s">
        <v>548</v>
      </c>
      <c r="J140" s="98" t="s">
        <v>549</v>
      </c>
      <c r="K140" s="97">
        <v>3171.5</v>
      </c>
      <c r="L140" s="97" t="s">
        <v>550</v>
      </c>
      <c r="M140" s="98" t="s">
        <v>146</v>
      </c>
      <c r="N140" s="98"/>
      <c r="O140" s="99" t="s">
        <v>351</v>
      </c>
      <c r="P140" s="100" t="s">
        <v>551</v>
      </c>
    </row>
    <row r="141" spans="1:16" ht="12.75" customHeight="1" thickBot="1" x14ac:dyDescent="0.25">
      <c r="A141" s="10" t="str">
        <f t="shared" si="12"/>
        <v>BAVM 68 </v>
      </c>
      <c r="B141" s="3" t="str">
        <f t="shared" si="13"/>
        <v>II</v>
      </c>
      <c r="C141" s="10">
        <f t="shared" si="14"/>
        <v>49236.33</v>
      </c>
      <c r="D141" s="12" t="str">
        <f t="shared" si="15"/>
        <v>vis</v>
      </c>
      <c r="E141" s="96">
        <f>VLOOKUP(C141,Active!C$21:E$960,3,FALSE)</f>
        <v>-252.96667465094524</v>
      </c>
      <c r="F141" s="3" t="s">
        <v>122</v>
      </c>
      <c r="G141" s="12" t="str">
        <f t="shared" si="16"/>
        <v>49236.33</v>
      </c>
      <c r="H141" s="10">
        <f t="shared" si="17"/>
        <v>3172.5</v>
      </c>
      <c r="I141" s="97" t="s">
        <v>552</v>
      </c>
      <c r="J141" s="98" t="s">
        <v>553</v>
      </c>
      <c r="K141" s="97">
        <v>3172.5</v>
      </c>
      <c r="L141" s="97" t="s">
        <v>554</v>
      </c>
      <c r="M141" s="98" t="s">
        <v>146</v>
      </c>
      <c r="N141" s="98"/>
      <c r="O141" s="99" t="s">
        <v>555</v>
      </c>
      <c r="P141" s="100" t="s">
        <v>551</v>
      </c>
    </row>
    <row r="142" spans="1:16" ht="12.75" customHeight="1" thickBot="1" x14ac:dyDescent="0.25">
      <c r="A142" s="10" t="str">
        <f t="shared" si="12"/>
        <v> AOEB 2 </v>
      </c>
      <c r="B142" s="3" t="str">
        <f t="shared" si="13"/>
        <v>II</v>
      </c>
      <c r="C142" s="10">
        <f t="shared" si="14"/>
        <v>49236.58</v>
      </c>
      <c r="D142" s="12" t="str">
        <f t="shared" si="15"/>
        <v>vis</v>
      </c>
      <c r="E142" s="96">
        <f>VLOOKUP(C142,Active!C$21:E$960,3,FALSE)</f>
        <v>-252.94735784764438</v>
      </c>
      <c r="F142" s="3" t="s">
        <v>122</v>
      </c>
      <c r="G142" s="12" t="str">
        <f t="shared" si="16"/>
        <v>49236.58</v>
      </c>
      <c r="H142" s="10">
        <f t="shared" si="17"/>
        <v>3172.5</v>
      </c>
      <c r="I142" s="97" t="s">
        <v>556</v>
      </c>
      <c r="J142" s="98" t="s">
        <v>557</v>
      </c>
      <c r="K142" s="97">
        <v>3172.5</v>
      </c>
      <c r="L142" s="97" t="s">
        <v>558</v>
      </c>
      <c r="M142" s="98" t="s">
        <v>146</v>
      </c>
      <c r="N142" s="98"/>
      <c r="O142" s="99" t="s">
        <v>559</v>
      </c>
      <c r="P142" s="99" t="s">
        <v>310</v>
      </c>
    </row>
    <row r="143" spans="1:16" ht="12.75" customHeight="1" thickBot="1" x14ac:dyDescent="0.25">
      <c r="A143" s="10" t="str">
        <f t="shared" si="12"/>
        <v> AOEB 2 </v>
      </c>
      <c r="B143" s="3" t="str">
        <f t="shared" si="13"/>
        <v>II</v>
      </c>
      <c r="C143" s="10">
        <f t="shared" si="14"/>
        <v>49236.61</v>
      </c>
      <c r="D143" s="12" t="str">
        <f t="shared" si="15"/>
        <v>vis</v>
      </c>
      <c r="E143" s="96">
        <f>VLOOKUP(C143,Active!C$21:E$960,3,FALSE)</f>
        <v>-252.94503983124835</v>
      </c>
      <c r="F143" s="3" t="s">
        <v>122</v>
      </c>
      <c r="G143" s="12" t="str">
        <f t="shared" si="16"/>
        <v>49236.61</v>
      </c>
      <c r="H143" s="10">
        <f t="shared" si="17"/>
        <v>3172.5</v>
      </c>
      <c r="I143" s="97" t="s">
        <v>560</v>
      </c>
      <c r="J143" s="98" t="s">
        <v>561</v>
      </c>
      <c r="K143" s="97">
        <v>3172.5</v>
      </c>
      <c r="L143" s="97" t="s">
        <v>562</v>
      </c>
      <c r="M143" s="98" t="s">
        <v>146</v>
      </c>
      <c r="N143" s="98"/>
      <c r="O143" s="99" t="s">
        <v>563</v>
      </c>
      <c r="P143" s="99" t="s">
        <v>310</v>
      </c>
    </row>
    <row r="144" spans="1:16" ht="12.75" customHeight="1" thickBot="1" x14ac:dyDescent="0.25">
      <c r="A144" s="10" t="str">
        <f t="shared" si="12"/>
        <v>BAVM 68 </v>
      </c>
      <c r="B144" s="3" t="str">
        <f t="shared" si="13"/>
        <v>I</v>
      </c>
      <c r="C144" s="10">
        <f t="shared" si="14"/>
        <v>49242.59</v>
      </c>
      <c r="D144" s="12" t="str">
        <f t="shared" si="15"/>
        <v>vis</v>
      </c>
      <c r="E144" s="96">
        <f>VLOOKUP(C144,Active!C$21:E$960,3,FALSE)</f>
        <v>-252.48298189629222</v>
      </c>
      <c r="F144" s="3" t="s">
        <v>122</v>
      </c>
      <c r="G144" s="12" t="str">
        <f t="shared" si="16"/>
        <v>49242.59</v>
      </c>
      <c r="H144" s="10">
        <f t="shared" si="17"/>
        <v>3173</v>
      </c>
      <c r="I144" s="97" t="s">
        <v>564</v>
      </c>
      <c r="J144" s="98" t="s">
        <v>565</v>
      </c>
      <c r="K144" s="97">
        <v>3173</v>
      </c>
      <c r="L144" s="97" t="s">
        <v>566</v>
      </c>
      <c r="M144" s="98" t="s">
        <v>146</v>
      </c>
      <c r="N144" s="98"/>
      <c r="O144" s="99" t="s">
        <v>555</v>
      </c>
      <c r="P144" s="100" t="s">
        <v>551</v>
      </c>
    </row>
    <row r="145" spans="1:16" ht="12.75" customHeight="1" thickBot="1" x14ac:dyDescent="0.25">
      <c r="A145" s="10" t="str">
        <f t="shared" si="12"/>
        <v> AOEB 2 </v>
      </c>
      <c r="B145" s="3" t="str">
        <f t="shared" si="13"/>
        <v>I</v>
      </c>
      <c r="C145" s="10">
        <f t="shared" si="14"/>
        <v>49243.01</v>
      </c>
      <c r="D145" s="12" t="str">
        <f t="shared" si="15"/>
        <v>vis</v>
      </c>
      <c r="E145" s="96">
        <f>VLOOKUP(C145,Active!C$21:E$960,3,FALSE)</f>
        <v>-252.45052966674635</v>
      </c>
      <c r="F145" s="3" t="s">
        <v>122</v>
      </c>
      <c r="G145" s="12" t="str">
        <f t="shared" si="16"/>
        <v>49243.01</v>
      </c>
      <c r="H145" s="10">
        <f t="shared" si="17"/>
        <v>3173</v>
      </c>
      <c r="I145" s="97" t="s">
        <v>567</v>
      </c>
      <c r="J145" s="98" t="s">
        <v>568</v>
      </c>
      <c r="K145" s="97">
        <v>3173</v>
      </c>
      <c r="L145" s="97" t="s">
        <v>569</v>
      </c>
      <c r="M145" s="98" t="s">
        <v>146</v>
      </c>
      <c r="N145" s="98"/>
      <c r="O145" s="99" t="s">
        <v>563</v>
      </c>
      <c r="P145" s="99" t="s">
        <v>310</v>
      </c>
    </row>
    <row r="146" spans="1:16" ht="12.75" customHeight="1" thickBot="1" x14ac:dyDescent="0.25">
      <c r="A146" s="10" t="str">
        <f t="shared" si="12"/>
        <v> AOEB 2 </v>
      </c>
      <c r="B146" s="3" t="str">
        <f t="shared" si="13"/>
        <v>II</v>
      </c>
      <c r="C146" s="10">
        <f t="shared" si="14"/>
        <v>49262.39</v>
      </c>
      <c r="D146" s="12" t="str">
        <f t="shared" si="15"/>
        <v>vis</v>
      </c>
      <c r="E146" s="96">
        <f>VLOOKUP(C146,Active!C$21:E$960,3,FALSE)</f>
        <v>-250.95309107486426</v>
      </c>
      <c r="F146" s="3" t="s">
        <v>122</v>
      </c>
      <c r="G146" s="12" t="str">
        <f t="shared" si="16"/>
        <v>49262.39</v>
      </c>
      <c r="H146" s="10">
        <f t="shared" si="17"/>
        <v>3174.5</v>
      </c>
      <c r="I146" s="97" t="s">
        <v>570</v>
      </c>
      <c r="J146" s="98" t="s">
        <v>571</v>
      </c>
      <c r="K146" s="97">
        <v>3174.5</v>
      </c>
      <c r="L146" s="97" t="s">
        <v>572</v>
      </c>
      <c r="M146" s="98" t="s">
        <v>146</v>
      </c>
      <c r="N146" s="98"/>
      <c r="O146" s="99" t="s">
        <v>573</v>
      </c>
      <c r="P146" s="99" t="s">
        <v>310</v>
      </c>
    </row>
    <row r="147" spans="1:16" ht="12.75" customHeight="1" thickBot="1" x14ac:dyDescent="0.25">
      <c r="A147" s="10" t="str">
        <f t="shared" si="12"/>
        <v>BAVM 68 </v>
      </c>
      <c r="B147" s="3" t="str">
        <f t="shared" si="13"/>
        <v>II</v>
      </c>
      <c r="C147" s="10">
        <f t="shared" si="14"/>
        <v>49275.3</v>
      </c>
      <c r="D147" s="12" t="str">
        <f t="shared" si="15"/>
        <v>vis</v>
      </c>
      <c r="E147" s="96">
        <f>VLOOKUP(C147,Active!C$21:E$960,3,FALSE)</f>
        <v>-249.95557135240782</v>
      </c>
      <c r="F147" s="3" t="s">
        <v>122</v>
      </c>
      <c r="G147" s="12" t="str">
        <f t="shared" si="16"/>
        <v>49275.30</v>
      </c>
      <c r="H147" s="10">
        <f t="shared" si="17"/>
        <v>3175.5</v>
      </c>
      <c r="I147" s="97" t="s">
        <v>574</v>
      </c>
      <c r="J147" s="98" t="s">
        <v>575</v>
      </c>
      <c r="K147" s="97">
        <v>3175.5</v>
      </c>
      <c r="L147" s="97" t="s">
        <v>572</v>
      </c>
      <c r="M147" s="98" t="s">
        <v>146</v>
      </c>
      <c r="N147" s="98"/>
      <c r="O147" s="99" t="s">
        <v>456</v>
      </c>
      <c r="P147" s="100" t="s">
        <v>551</v>
      </c>
    </row>
    <row r="148" spans="1:16" ht="12.75" customHeight="1" thickBot="1" x14ac:dyDescent="0.25">
      <c r="A148" s="10" t="str">
        <f t="shared" si="12"/>
        <v> AOEB 2 </v>
      </c>
      <c r="B148" s="3" t="str">
        <f t="shared" si="13"/>
        <v>II</v>
      </c>
      <c r="C148" s="10">
        <f t="shared" si="14"/>
        <v>49288.160000000003</v>
      </c>
      <c r="D148" s="12" t="str">
        <f t="shared" si="15"/>
        <v>vis</v>
      </c>
      <c r="E148" s="96">
        <f>VLOOKUP(C148,Active!C$21:E$960,3,FALSE)</f>
        <v>-248.96191499061177</v>
      </c>
      <c r="F148" s="3" t="s">
        <v>122</v>
      </c>
      <c r="G148" s="12" t="str">
        <f t="shared" si="16"/>
        <v>49288.16</v>
      </c>
      <c r="H148" s="10">
        <f t="shared" si="17"/>
        <v>3176.5</v>
      </c>
      <c r="I148" s="97" t="s">
        <v>576</v>
      </c>
      <c r="J148" s="98" t="s">
        <v>577</v>
      </c>
      <c r="K148" s="97">
        <v>3176.5</v>
      </c>
      <c r="L148" s="97" t="s">
        <v>578</v>
      </c>
      <c r="M148" s="98" t="s">
        <v>146</v>
      </c>
      <c r="N148" s="98"/>
      <c r="O148" s="99" t="s">
        <v>579</v>
      </c>
      <c r="P148" s="99" t="s">
        <v>310</v>
      </c>
    </row>
    <row r="149" spans="1:16" ht="12.75" customHeight="1" thickBot="1" x14ac:dyDescent="0.25">
      <c r="A149" s="10" t="str">
        <f t="shared" si="12"/>
        <v> AOEB 2 </v>
      </c>
      <c r="B149" s="3" t="str">
        <f t="shared" si="13"/>
        <v>I</v>
      </c>
      <c r="C149" s="10">
        <f t="shared" si="14"/>
        <v>49294.43</v>
      </c>
      <c r="D149" s="12" t="str">
        <f t="shared" si="15"/>
        <v>vis</v>
      </c>
      <c r="E149" s="96">
        <f>VLOOKUP(C149,Active!C$21:E$960,3,FALSE)</f>
        <v>-248.47744956382655</v>
      </c>
      <c r="F149" s="3" t="s">
        <v>122</v>
      </c>
      <c r="G149" s="12" t="str">
        <f t="shared" si="16"/>
        <v>49294.43</v>
      </c>
      <c r="H149" s="10">
        <f t="shared" si="17"/>
        <v>3177</v>
      </c>
      <c r="I149" s="97" t="s">
        <v>580</v>
      </c>
      <c r="J149" s="98" t="s">
        <v>581</v>
      </c>
      <c r="K149" s="97">
        <v>3177</v>
      </c>
      <c r="L149" s="97" t="s">
        <v>540</v>
      </c>
      <c r="M149" s="98" t="s">
        <v>146</v>
      </c>
      <c r="N149" s="98"/>
      <c r="O149" s="99" t="s">
        <v>579</v>
      </c>
      <c r="P149" s="99" t="s">
        <v>310</v>
      </c>
    </row>
    <row r="150" spans="1:16" ht="12.75" customHeight="1" thickBot="1" x14ac:dyDescent="0.25">
      <c r="A150" s="10" t="str">
        <f t="shared" si="12"/>
        <v>BAVM 79 </v>
      </c>
      <c r="B150" s="3" t="str">
        <f t="shared" si="13"/>
        <v>II</v>
      </c>
      <c r="C150" s="10">
        <f t="shared" si="14"/>
        <v>49482.29</v>
      </c>
      <c r="D150" s="12" t="str">
        <f t="shared" si="15"/>
        <v>vis</v>
      </c>
      <c r="E150" s="96">
        <f>VLOOKUP(C150,Active!C$21:E$960,3,FALSE)</f>
        <v>-233.96203089143177</v>
      </c>
      <c r="F150" s="3" t="s">
        <v>122</v>
      </c>
      <c r="G150" s="12" t="str">
        <f t="shared" si="16"/>
        <v>49482.29</v>
      </c>
      <c r="H150" s="10">
        <f t="shared" si="17"/>
        <v>3191.5</v>
      </c>
      <c r="I150" s="97" t="s">
        <v>582</v>
      </c>
      <c r="J150" s="98" t="s">
        <v>583</v>
      </c>
      <c r="K150" s="97">
        <v>3191.5</v>
      </c>
      <c r="L150" s="97" t="s">
        <v>584</v>
      </c>
      <c r="M150" s="98" t="s">
        <v>146</v>
      </c>
      <c r="N150" s="98"/>
      <c r="O150" s="99" t="s">
        <v>240</v>
      </c>
      <c r="P150" s="100" t="s">
        <v>528</v>
      </c>
    </row>
    <row r="151" spans="1:16" ht="12.75" customHeight="1" thickBot="1" x14ac:dyDescent="0.25">
      <c r="A151" s="10" t="str">
        <f t="shared" si="12"/>
        <v> AOEB 2 </v>
      </c>
      <c r="B151" s="3" t="str">
        <f t="shared" si="13"/>
        <v>II</v>
      </c>
      <c r="C151" s="10">
        <f t="shared" si="14"/>
        <v>49534.03</v>
      </c>
      <c r="D151" s="12" t="str">
        <f t="shared" si="15"/>
        <v>vis</v>
      </c>
      <c r="E151" s="96">
        <f>VLOOKUP(C151,Active!C$21:E$960,3,FALSE)</f>
        <v>-229.96422528028691</v>
      </c>
      <c r="F151" s="3" t="s">
        <v>122</v>
      </c>
      <c r="G151" s="12" t="str">
        <f t="shared" si="16"/>
        <v>49534.03</v>
      </c>
      <c r="H151" s="10">
        <f t="shared" si="17"/>
        <v>3195.5</v>
      </c>
      <c r="I151" s="97" t="s">
        <v>585</v>
      </c>
      <c r="J151" s="98" t="s">
        <v>586</v>
      </c>
      <c r="K151" s="97">
        <v>3195.5</v>
      </c>
      <c r="L151" s="97" t="s">
        <v>587</v>
      </c>
      <c r="M151" s="98" t="s">
        <v>146</v>
      </c>
      <c r="N151" s="98"/>
      <c r="O151" s="99" t="s">
        <v>367</v>
      </c>
      <c r="P151" s="99" t="s">
        <v>310</v>
      </c>
    </row>
    <row r="152" spans="1:16" ht="12.75" customHeight="1" thickBot="1" x14ac:dyDescent="0.25">
      <c r="A152" s="10" t="str">
        <f t="shared" si="12"/>
        <v> AOEB 2 </v>
      </c>
      <c r="B152" s="3" t="str">
        <f t="shared" si="13"/>
        <v>II</v>
      </c>
      <c r="C152" s="10">
        <f t="shared" si="14"/>
        <v>49534.14</v>
      </c>
      <c r="D152" s="12" t="str">
        <f t="shared" si="15"/>
        <v>vis</v>
      </c>
      <c r="E152" s="96">
        <f>VLOOKUP(C152,Active!C$21:E$960,3,FALSE)</f>
        <v>-229.95572588683447</v>
      </c>
      <c r="F152" s="3" t="s">
        <v>122</v>
      </c>
      <c r="G152" s="12" t="str">
        <f t="shared" si="16"/>
        <v>49534.14</v>
      </c>
      <c r="H152" s="10">
        <f t="shared" si="17"/>
        <v>3195.5</v>
      </c>
      <c r="I152" s="97" t="s">
        <v>588</v>
      </c>
      <c r="J152" s="98" t="s">
        <v>589</v>
      </c>
      <c r="K152" s="97">
        <v>3195.5</v>
      </c>
      <c r="L152" s="97" t="s">
        <v>590</v>
      </c>
      <c r="M152" s="98" t="s">
        <v>146</v>
      </c>
      <c r="N152" s="98"/>
      <c r="O152" s="99" t="s">
        <v>459</v>
      </c>
      <c r="P152" s="99" t="s">
        <v>310</v>
      </c>
    </row>
    <row r="153" spans="1:16" ht="12.75" customHeight="1" thickBot="1" x14ac:dyDescent="0.25">
      <c r="A153" s="10" t="str">
        <f t="shared" si="12"/>
        <v> AOEB 2 </v>
      </c>
      <c r="B153" s="3" t="str">
        <f t="shared" si="13"/>
        <v>I</v>
      </c>
      <c r="C153" s="10">
        <f t="shared" si="14"/>
        <v>49540.15</v>
      </c>
      <c r="D153" s="12" t="str">
        <f t="shared" si="15"/>
        <v>vis</v>
      </c>
      <c r="E153" s="96">
        <f>VLOOKUP(C153,Active!C$21:E$960,3,FALSE)</f>
        <v>-229.49134993548176</v>
      </c>
      <c r="F153" s="3" t="s">
        <v>122</v>
      </c>
      <c r="G153" s="12" t="str">
        <f t="shared" si="16"/>
        <v>49540.15</v>
      </c>
      <c r="H153" s="10">
        <f t="shared" si="17"/>
        <v>3196</v>
      </c>
      <c r="I153" s="97" t="s">
        <v>591</v>
      </c>
      <c r="J153" s="98" t="s">
        <v>592</v>
      </c>
      <c r="K153" s="97">
        <v>3196</v>
      </c>
      <c r="L153" s="97" t="s">
        <v>593</v>
      </c>
      <c r="M153" s="98" t="s">
        <v>146</v>
      </c>
      <c r="N153" s="98"/>
      <c r="O153" s="99" t="s">
        <v>367</v>
      </c>
      <c r="P153" s="99" t="s">
        <v>310</v>
      </c>
    </row>
    <row r="154" spans="1:16" ht="12.75" customHeight="1" thickBot="1" x14ac:dyDescent="0.25">
      <c r="A154" s="10" t="str">
        <f t="shared" si="12"/>
        <v> AOEB 2 </v>
      </c>
      <c r="B154" s="3" t="str">
        <f t="shared" si="13"/>
        <v>I</v>
      </c>
      <c r="C154" s="10">
        <f t="shared" si="14"/>
        <v>49540.26</v>
      </c>
      <c r="D154" s="12" t="str">
        <f t="shared" si="15"/>
        <v>vis</v>
      </c>
      <c r="E154" s="96">
        <f>VLOOKUP(C154,Active!C$21:E$960,3,FALSE)</f>
        <v>-229.48285054202935</v>
      </c>
      <c r="F154" s="3" t="s">
        <v>122</v>
      </c>
      <c r="G154" s="12" t="str">
        <f t="shared" si="16"/>
        <v>49540.26</v>
      </c>
      <c r="H154" s="10">
        <f t="shared" si="17"/>
        <v>3196</v>
      </c>
      <c r="I154" s="97" t="s">
        <v>594</v>
      </c>
      <c r="J154" s="98" t="s">
        <v>595</v>
      </c>
      <c r="K154" s="97">
        <v>3196</v>
      </c>
      <c r="L154" s="97" t="s">
        <v>596</v>
      </c>
      <c r="M154" s="98" t="s">
        <v>146</v>
      </c>
      <c r="N154" s="98"/>
      <c r="O154" s="99" t="s">
        <v>459</v>
      </c>
      <c r="P154" s="99" t="s">
        <v>310</v>
      </c>
    </row>
    <row r="155" spans="1:16" ht="12.75" customHeight="1" thickBot="1" x14ac:dyDescent="0.25">
      <c r="A155" s="10" t="str">
        <f t="shared" si="12"/>
        <v> AOEB 2 </v>
      </c>
      <c r="B155" s="3" t="str">
        <f t="shared" si="13"/>
        <v>II</v>
      </c>
      <c r="C155" s="10">
        <f t="shared" si="14"/>
        <v>49547.17</v>
      </c>
      <c r="D155" s="12" t="str">
        <f t="shared" si="15"/>
        <v>vis</v>
      </c>
      <c r="E155" s="96">
        <f>VLOOKUP(C155,Active!C$21:E$960,3,FALSE)</f>
        <v>-228.94893409879398</v>
      </c>
      <c r="F155" s="3" t="s">
        <v>122</v>
      </c>
      <c r="G155" s="12" t="str">
        <f t="shared" si="16"/>
        <v>49547.17</v>
      </c>
      <c r="H155" s="10">
        <f t="shared" si="17"/>
        <v>3196.5</v>
      </c>
      <c r="I155" s="97" t="s">
        <v>597</v>
      </c>
      <c r="J155" s="98" t="s">
        <v>598</v>
      </c>
      <c r="K155" s="97">
        <v>3196.5</v>
      </c>
      <c r="L155" s="97" t="s">
        <v>599</v>
      </c>
      <c r="M155" s="98" t="s">
        <v>146</v>
      </c>
      <c r="N155" s="98"/>
      <c r="O155" s="99" t="s">
        <v>559</v>
      </c>
      <c r="P155" s="99" t="s">
        <v>310</v>
      </c>
    </row>
    <row r="156" spans="1:16" ht="12.75" customHeight="1" thickBot="1" x14ac:dyDescent="0.25">
      <c r="A156" s="10" t="str">
        <f t="shared" si="12"/>
        <v> AOEB 2 </v>
      </c>
      <c r="B156" s="3" t="str">
        <f t="shared" si="13"/>
        <v>I</v>
      </c>
      <c r="C156" s="10">
        <f t="shared" si="14"/>
        <v>49553.23</v>
      </c>
      <c r="D156" s="12" t="str">
        <f t="shared" si="15"/>
        <v>vis</v>
      </c>
      <c r="E156" s="96">
        <f>VLOOKUP(C156,Active!C$21:E$960,3,FALSE)</f>
        <v>-228.48069478678087</v>
      </c>
      <c r="F156" s="3" t="s">
        <v>122</v>
      </c>
      <c r="G156" s="12" t="str">
        <f t="shared" si="16"/>
        <v>49553.23</v>
      </c>
      <c r="H156" s="10">
        <f t="shared" si="17"/>
        <v>3197</v>
      </c>
      <c r="I156" s="97" t="s">
        <v>600</v>
      </c>
      <c r="J156" s="98" t="s">
        <v>601</v>
      </c>
      <c r="K156" s="97">
        <v>3197</v>
      </c>
      <c r="L156" s="97" t="s">
        <v>602</v>
      </c>
      <c r="M156" s="98" t="s">
        <v>146</v>
      </c>
      <c r="N156" s="98"/>
      <c r="O156" s="99" t="s">
        <v>559</v>
      </c>
      <c r="P156" s="99" t="s">
        <v>310</v>
      </c>
    </row>
    <row r="157" spans="1:16" ht="12.75" customHeight="1" thickBot="1" x14ac:dyDescent="0.25">
      <c r="A157" s="10" t="str">
        <f t="shared" si="12"/>
        <v>BAVM 79 </v>
      </c>
      <c r="B157" s="3" t="str">
        <f t="shared" si="13"/>
        <v>II</v>
      </c>
      <c r="C157" s="10">
        <f t="shared" si="14"/>
        <v>49585.91</v>
      </c>
      <c r="D157" s="12" t="str">
        <f t="shared" si="15"/>
        <v>vis</v>
      </c>
      <c r="E157" s="96">
        <f>VLOOKUP(C157,Active!C$21:E$960,3,FALSE)</f>
        <v>-225.95560225929304</v>
      </c>
      <c r="F157" s="3" t="s">
        <v>122</v>
      </c>
      <c r="G157" s="12" t="str">
        <f t="shared" si="16"/>
        <v>49585.91</v>
      </c>
      <c r="H157" s="10">
        <f t="shared" si="17"/>
        <v>3199.5</v>
      </c>
      <c r="I157" s="97" t="s">
        <v>603</v>
      </c>
      <c r="J157" s="98" t="s">
        <v>604</v>
      </c>
      <c r="K157" s="97">
        <v>3199.5</v>
      </c>
      <c r="L157" s="97" t="s">
        <v>599</v>
      </c>
      <c r="M157" s="98" t="s">
        <v>146</v>
      </c>
      <c r="N157" s="98"/>
      <c r="O157" s="99" t="s">
        <v>555</v>
      </c>
      <c r="P157" s="100" t="s">
        <v>528</v>
      </c>
    </row>
    <row r="158" spans="1:16" ht="12.75" customHeight="1" thickBot="1" x14ac:dyDescent="0.25">
      <c r="A158" s="10" t="str">
        <f t="shared" si="12"/>
        <v> AOEB 2 </v>
      </c>
      <c r="B158" s="3" t="str">
        <f t="shared" si="13"/>
        <v>II</v>
      </c>
      <c r="C158" s="10">
        <f t="shared" si="14"/>
        <v>49598.86</v>
      </c>
      <c r="D158" s="12" t="str">
        <f t="shared" si="15"/>
        <v>vis</v>
      </c>
      <c r="E158" s="96">
        <f>VLOOKUP(C158,Active!C$21:E$960,3,FALSE)</f>
        <v>-224.95499184830896</v>
      </c>
      <c r="F158" s="3" t="s">
        <v>122</v>
      </c>
      <c r="G158" s="12" t="str">
        <f t="shared" si="16"/>
        <v>49598.86</v>
      </c>
      <c r="H158" s="10">
        <f t="shared" si="17"/>
        <v>3200.5</v>
      </c>
      <c r="I158" s="97" t="s">
        <v>605</v>
      </c>
      <c r="J158" s="98" t="s">
        <v>606</v>
      </c>
      <c r="K158" s="97">
        <v>3200.5</v>
      </c>
      <c r="L158" s="97" t="s">
        <v>607</v>
      </c>
      <c r="M158" s="98" t="s">
        <v>146</v>
      </c>
      <c r="N158" s="98"/>
      <c r="O158" s="99" t="s">
        <v>563</v>
      </c>
      <c r="P158" s="99" t="s">
        <v>310</v>
      </c>
    </row>
    <row r="159" spans="1:16" ht="12.75" customHeight="1" thickBot="1" x14ac:dyDescent="0.25">
      <c r="A159" s="10" t="str">
        <f t="shared" si="12"/>
        <v> AOEB 2 </v>
      </c>
      <c r="B159" s="3" t="str">
        <f t="shared" si="13"/>
        <v>II</v>
      </c>
      <c r="C159" s="10">
        <f t="shared" si="14"/>
        <v>49599</v>
      </c>
      <c r="D159" s="12" t="str">
        <f t="shared" si="15"/>
        <v>vis</v>
      </c>
      <c r="E159" s="96">
        <f>VLOOKUP(C159,Active!C$21:E$960,3,FALSE)</f>
        <v>-224.94417443846052</v>
      </c>
      <c r="F159" s="3" t="s">
        <v>122</v>
      </c>
      <c r="G159" s="12" t="str">
        <f t="shared" si="16"/>
        <v>49599.00</v>
      </c>
      <c r="H159" s="10">
        <f t="shared" si="17"/>
        <v>3200.5</v>
      </c>
      <c r="I159" s="97" t="s">
        <v>608</v>
      </c>
      <c r="J159" s="98" t="s">
        <v>609</v>
      </c>
      <c r="K159" s="97">
        <v>3200.5</v>
      </c>
      <c r="L159" s="97" t="s">
        <v>610</v>
      </c>
      <c r="M159" s="98" t="s">
        <v>146</v>
      </c>
      <c r="N159" s="98"/>
      <c r="O159" s="99" t="s">
        <v>544</v>
      </c>
      <c r="P159" s="99" t="s">
        <v>310</v>
      </c>
    </row>
    <row r="160" spans="1:16" ht="12.75" customHeight="1" thickBot="1" x14ac:dyDescent="0.25">
      <c r="A160" s="10" t="str">
        <f t="shared" si="12"/>
        <v> AOEB 2 </v>
      </c>
      <c r="B160" s="3" t="str">
        <f t="shared" si="13"/>
        <v>I</v>
      </c>
      <c r="C160" s="10">
        <f t="shared" si="14"/>
        <v>49605.01</v>
      </c>
      <c r="D160" s="12" t="str">
        <f t="shared" si="15"/>
        <v>vis</v>
      </c>
      <c r="E160" s="96">
        <f>VLOOKUP(C160,Active!C$21:E$960,3,FALSE)</f>
        <v>-224.47979848710781</v>
      </c>
      <c r="F160" s="3" t="s">
        <v>122</v>
      </c>
      <c r="G160" s="12" t="str">
        <f t="shared" si="16"/>
        <v>49605.01</v>
      </c>
      <c r="H160" s="10">
        <f t="shared" si="17"/>
        <v>3201</v>
      </c>
      <c r="I160" s="97" t="s">
        <v>611</v>
      </c>
      <c r="J160" s="98" t="s">
        <v>612</v>
      </c>
      <c r="K160" s="97">
        <v>3201</v>
      </c>
      <c r="L160" s="97" t="s">
        <v>613</v>
      </c>
      <c r="M160" s="98" t="s">
        <v>146</v>
      </c>
      <c r="N160" s="98"/>
      <c r="O160" s="99" t="s">
        <v>563</v>
      </c>
      <c r="P160" s="99" t="s">
        <v>310</v>
      </c>
    </row>
    <row r="161" spans="1:16" ht="12.75" customHeight="1" thickBot="1" x14ac:dyDescent="0.25">
      <c r="A161" s="10" t="str">
        <f t="shared" si="12"/>
        <v>BAVM 79 </v>
      </c>
      <c r="B161" s="3" t="str">
        <f t="shared" si="13"/>
        <v>I</v>
      </c>
      <c r="C161" s="10">
        <f t="shared" si="14"/>
        <v>49605.31</v>
      </c>
      <c r="D161" s="12" t="str">
        <f t="shared" si="15"/>
        <v>vis</v>
      </c>
      <c r="E161" s="96">
        <f>VLOOKUP(C161,Active!C$21:E$960,3,FALSE)</f>
        <v>-224.45661832314713</v>
      </c>
      <c r="F161" s="3" t="s">
        <v>122</v>
      </c>
      <c r="G161" s="12" t="str">
        <f t="shared" si="16"/>
        <v>49605.31</v>
      </c>
      <c r="H161" s="10">
        <f t="shared" si="17"/>
        <v>3201</v>
      </c>
      <c r="I161" s="97" t="s">
        <v>614</v>
      </c>
      <c r="J161" s="98" t="s">
        <v>615</v>
      </c>
      <c r="K161" s="97">
        <v>3201</v>
      </c>
      <c r="L161" s="97" t="s">
        <v>607</v>
      </c>
      <c r="M161" s="98" t="s">
        <v>146</v>
      </c>
      <c r="N161" s="98"/>
      <c r="O161" s="99" t="s">
        <v>616</v>
      </c>
      <c r="P161" s="100" t="s">
        <v>528</v>
      </c>
    </row>
    <row r="162" spans="1:16" ht="12.75" customHeight="1" thickBot="1" x14ac:dyDescent="0.25">
      <c r="A162" s="10" t="str">
        <f t="shared" si="12"/>
        <v> AOEB 2 </v>
      </c>
      <c r="B162" s="3" t="str">
        <f t="shared" si="13"/>
        <v>I</v>
      </c>
      <c r="C162" s="10">
        <f t="shared" si="14"/>
        <v>49605.46</v>
      </c>
      <c r="D162" s="12" t="str">
        <f t="shared" si="15"/>
        <v>vis</v>
      </c>
      <c r="E162" s="96">
        <f>VLOOKUP(C162,Active!C$21:E$960,3,FALSE)</f>
        <v>-224.44502824116648</v>
      </c>
      <c r="F162" s="3" t="s">
        <v>122</v>
      </c>
      <c r="G162" s="12" t="str">
        <f t="shared" si="16"/>
        <v>49605.46</v>
      </c>
      <c r="H162" s="10">
        <f t="shared" si="17"/>
        <v>3201</v>
      </c>
      <c r="I162" s="97" t="s">
        <v>617</v>
      </c>
      <c r="J162" s="98" t="s">
        <v>618</v>
      </c>
      <c r="K162" s="97">
        <v>3201</v>
      </c>
      <c r="L162" s="97" t="s">
        <v>619</v>
      </c>
      <c r="M162" s="98" t="s">
        <v>146</v>
      </c>
      <c r="N162" s="98"/>
      <c r="O162" s="99" t="s">
        <v>544</v>
      </c>
      <c r="P162" s="99" t="s">
        <v>310</v>
      </c>
    </row>
    <row r="163" spans="1:16" ht="12.75" customHeight="1" thickBot="1" x14ac:dyDescent="0.25">
      <c r="A163" s="10" t="str">
        <f t="shared" si="12"/>
        <v>BAVM 79 </v>
      </c>
      <c r="B163" s="3" t="str">
        <f t="shared" si="13"/>
        <v>II</v>
      </c>
      <c r="C163" s="10">
        <f t="shared" si="14"/>
        <v>49624.33</v>
      </c>
      <c r="D163" s="12" t="str">
        <f t="shared" si="15"/>
        <v>vis</v>
      </c>
      <c r="E163" s="96">
        <f>VLOOKUP(C163,Active!C$21:E$960,3,FALSE)</f>
        <v>-222.98699592801773</v>
      </c>
      <c r="F163" s="3" t="s">
        <v>122</v>
      </c>
      <c r="G163" s="12" t="str">
        <f t="shared" si="16"/>
        <v>49624.33</v>
      </c>
      <c r="H163" s="10">
        <f t="shared" si="17"/>
        <v>3202.5</v>
      </c>
      <c r="I163" s="97" t="s">
        <v>620</v>
      </c>
      <c r="J163" s="98" t="s">
        <v>621</v>
      </c>
      <c r="K163" s="97">
        <v>3202.5</v>
      </c>
      <c r="L163" s="97" t="s">
        <v>622</v>
      </c>
      <c r="M163" s="98" t="s">
        <v>146</v>
      </c>
      <c r="N163" s="98"/>
      <c r="O163" s="99" t="s">
        <v>351</v>
      </c>
      <c r="P163" s="100" t="s">
        <v>528</v>
      </c>
    </row>
    <row r="164" spans="1:16" ht="12.75" customHeight="1" thickBot="1" x14ac:dyDescent="0.25">
      <c r="A164" s="10" t="str">
        <f t="shared" si="12"/>
        <v>BAVM 79 </v>
      </c>
      <c r="B164" s="3" t="str">
        <f t="shared" si="13"/>
        <v>II</v>
      </c>
      <c r="C164" s="10">
        <f t="shared" si="14"/>
        <v>49637.55</v>
      </c>
      <c r="D164" s="12" t="str">
        <f t="shared" si="15"/>
        <v>vis</v>
      </c>
      <c r="E164" s="96">
        <f>VLOOKUP(C164,Active!C$21:E$960,3,FALSE)</f>
        <v>-221.9655233694684</v>
      </c>
      <c r="F164" s="3" t="s">
        <v>122</v>
      </c>
      <c r="G164" s="12" t="str">
        <f t="shared" si="16"/>
        <v>49637.55</v>
      </c>
      <c r="H164" s="10">
        <f t="shared" si="17"/>
        <v>3203.5</v>
      </c>
      <c r="I164" s="97" t="s">
        <v>623</v>
      </c>
      <c r="J164" s="98" t="s">
        <v>624</v>
      </c>
      <c r="K164" s="97">
        <v>3203.5</v>
      </c>
      <c r="L164" s="97" t="s">
        <v>625</v>
      </c>
      <c r="M164" s="98" t="s">
        <v>146</v>
      </c>
      <c r="N164" s="98"/>
      <c r="O164" s="99" t="s">
        <v>626</v>
      </c>
      <c r="P164" s="100" t="s">
        <v>528</v>
      </c>
    </row>
    <row r="165" spans="1:16" ht="12.75" customHeight="1" thickBot="1" x14ac:dyDescent="0.25">
      <c r="A165" s="10" t="str">
        <f t="shared" si="12"/>
        <v>BAVM 79 </v>
      </c>
      <c r="B165" s="3" t="str">
        <f t="shared" si="13"/>
        <v>I</v>
      </c>
      <c r="C165" s="10">
        <f t="shared" si="14"/>
        <v>49644.42</v>
      </c>
      <c r="D165" s="12" t="str">
        <f t="shared" si="15"/>
        <v>vis</v>
      </c>
      <c r="E165" s="96">
        <f>VLOOKUP(C165,Active!C$21:E$960,3,FALSE)</f>
        <v>-221.43469761476126</v>
      </c>
      <c r="F165" s="3" t="s">
        <v>122</v>
      </c>
      <c r="G165" s="12" t="str">
        <f t="shared" si="16"/>
        <v>49644.42</v>
      </c>
      <c r="H165" s="10">
        <f t="shared" si="17"/>
        <v>3204</v>
      </c>
      <c r="I165" s="97" t="s">
        <v>627</v>
      </c>
      <c r="J165" s="98" t="s">
        <v>628</v>
      </c>
      <c r="K165" s="97">
        <v>3204</v>
      </c>
      <c r="L165" s="97" t="s">
        <v>629</v>
      </c>
      <c r="M165" s="98" t="s">
        <v>146</v>
      </c>
      <c r="N165" s="98"/>
      <c r="O165" s="99" t="s">
        <v>626</v>
      </c>
      <c r="P165" s="100" t="s">
        <v>528</v>
      </c>
    </row>
    <row r="166" spans="1:16" ht="12.75" customHeight="1" thickBot="1" x14ac:dyDescent="0.25">
      <c r="A166" s="10" t="str">
        <f t="shared" si="12"/>
        <v>BAVM 79 </v>
      </c>
      <c r="B166" s="3" t="str">
        <f t="shared" si="13"/>
        <v>II</v>
      </c>
      <c r="C166" s="10">
        <f t="shared" si="14"/>
        <v>49650.35</v>
      </c>
      <c r="D166" s="12" t="str">
        <f t="shared" si="15"/>
        <v>vis</v>
      </c>
      <c r="E166" s="96">
        <f>VLOOKUP(C166,Active!C$21:E$960,3,FALSE)</f>
        <v>-220.97650304046496</v>
      </c>
      <c r="F166" s="3" t="s">
        <v>122</v>
      </c>
      <c r="G166" s="12" t="str">
        <f t="shared" si="16"/>
        <v>49650.35</v>
      </c>
      <c r="H166" s="10">
        <f t="shared" si="17"/>
        <v>3204.5</v>
      </c>
      <c r="I166" s="97" t="s">
        <v>630</v>
      </c>
      <c r="J166" s="98" t="s">
        <v>631</v>
      </c>
      <c r="K166" s="97">
        <v>3204.5</v>
      </c>
      <c r="L166" s="97" t="s">
        <v>632</v>
      </c>
      <c r="M166" s="98" t="s">
        <v>146</v>
      </c>
      <c r="N166" s="98"/>
      <c r="O166" s="99" t="s">
        <v>616</v>
      </c>
      <c r="P166" s="100" t="s">
        <v>528</v>
      </c>
    </row>
    <row r="167" spans="1:16" ht="12.75" customHeight="1" thickBot="1" x14ac:dyDescent="0.25">
      <c r="A167" s="10" t="str">
        <f t="shared" si="12"/>
        <v> AOEB 4 </v>
      </c>
      <c r="B167" s="3" t="str">
        <f t="shared" si="13"/>
        <v>II</v>
      </c>
      <c r="C167" s="10">
        <f t="shared" si="14"/>
        <v>49650.57</v>
      </c>
      <c r="D167" s="12" t="str">
        <f t="shared" si="15"/>
        <v>vis</v>
      </c>
      <c r="E167" s="96">
        <f>VLOOKUP(C167,Active!C$21:E$960,3,FALSE)</f>
        <v>-220.95950425356011</v>
      </c>
      <c r="F167" s="3" t="s">
        <v>122</v>
      </c>
      <c r="G167" s="12" t="str">
        <f t="shared" si="16"/>
        <v>49650.57</v>
      </c>
      <c r="H167" s="10">
        <f t="shared" si="17"/>
        <v>3204.5</v>
      </c>
      <c r="I167" s="97" t="s">
        <v>633</v>
      </c>
      <c r="J167" s="98" t="s">
        <v>634</v>
      </c>
      <c r="K167" s="97">
        <v>3204.5</v>
      </c>
      <c r="L167" s="97" t="s">
        <v>635</v>
      </c>
      <c r="M167" s="98" t="s">
        <v>146</v>
      </c>
      <c r="N167" s="98"/>
      <c r="O167" s="99" t="s">
        <v>636</v>
      </c>
      <c r="P167" s="99" t="s">
        <v>637</v>
      </c>
    </row>
    <row r="168" spans="1:16" ht="12.75" customHeight="1" thickBot="1" x14ac:dyDescent="0.25">
      <c r="A168" s="10" t="str">
        <f t="shared" si="12"/>
        <v> AOEB 4 </v>
      </c>
      <c r="B168" s="3" t="str">
        <f t="shared" si="13"/>
        <v>I</v>
      </c>
      <c r="C168" s="10">
        <f t="shared" si="14"/>
        <v>49657.22</v>
      </c>
      <c r="D168" s="12" t="str">
        <f t="shared" si="15"/>
        <v>vis</v>
      </c>
      <c r="E168" s="96">
        <f>VLOOKUP(C168,Active!C$21:E$960,3,FALSE)</f>
        <v>-220.44567728575726</v>
      </c>
      <c r="F168" s="3" t="s">
        <v>122</v>
      </c>
      <c r="G168" s="12" t="str">
        <f t="shared" si="16"/>
        <v>49657.22</v>
      </c>
      <c r="H168" s="10">
        <f t="shared" si="17"/>
        <v>3205</v>
      </c>
      <c r="I168" s="97" t="s">
        <v>638</v>
      </c>
      <c r="J168" s="98" t="s">
        <v>639</v>
      </c>
      <c r="K168" s="97">
        <v>3205</v>
      </c>
      <c r="L168" s="97" t="s">
        <v>640</v>
      </c>
      <c r="M168" s="98" t="s">
        <v>146</v>
      </c>
      <c r="N168" s="98"/>
      <c r="O168" s="99" t="s">
        <v>636</v>
      </c>
      <c r="P168" s="99" t="s">
        <v>637</v>
      </c>
    </row>
    <row r="169" spans="1:16" ht="12.75" customHeight="1" thickBot="1" x14ac:dyDescent="0.25">
      <c r="A169" s="10" t="str">
        <f t="shared" si="12"/>
        <v> AOEB 4 </v>
      </c>
      <c r="B169" s="3" t="str">
        <f t="shared" si="13"/>
        <v>II</v>
      </c>
      <c r="C169" s="10">
        <f t="shared" si="14"/>
        <v>49844.5</v>
      </c>
      <c r="D169" s="12" t="str">
        <f t="shared" si="15"/>
        <v>vis</v>
      </c>
      <c r="E169" s="96">
        <f>VLOOKUP(C169,Active!C$21:E$960,3,FALSE)</f>
        <v>-205.97507359702058</v>
      </c>
      <c r="F169" s="3" t="s">
        <v>122</v>
      </c>
      <c r="G169" s="12" t="str">
        <f t="shared" si="16"/>
        <v>49844.50</v>
      </c>
      <c r="H169" s="10">
        <f t="shared" si="17"/>
        <v>3219.5</v>
      </c>
      <c r="I169" s="97" t="s">
        <v>641</v>
      </c>
      <c r="J169" s="98" t="s">
        <v>642</v>
      </c>
      <c r="K169" s="97">
        <v>3219.5</v>
      </c>
      <c r="L169" s="97" t="s">
        <v>643</v>
      </c>
      <c r="M169" s="98" t="s">
        <v>146</v>
      </c>
      <c r="N169" s="98"/>
      <c r="O169" s="99" t="s">
        <v>559</v>
      </c>
      <c r="P169" s="99" t="s">
        <v>637</v>
      </c>
    </row>
    <row r="170" spans="1:16" ht="12.75" customHeight="1" thickBot="1" x14ac:dyDescent="0.25">
      <c r="A170" s="10" t="str">
        <f t="shared" si="12"/>
        <v> AOEB 4 </v>
      </c>
      <c r="B170" s="3" t="str">
        <f t="shared" si="13"/>
        <v>I</v>
      </c>
      <c r="C170" s="10">
        <f t="shared" si="14"/>
        <v>49851.19</v>
      </c>
      <c r="D170" s="12" t="str">
        <f t="shared" si="15"/>
        <v>vis</v>
      </c>
      <c r="E170" s="96">
        <f>VLOOKUP(C170,Active!C$21:E$960,3,FALSE)</f>
        <v>-205.45815594068952</v>
      </c>
      <c r="F170" s="3" t="s">
        <v>122</v>
      </c>
      <c r="G170" s="12" t="str">
        <f t="shared" si="16"/>
        <v>49851.19</v>
      </c>
      <c r="H170" s="10">
        <f t="shared" si="17"/>
        <v>3220</v>
      </c>
      <c r="I170" s="97" t="s">
        <v>644</v>
      </c>
      <c r="J170" s="98" t="s">
        <v>645</v>
      </c>
      <c r="K170" s="97">
        <v>3220</v>
      </c>
      <c r="L170" s="97" t="s">
        <v>646</v>
      </c>
      <c r="M170" s="98" t="s">
        <v>146</v>
      </c>
      <c r="N170" s="98"/>
      <c r="O170" s="99" t="s">
        <v>559</v>
      </c>
      <c r="P170" s="99" t="s">
        <v>637</v>
      </c>
    </row>
    <row r="171" spans="1:16" ht="12.75" customHeight="1" thickBot="1" x14ac:dyDescent="0.25">
      <c r="A171" s="10" t="str">
        <f t="shared" si="12"/>
        <v> AOEB 4 </v>
      </c>
      <c r="B171" s="3" t="str">
        <f t="shared" si="13"/>
        <v>II</v>
      </c>
      <c r="C171" s="10">
        <f t="shared" si="14"/>
        <v>49896.480000000003</v>
      </c>
      <c r="D171" s="12" t="str">
        <f t="shared" si="15"/>
        <v>vis</v>
      </c>
      <c r="E171" s="96">
        <f>VLOOKUP(C171,Active!C$21:E$960,3,FALSE)</f>
        <v>-201.95872385470648</v>
      </c>
      <c r="F171" s="3" t="s">
        <v>122</v>
      </c>
      <c r="G171" s="12" t="str">
        <f t="shared" si="16"/>
        <v>49896.48</v>
      </c>
      <c r="H171" s="10">
        <f t="shared" si="17"/>
        <v>3223.5</v>
      </c>
      <c r="I171" s="97" t="s">
        <v>647</v>
      </c>
      <c r="J171" s="98" t="s">
        <v>648</v>
      </c>
      <c r="K171" s="97">
        <v>3223.5</v>
      </c>
      <c r="L171" s="97" t="s">
        <v>649</v>
      </c>
      <c r="M171" s="98" t="s">
        <v>146</v>
      </c>
      <c r="N171" s="98"/>
      <c r="O171" s="99" t="s">
        <v>367</v>
      </c>
      <c r="P171" s="99" t="s">
        <v>637</v>
      </c>
    </row>
    <row r="172" spans="1:16" ht="12.75" customHeight="1" thickBot="1" x14ac:dyDescent="0.25">
      <c r="A172" s="10" t="str">
        <f t="shared" si="12"/>
        <v> AOEB 4 </v>
      </c>
      <c r="B172" s="3" t="str">
        <f t="shared" si="13"/>
        <v>I</v>
      </c>
      <c r="C172" s="10">
        <f t="shared" si="14"/>
        <v>49902.69</v>
      </c>
      <c r="D172" s="12" t="str">
        <f t="shared" si="15"/>
        <v>vis</v>
      </c>
      <c r="E172" s="96">
        <f>VLOOKUP(C172,Active!C$21:E$960,3,FALSE)</f>
        <v>-201.47889446071332</v>
      </c>
      <c r="F172" s="3" t="s">
        <v>122</v>
      </c>
      <c r="G172" s="12" t="str">
        <f t="shared" si="16"/>
        <v>49902.69</v>
      </c>
      <c r="H172" s="10">
        <f t="shared" si="17"/>
        <v>3224</v>
      </c>
      <c r="I172" s="97" t="s">
        <v>650</v>
      </c>
      <c r="J172" s="98" t="s">
        <v>651</v>
      </c>
      <c r="K172" s="97">
        <v>3224</v>
      </c>
      <c r="L172" s="97" t="s">
        <v>652</v>
      </c>
      <c r="M172" s="98" t="s">
        <v>146</v>
      </c>
      <c r="N172" s="98"/>
      <c r="O172" s="99" t="s">
        <v>367</v>
      </c>
      <c r="P172" s="99" t="s">
        <v>637</v>
      </c>
    </row>
    <row r="173" spans="1:16" ht="12.75" customHeight="1" thickBot="1" x14ac:dyDescent="0.25">
      <c r="A173" s="10" t="str">
        <f t="shared" si="12"/>
        <v> AOEB 4 </v>
      </c>
      <c r="B173" s="3" t="str">
        <f t="shared" si="13"/>
        <v>II</v>
      </c>
      <c r="C173" s="10">
        <f t="shared" si="14"/>
        <v>49909.35</v>
      </c>
      <c r="D173" s="12" t="str">
        <f t="shared" si="15"/>
        <v>vis</v>
      </c>
      <c r="E173" s="96">
        <f>VLOOKUP(C173,Active!C$21:E$960,3,FALSE)</f>
        <v>-200.9642948207788</v>
      </c>
      <c r="F173" s="3" t="s">
        <v>122</v>
      </c>
      <c r="G173" s="12" t="str">
        <f t="shared" si="16"/>
        <v>49909.35</v>
      </c>
      <c r="H173" s="10">
        <f t="shared" si="17"/>
        <v>3224.5</v>
      </c>
      <c r="I173" s="97" t="s">
        <v>653</v>
      </c>
      <c r="J173" s="98" t="s">
        <v>654</v>
      </c>
      <c r="K173" s="97">
        <v>3224.5</v>
      </c>
      <c r="L173" s="97" t="s">
        <v>655</v>
      </c>
      <c r="M173" s="98" t="s">
        <v>146</v>
      </c>
      <c r="N173" s="98"/>
      <c r="O173" s="99" t="s">
        <v>459</v>
      </c>
      <c r="P173" s="99" t="s">
        <v>637</v>
      </c>
    </row>
    <row r="174" spans="1:16" ht="12.75" customHeight="1" thickBot="1" x14ac:dyDescent="0.25">
      <c r="A174" s="10" t="str">
        <f t="shared" si="12"/>
        <v> AOEB 4 </v>
      </c>
      <c r="B174" s="3" t="str">
        <f t="shared" si="13"/>
        <v>I</v>
      </c>
      <c r="C174" s="10">
        <f t="shared" si="14"/>
        <v>49915.66</v>
      </c>
      <c r="D174" s="12" t="str">
        <f t="shared" si="15"/>
        <v>vis</v>
      </c>
      <c r="E174" s="96">
        <f>VLOOKUP(C174,Active!C$21:E$960,3,FALSE)</f>
        <v>-200.47673870546484</v>
      </c>
      <c r="F174" s="3" t="s">
        <v>122</v>
      </c>
      <c r="G174" s="12" t="str">
        <f t="shared" si="16"/>
        <v>49915.66</v>
      </c>
      <c r="H174" s="10">
        <f t="shared" si="17"/>
        <v>3225</v>
      </c>
      <c r="I174" s="97" t="s">
        <v>656</v>
      </c>
      <c r="J174" s="98" t="s">
        <v>657</v>
      </c>
      <c r="K174" s="97">
        <v>3225</v>
      </c>
      <c r="L174" s="97" t="s">
        <v>658</v>
      </c>
      <c r="M174" s="98" t="s">
        <v>146</v>
      </c>
      <c r="N174" s="98"/>
      <c r="O174" s="99" t="s">
        <v>459</v>
      </c>
      <c r="P174" s="99" t="s">
        <v>637</v>
      </c>
    </row>
    <row r="175" spans="1:16" ht="12.75" customHeight="1" thickBot="1" x14ac:dyDescent="0.25">
      <c r="A175" s="10" t="str">
        <f t="shared" si="12"/>
        <v>BAVM 93 </v>
      </c>
      <c r="B175" s="3" t="str">
        <f t="shared" si="13"/>
        <v>II</v>
      </c>
      <c r="C175" s="10">
        <f t="shared" si="14"/>
        <v>49935.097000000002</v>
      </c>
      <c r="D175" s="12" t="str">
        <f t="shared" si="15"/>
        <v>vis</v>
      </c>
      <c r="E175" s="96">
        <f>VLOOKUP(C175,Active!C$21:E$960,3,FALSE)</f>
        <v>-198.97489588243008</v>
      </c>
      <c r="F175" s="3" t="s">
        <v>122</v>
      </c>
      <c r="G175" s="12" t="str">
        <f t="shared" si="16"/>
        <v>49935.097</v>
      </c>
      <c r="H175" s="10">
        <f t="shared" si="17"/>
        <v>3226.5</v>
      </c>
      <c r="I175" s="97" t="s">
        <v>659</v>
      </c>
      <c r="J175" s="98" t="s">
        <v>660</v>
      </c>
      <c r="K175" s="97">
        <v>3226.5</v>
      </c>
      <c r="L175" s="97" t="s">
        <v>661</v>
      </c>
      <c r="M175" s="98" t="s">
        <v>146</v>
      </c>
      <c r="N175" s="98"/>
      <c r="O175" s="99" t="s">
        <v>555</v>
      </c>
      <c r="P175" s="100" t="s">
        <v>662</v>
      </c>
    </row>
    <row r="176" spans="1:16" ht="12.75" customHeight="1" thickBot="1" x14ac:dyDescent="0.25">
      <c r="A176" s="10" t="str">
        <f t="shared" si="12"/>
        <v>BAVM 93 </v>
      </c>
      <c r="B176" s="3" t="str">
        <f t="shared" si="13"/>
        <v>II</v>
      </c>
      <c r="C176" s="10">
        <f t="shared" si="14"/>
        <v>49947.99</v>
      </c>
      <c r="D176" s="12" t="str">
        <f t="shared" si="15"/>
        <v>vis</v>
      </c>
      <c r="E176" s="96">
        <f>VLOOKUP(C176,Active!C$21:E$960,3,FALSE)</f>
        <v>-197.97868970259864</v>
      </c>
      <c r="F176" s="3" t="s">
        <v>122</v>
      </c>
      <c r="G176" s="12" t="str">
        <f t="shared" si="16"/>
        <v>49947.99</v>
      </c>
      <c r="H176" s="10">
        <f t="shared" si="17"/>
        <v>3227.5</v>
      </c>
      <c r="I176" s="97" t="s">
        <v>663</v>
      </c>
      <c r="J176" s="98" t="s">
        <v>664</v>
      </c>
      <c r="K176" s="97">
        <v>3227.5</v>
      </c>
      <c r="L176" s="97" t="s">
        <v>665</v>
      </c>
      <c r="M176" s="98" t="s">
        <v>146</v>
      </c>
      <c r="N176" s="98"/>
      <c r="O176" s="99" t="s">
        <v>626</v>
      </c>
      <c r="P176" s="100" t="s">
        <v>662</v>
      </c>
    </row>
    <row r="177" spans="1:16" ht="12.75" customHeight="1" thickBot="1" x14ac:dyDescent="0.25">
      <c r="A177" s="10" t="str">
        <f t="shared" si="12"/>
        <v> AOEB 4 </v>
      </c>
      <c r="B177" s="3" t="str">
        <f t="shared" si="13"/>
        <v>II</v>
      </c>
      <c r="C177" s="10">
        <f t="shared" si="14"/>
        <v>49961.08</v>
      </c>
      <c r="D177" s="12" t="str">
        <f t="shared" si="15"/>
        <v>vis</v>
      </c>
      <c r="E177" s="96">
        <f>VLOOKUP(C177,Active!C$21:E$960,3,FALSE)</f>
        <v>-196.96726188176558</v>
      </c>
      <c r="F177" s="3" t="s">
        <v>122</v>
      </c>
      <c r="G177" s="12" t="str">
        <f t="shared" si="16"/>
        <v>49961.08</v>
      </c>
      <c r="H177" s="10">
        <f t="shared" si="17"/>
        <v>3228.5</v>
      </c>
      <c r="I177" s="97" t="s">
        <v>666</v>
      </c>
      <c r="J177" s="98" t="s">
        <v>667</v>
      </c>
      <c r="K177" s="97">
        <v>3228.5</v>
      </c>
      <c r="L177" s="97" t="s">
        <v>668</v>
      </c>
      <c r="M177" s="98" t="s">
        <v>146</v>
      </c>
      <c r="N177" s="98"/>
      <c r="O177" s="99" t="s">
        <v>563</v>
      </c>
      <c r="P177" s="99" t="s">
        <v>637</v>
      </c>
    </row>
    <row r="178" spans="1:16" ht="12.75" customHeight="1" thickBot="1" x14ac:dyDescent="0.25">
      <c r="A178" s="10" t="str">
        <f t="shared" si="12"/>
        <v> AOEB 4 </v>
      </c>
      <c r="B178" s="3" t="str">
        <f t="shared" si="13"/>
        <v>II</v>
      </c>
      <c r="C178" s="10">
        <f t="shared" si="14"/>
        <v>49961.13</v>
      </c>
      <c r="D178" s="12" t="str">
        <f t="shared" si="15"/>
        <v>vis</v>
      </c>
      <c r="E178" s="96">
        <f>VLOOKUP(C178,Active!C$21:E$960,3,FALSE)</f>
        <v>-196.96339852110574</v>
      </c>
      <c r="F178" s="3" t="s">
        <v>122</v>
      </c>
      <c r="G178" s="12" t="str">
        <f t="shared" si="16"/>
        <v>49961.13</v>
      </c>
      <c r="H178" s="10">
        <f t="shared" si="17"/>
        <v>3228.5</v>
      </c>
      <c r="I178" s="97" t="s">
        <v>669</v>
      </c>
      <c r="J178" s="98" t="s">
        <v>670</v>
      </c>
      <c r="K178" s="97">
        <v>3228.5</v>
      </c>
      <c r="L178" s="97" t="s">
        <v>671</v>
      </c>
      <c r="M178" s="98" t="s">
        <v>146</v>
      </c>
      <c r="N178" s="98"/>
      <c r="O178" s="99" t="s">
        <v>672</v>
      </c>
      <c r="P178" s="99" t="s">
        <v>637</v>
      </c>
    </row>
    <row r="179" spans="1:16" ht="12.75" customHeight="1" thickBot="1" x14ac:dyDescent="0.25">
      <c r="A179" s="10" t="str">
        <f t="shared" si="12"/>
        <v> AOEB 4 </v>
      </c>
      <c r="B179" s="3" t="str">
        <f t="shared" si="13"/>
        <v>II</v>
      </c>
      <c r="C179" s="10">
        <f t="shared" si="14"/>
        <v>49961.24</v>
      </c>
      <c r="D179" s="12" t="str">
        <f t="shared" si="15"/>
        <v>vis</v>
      </c>
      <c r="E179" s="96">
        <f>VLOOKUP(C179,Active!C$21:E$960,3,FALSE)</f>
        <v>-196.95489912765333</v>
      </c>
      <c r="F179" s="3" t="s">
        <v>122</v>
      </c>
      <c r="G179" s="12" t="str">
        <f t="shared" si="16"/>
        <v>49961.24</v>
      </c>
      <c r="H179" s="10">
        <f t="shared" si="17"/>
        <v>3228.5</v>
      </c>
      <c r="I179" s="97" t="s">
        <v>673</v>
      </c>
      <c r="J179" s="98" t="s">
        <v>674</v>
      </c>
      <c r="K179" s="97">
        <v>3228.5</v>
      </c>
      <c r="L179" s="97" t="s">
        <v>675</v>
      </c>
      <c r="M179" s="98" t="s">
        <v>146</v>
      </c>
      <c r="N179" s="98"/>
      <c r="O179" s="99" t="s">
        <v>544</v>
      </c>
      <c r="P179" s="99" t="s">
        <v>637</v>
      </c>
    </row>
    <row r="180" spans="1:16" ht="12.75" customHeight="1" thickBot="1" x14ac:dyDescent="0.25">
      <c r="A180" s="10" t="str">
        <f t="shared" si="12"/>
        <v> AOEB 4 </v>
      </c>
      <c r="B180" s="3" t="str">
        <f t="shared" si="13"/>
        <v>I</v>
      </c>
      <c r="C180" s="10">
        <f t="shared" si="14"/>
        <v>49967.44</v>
      </c>
      <c r="D180" s="12" t="str">
        <f t="shared" si="15"/>
        <v>vis</v>
      </c>
      <c r="E180" s="96">
        <f>VLOOKUP(C180,Active!C$21:E$960,3,FALSE)</f>
        <v>-196.47584240579178</v>
      </c>
      <c r="F180" s="3" t="s">
        <v>122</v>
      </c>
      <c r="G180" s="12" t="str">
        <f t="shared" si="16"/>
        <v>49967.44</v>
      </c>
      <c r="H180" s="10">
        <f t="shared" si="17"/>
        <v>3229</v>
      </c>
      <c r="I180" s="97" t="s">
        <v>676</v>
      </c>
      <c r="J180" s="98" t="s">
        <v>677</v>
      </c>
      <c r="K180" s="97">
        <v>3229</v>
      </c>
      <c r="L180" s="97" t="s">
        <v>678</v>
      </c>
      <c r="M180" s="98" t="s">
        <v>146</v>
      </c>
      <c r="N180" s="98"/>
      <c r="O180" s="99" t="s">
        <v>544</v>
      </c>
      <c r="P180" s="99" t="s">
        <v>637</v>
      </c>
    </row>
    <row r="181" spans="1:16" ht="12.75" customHeight="1" thickBot="1" x14ac:dyDescent="0.25">
      <c r="A181" s="10" t="str">
        <f t="shared" si="12"/>
        <v> AOEB 4 </v>
      </c>
      <c r="B181" s="3" t="str">
        <f t="shared" si="13"/>
        <v>I</v>
      </c>
      <c r="C181" s="10">
        <f t="shared" si="14"/>
        <v>49967.53</v>
      </c>
      <c r="D181" s="12" t="str">
        <f t="shared" si="15"/>
        <v>vis</v>
      </c>
      <c r="E181" s="96">
        <f>VLOOKUP(C181,Active!C$21:E$960,3,FALSE)</f>
        <v>-196.46888835660374</v>
      </c>
      <c r="F181" s="3" t="s">
        <v>122</v>
      </c>
      <c r="G181" s="12" t="str">
        <f t="shared" si="16"/>
        <v>49967.53</v>
      </c>
      <c r="H181" s="10">
        <f t="shared" si="17"/>
        <v>3229</v>
      </c>
      <c r="I181" s="97" t="s">
        <v>679</v>
      </c>
      <c r="J181" s="98" t="s">
        <v>680</v>
      </c>
      <c r="K181" s="97">
        <v>3229</v>
      </c>
      <c r="L181" s="97" t="s">
        <v>681</v>
      </c>
      <c r="M181" s="98" t="s">
        <v>146</v>
      </c>
      <c r="N181" s="98"/>
      <c r="O181" s="99" t="s">
        <v>563</v>
      </c>
      <c r="P181" s="99" t="s">
        <v>637</v>
      </c>
    </row>
    <row r="182" spans="1:16" ht="12.75" customHeight="1" thickBot="1" x14ac:dyDescent="0.25">
      <c r="A182" s="10" t="str">
        <f t="shared" si="12"/>
        <v>BAVM 93 </v>
      </c>
      <c r="B182" s="3" t="str">
        <f t="shared" si="13"/>
        <v>I</v>
      </c>
      <c r="C182" s="10">
        <f t="shared" si="14"/>
        <v>49967.55</v>
      </c>
      <c r="D182" s="12" t="str">
        <f t="shared" si="15"/>
        <v>vis</v>
      </c>
      <c r="E182" s="96">
        <f>VLOOKUP(C182,Active!C$21:E$960,3,FALSE)</f>
        <v>-196.46734301233934</v>
      </c>
      <c r="F182" s="3" t="s">
        <v>122</v>
      </c>
      <c r="G182" s="12" t="str">
        <f t="shared" si="16"/>
        <v>49967.55</v>
      </c>
      <c r="H182" s="10">
        <f t="shared" si="17"/>
        <v>3229</v>
      </c>
      <c r="I182" s="97" t="s">
        <v>682</v>
      </c>
      <c r="J182" s="98" t="s">
        <v>683</v>
      </c>
      <c r="K182" s="97">
        <v>3229</v>
      </c>
      <c r="L182" s="97" t="s">
        <v>684</v>
      </c>
      <c r="M182" s="98" t="s">
        <v>146</v>
      </c>
      <c r="N182" s="98"/>
      <c r="O182" s="99" t="s">
        <v>626</v>
      </c>
      <c r="P182" s="100" t="s">
        <v>662</v>
      </c>
    </row>
    <row r="183" spans="1:16" ht="12.75" customHeight="1" thickBot="1" x14ac:dyDescent="0.25">
      <c r="A183" s="10" t="str">
        <f t="shared" si="12"/>
        <v>BAVM 93 </v>
      </c>
      <c r="B183" s="3" t="str">
        <f t="shared" si="13"/>
        <v>II</v>
      </c>
      <c r="C183" s="10">
        <f t="shared" si="14"/>
        <v>49999.839999999997</v>
      </c>
      <c r="D183" s="12" t="str">
        <f t="shared" si="15"/>
        <v>vis</v>
      </c>
      <c r="E183" s="96">
        <f>VLOOKUP(C183,Active!C$21:E$960,3,FALSE)</f>
        <v>-193.97238469800138</v>
      </c>
      <c r="F183" s="3" t="s">
        <v>122</v>
      </c>
      <c r="G183" s="12" t="str">
        <f t="shared" si="16"/>
        <v>49999.84</v>
      </c>
      <c r="H183" s="10">
        <f t="shared" si="17"/>
        <v>3231.5</v>
      </c>
      <c r="I183" s="97" t="s">
        <v>685</v>
      </c>
      <c r="J183" s="98" t="s">
        <v>686</v>
      </c>
      <c r="K183" s="97">
        <v>3231.5</v>
      </c>
      <c r="L183" s="97" t="s">
        <v>687</v>
      </c>
      <c r="M183" s="98" t="s">
        <v>146</v>
      </c>
      <c r="N183" s="98"/>
      <c r="O183" s="99" t="s">
        <v>436</v>
      </c>
      <c r="P183" s="100" t="s">
        <v>662</v>
      </c>
    </row>
    <row r="184" spans="1:16" ht="12.75" customHeight="1" thickBot="1" x14ac:dyDescent="0.25">
      <c r="A184" s="10" t="str">
        <f t="shared" si="12"/>
        <v> AOEB 4 </v>
      </c>
      <c r="B184" s="3" t="str">
        <f t="shared" si="13"/>
        <v>II</v>
      </c>
      <c r="C184" s="10">
        <f t="shared" si="14"/>
        <v>50025.55</v>
      </c>
      <c r="D184" s="12" t="str">
        <f t="shared" si="15"/>
        <v>vis</v>
      </c>
      <c r="E184" s="96">
        <f>VLOOKUP(C184,Active!C$21:E$960,3,FALSE)</f>
        <v>-191.9858446465409</v>
      </c>
      <c r="F184" s="3" t="s">
        <v>122</v>
      </c>
      <c r="G184" s="12" t="str">
        <f t="shared" si="16"/>
        <v>50025.55</v>
      </c>
      <c r="H184" s="10">
        <f t="shared" si="17"/>
        <v>3233.5</v>
      </c>
      <c r="I184" s="97" t="s">
        <v>688</v>
      </c>
      <c r="J184" s="98" t="s">
        <v>689</v>
      </c>
      <c r="K184" s="97">
        <v>3233.5</v>
      </c>
      <c r="L184" s="97" t="s">
        <v>678</v>
      </c>
      <c r="M184" s="98" t="s">
        <v>146</v>
      </c>
      <c r="N184" s="98"/>
      <c r="O184" s="99" t="s">
        <v>690</v>
      </c>
      <c r="P184" s="99" t="s">
        <v>637</v>
      </c>
    </row>
    <row r="185" spans="1:16" ht="12.75" customHeight="1" thickBot="1" x14ac:dyDescent="0.25">
      <c r="A185" s="10" t="str">
        <f t="shared" si="12"/>
        <v> AOEB 4 </v>
      </c>
      <c r="B185" s="3" t="str">
        <f t="shared" si="13"/>
        <v>II</v>
      </c>
      <c r="C185" s="10">
        <f t="shared" si="14"/>
        <v>50025.87</v>
      </c>
      <c r="D185" s="12" t="str">
        <f t="shared" si="15"/>
        <v>vis</v>
      </c>
      <c r="E185" s="96">
        <f>VLOOKUP(C185,Active!C$21:E$960,3,FALSE)</f>
        <v>-191.96111913831584</v>
      </c>
      <c r="F185" s="3" t="s">
        <v>122</v>
      </c>
      <c r="G185" s="12" t="str">
        <f t="shared" si="16"/>
        <v>50025.87</v>
      </c>
      <c r="H185" s="10">
        <f t="shared" si="17"/>
        <v>3233.5</v>
      </c>
      <c r="I185" s="97" t="s">
        <v>691</v>
      </c>
      <c r="J185" s="98" t="s">
        <v>692</v>
      </c>
      <c r="K185" s="97">
        <v>3233.5</v>
      </c>
      <c r="L185" s="97" t="s">
        <v>693</v>
      </c>
      <c r="M185" s="98" t="s">
        <v>146</v>
      </c>
      <c r="N185" s="98"/>
      <c r="O185" s="99" t="s">
        <v>694</v>
      </c>
      <c r="P185" s="99" t="s">
        <v>637</v>
      </c>
    </row>
    <row r="186" spans="1:16" ht="12.75" customHeight="1" thickBot="1" x14ac:dyDescent="0.25">
      <c r="A186" s="10" t="str">
        <f t="shared" si="12"/>
        <v> AOEB 4 </v>
      </c>
      <c r="B186" s="3" t="str">
        <f t="shared" si="13"/>
        <v>I</v>
      </c>
      <c r="C186" s="10">
        <f t="shared" si="14"/>
        <v>50032.28</v>
      </c>
      <c r="D186" s="12" t="str">
        <f t="shared" si="15"/>
        <v>vis</v>
      </c>
      <c r="E186" s="96">
        <f>VLOOKUP(C186,Active!C$21:E$960,3,FALSE)</f>
        <v>-191.4658363016822</v>
      </c>
      <c r="F186" s="3" t="s">
        <v>122</v>
      </c>
      <c r="G186" s="12" t="str">
        <f t="shared" si="16"/>
        <v>50032.28</v>
      </c>
      <c r="H186" s="10">
        <f t="shared" si="17"/>
        <v>3234</v>
      </c>
      <c r="I186" s="97" t="s">
        <v>695</v>
      </c>
      <c r="J186" s="98" t="s">
        <v>696</v>
      </c>
      <c r="K186" s="97">
        <v>3234</v>
      </c>
      <c r="L186" s="97" t="s">
        <v>697</v>
      </c>
      <c r="M186" s="98" t="s">
        <v>146</v>
      </c>
      <c r="N186" s="98"/>
      <c r="O186" s="99" t="s">
        <v>694</v>
      </c>
      <c r="P186" s="99" t="s">
        <v>637</v>
      </c>
    </row>
    <row r="187" spans="1:16" ht="12.75" customHeight="1" thickBot="1" x14ac:dyDescent="0.25">
      <c r="A187" s="10" t="str">
        <f t="shared" si="12"/>
        <v> AOEB 4 </v>
      </c>
      <c r="B187" s="3" t="str">
        <f t="shared" si="13"/>
        <v>I</v>
      </c>
      <c r="C187" s="10">
        <f t="shared" si="14"/>
        <v>50032.29</v>
      </c>
      <c r="D187" s="12" t="str">
        <f t="shared" si="15"/>
        <v>vis</v>
      </c>
      <c r="E187" s="96">
        <f>VLOOKUP(C187,Active!C$21:E$960,3,FALSE)</f>
        <v>-191.46506362955</v>
      </c>
      <c r="F187" s="3" t="s">
        <v>122</v>
      </c>
      <c r="G187" s="12" t="str">
        <f t="shared" si="16"/>
        <v>50032.29</v>
      </c>
      <c r="H187" s="10">
        <f t="shared" si="17"/>
        <v>3234</v>
      </c>
      <c r="I187" s="97" t="s">
        <v>698</v>
      </c>
      <c r="J187" s="98" t="s">
        <v>699</v>
      </c>
      <c r="K187" s="97">
        <v>3234</v>
      </c>
      <c r="L187" s="97" t="s">
        <v>700</v>
      </c>
      <c r="M187" s="98" t="s">
        <v>146</v>
      </c>
      <c r="N187" s="98"/>
      <c r="O187" s="99" t="s">
        <v>690</v>
      </c>
      <c r="P187" s="99" t="s">
        <v>637</v>
      </c>
    </row>
    <row r="188" spans="1:16" ht="12.75" customHeight="1" thickBot="1" x14ac:dyDescent="0.25">
      <c r="A188" s="10" t="str">
        <f t="shared" si="12"/>
        <v>BAVM 101 </v>
      </c>
      <c r="B188" s="3" t="str">
        <f t="shared" si="13"/>
        <v>II</v>
      </c>
      <c r="C188" s="10">
        <f t="shared" si="14"/>
        <v>50090.7</v>
      </c>
      <c r="D188" s="12" t="str">
        <f t="shared" si="15"/>
        <v>vis</v>
      </c>
      <c r="E188" s="96">
        <f>VLOOKUP(C188,Active!C$21:E$960,3,FALSE)</f>
        <v>-186.95188570633846</v>
      </c>
      <c r="F188" s="3" t="s">
        <v>122</v>
      </c>
      <c r="G188" s="12" t="str">
        <f t="shared" si="16"/>
        <v>50090.700</v>
      </c>
      <c r="H188" s="10">
        <f t="shared" si="17"/>
        <v>3238.5</v>
      </c>
      <c r="I188" s="97" t="s">
        <v>701</v>
      </c>
      <c r="J188" s="98" t="s">
        <v>702</v>
      </c>
      <c r="K188" s="97">
        <v>3238.5</v>
      </c>
      <c r="L188" s="97" t="s">
        <v>703</v>
      </c>
      <c r="M188" s="98" t="s">
        <v>146</v>
      </c>
      <c r="N188" s="98"/>
      <c r="O188" s="99" t="s">
        <v>240</v>
      </c>
      <c r="P188" s="100" t="s">
        <v>704</v>
      </c>
    </row>
    <row r="189" spans="1:16" ht="13.5" thickBot="1" x14ac:dyDescent="0.25">
      <c r="A189" s="10" t="str">
        <f t="shared" si="12"/>
        <v>BAVM 101 </v>
      </c>
      <c r="B189" s="3" t="str">
        <f t="shared" si="13"/>
        <v>I</v>
      </c>
      <c r="C189" s="10">
        <f t="shared" si="14"/>
        <v>50097.03</v>
      </c>
      <c r="D189" s="12" t="str">
        <f t="shared" si="15"/>
        <v>vis</v>
      </c>
      <c r="E189" s="96">
        <f>VLOOKUP(C189,Active!C$21:E$960,3,FALSE)</f>
        <v>-186.46278424676066</v>
      </c>
      <c r="F189" s="3" t="s">
        <v>122</v>
      </c>
      <c r="G189" s="12" t="str">
        <f t="shared" si="16"/>
        <v>50097.030</v>
      </c>
      <c r="H189" s="10">
        <f t="shared" si="17"/>
        <v>3239</v>
      </c>
      <c r="I189" s="97" t="s">
        <v>705</v>
      </c>
      <c r="J189" s="98" t="s">
        <v>706</v>
      </c>
      <c r="K189" s="97">
        <v>3239</v>
      </c>
      <c r="L189" s="97" t="s">
        <v>707</v>
      </c>
      <c r="M189" s="98" t="s">
        <v>146</v>
      </c>
      <c r="N189" s="98"/>
      <c r="O189" s="99" t="s">
        <v>240</v>
      </c>
      <c r="P189" s="100" t="s">
        <v>704</v>
      </c>
    </row>
    <row r="190" spans="1:16" ht="13.5" thickBot="1" x14ac:dyDescent="0.25">
      <c r="A190" s="10" t="str">
        <f t="shared" si="12"/>
        <v> AOEB 4 </v>
      </c>
      <c r="B190" s="3" t="str">
        <f t="shared" si="13"/>
        <v>II</v>
      </c>
      <c r="C190" s="10">
        <f t="shared" si="14"/>
        <v>50142.01</v>
      </c>
      <c r="D190" s="12" t="str">
        <f t="shared" si="15"/>
        <v>vis</v>
      </c>
      <c r="E190" s="96">
        <f>VLOOKUP(C190,Active!C$21:E$960,3,FALSE)</f>
        <v>-182.98730499687053</v>
      </c>
      <c r="F190" s="3" t="s">
        <v>122</v>
      </c>
      <c r="G190" s="12" t="str">
        <f t="shared" si="16"/>
        <v>50142.01</v>
      </c>
      <c r="H190" s="10">
        <f t="shared" si="17"/>
        <v>3242.5</v>
      </c>
      <c r="I190" s="97" t="s">
        <v>708</v>
      </c>
      <c r="J190" s="98" t="s">
        <v>709</v>
      </c>
      <c r="K190" s="97">
        <v>3242.5</v>
      </c>
      <c r="L190" s="97" t="s">
        <v>710</v>
      </c>
      <c r="M190" s="98" t="s">
        <v>146</v>
      </c>
      <c r="N190" s="98"/>
      <c r="O190" s="99" t="s">
        <v>636</v>
      </c>
      <c r="P190" s="99" t="s">
        <v>637</v>
      </c>
    </row>
    <row r="191" spans="1:16" ht="13.5" thickBot="1" x14ac:dyDescent="0.25">
      <c r="A191" s="10" t="str">
        <f t="shared" si="12"/>
        <v> AOEB 4 </v>
      </c>
      <c r="B191" s="3" t="str">
        <f t="shared" si="13"/>
        <v>I</v>
      </c>
      <c r="C191" s="10">
        <f t="shared" si="14"/>
        <v>50148.54</v>
      </c>
      <c r="D191" s="12" t="str">
        <f t="shared" si="15"/>
        <v>vis</v>
      </c>
      <c r="E191" s="96">
        <f>VLOOKUP(C191,Active!C$21:E$960,3,FALSE)</f>
        <v>-182.48275009465226</v>
      </c>
      <c r="F191" s="3" t="s">
        <v>122</v>
      </c>
      <c r="G191" s="12" t="str">
        <f t="shared" si="16"/>
        <v>50148.54</v>
      </c>
      <c r="H191" s="10">
        <f t="shared" si="17"/>
        <v>3243</v>
      </c>
      <c r="I191" s="97" t="s">
        <v>711</v>
      </c>
      <c r="J191" s="98" t="s">
        <v>712</v>
      </c>
      <c r="K191" s="97">
        <v>3243</v>
      </c>
      <c r="L191" s="97" t="s">
        <v>713</v>
      </c>
      <c r="M191" s="98" t="s">
        <v>146</v>
      </c>
      <c r="N191" s="98"/>
      <c r="O191" s="99" t="s">
        <v>636</v>
      </c>
      <c r="P191" s="99" t="s">
        <v>637</v>
      </c>
    </row>
    <row r="192" spans="1:16" ht="13.5" thickBot="1" x14ac:dyDescent="0.25">
      <c r="A192" s="10" t="str">
        <f t="shared" si="12"/>
        <v> AOEB 4 </v>
      </c>
      <c r="B192" s="3" t="str">
        <f t="shared" si="13"/>
        <v>II</v>
      </c>
      <c r="C192" s="10">
        <f t="shared" si="14"/>
        <v>50207.05</v>
      </c>
      <c r="D192" s="12" t="str">
        <f t="shared" si="15"/>
        <v>vis</v>
      </c>
      <c r="E192" s="96">
        <f>VLOOKUP(C192,Active!C$21:E$960,3,FALSE)</f>
        <v>-177.96184545011994</v>
      </c>
      <c r="F192" s="3" t="s">
        <v>122</v>
      </c>
      <c r="G192" s="12" t="str">
        <f t="shared" si="16"/>
        <v>50207.05</v>
      </c>
      <c r="H192" s="10">
        <f t="shared" si="17"/>
        <v>3247.5</v>
      </c>
      <c r="I192" s="97" t="s">
        <v>714</v>
      </c>
      <c r="J192" s="98" t="s">
        <v>715</v>
      </c>
      <c r="K192" s="97">
        <v>3247.5</v>
      </c>
      <c r="L192" s="97" t="s">
        <v>716</v>
      </c>
      <c r="M192" s="98" t="s">
        <v>146</v>
      </c>
      <c r="N192" s="98"/>
      <c r="O192" s="99" t="s">
        <v>690</v>
      </c>
      <c r="P192" s="99" t="s">
        <v>637</v>
      </c>
    </row>
    <row r="193" spans="1:16" ht="13.5" thickBot="1" x14ac:dyDescent="0.25">
      <c r="A193" s="10" t="str">
        <f t="shared" si="12"/>
        <v> AOEB 4 </v>
      </c>
      <c r="B193" s="3" t="str">
        <f t="shared" si="13"/>
        <v>I</v>
      </c>
      <c r="C193" s="10">
        <f t="shared" si="14"/>
        <v>50213.18</v>
      </c>
      <c r="D193" s="12" t="str">
        <f t="shared" si="15"/>
        <v>vis</v>
      </c>
      <c r="E193" s="96">
        <f>VLOOKUP(C193,Active!C$21:E$960,3,FALSE)</f>
        <v>-177.48819743318316</v>
      </c>
      <c r="F193" s="3" t="s">
        <v>122</v>
      </c>
      <c r="G193" s="12" t="str">
        <f t="shared" si="16"/>
        <v>50213.18</v>
      </c>
      <c r="H193" s="10">
        <f t="shared" si="17"/>
        <v>3248</v>
      </c>
      <c r="I193" s="97" t="s">
        <v>717</v>
      </c>
      <c r="J193" s="98" t="s">
        <v>718</v>
      </c>
      <c r="K193" s="97">
        <v>3248</v>
      </c>
      <c r="L193" s="97" t="s">
        <v>719</v>
      </c>
      <c r="M193" s="98" t="s">
        <v>146</v>
      </c>
      <c r="N193" s="98"/>
      <c r="O193" s="99" t="s">
        <v>690</v>
      </c>
      <c r="P193" s="99" t="s">
        <v>637</v>
      </c>
    </row>
    <row r="194" spans="1:16" ht="13.5" thickBot="1" x14ac:dyDescent="0.25">
      <c r="A194" s="10" t="str">
        <f t="shared" si="12"/>
        <v> AOEB 4 </v>
      </c>
      <c r="B194" s="3" t="str">
        <f t="shared" si="13"/>
        <v>II</v>
      </c>
      <c r="C194" s="10">
        <f t="shared" si="14"/>
        <v>50220.09</v>
      </c>
      <c r="D194" s="12" t="str">
        <f t="shared" si="15"/>
        <v>vis</v>
      </c>
      <c r="E194" s="96">
        <f>VLOOKUP(C194,Active!C$21:E$960,3,FALSE)</f>
        <v>-176.95428098994782</v>
      </c>
      <c r="F194" s="3" t="s">
        <v>122</v>
      </c>
      <c r="G194" s="12" t="str">
        <f t="shared" si="16"/>
        <v>50220.09</v>
      </c>
      <c r="H194" s="10">
        <f t="shared" si="17"/>
        <v>3248.5</v>
      </c>
      <c r="I194" s="97" t="s">
        <v>720</v>
      </c>
      <c r="J194" s="98" t="s">
        <v>721</v>
      </c>
      <c r="K194" s="97">
        <v>3248.5</v>
      </c>
      <c r="L194" s="97" t="s">
        <v>722</v>
      </c>
      <c r="M194" s="98" t="s">
        <v>146</v>
      </c>
      <c r="N194" s="98"/>
      <c r="O194" s="99" t="s">
        <v>559</v>
      </c>
      <c r="P194" s="99" t="s">
        <v>637</v>
      </c>
    </row>
    <row r="195" spans="1:16" ht="13.5" thickBot="1" x14ac:dyDescent="0.25">
      <c r="A195" s="10" t="str">
        <f t="shared" si="12"/>
        <v> AOEB 4 </v>
      </c>
      <c r="B195" s="3" t="str">
        <f t="shared" si="13"/>
        <v>II</v>
      </c>
      <c r="C195" s="10">
        <f t="shared" si="14"/>
        <v>50232.66</v>
      </c>
      <c r="D195" s="12" t="str">
        <f t="shared" si="15"/>
        <v>vis</v>
      </c>
      <c r="E195" s="96">
        <f>VLOOKUP(C195,Active!C$21:E$960,3,FALSE)</f>
        <v>-175.98303211998027</v>
      </c>
      <c r="F195" s="3" t="s">
        <v>122</v>
      </c>
      <c r="G195" s="12" t="str">
        <f t="shared" si="16"/>
        <v>50232.66</v>
      </c>
      <c r="H195" s="10">
        <f t="shared" si="17"/>
        <v>3249.5</v>
      </c>
      <c r="I195" s="97" t="s">
        <v>723</v>
      </c>
      <c r="J195" s="98" t="s">
        <v>724</v>
      </c>
      <c r="K195" s="97">
        <v>3249.5</v>
      </c>
      <c r="L195" s="97" t="s">
        <v>725</v>
      </c>
      <c r="M195" s="98" t="s">
        <v>146</v>
      </c>
      <c r="N195" s="98"/>
      <c r="O195" s="99" t="s">
        <v>563</v>
      </c>
      <c r="P195" s="99" t="s">
        <v>637</v>
      </c>
    </row>
    <row r="196" spans="1:16" ht="13.5" thickBot="1" x14ac:dyDescent="0.25">
      <c r="A196" s="10" t="str">
        <f t="shared" si="12"/>
        <v> AOEB 4 </v>
      </c>
      <c r="B196" s="3" t="str">
        <f t="shared" si="13"/>
        <v>I</v>
      </c>
      <c r="C196" s="10">
        <f t="shared" si="14"/>
        <v>50239.31</v>
      </c>
      <c r="D196" s="12" t="str">
        <f t="shared" si="15"/>
        <v>vis</v>
      </c>
      <c r="E196" s="96">
        <f>VLOOKUP(C196,Active!C$21:E$960,3,FALSE)</f>
        <v>-175.46920515217795</v>
      </c>
      <c r="F196" s="3" t="s">
        <v>122</v>
      </c>
      <c r="G196" s="12" t="str">
        <f t="shared" si="16"/>
        <v>50239.31</v>
      </c>
      <c r="H196" s="10">
        <f t="shared" si="17"/>
        <v>3250</v>
      </c>
      <c r="I196" s="97" t="s">
        <v>726</v>
      </c>
      <c r="J196" s="98" t="s">
        <v>727</v>
      </c>
      <c r="K196" s="97">
        <v>3250</v>
      </c>
      <c r="L196" s="97" t="s">
        <v>728</v>
      </c>
      <c r="M196" s="98" t="s">
        <v>146</v>
      </c>
      <c r="N196" s="98"/>
      <c r="O196" s="99" t="s">
        <v>544</v>
      </c>
      <c r="P196" s="99" t="s">
        <v>637</v>
      </c>
    </row>
    <row r="197" spans="1:16" ht="13.5" thickBot="1" x14ac:dyDescent="0.25">
      <c r="A197" s="10" t="str">
        <f t="shared" si="12"/>
        <v> AOEB 4 </v>
      </c>
      <c r="B197" s="3" t="str">
        <f t="shared" si="13"/>
        <v>II</v>
      </c>
      <c r="C197" s="10">
        <f t="shared" si="14"/>
        <v>50271.4</v>
      </c>
      <c r="D197" s="12" t="str">
        <f t="shared" si="15"/>
        <v>vis</v>
      </c>
      <c r="E197" s="96">
        <f>VLOOKUP(C197,Active!C$21:E$960,3,FALSE)</f>
        <v>-172.98970028047987</v>
      </c>
      <c r="F197" s="3" t="s">
        <v>122</v>
      </c>
      <c r="G197" s="12" t="str">
        <f t="shared" si="16"/>
        <v>50271.40</v>
      </c>
      <c r="H197" s="10">
        <f t="shared" si="17"/>
        <v>3252.5</v>
      </c>
      <c r="I197" s="97" t="s">
        <v>729</v>
      </c>
      <c r="J197" s="98" t="s">
        <v>730</v>
      </c>
      <c r="K197" s="97">
        <v>3252.5</v>
      </c>
      <c r="L197" s="97" t="s">
        <v>731</v>
      </c>
      <c r="M197" s="98" t="s">
        <v>146</v>
      </c>
      <c r="N197" s="98"/>
      <c r="O197" s="99" t="s">
        <v>459</v>
      </c>
      <c r="P197" s="99" t="s">
        <v>637</v>
      </c>
    </row>
    <row r="198" spans="1:16" ht="13.5" thickBot="1" x14ac:dyDescent="0.25">
      <c r="A198" s="10" t="str">
        <f t="shared" si="12"/>
        <v> AOEB 4 </v>
      </c>
      <c r="B198" s="3" t="str">
        <f t="shared" si="13"/>
        <v>II</v>
      </c>
      <c r="C198" s="10">
        <f t="shared" si="14"/>
        <v>50271.41</v>
      </c>
      <c r="D198" s="12" t="str">
        <f t="shared" si="15"/>
        <v>vis</v>
      </c>
      <c r="E198" s="96">
        <f>VLOOKUP(C198,Active!C$21:E$960,3,FALSE)</f>
        <v>-172.98892760834769</v>
      </c>
      <c r="F198" s="3" t="s">
        <v>122</v>
      </c>
      <c r="G198" s="12" t="str">
        <f t="shared" si="16"/>
        <v>50271.41</v>
      </c>
      <c r="H198" s="10">
        <f t="shared" si="17"/>
        <v>3252.5</v>
      </c>
      <c r="I198" s="97" t="s">
        <v>732</v>
      </c>
      <c r="J198" s="98" t="s">
        <v>733</v>
      </c>
      <c r="K198" s="97">
        <v>3252.5</v>
      </c>
      <c r="L198" s="97" t="s">
        <v>725</v>
      </c>
      <c r="M198" s="98" t="s">
        <v>146</v>
      </c>
      <c r="N198" s="98"/>
      <c r="O198" s="99" t="s">
        <v>367</v>
      </c>
      <c r="P198" s="99" t="s">
        <v>637</v>
      </c>
    </row>
    <row r="199" spans="1:16" ht="13.5" thickBot="1" x14ac:dyDescent="0.25">
      <c r="A199" s="10" t="str">
        <f t="shared" si="12"/>
        <v> AOEB 5 </v>
      </c>
      <c r="B199" s="3" t="str">
        <f t="shared" si="13"/>
        <v>II</v>
      </c>
      <c r="C199" s="10">
        <f t="shared" si="14"/>
        <v>50297.53</v>
      </c>
      <c r="D199" s="12" t="str">
        <f t="shared" si="15"/>
        <v>vis</v>
      </c>
      <c r="E199" s="96">
        <f>VLOOKUP(C199,Active!C$21:E$960,3,FALSE)</f>
        <v>-170.97070799947468</v>
      </c>
      <c r="F199" s="3" t="s">
        <v>122</v>
      </c>
      <c r="G199" s="12" t="str">
        <f t="shared" si="16"/>
        <v>50297.53</v>
      </c>
      <c r="H199" s="10">
        <f t="shared" si="17"/>
        <v>3254.5</v>
      </c>
      <c r="I199" s="97" t="s">
        <v>734</v>
      </c>
      <c r="J199" s="98" t="s">
        <v>735</v>
      </c>
      <c r="K199" s="97">
        <v>3254.5</v>
      </c>
      <c r="L199" s="97" t="s">
        <v>736</v>
      </c>
      <c r="M199" s="98" t="s">
        <v>146</v>
      </c>
      <c r="N199" s="98"/>
      <c r="O199" s="99" t="s">
        <v>672</v>
      </c>
      <c r="P199" s="99" t="s">
        <v>737</v>
      </c>
    </row>
    <row r="200" spans="1:16" ht="13.5" thickBot="1" x14ac:dyDescent="0.25">
      <c r="A200" s="10" t="str">
        <f t="shared" si="12"/>
        <v> AOEB 5 </v>
      </c>
      <c r="B200" s="3" t="str">
        <f t="shared" si="13"/>
        <v>I</v>
      </c>
      <c r="C200" s="10">
        <f t="shared" si="14"/>
        <v>50304.09</v>
      </c>
      <c r="D200" s="12" t="str">
        <f t="shared" si="15"/>
        <v>vis</v>
      </c>
      <c r="E200" s="96">
        <f>VLOOKUP(C200,Active!C$21:E$960,3,FALSE)</f>
        <v>-170.46383508086041</v>
      </c>
      <c r="F200" s="3" t="s">
        <v>122</v>
      </c>
      <c r="G200" s="12" t="str">
        <f t="shared" si="16"/>
        <v>50304.09</v>
      </c>
      <c r="H200" s="10">
        <f t="shared" si="17"/>
        <v>3255</v>
      </c>
      <c r="I200" s="97" t="s">
        <v>738</v>
      </c>
      <c r="J200" s="98" t="s">
        <v>739</v>
      </c>
      <c r="K200" s="97">
        <v>3255</v>
      </c>
      <c r="L200" s="97" t="s">
        <v>740</v>
      </c>
      <c r="M200" s="98" t="s">
        <v>146</v>
      </c>
      <c r="N200" s="98"/>
      <c r="O200" s="99" t="s">
        <v>672</v>
      </c>
      <c r="P200" s="99" t="s">
        <v>737</v>
      </c>
    </row>
    <row r="201" spans="1:16" ht="13.5" thickBot="1" x14ac:dyDescent="0.25">
      <c r="A201" s="10" t="str">
        <f t="shared" si="12"/>
        <v>BAVM 101 </v>
      </c>
      <c r="B201" s="3" t="str">
        <f t="shared" si="13"/>
        <v>II</v>
      </c>
      <c r="C201" s="10">
        <f t="shared" si="14"/>
        <v>50336.38</v>
      </c>
      <c r="D201" s="12" t="str">
        <f t="shared" si="15"/>
        <v>vis</v>
      </c>
      <c r="E201" s="96">
        <f>VLOOKUP(C201,Active!C$21:E$960,3,FALSE)</f>
        <v>-167.96887676652187</v>
      </c>
      <c r="F201" s="3" t="s">
        <v>122</v>
      </c>
      <c r="G201" s="12" t="str">
        <f t="shared" si="16"/>
        <v>50336.38</v>
      </c>
      <c r="H201" s="10">
        <f t="shared" si="17"/>
        <v>3257.5</v>
      </c>
      <c r="I201" s="97" t="s">
        <v>741</v>
      </c>
      <c r="J201" s="98" t="s">
        <v>742</v>
      </c>
      <c r="K201" s="97">
        <v>3257.5</v>
      </c>
      <c r="L201" s="97" t="s">
        <v>743</v>
      </c>
      <c r="M201" s="98" t="s">
        <v>146</v>
      </c>
      <c r="N201" s="98"/>
      <c r="O201" s="99" t="s">
        <v>351</v>
      </c>
      <c r="P201" s="100" t="s">
        <v>704</v>
      </c>
    </row>
    <row r="202" spans="1:16" ht="13.5" thickBot="1" x14ac:dyDescent="0.25">
      <c r="A202" s="10" t="str">
        <f t="shared" si="12"/>
        <v> AOEB 4 </v>
      </c>
      <c r="B202" s="3" t="str">
        <f t="shared" si="13"/>
        <v>I</v>
      </c>
      <c r="C202" s="10">
        <f t="shared" si="14"/>
        <v>50368.53</v>
      </c>
      <c r="D202" s="12" t="str">
        <f t="shared" si="15"/>
        <v>vis</v>
      </c>
      <c r="E202" s="96">
        <f>VLOOKUP(C202,Active!C$21:E$960,3,FALSE)</f>
        <v>-165.48473586203176</v>
      </c>
      <c r="F202" s="3" t="s">
        <v>122</v>
      </c>
      <c r="G202" s="12" t="str">
        <f t="shared" si="16"/>
        <v>50368.53</v>
      </c>
      <c r="H202" s="10">
        <f t="shared" si="17"/>
        <v>3260</v>
      </c>
      <c r="I202" s="97" t="s">
        <v>744</v>
      </c>
      <c r="J202" s="98" t="s">
        <v>745</v>
      </c>
      <c r="K202" s="97">
        <v>3260</v>
      </c>
      <c r="L202" s="97" t="s">
        <v>746</v>
      </c>
      <c r="M202" s="98" t="s">
        <v>146</v>
      </c>
      <c r="N202" s="98"/>
      <c r="O202" s="99" t="s">
        <v>636</v>
      </c>
      <c r="P202" s="99" t="s">
        <v>637</v>
      </c>
    </row>
    <row r="203" spans="1:16" ht="13.5" thickBot="1" x14ac:dyDescent="0.25">
      <c r="A203" s="10" t="str">
        <f t="shared" ref="A203:A266" si="18">P203</f>
        <v> AOEB 4 </v>
      </c>
      <c r="B203" s="3" t="str">
        <f t="shared" ref="B203:B266" si="19">IF(H203=INT(H203),"I","II")</f>
        <v>II</v>
      </c>
      <c r="C203" s="10">
        <f t="shared" ref="C203:C266" si="20">1*G203</f>
        <v>50387.97</v>
      </c>
      <c r="D203" s="12" t="str">
        <f t="shared" ref="D203:D266" si="21">VLOOKUP(F203,I$1:J$5,2,FALSE)</f>
        <v>vis</v>
      </c>
      <c r="E203" s="96">
        <f>VLOOKUP(C203,Active!C$21:E$960,3,FALSE)</f>
        <v>-163.98266123735706</v>
      </c>
      <c r="F203" s="3" t="s">
        <v>122</v>
      </c>
      <c r="G203" s="12" t="str">
        <f t="shared" ref="G203:G266" si="22">MID(I203,3,LEN(I203)-3)</f>
        <v>50387.97</v>
      </c>
      <c r="H203" s="10">
        <f t="shared" ref="H203:H266" si="23">1*K203</f>
        <v>3261.5</v>
      </c>
      <c r="I203" s="97" t="s">
        <v>747</v>
      </c>
      <c r="J203" s="98" t="s">
        <v>748</v>
      </c>
      <c r="K203" s="97">
        <v>3261.5</v>
      </c>
      <c r="L203" s="97" t="s">
        <v>722</v>
      </c>
      <c r="M203" s="98" t="s">
        <v>146</v>
      </c>
      <c r="N203" s="98"/>
      <c r="O203" s="99" t="s">
        <v>573</v>
      </c>
      <c r="P203" s="99" t="s">
        <v>637</v>
      </c>
    </row>
    <row r="204" spans="1:16" ht="13.5" thickBot="1" x14ac:dyDescent="0.25">
      <c r="A204" s="10" t="str">
        <f t="shared" si="18"/>
        <v>BAVM 101 </v>
      </c>
      <c r="B204" s="3" t="str">
        <f t="shared" si="19"/>
        <v>II</v>
      </c>
      <c r="C204" s="10">
        <f t="shared" si="20"/>
        <v>50427.228999999999</v>
      </c>
      <c r="D204" s="12" t="str">
        <f t="shared" si="21"/>
        <v>vis</v>
      </c>
      <c r="E204" s="96">
        <f>VLOOKUP(C204,Active!C$21:E$960,3,FALSE)</f>
        <v>-160.94922771420408</v>
      </c>
      <c r="F204" s="3" t="s">
        <v>122</v>
      </c>
      <c r="G204" s="12" t="str">
        <f t="shared" si="22"/>
        <v>50427.229</v>
      </c>
      <c r="H204" s="10">
        <f t="shared" si="23"/>
        <v>3264.5</v>
      </c>
      <c r="I204" s="97" t="s">
        <v>749</v>
      </c>
      <c r="J204" s="98" t="s">
        <v>750</v>
      </c>
      <c r="K204" s="97">
        <v>3264.5</v>
      </c>
      <c r="L204" s="97" t="s">
        <v>751</v>
      </c>
      <c r="M204" s="98" t="s">
        <v>146</v>
      </c>
      <c r="N204" s="98"/>
      <c r="O204" s="99" t="s">
        <v>752</v>
      </c>
      <c r="P204" s="100" t="s">
        <v>704</v>
      </c>
    </row>
    <row r="205" spans="1:16" ht="13.5" thickBot="1" x14ac:dyDescent="0.25">
      <c r="A205" s="10" t="str">
        <f t="shared" si="18"/>
        <v> AOEB 5 </v>
      </c>
      <c r="B205" s="3" t="str">
        <f t="shared" si="19"/>
        <v>II</v>
      </c>
      <c r="C205" s="10">
        <f t="shared" si="20"/>
        <v>50517.56</v>
      </c>
      <c r="D205" s="12" t="str">
        <f t="shared" si="21"/>
        <v>vis</v>
      </c>
      <c r="E205" s="96">
        <f>VLOOKUP(C205,Active!C$21:E$960,3,FALSE)</f>
        <v>-153.96960307832595</v>
      </c>
      <c r="F205" s="3" t="s">
        <v>122</v>
      </c>
      <c r="G205" s="12" t="str">
        <f t="shared" si="22"/>
        <v>50517.56</v>
      </c>
      <c r="H205" s="10">
        <f t="shared" si="23"/>
        <v>3271.5</v>
      </c>
      <c r="I205" s="97" t="s">
        <v>753</v>
      </c>
      <c r="J205" s="98" t="s">
        <v>754</v>
      </c>
      <c r="K205" s="97">
        <v>3271.5</v>
      </c>
      <c r="L205" s="97" t="s">
        <v>755</v>
      </c>
      <c r="M205" s="98" t="s">
        <v>146</v>
      </c>
      <c r="N205" s="98"/>
      <c r="O205" s="99" t="s">
        <v>579</v>
      </c>
      <c r="P205" s="99" t="s">
        <v>737</v>
      </c>
    </row>
    <row r="206" spans="1:16" ht="13.5" thickBot="1" x14ac:dyDescent="0.25">
      <c r="A206" s="10" t="str">
        <f t="shared" si="18"/>
        <v> AOEB 5 </v>
      </c>
      <c r="B206" s="3" t="str">
        <f t="shared" si="19"/>
        <v>I</v>
      </c>
      <c r="C206" s="10">
        <f t="shared" si="20"/>
        <v>50523.71</v>
      </c>
      <c r="D206" s="12" t="str">
        <f t="shared" si="21"/>
        <v>vis</v>
      </c>
      <c r="E206" s="96">
        <f>VLOOKUP(C206,Active!C$21:E$960,3,FALSE)</f>
        <v>-153.4944097171248</v>
      </c>
      <c r="F206" s="3" t="s">
        <v>122</v>
      </c>
      <c r="G206" s="12" t="str">
        <f t="shared" si="22"/>
        <v>50523.71</v>
      </c>
      <c r="H206" s="10">
        <f t="shared" si="23"/>
        <v>3272</v>
      </c>
      <c r="I206" s="97" t="s">
        <v>756</v>
      </c>
      <c r="J206" s="98" t="s">
        <v>757</v>
      </c>
      <c r="K206" s="97">
        <v>3272</v>
      </c>
      <c r="L206" s="97" t="s">
        <v>758</v>
      </c>
      <c r="M206" s="98" t="s">
        <v>146</v>
      </c>
      <c r="N206" s="98"/>
      <c r="O206" s="99" t="s">
        <v>579</v>
      </c>
      <c r="P206" s="99" t="s">
        <v>737</v>
      </c>
    </row>
    <row r="207" spans="1:16" ht="13.5" thickBot="1" x14ac:dyDescent="0.25">
      <c r="A207" s="10" t="str">
        <f t="shared" si="18"/>
        <v> AOEB 5 </v>
      </c>
      <c r="B207" s="3" t="str">
        <f t="shared" si="19"/>
        <v>II</v>
      </c>
      <c r="C207" s="10">
        <f t="shared" si="20"/>
        <v>50543.37</v>
      </c>
      <c r="D207" s="12" t="str">
        <f t="shared" si="21"/>
        <v>vis</v>
      </c>
      <c r="E207" s="96">
        <f>VLOOKUP(C207,Active!C$21:E$960,3,FALSE)</f>
        <v>-151.97533630554526</v>
      </c>
      <c r="F207" s="3" t="s">
        <v>122</v>
      </c>
      <c r="G207" s="12" t="str">
        <f t="shared" si="22"/>
        <v>50543.37</v>
      </c>
      <c r="H207" s="10">
        <f t="shared" si="23"/>
        <v>3273.5</v>
      </c>
      <c r="I207" s="97" t="s">
        <v>759</v>
      </c>
      <c r="J207" s="98" t="s">
        <v>760</v>
      </c>
      <c r="K207" s="97">
        <v>3273.5</v>
      </c>
      <c r="L207" s="97" t="s">
        <v>761</v>
      </c>
      <c r="M207" s="98" t="s">
        <v>146</v>
      </c>
      <c r="N207" s="98"/>
      <c r="O207" s="99" t="s">
        <v>762</v>
      </c>
      <c r="P207" s="99" t="s">
        <v>737</v>
      </c>
    </row>
    <row r="208" spans="1:16" ht="13.5" thickBot="1" x14ac:dyDescent="0.25">
      <c r="A208" s="10" t="str">
        <f t="shared" si="18"/>
        <v> AOEB 5 </v>
      </c>
      <c r="B208" s="3" t="str">
        <f t="shared" si="19"/>
        <v>II</v>
      </c>
      <c r="C208" s="10">
        <f t="shared" si="20"/>
        <v>50556.21</v>
      </c>
      <c r="D208" s="12" t="str">
        <f t="shared" si="21"/>
        <v>vis</v>
      </c>
      <c r="E208" s="96">
        <f>VLOOKUP(C208,Active!C$21:E$960,3,FALSE)</f>
        <v>-150.98322528801361</v>
      </c>
      <c r="F208" s="3" t="s">
        <v>122</v>
      </c>
      <c r="G208" s="12" t="str">
        <f t="shared" si="22"/>
        <v>50556.21</v>
      </c>
      <c r="H208" s="10">
        <f t="shared" si="23"/>
        <v>3274.5</v>
      </c>
      <c r="I208" s="97" t="s">
        <v>763</v>
      </c>
      <c r="J208" s="98" t="s">
        <v>764</v>
      </c>
      <c r="K208" s="97">
        <v>3274.5</v>
      </c>
      <c r="L208" s="97" t="s">
        <v>765</v>
      </c>
      <c r="M208" s="98" t="s">
        <v>146</v>
      </c>
      <c r="N208" s="98"/>
      <c r="O208" s="99" t="s">
        <v>563</v>
      </c>
      <c r="P208" s="99" t="s">
        <v>737</v>
      </c>
    </row>
    <row r="209" spans="1:16" ht="13.5" thickBot="1" x14ac:dyDescent="0.25">
      <c r="A209" s="10" t="str">
        <f t="shared" si="18"/>
        <v> AOEB 5 </v>
      </c>
      <c r="B209" s="3" t="str">
        <f t="shared" si="19"/>
        <v>I</v>
      </c>
      <c r="C209" s="10">
        <f t="shared" si="20"/>
        <v>50562.94</v>
      </c>
      <c r="D209" s="12" t="str">
        <f t="shared" si="21"/>
        <v>vis</v>
      </c>
      <c r="E209" s="96">
        <f>VLOOKUP(C209,Active!C$21:E$960,3,FALSE)</f>
        <v>-150.46321694315432</v>
      </c>
      <c r="F209" s="3" t="s">
        <v>122</v>
      </c>
      <c r="G209" s="12" t="str">
        <f t="shared" si="22"/>
        <v>50562.94</v>
      </c>
      <c r="H209" s="10">
        <f t="shared" si="23"/>
        <v>3275</v>
      </c>
      <c r="I209" s="97" t="s">
        <v>766</v>
      </c>
      <c r="J209" s="98" t="s">
        <v>767</v>
      </c>
      <c r="K209" s="97">
        <v>3275</v>
      </c>
      <c r="L209" s="97" t="s">
        <v>768</v>
      </c>
      <c r="M209" s="98" t="s">
        <v>146</v>
      </c>
      <c r="N209" s="98"/>
      <c r="O209" s="99" t="s">
        <v>563</v>
      </c>
      <c r="P209" s="99" t="s">
        <v>737</v>
      </c>
    </row>
    <row r="210" spans="1:16" ht="13.5" thickBot="1" x14ac:dyDescent="0.25">
      <c r="A210" s="10" t="str">
        <f t="shared" si="18"/>
        <v> AOEB 5 </v>
      </c>
      <c r="B210" s="3" t="str">
        <f t="shared" si="19"/>
        <v>II</v>
      </c>
      <c r="C210" s="10">
        <f t="shared" si="20"/>
        <v>50594.94</v>
      </c>
      <c r="D210" s="12" t="str">
        <f t="shared" si="21"/>
        <v>vis</v>
      </c>
      <c r="E210" s="96">
        <f>VLOOKUP(C210,Active!C$21:E$960,3,FALSE)</f>
        <v>-147.99066612064485</v>
      </c>
      <c r="F210" s="3" t="s">
        <v>122</v>
      </c>
      <c r="G210" s="12" t="str">
        <f t="shared" si="22"/>
        <v>50594.94</v>
      </c>
      <c r="H210" s="10">
        <f t="shared" si="23"/>
        <v>3277.5</v>
      </c>
      <c r="I210" s="97" t="s">
        <v>769</v>
      </c>
      <c r="J210" s="98" t="s">
        <v>770</v>
      </c>
      <c r="K210" s="97">
        <v>3277.5</v>
      </c>
      <c r="L210" s="97" t="s">
        <v>771</v>
      </c>
      <c r="M210" s="98" t="s">
        <v>146</v>
      </c>
      <c r="N210" s="98"/>
      <c r="O210" s="99" t="s">
        <v>559</v>
      </c>
      <c r="P210" s="99" t="s">
        <v>737</v>
      </c>
    </row>
    <row r="211" spans="1:16" ht="13.5" thickBot="1" x14ac:dyDescent="0.25">
      <c r="A211" s="10" t="str">
        <f t="shared" si="18"/>
        <v> AOEB 5 </v>
      </c>
      <c r="B211" s="3" t="str">
        <f t="shared" si="19"/>
        <v>II</v>
      </c>
      <c r="C211" s="10">
        <f t="shared" si="20"/>
        <v>50594.95</v>
      </c>
      <c r="D211" s="12" t="str">
        <f t="shared" si="21"/>
        <v>vis</v>
      </c>
      <c r="E211" s="96">
        <f>VLOOKUP(C211,Active!C$21:E$960,3,FALSE)</f>
        <v>-147.98989344851321</v>
      </c>
      <c r="F211" s="3" t="s">
        <v>122</v>
      </c>
      <c r="G211" s="12" t="str">
        <f t="shared" si="22"/>
        <v>50594.95</v>
      </c>
      <c r="H211" s="10">
        <f t="shared" si="23"/>
        <v>3277.5</v>
      </c>
      <c r="I211" s="97" t="s">
        <v>772</v>
      </c>
      <c r="J211" s="98" t="s">
        <v>773</v>
      </c>
      <c r="K211" s="97">
        <v>3277.5</v>
      </c>
      <c r="L211" s="97" t="s">
        <v>765</v>
      </c>
      <c r="M211" s="98" t="s">
        <v>146</v>
      </c>
      <c r="N211" s="98"/>
      <c r="O211" s="99" t="s">
        <v>636</v>
      </c>
      <c r="P211" s="99" t="s">
        <v>737</v>
      </c>
    </row>
    <row r="212" spans="1:16" ht="13.5" thickBot="1" x14ac:dyDescent="0.25">
      <c r="A212" s="10" t="str">
        <f t="shared" si="18"/>
        <v> AOEB 5 </v>
      </c>
      <c r="B212" s="3" t="str">
        <f t="shared" si="19"/>
        <v>II</v>
      </c>
      <c r="C212" s="10">
        <f t="shared" si="20"/>
        <v>50595.42</v>
      </c>
      <c r="D212" s="12" t="str">
        <f t="shared" si="21"/>
        <v>vis</v>
      </c>
      <c r="E212" s="96">
        <f>VLOOKUP(C212,Active!C$21:E$960,3,FALSE)</f>
        <v>-147.95357785830751</v>
      </c>
      <c r="F212" s="3" t="s">
        <v>122</v>
      </c>
      <c r="G212" s="12" t="str">
        <f t="shared" si="22"/>
        <v>50595.42</v>
      </c>
      <c r="H212" s="10">
        <f t="shared" si="23"/>
        <v>3277.5</v>
      </c>
      <c r="I212" s="97" t="s">
        <v>774</v>
      </c>
      <c r="J212" s="98" t="s">
        <v>775</v>
      </c>
      <c r="K212" s="97">
        <v>3277.5</v>
      </c>
      <c r="L212" s="97" t="s">
        <v>776</v>
      </c>
      <c r="M212" s="98" t="s">
        <v>146</v>
      </c>
      <c r="N212" s="98"/>
      <c r="O212" s="99" t="s">
        <v>690</v>
      </c>
      <c r="P212" s="99" t="s">
        <v>737</v>
      </c>
    </row>
    <row r="213" spans="1:16" ht="13.5" thickBot="1" x14ac:dyDescent="0.25">
      <c r="A213" s="10" t="str">
        <f t="shared" si="18"/>
        <v> AOEB 5 </v>
      </c>
      <c r="B213" s="3" t="str">
        <f t="shared" si="19"/>
        <v>I</v>
      </c>
      <c r="C213" s="10">
        <f t="shared" si="20"/>
        <v>50601.58</v>
      </c>
      <c r="D213" s="12" t="str">
        <f t="shared" si="21"/>
        <v>vis</v>
      </c>
      <c r="E213" s="96">
        <f>VLOOKUP(C213,Active!C$21:E$960,3,FALSE)</f>
        <v>-147.47761182497416</v>
      </c>
      <c r="F213" s="3" t="s">
        <v>122</v>
      </c>
      <c r="G213" s="12" t="str">
        <f t="shared" si="22"/>
        <v>50601.58</v>
      </c>
      <c r="H213" s="10">
        <f t="shared" si="23"/>
        <v>3278</v>
      </c>
      <c r="I213" s="97" t="s">
        <v>777</v>
      </c>
      <c r="J213" s="98" t="s">
        <v>778</v>
      </c>
      <c r="K213" s="97">
        <v>3278</v>
      </c>
      <c r="L213" s="97" t="s">
        <v>779</v>
      </c>
      <c r="M213" s="98" t="s">
        <v>146</v>
      </c>
      <c r="N213" s="98"/>
      <c r="O213" s="99" t="s">
        <v>690</v>
      </c>
      <c r="P213" s="99" t="s">
        <v>737</v>
      </c>
    </row>
    <row r="214" spans="1:16" ht="13.5" thickBot="1" x14ac:dyDescent="0.25">
      <c r="A214" s="10" t="str">
        <f t="shared" si="18"/>
        <v> AOEB 5 </v>
      </c>
      <c r="B214" s="3" t="str">
        <f t="shared" si="19"/>
        <v>II</v>
      </c>
      <c r="C214" s="10">
        <f t="shared" si="20"/>
        <v>50608.11</v>
      </c>
      <c r="D214" s="12" t="str">
        <f t="shared" si="21"/>
        <v>vis</v>
      </c>
      <c r="E214" s="96">
        <f>VLOOKUP(C214,Active!C$21:E$960,3,FALSE)</f>
        <v>-146.97305692275592</v>
      </c>
      <c r="F214" s="3" t="s">
        <v>122</v>
      </c>
      <c r="G214" s="12" t="str">
        <f t="shared" si="22"/>
        <v>50608.11</v>
      </c>
      <c r="H214" s="10">
        <f t="shared" si="23"/>
        <v>3278.5</v>
      </c>
      <c r="I214" s="97" t="s">
        <v>780</v>
      </c>
      <c r="J214" s="98" t="s">
        <v>781</v>
      </c>
      <c r="K214" s="97">
        <v>3278.5</v>
      </c>
      <c r="L214" s="97" t="s">
        <v>782</v>
      </c>
      <c r="M214" s="98" t="s">
        <v>146</v>
      </c>
      <c r="N214" s="98"/>
      <c r="O214" s="99" t="s">
        <v>783</v>
      </c>
      <c r="P214" s="99" t="s">
        <v>737</v>
      </c>
    </row>
    <row r="215" spans="1:16" ht="13.5" thickBot="1" x14ac:dyDescent="0.25">
      <c r="A215" s="10" t="str">
        <f t="shared" si="18"/>
        <v> AOEB 5 </v>
      </c>
      <c r="B215" s="3" t="str">
        <f t="shared" si="19"/>
        <v>II</v>
      </c>
      <c r="C215" s="10">
        <f t="shared" si="20"/>
        <v>50633.95</v>
      </c>
      <c r="D215" s="12" t="str">
        <f t="shared" si="21"/>
        <v>vis</v>
      </c>
      <c r="E215" s="96">
        <f>VLOOKUP(C215,Active!C$21:E$960,3,FALSE)</f>
        <v>-144.97647213357979</v>
      </c>
      <c r="F215" s="3" t="s">
        <v>122</v>
      </c>
      <c r="G215" s="12" t="str">
        <f t="shared" si="22"/>
        <v>50633.95</v>
      </c>
      <c r="H215" s="10">
        <f t="shared" si="23"/>
        <v>3280.5</v>
      </c>
      <c r="I215" s="97" t="s">
        <v>784</v>
      </c>
      <c r="J215" s="98" t="s">
        <v>785</v>
      </c>
      <c r="K215" s="97">
        <v>3280.5</v>
      </c>
      <c r="L215" s="97" t="s">
        <v>786</v>
      </c>
      <c r="M215" s="98" t="s">
        <v>146</v>
      </c>
      <c r="N215" s="98"/>
      <c r="O215" s="99" t="s">
        <v>367</v>
      </c>
      <c r="P215" s="99" t="s">
        <v>737</v>
      </c>
    </row>
    <row r="216" spans="1:16" ht="13.5" thickBot="1" x14ac:dyDescent="0.25">
      <c r="A216" s="10" t="str">
        <f t="shared" si="18"/>
        <v> AOEB 5 </v>
      </c>
      <c r="B216" s="3" t="str">
        <f t="shared" si="19"/>
        <v>I</v>
      </c>
      <c r="C216" s="10">
        <f t="shared" si="20"/>
        <v>50640.39</v>
      </c>
      <c r="D216" s="12" t="str">
        <f t="shared" si="21"/>
        <v>vis</v>
      </c>
      <c r="E216" s="96">
        <f>VLOOKUP(C216,Active!C$21:E$960,3,FALSE)</f>
        <v>-144.47887128054958</v>
      </c>
      <c r="F216" s="3" t="s">
        <v>122</v>
      </c>
      <c r="G216" s="12" t="str">
        <f t="shared" si="22"/>
        <v>50640.39</v>
      </c>
      <c r="H216" s="10">
        <f t="shared" si="23"/>
        <v>3281</v>
      </c>
      <c r="I216" s="97" t="s">
        <v>787</v>
      </c>
      <c r="J216" s="98" t="s">
        <v>788</v>
      </c>
      <c r="K216" s="97">
        <v>3281</v>
      </c>
      <c r="L216" s="97" t="s">
        <v>789</v>
      </c>
      <c r="M216" s="98" t="s">
        <v>146</v>
      </c>
      <c r="N216" s="98"/>
      <c r="O216" s="99" t="s">
        <v>367</v>
      </c>
      <c r="P216" s="99" t="s">
        <v>737</v>
      </c>
    </row>
    <row r="217" spans="1:16" ht="13.5" thickBot="1" x14ac:dyDescent="0.25">
      <c r="A217" s="10" t="str">
        <f t="shared" si="18"/>
        <v> AOEB 5 </v>
      </c>
      <c r="B217" s="3" t="str">
        <f t="shared" si="19"/>
        <v>II</v>
      </c>
      <c r="C217" s="10">
        <f t="shared" si="20"/>
        <v>50646.89</v>
      </c>
      <c r="D217" s="12" t="str">
        <f t="shared" si="21"/>
        <v>vis</v>
      </c>
      <c r="E217" s="96">
        <f>VLOOKUP(C217,Active!C$21:E$960,3,FALSE)</f>
        <v>-143.97663439472734</v>
      </c>
      <c r="F217" s="3" t="s">
        <v>122</v>
      </c>
      <c r="G217" s="12" t="str">
        <f t="shared" si="22"/>
        <v>50646.89</v>
      </c>
      <c r="H217" s="10">
        <f t="shared" si="23"/>
        <v>3281.5</v>
      </c>
      <c r="I217" s="97" t="s">
        <v>790</v>
      </c>
      <c r="J217" s="98" t="s">
        <v>791</v>
      </c>
      <c r="K217" s="97">
        <v>3281.5</v>
      </c>
      <c r="L217" s="97" t="s">
        <v>792</v>
      </c>
      <c r="M217" s="98" t="s">
        <v>146</v>
      </c>
      <c r="N217" s="98"/>
      <c r="O217" s="99" t="s">
        <v>459</v>
      </c>
      <c r="P217" s="99" t="s">
        <v>737</v>
      </c>
    </row>
    <row r="218" spans="1:16" ht="13.5" thickBot="1" x14ac:dyDescent="0.25">
      <c r="A218" s="10" t="str">
        <f t="shared" si="18"/>
        <v>BAVM 113 </v>
      </c>
      <c r="B218" s="3" t="str">
        <f t="shared" si="19"/>
        <v>II</v>
      </c>
      <c r="C218" s="10">
        <f t="shared" si="20"/>
        <v>50685.42</v>
      </c>
      <c r="D218" s="12" t="str">
        <f t="shared" si="21"/>
        <v>vis</v>
      </c>
      <c r="E218" s="96">
        <f>VLOOKUP(C218,Active!C$21:E$960,3,FALSE)</f>
        <v>-140.99952866999959</v>
      </c>
      <c r="F218" s="3" t="s">
        <v>122</v>
      </c>
      <c r="G218" s="12" t="str">
        <f t="shared" si="22"/>
        <v>50685.42</v>
      </c>
      <c r="H218" s="10">
        <f t="shared" si="23"/>
        <v>3284.5</v>
      </c>
      <c r="I218" s="97" t="s">
        <v>793</v>
      </c>
      <c r="J218" s="98" t="s">
        <v>794</v>
      </c>
      <c r="K218" s="97">
        <v>3284.5</v>
      </c>
      <c r="L218" s="97" t="s">
        <v>761</v>
      </c>
      <c r="M218" s="98" t="s">
        <v>146</v>
      </c>
      <c r="N218" s="98"/>
      <c r="O218" s="99" t="s">
        <v>351</v>
      </c>
      <c r="P218" s="100" t="s">
        <v>795</v>
      </c>
    </row>
    <row r="219" spans="1:16" ht="13.5" thickBot="1" x14ac:dyDescent="0.25">
      <c r="A219" s="10" t="str">
        <f t="shared" si="18"/>
        <v> AOEB 5 </v>
      </c>
      <c r="B219" s="3" t="str">
        <f t="shared" si="19"/>
        <v>II</v>
      </c>
      <c r="C219" s="10">
        <f t="shared" si="20"/>
        <v>50685.64</v>
      </c>
      <c r="D219" s="12" t="str">
        <f t="shared" si="21"/>
        <v>vis</v>
      </c>
      <c r="E219" s="96">
        <f>VLOOKUP(C219,Active!C$21:E$960,3,FALSE)</f>
        <v>-140.98252988309474</v>
      </c>
      <c r="F219" s="3" t="s">
        <v>122</v>
      </c>
      <c r="G219" s="12" t="str">
        <f t="shared" si="22"/>
        <v>50685.64</v>
      </c>
      <c r="H219" s="10">
        <f t="shared" si="23"/>
        <v>3284.5</v>
      </c>
      <c r="I219" s="97" t="s">
        <v>796</v>
      </c>
      <c r="J219" s="98" t="s">
        <v>797</v>
      </c>
      <c r="K219" s="97">
        <v>3284.5</v>
      </c>
      <c r="L219" s="97" t="s">
        <v>798</v>
      </c>
      <c r="M219" s="98" t="s">
        <v>146</v>
      </c>
      <c r="N219" s="98"/>
      <c r="O219" s="99" t="s">
        <v>799</v>
      </c>
      <c r="P219" s="99" t="s">
        <v>737</v>
      </c>
    </row>
    <row r="220" spans="1:16" ht="13.5" thickBot="1" x14ac:dyDescent="0.25">
      <c r="A220" s="10" t="str">
        <f t="shared" si="18"/>
        <v> AOEB 5 </v>
      </c>
      <c r="B220" s="3" t="str">
        <f t="shared" si="19"/>
        <v>I</v>
      </c>
      <c r="C220" s="10">
        <f t="shared" si="20"/>
        <v>50691.89</v>
      </c>
      <c r="D220" s="12" t="str">
        <f t="shared" si="21"/>
        <v>vis</v>
      </c>
      <c r="E220" s="96">
        <f>VLOOKUP(C220,Active!C$21:E$960,3,FALSE)</f>
        <v>-140.49960980057338</v>
      </c>
      <c r="F220" s="3" t="s">
        <v>122</v>
      </c>
      <c r="G220" s="12" t="str">
        <f t="shared" si="22"/>
        <v>50691.89</v>
      </c>
      <c r="H220" s="10">
        <f t="shared" si="23"/>
        <v>3285</v>
      </c>
      <c r="I220" s="97" t="s">
        <v>800</v>
      </c>
      <c r="J220" s="98" t="s">
        <v>801</v>
      </c>
      <c r="K220" s="97">
        <v>3285</v>
      </c>
      <c r="L220" s="97" t="s">
        <v>755</v>
      </c>
      <c r="M220" s="98" t="s">
        <v>146</v>
      </c>
      <c r="N220" s="98"/>
      <c r="O220" s="99" t="s">
        <v>799</v>
      </c>
      <c r="P220" s="99" t="s">
        <v>737</v>
      </c>
    </row>
    <row r="221" spans="1:16" ht="13.5" thickBot="1" x14ac:dyDescent="0.25">
      <c r="A221" s="10" t="str">
        <f t="shared" si="18"/>
        <v>BAVM 113 </v>
      </c>
      <c r="B221" s="3" t="str">
        <f t="shared" si="19"/>
        <v>I</v>
      </c>
      <c r="C221" s="10">
        <f t="shared" si="20"/>
        <v>50692.07</v>
      </c>
      <c r="D221" s="12" t="str">
        <f t="shared" si="21"/>
        <v>vis</v>
      </c>
      <c r="E221" s="96">
        <f>VLOOKUP(C221,Active!C$21:E$960,3,FALSE)</f>
        <v>-140.48570170219674</v>
      </c>
      <c r="F221" s="3" t="s">
        <v>122</v>
      </c>
      <c r="G221" s="12" t="str">
        <f t="shared" si="22"/>
        <v>50692.07</v>
      </c>
      <c r="H221" s="10">
        <f t="shared" si="23"/>
        <v>3285</v>
      </c>
      <c r="I221" s="97" t="s">
        <v>802</v>
      </c>
      <c r="J221" s="98" t="s">
        <v>803</v>
      </c>
      <c r="K221" s="97">
        <v>3285</v>
      </c>
      <c r="L221" s="97" t="s">
        <v>768</v>
      </c>
      <c r="M221" s="98" t="s">
        <v>146</v>
      </c>
      <c r="N221" s="98"/>
      <c r="O221" s="99" t="s">
        <v>351</v>
      </c>
      <c r="P221" s="100" t="s">
        <v>795</v>
      </c>
    </row>
    <row r="222" spans="1:16" ht="13.5" thickBot="1" x14ac:dyDescent="0.25">
      <c r="A222" s="10" t="str">
        <f t="shared" si="18"/>
        <v>BAVM 113 </v>
      </c>
      <c r="B222" s="3" t="str">
        <f t="shared" si="19"/>
        <v>II</v>
      </c>
      <c r="C222" s="10">
        <f t="shared" si="20"/>
        <v>50711.4</v>
      </c>
      <c r="D222" s="12" t="str">
        <f t="shared" si="21"/>
        <v>vis</v>
      </c>
      <c r="E222" s="96">
        <f>VLOOKUP(C222,Active!C$21:E$960,3,FALSE)</f>
        <v>-138.99212647097445</v>
      </c>
      <c r="F222" s="3" t="s">
        <v>122</v>
      </c>
      <c r="G222" s="12" t="str">
        <f t="shared" si="22"/>
        <v>50711.40</v>
      </c>
      <c r="H222" s="10">
        <f t="shared" si="23"/>
        <v>3286.5</v>
      </c>
      <c r="I222" s="97" t="s">
        <v>804</v>
      </c>
      <c r="J222" s="98" t="s">
        <v>805</v>
      </c>
      <c r="K222" s="97">
        <v>3286.5</v>
      </c>
      <c r="L222" s="97" t="s">
        <v>806</v>
      </c>
      <c r="M222" s="98" t="s">
        <v>146</v>
      </c>
      <c r="N222" s="98"/>
      <c r="O222" s="99" t="s">
        <v>752</v>
      </c>
      <c r="P222" s="100" t="s">
        <v>795</v>
      </c>
    </row>
    <row r="223" spans="1:16" ht="13.5" thickBot="1" x14ac:dyDescent="0.25">
      <c r="A223" s="10" t="str">
        <f t="shared" si="18"/>
        <v> AOEB 5 </v>
      </c>
      <c r="B223" s="3" t="str">
        <f t="shared" si="19"/>
        <v>II</v>
      </c>
      <c r="C223" s="10">
        <f t="shared" si="20"/>
        <v>50905.77</v>
      </c>
      <c r="D223" s="12" t="str">
        <f t="shared" si="21"/>
        <v>vis</v>
      </c>
      <c r="E223" s="96">
        <f>VLOOKUP(C223,Active!C$21:E$960,3,FALSE)</f>
        <v>-123.97369824062581</v>
      </c>
      <c r="F223" s="3" t="s">
        <v>122</v>
      </c>
      <c r="G223" s="12" t="str">
        <f t="shared" si="22"/>
        <v>50905.77</v>
      </c>
      <c r="H223" s="10">
        <f t="shared" si="23"/>
        <v>3301.5</v>
      </c>
      <c r="I223" s="97" t="s">
        <v>807</v>
      </c>
      <c r="J223" s="98" t="s">
        <v>808</v>
      </c>
      <c r="K223" s="97">
        <v>3301.5</v>
      </c>
      <c r="L223" s="97" t="s">
        <v>809</v>
      </c>
      <c r="M223" s="98" t="s">
        <v>146</v>
      </c>
      <c r="N223" s="98"/>
      <c r="O223" s="99" t="s">
        <v>762</v>
      </c>
      <c r="P223" s="99" t="s">
        <v>737</v>
      </c>
    </row>
    <row r="224" spans="1:16" ht="13.5" thickBot="1" x14ac:dyDescent="0.25">
      <c r="A224" s="10" t="str">
        <f t="shared" si="18"/>
        <v> AOEB 5 </v>
      </c>
      <c r="B224" s="3" t="str">
        <f t="shared" si="19"/>
        <v>II</v>
      </c>
      <c r="C224" s="10">
        <f t="shared" si="20"/>
        <v>50944.45</v>
      </c>
      <c r="D224" s="12" t="str">
        <f t="shared" si="21"/>
        <v>vis</v>
      </c>
      <c r="E224" s="96">
        <f>VLOOKUP(C224,Active!C$21:E$960,3,FALSE)</f>
        <v>-120.98500243391744</v>
      </c>
      <c r="F224" s="3" t="s">
        <v>122</v>
      </c>
      <c r="G224" s="12" t="str">
        <f t="shared" si="22"/>
        <v>50944.45</v>
      </c>
      <c r="H224" s="10">
        <f t="shared" si="23"/>
        <v>3304.5</v>
      </c>
      <c r="I224" s="97" t="s">
        <v>810</v>
      </c>
      <c r="J224" s="98" t="s">
        <v>811</v>
      </c>
      <c r="K224" s="97">
        <v>3304.5</v>
      </c>
      <c r="L224" s="97" t="s">
        <v>812</v>
      </c>
      <c r="M224" s="98" t="s">
        <v>146</v>
      </c>
      <c r="N224" s="98"/>
      <c r="O224" s="99" t="s">
        <v>636</v>
      </c>
      <c r="P224" s="99" t="s">
        <v>737</v>
      </c>
    </row>
    <row r="225" spans="1:16" ht="13.5" thickBot="1" x14ac:dyDescent="0.25">
      <c r="A225" s="10" t="str">
        <f t="shared" si="18"/>
        <v> AOEB 5 </v>
      </c>
      <c r="B225" s="3" t="str">
        <f t="shared" si="19"/>
        <v>II</v>
      </c>
      <c r="C225" s="10">
        <f t="shared" si="20"/>
        <v>50944.46</v>
      </c>
      <c r="D225" s="12" t="str">
        <f t="shared" si="21"/>
        <v>vis</v>
      </c>
      <c r="E225" s="96">
        <f>VLOOKUP(C225,Active!C$21:E$960,3,FALSE)</f>
        <v>-120.98422976178524</v>
      </c>
      <c r="F225" s="3" t="s">
        <v>122</v>
      </c>
      <c r="G225" s="12" t="str">
        <f t="shared" si="22"/>
        <v>50944.46</v>
      </c>
      <c r="H225" s="10">
        <f t="shared" si="23"/>
        <v>3304.5</v>
      </c>
      <c r="I225" s="97" t="s">
        <v>813</v>
      </c>
      <c r="J225" s="98" t="s">
        <v>814</v>
      </c>
      <c r="K225" s="97">
        <v>3304.5</v>
      </c>
      <c r="L225" s="97" t="s">
        <v>815</v>
      </c>
      <c r="M225" s="98" t="s">
        <v>146</v>
      </c>
      <c r="N225" s="98"/>
      <c r="O225" s="99" t="s">
        <v>559</v>
      </c>
      <c r="P225" s="99" t="s">
        <v>737</v>
      </c>
    </row>
    <row r="226" spans="1:16" ht="13.5" thickBot="1" x14ac:dyDescent="0.25">
      <c r="A226" s="10" t="str">
        <f t="shared" si="18"/>
        <v> AOEB 5 </v>
      </c>
      <c r="B226" s="3" t="str">
        <f t="shared" si="19"/>
        <v>I</v>
      </c>
      <c r="C226" s="10">
        <f t="shared" si="20"/>
        <v>50951.040000000001</v>
      </c>
      <c r="D226" s="12" t="str">
        <f t="shared" si="21"/>
        <v>vis</v>
      </c>
      <c r="E226" s="96">
        <f>VLOOKUP(C226,Active!C$21:E$960,3,FALSE)</f>
        <v>-120.47581149890661</v>
      </c>
      <c r="F226" s="3" t="s">
        <v>122</v>
      </c>
      <c r="G226" s="12" t="str">
        <f t="shared" si="22"/>
        <v>50951.04</v>
      </c>
      <c r="H226" s="10">
        <f t="shared" si="23"/>
        <v>3305</v>
      </c>
      <c r="I226" s="97" t="s">
        <v>816</v>
      </c>
      <c r="J226" s="98" t="s">
        <v>817</v>
      </c>
      <c r="K226" s="97">
        <v>3305</v>
      </c>
      <c r="L226" s="97" t="s">
        <v>818</v>
      </c>
      <c r="M226" s="98" t="s">
        <v>146</v>
      </c>
      <c r="N226" s="98"/>
      <c r="O226" s="99" t="s">
        <v>559</v>
      </c>
      <c r="P226" s="99" t="s">
        <v>737</v>
      </c>
    </row>
    <row r="227" spans="1:16" ht="13.5" thickBot="1" x14ac:dyDescent="0.25">
      <c r="A227" s="10" t="str">
        <f t="shared" si="18"/>
        <v> AOEB 5 </v>
      </c>
      <c r="B227" s="3" t="str">
        <f t="shared" si="19"/>
        <v>II</v>
      </c>
      <c r="C227" s="10">
        <f t="shared" si="20"/>
        <v>50970.25</v>
      </c>
      <c r="D227" s="12" t="str">
        <f t="shared" si="21"/>
        <v>vis</v>
      </c>
      <c r="E227" s="96">
        <f>VLOOKUP(C227,Active!C$21:E$960,3,FALSE)</f>
        <v>-118.99150833326894</v>
      </c>
      <c r="F227" s="3" t="s">
        <v>122</v>
      </c>
      <c r="G227" s="12" t="str">
        <f t="shared" si="22"/>
        <v>50970.25</v>
      </c>
      <c r="H227" s="10">
        <f t="shared" si="23"/>
        <v>3306.5</v>
      </c>
      <c r="I227" s="97" t="s">
        <v>819</v>
      </c>
      <c r="J227" s="98" t="s">
        <v>820</v>
      </c>
      <c r="K227" s="97">
        <v>3306.5</v>
      </c>
      <c r="L227" s="97" t="s">
        <v>821</v>
      </c>
      <c r="M227" s="98" t="s">
        <v>146</v>
      </c>
      <c r="N227" s="98"/>
      <c r="O227" s="99" t="s">
        <v>563</v>
      </c>
      <c r="P227" s="99" t="s">
        <v>737</v>
      </c>
    </row>
    <row r="228" spans="1:16" ht="13.5" thickBot="1" x14ac:dyDescent="0.25">
      <c r="A228" s="10" t="str">
        <f t="shared" si="18"/>
        <v> AOEB 5 </v>
      </c>
      <c r="B228" s="3" t="str">
        <f t="shared" si="19"/>
        <v>II</v>
      </c>
      <c r="C228" s="10">
        <f t="shared" si="20"/>
        <v>50970.34</v>
      </c>
      <c r="D228" s="12" t="str">
        <f t="shared" si="21"/>
        <v>vis</v>
      </c>
      <c r="E228" s="96">
        <f>VLOOKUP(C228,Active!C$21:E$960,3,FALSE)</f>
        <v>-118.9845542840809</v>
      </c>
      <c r="F228" s="3" t="s">
        <v>122</v>
      </c>
      <c r="G228" s="12" t="str">
        <f t="shared" si="22"/>
        <v>50970.34</v>
      </c>
      <c r="H228" s="10">
        <f t="shared" si="23"/>
        <v>3306.5</v>
      </c>
      <c r="I228" s="97" t="s">
        <v>822</v>
      </c>
      <c r="J228" s="98" t="s">
        <v>823</v>
      </c>
      <c r="K228" s="97">
        <v>3306.5</v>
      </c>
      <c r="L228" s="97" t="s">
        <v>809</v>
      </c>
      <c r="M228" s="98" t="s">
        <v>146</v>
      </c>
      <c r="N228" s="98"/>
      <c r="O228" s="99" t="s">
        <v>690</v>
      </c>
      <c r="P228" s="99" t="s">
        <v>737</v>
      </c>
    </row>
    <row r="229" spans="1:16" ht="13.5" thickBot="1" x14ac:dyDescent="0.25">
      <c r="A229" s="10" t="str">
        <f t="shared" si="18"/>
        <v> AOEB 5 </v>
      </c>
      <c r="B229" s="3" t="str">
        <f t="shared" si="19"/>
        <v>I</v>
      </c>
      <c r="C229" s="10">
        <f t="shared" si="20"/>
        <v>50976.959999999999</v>
      </c>
      <c r="D229" s="12" t="str">
        <f t="shared" si="21"/>
        <v>vis</v>
      </c>
      <c r="E229" s="96">
        <f>VLOOKUP(C229,Active!C$21:E$960,3,FALSE)</f>
        <v>-118.47304533267406</v>
      </c>
      <c r="F229" s="3" t="s">
        <v>122</v>
      </c>
      <c r="G229" s="12" t="str">
        <f t="shared" si="22"/>
        <v>50976.96</v>
      </c>
      <c r="H229" s="10">
        <f t="shared" si="23"/>
        <v>3307</v>
      </c>
      <c r="I229" s="97" t="s">
        <v>824</v>
      </c>
      <c r="J229" s="98" t="s">
        <v>825</v>
      </c>
      <c r="K229" s="97">
        <v>3307</v>
      </c>
      <c r="L229" s="97" t="s">
        <v>826</v>
      </c>
      <c r="M229" s="98" t="s">
        <v>146</v>
      </c>
      <c r="N229" s="98"/>
      <c r="O229" s="99" t="s">
        <v>690</v>
      </c>
      <c r="P229" s="99" t="s">
        <v>737</v>
      </c>
    </row>
    <row r="230" spans="1:16" ht="13.5" thickBot="1" x14ac:dyDescent="0.25">
      <c r="A230" s="10" t="str">
        <f t="shared" si="18"/>
        <v> AOEB 5 </v>
      </c>
      <c r="B230" s="3" t="str">
        <f t="shared" si="19"/>
        <v>II</v>
      </c>
      <c r="C230" s="10">
        <f t="shared" si="20"/>
        <v>50983.3</v>
      </c>
      <c r="D230" s="12" t="str">
        <f t="shared" si="21"/>
        <v>vis</v>
      </c>
      <c r="E230" s="96">
        <f>VLOOKUP(C230,Active!C$21:E$960,3,FALSE)</f>
        <v>-117.98317120096407</v>
      </c>
      <c r="F230" s="3" t="s">
        <v>122</v>
      </c>
      <c r="G230" s="12" t="str">
        <f t="shared" si="22"/>
        <v>50983.30</v>
      </c>
      <c r="H230" s="10">
        <f t="shared" si="23"/>
        <v>3307.5</v>
      </c>
      <c r="I230" s="97" t="s">
        <v>827</v>
      </c>
      <c r="J230" s="98" t="s">
        <v>828</v>
      </c>
      <c r="K230" s="97">
        <v>3307.5</v>
      </c>
      <c r="L230" s="97" t="s">
        <v>829</v>
      </c>
      <c r="M230" s="98" t="s">
        <v>146</v>
      </c>
      <c r="N230" s="98"/>
      <c r="O230" s="99" t="s">
        <v>367</v>
      </c>
      <c r="P230" s="99" t="s">
        <v>737</v>
      </c>
    </row>
    <row r="231" spans="1:16" ht="13.5" thickBot="1" x14ac:dyDescent="0.25">
      <c r="A231" s="10" t="str">
        <f t="shared" si="18"/>
        <v> AOEB 5 </v>
      </c>
      <c r="B231" s="3" t="str">
        <f t="shared" si="19"/>
        <v>II</v>
      </c>
      <c r="C231" s="10">
        <f t="shared" si="20"/>
        <v>51022.07</v>
      </c>
      <c r="D231" s="12" t="str">
        <f t="shared" si="21"/>
        <v>vis</v>
      </c>
      <c r="E231" s="96">
        <f>VLOOKUP(C231,Active!C$21:E$960,3,FALSE)</f>
        <v>-114.98752134506768</v>
      </c>
      <c r="F231" s="3" t="s">
        <v>122</v>
      </c>
      <c r="G231" s="12" t="str">
        <f t="shared" si="22"/>
        <v>51022.07</v>
      </c>
      <c r="H231" s="10">
        <f t="shared" si="23"/>
        <v>3310.5</v>
      </c>
      <c r="I231" s="97" t="s">
        <v>830</v>
      </c>
      <c r="J231" s="98" t="s">
        <v>831</v>
      </c>
      <c r="K231" s="97">
        <v>3310.5</v>
      </c>
      <c r="L231" s="97" t="s">
        <v>818</v>
      </c>
      <c r="M231" s="98" t="s">
        <v>146</v>
      </c>
      <c r="N231" s="98"/>
      <c r="O231" s="99" t="s">
        <v>459</v>
      </c>
      <c r="P231" s="99" t="s">
        <v>737</v>
      </c>
    </row>
    <row r="232" spans="1:16" ht="13.5" thickBot="1" x14ac:dyDescent="0.25">
      <c r="A232" s="10" t="str">
        <f t="shared" si="18"/>
        <v>BAVM 122 </v>
      </c>
      <c r="B232" s="3" t="str">
        <f t="shared" si="19"/>
        <v>II</v>
      </c>
      <c r="C232" s="10">
        <f t="shared" si="20"/>
        <v>51034.63</v>
      </c>
      <c r="D232" s="12" t="str">
        <f t="shared" si="21"/>
        <v>vis</v>
      </c>
      <c r="E232" s="96">
        <f>VLOOKUP(C232,Active!C$21:E$960,3,FALSE)</f>
        <v>-114.01704514723288</v>
      </c>
      <c r="F232" s="3" t="s">
        <v>122</v>
      </c>
      <c r="G232" s="12" t="str">
        <f t="shared" si="22"/>
        <v>51034.63</v>
      </c>
      <c r="H232" s="10">
        <f t="shared" si="23"/>
        <v>3311.5</v>
      </c>
      <c r="I232" s="97" t="s">
        <v>832</v>
      </c>
      <c r="J232" s="98" t="s">
        <v>833</v>
      </c>
      <c r="K232" s="97">
        <v>3311.5</v>
      </c>
      <c r="L232" s="97" t="s">
        <v>834</v>
      </c>
      <c r="M232" s="98" t="s">
        <v>146</v>
      </c>
      <c r="N232" s="98"/>
      <c r="O232" s="99" t="s">
        <v>835</v>
      </c>
      <c r="P232" s="100" t="s">
        <v>836</v>
      </c>
    </row>
    <row r="233" spans="1:16" ht="13.5" thickBot="1" x14ac:dyDescent="0.25">
      <c r="A233" s="10" t="str">
        <f t="shared" si="18"/>
        <v>BAVM 122 </v>
      </c>
      <c r="B233" s="3" t="str">
        <f t="shared" si="19"/>
        <v>I</v>
      </c>
      <c r="C233" s="10">
        <f t="shared" si="20"/>
        <v>51040.9</v>
      </c>
      <c r="D233" s="12" t="str">
        <f t="shared" si="21"/>
        <v>vis</v>
      </c>
      <c r="E233" s="96">
        <f>VLOOKUP(C233,Active!C$21:E$960,3,FALSE)</f>
        <v>-113.53257972044712</v>
      </c>
      <c r="F233" s="3" t="s">
        <v>122</v>
      </c>
      <c r="G233" s="12" t="str">
        <f t="shared" si="22"/>
        <v>51040.90</v>
      </c>
      <c r="H233" s="10">
        <f t="shared" si="23"/>
        <v>3312</v>
      </c>
      <c r="I233" s="97" t="s">
        <v>837</v>
      </c>
      <c r="J233" s="98" t="s">
        <v>838</v>
      </c>
      <c r="K233" s="97">
        <v>3312</v>
      </c>
      <c r="L233" s="97" t="s">
        <v>839</v>
      </c>
      <c r="M233" s="98" t="s">
        <v>146</v>
      </c>
      <c r="N233" s="98"/>
      <c r="O233" s="99" t="s">
        <v>835</v>
      </c>
      <c r="P233" s="100" t="s">
        <v>836</v>
      </c>
    </row>
    <row r="234" spans="1:16" ht="13.5" thickBot="1" x14ac:dyDescent="0.25">
      <c r="A234" s="10" t="str">
        <f t="shared" si="18"/>
        <v>BAVM 122 </v>
      </c>
      <c r="B234" s="3" t="str">
        <f t="shared" si="19"/>
        <v>II</v>
      </c>
      <c r="C234" s="10">
        <f t="shared" si="20"/>
        <v>51073.33</v>
      </c>
      <c r="D234" s="12" t="str">
        <f t="shared" si="21"/>
        <v>vis</v>
      </c>
      <c r="E234" s="96">
        <f>VLOOKUP(C234,Active!C$21:E$960,3,FALSE)</f>
        <v>-111.02680399626013</v>
      </c>
      <c r="F234" s="3" t="s">
        <v>122</v>
      </c>
      <c r="G234" s="12" t="str">
        <f t="shared" si="22"/>
        <v>51073.33</v>
      </c>
      <c r="H234" s="10">
        <f t="shared" si="23"/>
        <v>3314.5</v>
      </c>
      <c r="I234" s="97" t="s">
        <v>840</v>
      </c>
      <c r="J234" s="98" t="s">
        <v>841</v>
      </c>
      <c r="K234" s="97">
        <v>3314.5</v>
      </c>
      <c r="L234" s="97" t="s">
        <v>842</v>
      </c>
      <c r="M234" s="98" t="s">
        <v>146</v>
      </c>
      <c r="N234" s="98"/>
      <c r="O234" s="99" t="s">
        <v>843</v>
      </c>
      <c r="P234" s="100" t="s">
        <v>836</v>
      </c>
    </row>
    <row r="235" spans="1:16" ht="13.5" thickBot="1" x14ac:dyDescent="0.25">
      <c r="A235" s="10" t="str">
        <f t="shared" si="18"/>
        <v>BAVM 122 </v>
      </c>
      <c r="B235" s="3" t="str">
        <f t="shared" si="19"/>
        <v>I</v>
      </c>
      <c r="C235" s="10">
        <f t="shared" si="20"/>
        <v>51080.93</v>
      </c>
      <c r="D235" s="12" t="str">
        <f t="shared" si="21"/>
        <v>vis</v>
      </c>
      <c r="E235" s="96">
        <f>VLOOKUP(C235,Active!C$21:E$960,3,FALSE)</f>
        <v>-110.43957317591425</v>
      </c>
      <c r="F235" s="3" t="s">
        <v>122</v>
      </c>
      <c r="G235" s="12" t="str">
        <f t="shared" si="22"/>
        <v>51080.93</v>
      </c>
      <c r="H235" s="10">
        <f t="shared" si="23"/>
        <v>3315</v>
      </c>
      <c r="I235" s="97" t="s">
        <v>844</v>
      </c>
      <c r="J235" s="98" t="s">
        <v>845</v>
      </c>
      <c r="K235" s="97">
        <v>3315</v>
      </c>
      <c r="L235" s="97" t="s">
        <v>846</v>
      </c>
      <c r="M235" s="98" t="s">
        <v>146</v>
      </c>
      <c r="N235" s="98"/>
      <c r="O235" s="99" t="s">
        <v>843</v>
      </c>
      <c r="P235" s="100" t="s">
        <v>836</v>
      </c>
    </row>
    <row r="236" spans="1:16" ht="13.5" thickBot="1" x14ac:dyDescent="0.25">
      <c r="A236" s="10" t="str">
        <f t="shared" si="18"/>
        <v> AOEB 7 </v>
      </c>
      <c r="B236" s="3" t="str">
        <f t="shared" si="19"/>
        <v>II</v>
      </c>
      <c r="C236" s="10">
        <f t="shared" si="20"/>
        <v>51306.7</v>
      </c>
      <c r="D236" s="12" t="str">
        <f t="shared" si="21"/>
        <v>vis</v>
      </c>
      <c r="E236" s="96">
        <f>VLOOKUP(C236,Active!C$21:E$960,3,FALSE)</f>
        <v>-92.994954450978042</v>
      </c>
      <c r="F236" s="3" t="s">
        <v>122</v>
      </c>
      <c r="G236" s="12" t="str">
        <f t="shared" si="22"/>
        <v>51306.70</v>
      </c>
      <c r="H236" s="10">
        <f t="shared" si="23"/>
        <v>3332.5</v>
      </c>
      <c r="I236" s="97" t="s">
        <v>847</v>
      </c>
      <c r="J236" s="98" t="s">
        <v>848</v>
      </c>
      <c r="K236" s="97">
        <v>3332.5</v>
      </c>
      <c r="L236" s="97" t="s">
        <v>849</v>
      </c>
      <c r="M236" s="98" t="s">
        <v>146</v>
      </c>
      <c r="N236" s="98"/>
      <c r="O236" s="99" t="s">
        <v>636</v>
      </c>
      <c r="P236" s="99" t="s">
        <v>850</v>
      </c>
    </row>
    <row r="237" spans="1:16" ht="13.5" thickBot="1" x14ac:dyDescent="0.25">
      <c r="A237" s="10" t="str">
        <f t="shared" si="18"/>
        <v> AOEB 7 </v>
      </c>
      <c r="B237" s="3" t="str">
        <f t="shared" si="19"/>
        <v>II</v>
      </c>
      <c r="C237" s="10">
        <f t="shared" si="20"/>
        <v>51332.47</v>
      </c>
      <c r="D237" s="12" t="str">
        <f t="shared" si="21"/>
        <v>vis</v>
      </c>
      <c r="E237" s="96">
        <f>VLOOKUP(C237,Active!C$21:E$960,3,FALSE)</f>
        <v>-91.003778366725555</v>
      </c>
      <c r="F237" s="3" t="s">
        <v>122</v>
      </c>
      <c r="G237" s="12" t="str">
        <f t="shared" si="22"/>
        <v>51332.47</v>
      </c>
      <c r="H237" s="10">
        <f t="shared" si="23"/>
        <v>3334.5</v>
      </c>
      <c r="I237" s="97" t="s">
        <v>851</v>
      </c>
      <c r="J237" s="98" t="s">
        <v>852</v>
      </c>
      <c r="K237" s="97">
        <v>3334.5</v>
      </c>
      <c r="L237" s="97" t="s">
        <v>853</v>
      </c>
      <c r="M237" s="98" t="s">
        <v>146</v>
      </c>
      <c r="N237" s="98"/>
      <c r="O237" s="99" t="s">
        <v>690</v>
      </c>
      <c r="P237" s="99" t="s">
        <v>850</v>
      </c>
    </row>
    <row r="238" spans="1:16" ht="13.5" thickBot="1" x14ac:dyDescent="0.25">
      <c r="A238" s="10" t="str">
        <f t="shared" si="18"/>
        <v> AOEB 7 </v>
      </c>
      <c r="B238" s="3" t="str">
        <f t="shared" si="19"/>
        <v>II</v>
      </c>
      <c r="C238" s="10">
        <f t="shared" si="20"/>
        <v>51345.440000000002</v>
      </c>
      <c r="D238" s="12" t="str">
        <f t="shared" si="21"/>
        <v>vis</v>
      </c>
      <c r="E238" s="96">
        <f>VLOOKUP(C238,Active!C$21:E$960,3,FALSE)</f>
        <v>-90.001622611477089</v>
      </c>
      <c r="F238" s="3" t="s">
        <v>122</v>
      </c>
      <c r="G238" s="12" t="str">
        <f t="shared" si="22"/>
        <v>51345.44</v>
      </c>
      <c r="H238" s="10">
        <f t="shared" si="23"/>
        <v>3335.5</v>
      </c>
      <c r="I238" s="97" t="s">
        <v>854</v>
      </c>
      <c r="J238" s="98" t="s">
        <v>855</v>
      </c>
      <c r="K238" s="97">
        <v>3335.5</v>
      </c>
      <c r="L238" s="97" t="s">
        <v>849</v>
      </c>
      <c r="M238" s="98" t="s">
        <v>146</v>
      </c>
      <c r="N238" s="98"/>
      <c r="O238" s="99" t="s">
        <v>762</v>
      </c>
      <c r="P238" s="99" t="s">
        <v>850</v>
      </c>
    </row>
    <row r="239" spans="1:16" ht="13.5" thickBot="1" x14ac:dyDescent="0.25">
      <c r="A239" s="10" t="str">
        <f t="shared" si="18"/>
        <v> AOEB 7 </v>
      </c>
      <c r="B239" s="3" t="str">
        <f t="shared" si="19"/>
        <v>II</v>
      </c>
      <c r="C239" s="10">
        <f t="shared" si="20"/>
        <v>51345.5</v>
      </c>
      <c r="D239" s="12" t="str">
        <f t="shared" si="21"/>
        <v>vis</v>
      </c>
      <c r="E239" s="96">
        <f>VLOOKUP(C239,Active!C$21:E$960,3,FALSE)</f>
        <v>-89.996986578685068</v>
      </c>
      <c r="F239" s="3" t="s">
        <v>122</v>
      </c>
      <c r="G239" s="12" t="str">
        <f t="shared" si="22"/>
        <v>51345.50</v>
      </c>
      <c r="H239" s="10">
        <f t="shared" si="23"/>
        <v>3335.5</v>
      </c>
      <c r="I239" s="97" t="s">
        <v>856</v>
      </c>
      <c r="J239" s="98" t="s">
        <v>857</v>
      </c>
      <c r="K239" s="97">
        <v>3335.5</v>
      </c>
      <c r="L239" s="97" t="s">
        <v>858</v>
      </c>
      <c r="M239" s="98" t="s">
        <v>146</v>
      </c>
      <c r="N239" s="98"/>
      <c r="O239" s="99" t="s">
        <v>573</v>
      </c>
      <c r="P239" s="99" t="s">
        <v>850</v>
      </c>
    </row>
    <row r="240" spans="1:16" ht="13.5" thickBot="1" x14ac:dyDescent="0.25">
      <c r="A240" s="10" t="str">
        <f t="shared" si="18"/>
        <v> AOEB 7 </v>
      </c>
      <c r="B240" s="3" t="str">
        <f t="shared" si="19"/>
        <v>II</v>
      </c>
      <c r="C240" s="10">
        <f t="shared" si="20"/>
        <v>51358.239999999998</v>
      </c>
      <c r="D240" s="12" t="str">
        <f t="shared" si="21"/>
        <v>vis</v>
      </c>
      <c r="E240" s="96">
        <f>VLOOKUP(C240,Active!C$21:E$960,3,FALSE)</f>
        <v>-89.012602282473637</v>
      </c>
      <c r="F240" s="3" t="s">
        <v>122</v>
      </c>
      <c r="G240" s="12" t="str">
        <f t="shared" si="22"/>
        <v>51358.24</v>
      </c>
      <c r="H240" s="10">
        <f t="shared" si="23"/>
        <v>3336.5</v>
      </c>
      <c r="I240" s="97" t="s">
        <v>859</v>
      </c>
      <c r="J240" s="98" t="s">
        <v>860</v>
      </c>
      <c r="K240" s="97">
        <v>3336.5</v>
      </c>
      <c r="L240" s="97" t="s">
        <v>861</v>
      </c>
      <c r="M240" s="98" t="s">
        <v>146</v>
      </c>
      <c r="N240" s="98"/>
      <c r="O240" s="99" t="s">
        <v>367</v>
      </c>
      <c r="P240" s="99" t="s">
        <v>850</v>
      </c>
    </row>
    <row r="241" spans="1:16" ht="13.5" thickBot="1" x14ac:dyDescent="0.25">
      <c r="A241" s="10" t="str">
        <f t="shared" si="18"/>
        <v>BAVM 143 </v>
      </c>
      <c r="B241" s="3" t="str">
        <f t="shared" si="19"/>
        <v>II</v>
      </c>
      <c r="C241" s="10">
        <f t="shared" si="20"/>
        <v>51410.23</v>
      </c>
      <c r="D241" s="12" t="str">
        <f t="shared" si="21"/>
        <v>vis</v>
      </c>
      <c r="E241" s="96">
        <f>VLOOKUP(C241,Active!C$21:E$960,3,FALSE)</f>
        <v>-84.99547986802736</v>
      </c>
      <c r="F241" s="3" t="s">
        <v>122</v>
      </c>
      <c r="G241" s="12" t="str">
        <f t="shared" si="22"/>
        <v>51410.23</v>
      </c>
      <c r="H241" s="10">
        <f t="shared" si="23"/>
        <v>3340.5</v>
      </c>
      <c r="I241" s="97" t="s">
        <v>862</v>
      </c>
      <c r="J241" s="98" t="s">
        <v>863</v>
      </c>
      <c r="K241" s="97">
        <v>3340.5</v>
      </c>
      <c r="L241" s="97" t="s">
        <v>846</v>
      </c>
      <c r="M241" s="98" t="s">
        <v>146</v>
      </c>
      <c r="N241" s="98"/>
      <c r="O241" s="99" t="s">
        <v>843</v>
      </c>
      <c r="P241" s="100" t="s">
        <v>864</v>
      </c>
    </row>
    <row r="242" spans="1:16" ht="13.5" thickBot="1" x14ac:dyDescent="0.25">
      <c r="A242" s="10" t="str">
        <f t="shared" si="18"/>
        <v>BAVM 154 </v>
      </c>
      <c r="B242" s="3" t="str">
        <f t="shared" si="19"/>
        <v>II</v>
      </c>
      <c r="C242" s="10">
        <f t="shared" si="20"/>
        <v>51422.79</v>
      </c>
      <c r="D242" s="12" t="str">
        <f t="shared" si="21"/>
        <v>vis</v>
      </c>
      <c r="E242" s="96">
        <f>VLOOKUP(C242,Active!C$21:E$960,3,FALSE)</f>
        <v>-84.025003670192561</v>
      </c>
      <c r="F242" s="3" t="s">
        <v>122</v>
      </c>
      <c r="G242" s="12" t="str">
        <f t="shared" si="22"/>
        <v>51422.79</v>
      </c>
      <c r="H242" s="10">
        <f t="shared" si="23"/>
        <v>3341.5</v>
      </c>
      <c r="I242" s="97" t="s">
        <v>865</v>
      </c>
      <c r="J242" s="98" t="s">
        <v>866</v>
      </c>
      <c r="K242" s="97">
        <v>3341.5</v>
      </c>
      <c r="L242" s="97" t="s">
        <v>867</v>
      </c>
      <c r="M242" s="98" t="s">
        <v>146</v>
      </c>
      <c r="N242" s="98"/>
      <c r="O242" s="99" t="s">
        <v>868</v>
      </c>
      <c r="P242" s="100" t="s">
        <v>869</v>
      </c>
    </row>
    <row r="243" spans="1:16" ht="13.5" thickBot="1" x14ac:dyDescent="0.25">
      <c r="A243" s="10" t="str">
        <f t="shared" si="18"/>
        <v> AOEB 7 </v>
      </c>
      <c r="B243" s="3" t="str">
        <f t="shared" si="19"/>
        <v>II</v>
      </c>
      <c r="C243" s="10">
        <f t="shared" si="20"/>
        <v>51720.79</v>
      </c>
      <c r="D243" s="12" t="str">
        <f t="shared" si="21"/>
        <v>vis</v>
      </c>
      <c r="E243" s="96">
        <f>VLOOKUP(C243,Active!C$21:E$960,3,FALSE)</f>
        <v>-60.999374135572985</v>
      </c>
      <c r="F243" s="3" t="s">
        <v>122</v>
      </c>
      <c r="G243" s="12" t="str">
        <f t="shared" si="22"/>
        <v>51720.79</v>
      </c>
      <c r="H243" s="10">
        <f t="shared" si="23"/>
        <v>3364.5</v>
      </c>
      <c r="I243" s="97" t="s">
        <v>870</v>
      </c>
      <c r="J243" s="98" t="s">
        <v>871</v>
      </c>
      <c r="K243" s="97">
        <v>3364.5</v>
      </c>
      <c r="L243" s="97" t="s">
        <v>872</v>
      </c>
      <c r="M243" s="98" t="s">
        <v>146</v>
      </c>
      <c r="N243" s="98"/>
      <c r="O243" s="99" t="s">
        <v>367</v>
      </c>
      <c r="P243" s="99" t="s">
        <v>850</v>
      </c>
    </row>
    <row r="244" spans="1:16" ht="13.5" thickBot="1" x14ac:dyDescent="0.25">
      <c r="A244" s="10" t="str">
        <f t="shared" si="18"/>
        <v> AOEB 7 </v>
      </c>
      <c r="B244" s="3" t="str">
        <f t="shared" si="19"/>
        <v>I</v>
      </c>
      <c r="C244" s="10">
        <f t="shared" si="20"/>
        <v>51727.18</v>
      </c>
      <c r="D244" s="12" t="str">
        <f t="shared" si="21"/>
        <v>vis</v>
      </c>
      <c r="E244" s="96">
        <f>VLOOKUP(C244,Active!C$21:E$960,3,FALSE)</f>
        <v>-60.505636643203168</v>
      </c>
      <c r="F244" s="3" t="s">
        <v>122</v>
      </c>
      <c r="G244" s="12" t="str">
        <f t="shared" si="22"/>
        <v>51727.18</v>
      </c>
      <c r="H244" s="10">
        <f t="shared" si="23"/>
        <v>3365</v>
      </c>
      <c r="I244" s="97" t="s">
        <v>873</v>
      </c>
      <c r="J244" s="98" t="s">
        <v>874</v>
      </c>
      <c r="K244" s="97">
        <v>3365</v>
      </c>
      <c r="L244" s="97" t="s">
        <v>875</v>
      </c>
      <c r="M244" s="98" t="s">
        <v>146</v>
      </c>
      <c r="N244" s="98"/>
      <c r="O244" s="99" t="s">
        <v>367</v>
      </c>
      <c r="P244" s="99" t="s">
        <v>850</v>
      </c>
    </row>
    <row r="245" spans="1:16" ht="13.5" thickBot="1" x14ac:dyDescent="0.25">
      <c r="A245" s="10" t="str">
        <f t="shared" si="18"/>
        <v> AOEB 7 </v>
      </c>
      <c r="B245" s="3" t="str">
        <f t="shared" si="19"/>
        <v>II</v>
      </c>
      <c r="C245" s="10">
        <f t="shared" si="20"/>
        <v>51772.49</v>
      </c>
      <c r="D245" s="12" t="str">
        <f t="shared" si="21"/>
        <v>vis</v>
      </c>
      <c r="E245" s="96">
        <f>VLOOKUP(C245,Active!C$21:E$960,3,FALSE)</f>
        <v>-57.004659212956327</v>
      </c>
      <c r="F245" s="3" t="s">
        <v>122</v>
      </c>
      <c r="G245" s="12" t="str">
        <f t="shared" si="22"/>
        <v>51772.49</v>
      </c>
      <c r="H245" s="10">
        <f t="shared" si="23"/>
        <v>3368.5</v>
      </c>
      <c r="I245" s="97" t="s">
        <v>876</v>
      </c>
      <c r="J245" s="98" t="s">
        <v>877</v>
      </c>
      <c r="K245" s="97">
        <v>3368.5</v>
      </c>
      <c r="L245" s="97" t="s">
        <v>878</v>
      </c>
      <c r="M245" s="98" t="s">
        <v>146</v>
      </c>
      <c r="N245" s="98"/>
      <c r="O245" s="99" t="s">
        <v>762</v>
      </c>
      <c r="P245" s="99" t="s">
        <v>850</v>
      </c>
    </row>
    <row r="246" spans="1:16" ht="13.5" thickBot="1" x14ac:dyDescent="0.25">
      <c r="A246" s="10" t="str">
        <f t="shared" si="18"/>
        <v> AOEB 7 </v>
      </c>
      <c r="B246" s="3" t="str">
        <f t="shared" si="19"/>
        <v>I</v>
      </c>
      <c r="C246" s="10">
        <f t="shared" si="20"/>
        <v>51779.28</v>
      </c>
      <c r="D246" s="12" t="str">
        <f t="shared" si="21"/>
        <v>vis</v>
      </c>
      <c r="E246" s="96">
        <f>VLOOKUP(C246,Active!C$21:E$960,3,FALSE)</f>
        <v>-56.480014835305028</v>
      </c>
      <c r="F246" s="3" t="s">
        <v>122</v>
      </c>
      <c r="G246" s="12" t="str">
        <f t="shared" si="22"/>
        <v>51779.28</v>
      </c>
      <c r="H246" s="10">
        <f t="shared" si="23"/>
        <v>3369</v>
      </c>
      <c r="I246" s="97" t="s">
        <v>879</v>
      </c>
      <c r="J246" s="98" t="s">
        <v>880</v>
      </c>
      <c r="K246" s="97">
        <v>3369</v>
      </c>
      <c r="L246" s="97" t="s">
        <v>881</v>
      </c>
      <c r="M246" s="98" t="s">
        <v>146</v>
      </c>
      <c r="N246" s="98"/>
      <c r="O246" s="99" t="s">
        <v>762</v>
      </c>
      <c r="P246" s="99" t="s">
        <v>850</v>
      </c>
    </row>
    <row r="247" spans="1:16" ht="13.5" thickBot="1" x14ac:dyDescent="0.25">
      <c r="A247" s="10" t="str">
        <f t="shared" si="18"/>
        <v> AOEB 7 </v>
      </c>
      <c r="B247" s="3" t="str">
        <f t="shared" si="19"/>
        <v>II</v>
      </c>
      <c r="C247" s="10">
        <f t="shared" si="20"/>
        <v>52018.44</v>
      </c>
      <c r="D247" s="12" t="str">
        <f t="shared" si="21"/>
        <v>vis</v>
      </c>
      <c r="E247" s="96">
        <f>VLOOKUP(C247,Active!C$21:E$960,3,FALSE)</f>
        <v>-38.000788125574495</v>
      </c>
      <c r="F247" s="3" t="s">
        <v>122</v>
      </c>
      <c r="G247" s="12" t="str">
        <f t="shared" si="22"/>
        <v>52018.44</v>
      </c>
      <c r="H247" s="10">
        <f t="shared" si="23"/>
        <v>3387.5</v>
      </c>
      <c r="I247" s="97" t="s">
        <v>882</v>
      </c>
      <c r="J247" s="98" t="s">
        <v>883</v>
      </c>
      <c r="K247" s="97">
        <v>3387.5</v>
      </c>
      <c r="L247" s="97" t="s">
        <v>884</v>
      </c>
      <c r="M247" s="98" t="s">
        <v>146</v>
      </c>
      <c r="N247" s="98"/>
      <c r="O247" s="99" t="s">
        <v>636</v>
      </c>
      <c r="P247" s="99" t="s">
        <v>850</v>
      </c>
    </row>
    <row r="248" spans="1:16" ht="13.5" thickBot="1" x14ac:dyDescent="0.25">
      <c r="A248" s="10" t="str">
        <f t="shared" si="18"/>
        <v> AOEB 7 </v>
      </c>
      <c r="B248" s="3" t="str">
        <f t="shared" si="19"/>
        <v>I</v>
      </c>
      <c r="C248" s="10">
        <f t="shared" si="20"/>
        <v>52025.02</v>
      </c>
      <c r="D248" s="12" t="str">
        <f t="shared" si="21"/>
        <v>vis</v>
      </c>
      <c r="E248" s="96">
        <f>VLOOKUP(C248,Active!C$21:E$960,3,FALSE)</f>
        <v>-37.492369862696407</v>
      </c>
      <c r="F248" s="3" t="s">
        <v>122</v>
      </c>
      <c r="G248" s="12" t="str">
        <f t="shared" si="22"/>
        <v>52025.02</v>
      </c>
      <c r="H248" s="10">
        <f t="shared" si="23"/>
        <v>3388</v>
      </c>
      <c r="I248" s="97" t="s">
        <v>885</v>
      </c>
      <c r="J248" s="98" t="s">
        <v>886</v>
      </c>
      <c r="K248" s="97">
        <v>3388</v>
      </c>
      <c r="L248" s="97" t="s">
        <v>887</v>
      </c>
      <c r="M248" s="98" t="s">
        <v>146</v>
      </c>
      <c r="N248" s="98"/>
      <c r="O248" s="99" t="s">
        <v>636</v>
      </c>
      <c r="P248" s="99" t="s">
        <v>850</v>
      </c>
    </row>
    <row r="249" spans="1:16" ht="13.5" thickBot="1" x14ac:dyDescent="0.25">
      <c r="A249" s="10" t="str">
        <f t="shared" si="18"/>
        <v> AOEB 7 </v>
      </c>
      <c r="B249" s="3" t="str">
        <f t="shared" si="19"/>
        <v>II</v>
      </c>
      <c r="C249" s="10">
        <f t="shared" si="20"/>
        <v>52044.41</v>
      </c>
      <c r="D249" s="12" t="str">
        <f t="shared" si="21"/>
        <v>vis</v>
      </c>
      <c r="E249" s="96">
        <f>VLOOKUP(C249,Active!C$21:E$960,3,FALSE)</f>
        <v>-35.994158598681551</v>
      </c>
      <c r="F249" s="3" t="s">
        <v>122</v>
      </c>
      <c r="G249" s="12" t="str">
        <f t="shared" si="22"/>
        <v>52044.41</v>
      </c>
      <c r="H249" s="10">
        <f t="shared" si="23"/>
        <v>3389.5</v>
      </c>
      <c r="I249" s="97" t="s">
        <v>888</v>
      </c>
      <c r="J249" s="98" t="s">
        <v>889</v>
      </c>
      <c r="K249" s="97">
        <v>3389.5</v>
      </c>
      <c r="L249" s="97" t="s">
        <v>890</v>
      </c>
      <c r="M249" s="98" t="s">
        <v>146</v>
      </c>
      <c r="N249" s="98"/>
      <c r="O249" s="99" t="s">
        <v>690</v>
      </c>
      <c r="P249" s="99" t="s">
        <v>850</v>
      </c>
    </row>
    <row r="250" spans="1:16" ht="13.5" thickBot="1" x14ac:dyDescent="0.25">
      <c r="A250" s="10" t="str">
        <f t="shared" si="18"/>
        <v> AOEB 7 </v>
      </c>
      <c r="B250" s="3" t="str">
        <f t="shared" si="19"/>
        <v>II</v>
      </c>
      <c r="C250" s="10">
        <f t="shared" si="20"/>
        <v>52057.51</v>
      </c>
      <c r="D250" s="12" t="str">
        <f t="shared" si="21"/>
        <v>vis</v>
      </c>
      <c r="E250" s="96">
        <f>VLOOKUP(C250,Active!C$21:E$960,3,FALSE)</f>
        <v>-34.981958105716842</v>
      </c>
      <c r="F250" s="3" t="s">
        <v>122</v>
      </c>
      <c r="G250" s="12" t="str">
        <f t="shared" si="22"/>
        <v>52057.51</v>
      </c>
      <c r="H250" s="10">
        <f t="shared" si="23"/>
        <v>3390.5</v>
      </c>
      <c r="I250" s="97" t="s">
        <v>891</v>
      </c>
      <c r="J250" s="98" t="s">
        <v>892</v>
      </c>
      <c r="K250" s="97">
        <v>3390.5</v>
      </c>
      <c r="L250" s="97" t="s">
        <v>893</v>
      </c>
      <c r="M250" s="98" t="s">
        <v>146</v>
      </c>
      <c r="N250" s="98"/>
      <c r="O250" s="99" t="s">
        <v>563</v>
      </c>
      <c r="P250" s="99" t="s">
        <v>850</v>
      </c>
    </row>
    <row r="251" spans="1:16" ht="13.5" thickBot="1" x14ac:dyDescent="0.25">
      <c r="A251" s="10" t="str">
        <f t="shared" si="18"/>
        <v> AOEB 7 </v>
      </c>
      <c r="B251" s="3" t="str">
        <f t="shared" si="19"/>
        <v>II</v>
      </c>
      <c r="C251" s="10">
        <f t="shared" si="20"/>
        <v>52082.96</v>
      </c>
      <c r="D251" s="12" t="str">
        <f t="shared" si="21"/>
        <v>vis</v>
      </c>
      <c r="E251" s="96">
        <f>VLOOKUP(C251,Active!C$21:E$960,3,FALSE)</f>
        <v>-33.015507529689991</v>
      </c>
      <c r="F251" s="3" t="s">
        <v>122</v>
      </c>
      <c r="G251" s="12" t="str">
        <f t="shared" si="22"/>
        <v>52082.96</v>
      </c>
      <c r="H251" s="10">
        <f t="shared" si="23"/>
        <v>3392.5</v>
      </c>
      <c r="I251" s="97" t="s">
        <v>894</v>
      </c>
      <c r="J251" s="98" t="s">
        <v>895</v>
      </c>
      <c r="K251" s="97">
        <v>3392.5</v>
      </c>
      <c r="L251" s="97" t="s">
        <v>896</v>
      </c>
      <c r="M251" s="98" t="s">
        <v>146</v>
      </c>
      <c r="N251" s="98"/>
      <c r="O251" s="99" t="s">
        <v>367</v>
      </c>
      <c r="P251" s="99" t="s">
        <v>850</v>
      </c>
    </row>
    <row r="252" spans="1:16" ht="13.5" thickBot="1" x14ac:dyDescent="0.25">
      <c r="A252" s="10" t="str">
        <f t="shared" si="18"/>
        <v> AOEB 7 </v>
      </c>
      <c r="B252" s="3" t="str">
        <f t="shared" si="19"/>
        <v>II</v>
      </c>
      <c r="C252" s="10">
        <f t="shared" si="20"/>
        <v>52083.19</v>
      </c>
      <c r="D252" s="12" t="str">
        <f t="shared" si="21"/>
        <v>vis</v>
      </c>
      <c r="E252" s="96">
        <f>VLOOKUP(C252,Active!C$21:E$960,3,FALSE)</f>
        <v>-32.997736070652962</v>
      </c>
      <c r="F252" s="3" t="s">
        <v>122</v>
      </c>
      <c r="G252" s="12" t="str">
        <f t="shared" si="22"/>
        <v>52083.19</v>
      </c>
      <c r="H252" s="10">
        <f t="shared" si="23"/>
        <v>3392.5</v>
      </c>
      <c r="I252" s="97" t="s">
        <v>897</v>
      </c>
      <c r="J252" s="98" t="s">
        <v>898</v>
      </c>
      <c r="K252" s="97">
        <v>3392.5</v>
      </c>
      <c r="L252" s="97" t="s">
        <v>899</v>
      </c>
      <c r="M252" s="98" t="s">
        <v>146</v>
      </c>
      <c r="N252" s="98"/>
      <c r="O252" s="99" t="s">
        <v>579</v>
      </c>
      <c r="P252" s="99" t="s">
        <v>850</v>
      </c>
    </row>
    <row r="253" spans="1:16" ht="13.5" thickBot="1" x14ac:dyDescent="0.25">
      <c r="A253" s="10" t="str">
        <f t="shared" si="18"/>
        <v> AOEB 7 </v>
      </c>
      <c r="B253" s="3" t="str">
        <f t="shared" si="19"/>
        <v>I</v>
      </c>
      <c r="C253" s="10">
        <f t="shared" si="20"/>
        <v>52089.82</v>
      </c>
      <c r="D253" s="12" t="str">
        <f t="shared" si="21"/>
        <v>vis</v>
      </c>
      <c r="E253" s="96">
        <f>VLOOKUP(C253,Active!C$21:E$960,3,FALSE)</f>
        <v>-32.485454447114478</v>
      </c>
      <c r="F253" s="3" t="s">
        <v>122</v>
      </c>
      <c r="G253" s="12" t="str">
        <f t="shared" si="22"/>
        <v>52089.82</v>
      </c>
      <c r="H253" s="10">
        <f t="shared" si="23"/>
        <v>3393</v>
      </c>
      <c r="I253" s="97" t="s">
        <v>900</v>
      </c>
      <c r="J253" s="98" t="s">
        <v>901</v>
      </c>
      <c r="K253" s="97">
        <v>3393</v>
      </c>
      <c r="L253" s="97" t="s">
        <v>902</v>
      </c>
      <c r="M253" s="98" t="s">
        <v>146</v>
      </c>
      <c r="N253" s="98"/>
      <c r="O253" s="99" t="s">
        <v>579</v>
      </c>
      <c r="P253" s="99" t="s">
        <v>850</v>
      </c>
    </row>
    <row r="254" spans="1:16" ht="13.5" thickBot="1" x14ac:dyDescent="0.25">
      <c r="A254" s="10" t="str">
        <f t="shared" si="18"/>
        <v>BAVM 154 </v>
      </c>
      <c r="B254" s="3" t="str">
        <f t="shared" si="19"/>
        <v>II</v>
      </c>
      <c r="C254" s="10">
        <f t="shared" si="20"/>
        <v>52134.75</v>
      </c>
      <c r="D254" s="12" t="str">
        <f t="shared" si="21"/>
        <v>vis</v>
      </c>
      <c r="E254" s="96">
        <f>VLOOKUP(C254,Active!C$21:E$960,3,FALSE)</f>
        <v>-29.013838557884732</v>
      </c>
      <c r="F254" s="3" t="s">
        <v>122</v>
      </c>
      <c r="G254" s="12" t="str">
        <f t="shared" si="22"/>
        <v>52134.75</v>
      </c>
      <c r="H254" s="10">
        <f t="shared" si="23"/>
        <v>3396.5</v>
      </c>
      <c r="I254" s="97" t="s">
        <v>903</v>
      </c>
      <c r="J254" s="98" t="s">
        <v>904</v>
      </c>
      <c r="K254" s="97">
        <v>3396.5</v>
      </c>
      <c r="L254" s="97" t="s">
        <v>905</v>
      </c>
      <c r="M254" s="98" t="s">
        <v>146</v>
      </c>
      <c r="N254" s="98"/>
      <c r="O254" s="99" t="s">
        <v>906</v>
      </c>
      <c r="P254" s="100" t="s">
        <v>869</v>
      </c>
    </row>
    <row r="255" spans="1:16" ht="13.5" thickBot="1" x14ac:dyDescent="0.25">
      <c r="A255" s="10" t="str">
        <f t="shared" si="18"/>
        <v>BAVM 154 </v>
      </c>
      <c r="B255" s="3" t="str">
        <f t="shared" si="19"/>
        <v>II</v>
      </c>
      <c r="C255" s="10">
        <f t="shared" si="20"/>
        <v>52147.95</v>
      </c>
      <c r="D255" s="12" t="str">
        <f t="shared" si="21"/>
        <v>vis</v>
      </c>
      <c r="E255" s="96">
        <f>VLOOKUP(C255,Active!C$21:E$960,3,FALSE)</f>
        <v>-27.993911343599795</v>
      </c>
      <c r="F255" s="3" t="s">
        <v>122</v>
      </c>
      <c r="G255" s="12" t="str">
        <f t="shared" si="22"/>
        <v>52147.95</v>
      </c>
      <c r="H255" s="10">
        <f t="shared" si="23"/>
        <v>3397.5</v>
      </c>
      <c r="I255" s="97" t="s">
        <v>907</v>
      </c>
      <c r="J255" s="98" t="s">
        <v>908</v>
      </c>
      <c r="K255" s="97">
        <v>3397.5</v>
      </c>
      <c r="L255" s="97" t="s">
        <v>909</v>
      </c>
      <c r="M255" s="98" t="s">
        <v>146</v>
      </c>
      <c r="N255" s="98"/>
      <c r="O255" s="99" t="s">
        <v>910</v>
      </c>
      <c r="P255" s="100" t="s">
        <v>869</v>
      </c>
    </row>
    <row r="256" spans="1:16" ht="13.5" thickBot="1" x14ac:dyDescent="0.25">
      <c r="A256" s="10" t="str">
        <f t="shared" si="18"/>
        <v>VSB 39 </v>
      </c>
      <c r="B256" s="3" t="str">
        <f t="shared" si="19"/>
        <v>II</v>
      </c>
      <c r="C256" s="10">
        <f t="shared" si="20"/>
        <v>52161</v>
      </c>
      <c r="D256" s="12" t="str">
        <f t="shared" si="21"/>
        <v>vis</v>
      </c>
      <c r="E256" s="96">
        <f>VLOOKUP(C256,Active!C$21:E$960,3,FALSE)</f>
        <v>-26.985574211294921</v>
      </c>
      <c r="F256" s="3" t="s">
        <v>122</v>
      </c>
      <c r="G256" s="12" t="str">
        <f t="shared" si="22"/>
        <v>52161.00</v>
      </c>
      <c r="H256" s="10">
        <f t="shared" si="23"/>
        <v>3398.5</v>
      </c>
      <c r="I256" s="97" t="s">
        <v>911</v>
      </c>
      <c r="J256" s="98" t="s">
        <v>912</v>
      </c>
      <c r="K256" s="97">
        <v>3398.5</v>
      </c>
      <c r="L256" s="97" t="s">
        <v>913</v>
      </c>
      <c r="M256" s="98" t="s">
        <v>146</v>
      </c>
      <c r="N256" s="98"/>
      <c r="O256" s="99" t="s">
        <v>914</v>
      </c>
      <c r="P256" s="100" t="s">
        <v>915</v>
      </c>
    </row>
    <row r="257" spans="1:16" ht="13.5" thickBot="1" x14ac:dyDescent="0.25">
      <c r="A257" s="10" t="str">
        <f t="shared" si="18"/>
        <v>BAVM 154 </v>
      </c>
      <c r="B257" s="3" t="str">
        <f t="shared" si="19"/>
        <v>II</v>
      </c>
      <c r="C257" s="10">
        <f t="shared" si="20"/>
        <v>52238.16</v>
      </c>
      <c r="D257" s="12" t="str">
        <f t="shared" si="21"/>
        <v>vis</v>
      </c>
      <c r="E257" s="96">
        <f>VLOOKUP(C257,Active!C$21:E$960,3,FALSE)</f>
        <v>-21.023636040518657</v>
      </c>
      <c r="F257" s="3" t="s">
        <v>122</v>
      </c>
      <c r="G257" s="12" t="str">
        <f t="shared" si="22"/>
        <v>52238.16</v>
      </c>
      <c r="H257" s="10">
        <f t="shared" si="23"/>
        <v>3404.5</v>
      </c>
      <c r="I257" s="97" t="s">
        <v>916</v>
      </c>
      <c r="J257" s="98" t="s">
        <v>917</v>
      </c>
      <c r="K257" s="97">
        <v>3404.5</v>
      </c>
      <c r="L257" s="97" t="s">
        <v>899</v>
      </c>
      <c r="M257" s="98" t="s">
        <v>146</v>
      </c>
      <c r="N257" s="98"/>
      <c r="O257" s="99" t="s">
        <v>918</v>
      </c>
      <c r="P257" s="100" t="s">
        <v>869</v>
      </c>
    </row>
    <row r="258" spans="1:16" ht="13.5" thickBot="1" x14ac:dyDescent="0.25">
      <c r="A258" s="10" t="str">
        <f t="shared" si="18"/>
        <v>BAVM 157 </v>
      </c>
      <c r="B258" s="3" t="str">
        <f t="shared" si="19"/>
        <v>I</v>
      </c>
      <c r="C258" s="10">
        <f t="shared" si="20"/>
        <v>52490.95</v>
      </c>
      <c r="D258" s="12" t="str">
        <f t="shared" si="21"/>
        <v>vis</v>
      </c>
      <c r="E258" s="96">
        <f>VLOOKUP(C258,Active!C$21:E$960,3,FALSE)</f>
        <v>-1.4912572148262577</v>
      </c>
      <c r="F258" s="3" t="s">
        <v>122</v>
      </c>
      <c r="G258" s="12" t="str">
        <f t="shared" si="22"/>
        <v>52490.95</v>
      </c>
      <c r="H258" s="10">
        <f t="shared" si="23"/>
        <v>3424</v>
      </c>
      <c r="I258" s="97" t="s">
        <v>919</v>
      </c>
      <c r="J258" s="98" t="s">
        <v>920</v>
      </c>
      <c r="K258" s="97">
        <v>3424</v>
      </c>
      <c r="L258" s="97" t="s">
        <v>921</v>
      </c>
      <c r="M258" s="98" t="s">
        <v>146</v>
      </c>
      <c r="N258" s="98"/>
      <c r="O258" s="99" t="s">
        <v>910</v>
      </c>
      <c r="P258" s="100" t="s">
        <v>922</v>
      </c>
    </row>
    <row r="259" spans="1:16" ht="13.5" thickBot="1" x14ac:dyDescent="0.25">
      <c r="A259" s="10" t="str">
        <f t="shared" si="18"/>
        <v>BAVM 157 </v>
      </c>
      <c r="B259" s="3" t="str">
        <f t="shared" si="19"/>
        <v>II</v>
      </c>
      <c r="C259" s="10">
        <f t="shared" si="20"/>
        <v>52497.15</v>
      </c>
      <c r="D259" s="12" t="str">
        <f t="shared" si="21"/>
        <v>vis</v>
      </c>
      <c r="E259" s="96">
        <f>VLOOKUP(C259,Active!C$21:E$960,3,FALSE)</f>
        <v>-1.0122004929647077</v>
      </c>
      <c r="F259" s="3" t="s">
        <v>122</v>
      </c>
      <c r="G259" s="12" t="str">
        <f t="shared" si="22"/>
        <v>52497.15</v>
      </c>
      <c r="H259" s="10">
        <f t="shared" si="23"/>
        <v>3424.5</v>
      </c>
      <c r="I259" s="97" t="s">
        <v>923</v>
      </c>
      <c r="J259" s="98" t="s">
        <v>924</v>
      </c>
      <c r="K259" s="97">
        <v>3424.5</v>
      </c>
      <c r="L259" s="97" t="s">
        <v>925</v>
      </c>
      <c r="M259" s="98" t="s">
        <v>146</v>
      </c>
      <c r="N259" s="98"/>
      <c r="O259" s="99" t="s">
        <v>910</v>
      </c>
      <c r="P259" s="100" t="s">
        <v>922</v>
      </c>
    </row>
    <row r="260" spans="1:16" ht="13.5" thickBot="1" x14ac:dyDescent="0.25">
      <c r="A260" s="10" t="str">
        <f t="shared" si="18"/>
        <v>BAVM 157 </v>
      </c>
      <c r="B260" s="3" t="str">
        <f t="shared" si="19"/>
        <v>II</v>
      </c>
      <c r="C260" s="10">
        <f t="shared" si="20"/>
        <v>52574.39</v>
      </c>
      <c r="D260" s="12" t="str">
        <f t="shared" si="21"/>
        <v>vis</v>
      </c>
      <c r="E260" s="96">
        <f>VLOOKUP(C260,Active!C$21:E$960,3,FALSE)</f>
        <v>4.9559190548674028</v>
      </c>
      <c r="F260" s="3" t="s">
        <v>122</v>
      </c>
      <c r="G260" s="12" t="str">
        <f t="shared" si="22"/>
        <v>52574.39</v>
      </c>
      <c r="H260" s="10">
        <f t="shared" si="23"/>
        <v>3430.5</v>
      </c>
      <c r="I260" s="97" t="s">
        <v>926</v>
      </c>
      <c r="J260" s="98" t="s">
        <v>927</v>
      </c>
      <c r="K260" s="97">
        <v>3430.5</v>
      </c>
      <c r="L260" s="97" t="s">
        <v>928</v>
      </c>
      <c r="M260" s="98" t="s">
        <v>146</v>
      </c>
      <c r="N260" s="98"/>
      <c r="O260" s="99" t="s">
        <v>843</v>
      </c>
      <c r="P260" s="100" t="s">
        <v>922</v>
      </c>
    </row>
    <row r="261" spans="1:16" ht="13.5" thickBot="1" x14ac:dyDescent="0.25">
      <c r="A261" s="10" t="str">
        <f t="shared" si="18"/>
        <v>BAVM 171 </v>
      </c>
      <c r="B261" s="3" t="str">
        <f t="shared" si="19"/>
        <v>II</v>
      </c>
      <c r="C261" s="10">
        <f t="shared" si="20"/>
        <v>52885.38</v>
      </c>
      <c r="D261" s="12" t="str">
        <f t="shared" si="21"/>
        <v>vis</v>
      </c>
      <c r="E261" s="96">
        <f>VLOOKUP(C261,Active!C$21:E$960,3,FALSE)</f>
        <v>28.985249688999264</v>
      </c>
      <c r="F261" s="3" t="s">
        <v>122</v>
      </c>
      <c r="G261" s="12" t="str">
        <f t="shared" si="22"/>
        <v>52885.38</v>
      </c>
      <c r="H261" s="10">
        <f t="shared" si="23"/>
        <v>3454.5</v>
      </c>
      <c r="I261" s="97" t="s">
        <v>929</v>
      </c>
      <c r="J261" s="98" t="s">
        <v>930</v>
      </c>
      <c r="K261" s="97">
        <v>3454.5</v>
      </c>
      <c r="L261" s="97" t="s">
        <v>931</v>
      </c>
      <c r="M261" s="98" t="s">
        <v>146</v>
      </c>
      <c r="N261" s="98"/>
      <c r="O261" s="99" t="s">
        <v>843</v>
      </c>
      <c r="P261" s="100" t="s">
        <v>932</v>
      </c>
    </row>
    <row r="262" spans="1:16" ht="13.5" thickBot="1" x14ac:dyDescent="0.25">
      <c r="A262" s="10" t="str">
        <f t="shared" si="18"/>
        <v>BAVM 187 </v>
      </c>
      <c r="B262" s="3" t="str">
        <f t="shared" si="19"/>
        <v>II</v>
      </c>
      <c r="C262" s="10">
        <f t="shared" si="20"/>
        <v>52898.2</v>
      </c>
      <c r="D262" s="12" t="str">
        <f t="shared" si="21"/>
        <v>vis</v>
      </c>
      <c r="E262" s="96">
        <f>VLOOKUP(C262,Active!C$21:E$960,3,FALSE)</f>
        <v>29.975815362267106</v>
      </c>
      <c r="F262" s="3" t="s">
        <v>122</v>
      </c>
      <c r="G262" s="12" t="str">
        <f t="shared" si="22"/>
        <v>52898.20</v>
      </c>
      <c r="H262" s="10">
        <f t="shared" si="23"/>
        <v>3455.5</v>
      </c>
      <c r="I262" s="97" t="s">
        <v>933</v>
      </c>
      <c r="J262" s="98" t="s">
        <v>934</v>
      </c>
      <c r="K262" s="97">
        <v>3455.5</v>
      </c>
      <c r="L262" s="97" t="s">
        <v>935</v>
      </c>
      <c r="M262" s="98" t="s">
        <v>146</v>
      </c>
      <c r="N262" s="98"/>
      <c r="O262" s="99" t="s">
        <v>910</v>
      </c>
      <c r="P262" s="100" t="s">
        <v>936</v>
      </c>
    </row>
    <row r="263" spans="1:16" ht="13.5" thickBot="1" x14ac:dyDescent="0.25">
      <c r="A263" s="10" t="str">
        <f t="shared" si="18"/>
        <v>BAVM 187 </v>
      </c>
      <c r="B263" s="3" t="str">
        <f t="shared" si="19"/>
        <v>I</v>
      </c>
      <c r="C263" s="10">
        <f t="shared" si="20"/>
        <v>52905.15</v>
      </c>
      <c r="D263" s="12" t="str">
        <f t="shared" si="21"/>
        <v>vis</v>
      </c>
      <c r="E263" s="96">
        <f>VLOOKUP(C263,Active!C$21:E$960,3,FALSE)</f>
        <v>30.512822494031219</v>
      </c>
      <c r="F263" s="3" t="s">
        <v>122</v>
      </c>
      <c r="G263" s="12" t="str">
        <f t="shared" si="22"/>
        <v>52905.15</v>
      </c>
      <c r="H263" s="10">
        <f t="shared" si="23"/>
        <v>3456</v>
      </c>
      <c r="I263" s="97" t="s">
        <v>937</v>
      </c>
      <c r="J263" s="98" t="s">
        <v>938</v>
      </c>
      <c r="K263" s="97">
        <v>3456</v>
      </c>
      <c r="L263" s="97" t="s">
        <v>939</v>
      </c>
      <c r="M263" s="98" t="s">
        <v>146</v>
      </c>
      <c r="N263" s="98"/>
      <c r="O263" s="99" t="s">
        <v>910</v>
      </c>
      <c r="P263" s="100" t="s">
        <v>936</v>
      </c>
    </row>
    <row r="264" spans="1:16" ht="13.5" thickBot="1" x14ac:dyDescent="0.25">
      <c r="A264" s="10" t="str">
        <f t="shared" si="18"/>
        <v>BAVM 179 </v>
      </c>
      <c r="B264" s="3" t="str">
        <f t="shared" si="19"/>
        <v>II</v>
      </c>
      <c r="C264" s="10">
        <f t="shared" si="20"/>
        <v>53170.12</v>
      </c>
      <c r="D264" s="12" t="str">
        <f t="shared" si="21"/>
        <v>vis</v>
      </c>
      <c r="E264" s="96">
        <f>VLOOKUP(C264,Active!C$21:E$960,3,FALSE)</f>
        <v>50.986315976541874</v>
      </c>
      <c r="F264" s="3" t="s">
        <v>122</v>
      </c>
      <c r="G264" s="12" t="str">
        <f t="shared" si="22"/>
        <v>53170.12</v>
      </c>
      <c r="H264" s="10">
        <f t="shared" si="23"/>
        <v>3476.5</v>
      </c>
      <c r="I264" s="97" t="s">
        <v>940</v>
      </c>
      <c r="J264" s="98" t="s">
        <v>941</v>
      </c>
      <c r="K264" s="97">
        <v>3476.5</v>
      </c>
      <c r="L264" s="97" t="s">
        <v>942</v>
      </c>
      <c r="M264" s="98" t="s">
        <v>146</v>
      </c>
      <c r="N264" s="98"/>
      <c r="O264" s="99" t="s">
        <v>843</v>
      </c>
      <c r="P264" s="100" t="s">
        <v>943</v>
      </c>
    </row>
    <row r="265" spans="1:16" ht="13.5" thickBot="1" x14ac:dyDescent="0.25">
      <c r="A265" s="10" t="str">
        <f t="shared" si="18"/>
        <v>BAVM 179 </v>
      </c>
      <c r="B265" s="3" t="str">
        <f t="shared" si="19"/>
        <v>I</v>
      </c>
      <c r="C265" s="10">
        <f t="shared" si="20"/>
        <v>53176.22</v>
      </c>
      <c r="D265" s="12" t="str">
        <f t="shared" si="21"/>
        <v>vis</v>
      </c>
      <c r="E265" s="96">
        <f>VLOOKUP(C265,Active!C$21:E$960,3,FALSE)</f>
        <v>51.457645977082635</v>
      </c>
      <c r="F265" s="3" t="s">
        <v>122</v>
      </c>
      <c r="G265" s="12" t="str">
        <f t="shared" si="22"/>
        <v>53176.22</v>
      </c>
      <c r="H265" s="10">
        <f t="shared" si="23"/>
        <v>3477</v>
      </c>
      <c r="I265" s="97" t="s">
        <v>944</v>
      </c>
      <c r="J265" s="98" t="s">
        <v>945</v>
      </c>
      <c r="K265" s="97">
        <v>3477</v>
      </c>
      <c r="L265" s="97" t="s">
        <v>946</v>
      </c>
      <c r="M265" s="98" t="s">
        <v>146</v>
      </c>
      <c r="N265" s="98"/>
      <c r="O265" s="99" t="s">
        <v>843</v>
      </c>
      <c r="P265" s="100" t="s">
        <v>943</v>
      </c>
    </row>
    <row r="266" spans="1:16" ht="13.5" thickBot="1" x14ac:dyDescent="0.25">
      <c r="A266" s="10" t="str">
        <f t="shared" si="18"/>
        <v>BAVM 187 </v>
      </c>
      <c r="B266" s="3" t="str">
        <f t="shared" si="19"/>
        <v>II</v>
      </c>
      <c r="C266" s="10">
        <f t="shared" si="20"/>
        <v>53260.85</v>
      </c>
      <c r="D266" s="12" t="str">
        <f t="shared" si="21"/>
        <v>vis</v>
      </c>
      <c r="E266" s="96">
        <f>VLOOKUP(C266,Active!C$21:E$960,3,FALSE)</f>
        <v>57.996770230487982</v>
      </c>
      <c r="F266" s="3" t="s">
        <v>122</v>
      </c>
      <c r="G266" s="12" t="str">
        <f t="shared" si="22"/>
        <v>53260.85</v>
      </c>
      <c r="H266" s="10">
        <f t="shared" si="23"/>
        <v>3483.5</v>
      </c>
      <c r="I266" s="97" t="s">
        <v>947</v>
      </c>
      <c r="J266" s="98" t="s">
        <v>948</v>
      </c>
      <c r="K266" s="97">
        <v>3483.5</v>
      </c>
      <c r="L266" s="97" t="s">
        <v>949</v>
      </c>
      <c r="M266" s="98" t="s">
        <v>146</v>
      </c>
      <c r="N266" s="98"/>
      <c r="O266" s="99" t="s">
        <v>910</v>
      </c>
      <c r="P266" s="100" t="s">
        <v>936</v>
      </c>
    </row>
    <row r="267" spans="1:16" ht="13.5" thickBot="1" x14ac:dyDescent="0.25">
      <c r="A267" s="10" t="str">
        <f t="shared" ref="A267:A280" si="24">P267</f>
        <v>BAVM 187 </v>
      </c>
      <c r="B267" s="3" t="str">
        <f t="shared" ref="B267:B280" si="25">IF(H267=INT(H267),"I","II")</f>
        <v>II</v>
      </c>
      <c r="C267" s="10">
        <f t="shared" ref="C267:C280" si="26">1*G267</f>
        <v>53648.800000000003</v>
      </c>
      <c r="D267" s="12" t="str">
        <f t="shared" ref="D267:D280" si="27">VLOOKUP(F267,I$1:J$5,2,FALSE)</f>
        <v>vis</v>
      </c>
      <c r="E267" s="96">
        <f>VLOOKUP(C267,Active!C$21:E$960,3,FALSE)</f>
        <v>87.972585592755649</v>
      </c>
      <c r="F267" s="3" t="s">
        <v>122</v>
      </c>
      <c r="G267" s="12" t="str">
        <f t="shared" ref="G267:G280" si="28">MID(I267,3,LEN(I267)-3)</f>
        <v>53648.80</v>
      </c>
      <c r="H267" s="10">
        <f t="shared" ref="H267:H280" si="29">1*K267</f>
        <v>3513.5</v>
      </c>
      <c r="I267" s="97" t="s">
        <v>950</v>
      </c>
      <c r="J267" s="98" t="s">
        <v>951</v>
      </c>
      <c r="K267" s="97">
        <v>3513.5</v>
      </c>
      <c r="L267" s="97" t="s">
        <v>952</v>
      </c>
      <c r="M267" s="98" t="s">
        <v>146</v>
      </c>
      <c r="N267" s="98"/>
      <c r="O267" s="99" t="s">
        <v>910</v>
      </c>
      <c r="P267" s="100" t="s">
        <v>936</v>
      </c>
    </row>
    <row r="268" spans="1:16" ht="13.5" thickBot="1" x14ac:dyDescent="0.25">
      <c r="A268" s="10" t="str">
        <f t="shared" si="24"/>
        <v>VSB 44 </v>
      </c>
      <c r="B268" s="3" t="str">
        <f t="shared" si="25"/>
        <v>II</v>
      </c>
      <c r="C268" s="10">
        <f t="shared" si="26"/>
        <v>53674.982000000004</v>
      </c>
      <c r="D268" s="12" t="str">
        <f t="shared" si="27"/>
        <v>vis</v>
      </c>
      <c r="E268" s="96">
        <f>VLOOKUP(C268,Active!C$21:E$960,3,FALSE)</f>
        <v>89.995595768847679</v>
      </c>
      <c r="F268" s="3" t="s">
        <v>122</v>
      </c>
      <c r="G268" s="12" t="str">
        <f t="shared" si="28"/>
        <v>53674.982</v>
      </c>
      <c r="H268" s="10">
        <f t="shared" si="29"/>
        <v>3515.5</v>
      </c>
      <c r="I268" s="97" t="s">
        <v>953</v>
      </c>
      <c r="J268" s="98" t="s">
        <v>954</v>
      </c>
      <c r="K268" s="97">
        <v>3515.5</v>
      </c>
      <c r="L268" s="97" t="s">
        <v>955</v>
      </c>
      <c r="M268" s="98" t="s">
        <v>146</v>
      </c>
      <c r="N268" s="98"/>
      <c r="O268" s="99" t="s">
        <v>956</v>
      </c>
      <c r="P268" s="100" t="s">
        <v>957</v>
      </c>
    </row>
    <row r="269" spans="1:16" ht="13.5" thickBot="1" x14ac:dyDescent="0.25">
      <c r="A269" s="10" t="str">
        <f t="shared" si="24"/>
        <v>VSB 50 </v>
      </c>
      <c r="B269" s="3" t="str">
        <f t="shared" si="25"/>
        <v>I</v>
      </c>
      <c r="C269" s="10">
        <f t="shared" si="26"/>
        <v>55060</v>
      </c>
      <c r="D269" s="12" t="str">
        <f t="shared" si="27"/>
        <v>vis</v>
      </c>
      <c r="E269" s="96">
        <f>VLOOKUP(C269,Active!C$21:E$960,3,FALSE)</f>
        <v>197.01207686542369</v>
      </c>
      <c r="F269" s="3" t="s">
        <v>122</v>
      </c>
      <c r="G269" s="12" t="str">
        <f t="shared" si="28"/>
        <v>55060.0</v>
      </c>
      <c r="H269" s="10">
        <f t="shared" si="29"/>
        <v>3623</v>
      </c>
      <c r="I269" s="97" t="s">
        <v>958</v>
      </c>
      <c r="J269" s="98" t="s">
        <v>959</v>
      </c>
      <c r="K269" s="97">
        <v>3623</v>
      </c>
      <c r="L269" s="97" t="s">
        <v>960</v>
      </c>
      <c r="M269" s="98" t="s">
        <v>146</v>
      </c>
      <c r="N269" s="98"/>
      <c r="O269" s="99" t="s">
        <v>961</v>
      </c>
      <c r="P269" s="100" t="s">
        <v>962</v>
      </c>
    </row>
    <row r="270" spans="1:16" ht="13.5" thickBot="1" x14ac:dyDescent="0.25">
      <c r="A270" s="10" t="str">
        <f t="shared" si="24"/>
        <v>VSB 50 </v>
      </c>
      <c r="B270" s="3" t="str">
        <f t="shared" si="25"/>
        <v>I</v>
      </c>
      <c r="C270" s="10">
        <f t="shared" si="26"/>
        <v>55066.1</v>
      </c>
      <c r="D270" s="12" t="str">
        <f t="shared" si="27"/>
        <v>vis</v>
      </c>
      <c r="E270" s="96">
        <f>VLOOKUP(C270,Active!C$21:E$960,3,FALSE)</f>
        <v>197.48340686596444</v>
      </c>
      <c r="F270" s="3" t="s">
        <v>122</v>
      </c>
      <c r="G270" s="12" t="str">
        <f t="shared" si="28"/>
        <v>55066.1</v>
      </c>
      <c r="H270" s="10">
        <f t="shared" si="29"/>
        <v>3623</v>
      </c>
      <c r="I270" s="97" t="s">
        <v>963</v>
      </c>
      <c r="J270" s="98" t="s">
        <v>964</v>
      </c>
      <c r="K270" s="97">
        <v>3623</v>
      </c>
      <c r="L270" s="97" t="s">
        <v>965</v>
      </c>
      <c r="M270" s="98" t="s">
        <v>146</v>
      </c>
      <c r="N270" s="98"/>
      <c r="O270" s="99" t="s">
        <v>961</v>
      </c>
      <c r="P270" s="100" t="s">
        <v>962</v>
      </c>
    </row>
    <row r="271" spans="1:16" ht="13.5" thickBot="1" x14ac:dyDescent="0.25">
      <c r="A271" s="10" t="str">
        <f t="shared" si="24"/>
        <v>VSB 50 </v>
      </c>
      <c r="B271" s="3" t="str">
        <f t="shared" si="25"/>
        <v>I</v>
      </c>
      <c r="C271" s="10">
        <f t="shared" si="26"/>
        <v>55072.800000000003</v>
      </c>
      <c r="D271" s="12" t="str">
        <f t="shared" si="27"/>
        <v>vis</v>
      </c>
      <c r="E271" s="96">
        <f>VLOOKUP(C271,Active!C$21:E$960,3,FALSE)</f>
        <v>198.0010971944277</v>
      </c>
      <c r="F271" s="3" t="s">
        <v>122</v>
      </c>
      <c r="G271" s="12" t="str">
        <f t="shared" si="28"/>
        <v>55072.8</v>
      </c>
      <c r="H271" s="10">
        <f t="shared" si="29"/>
        <v>3624</v>
      </c>
      <c r="I271" s="97" t="s">
        <v>966</v>
      </c>
      <c r="J271" s="98" t="s">
        <v>967</v>
      </c>
      <c r="K271" s="97">
        <v>3624</v>
      </c>
      <c r="L271" s="97" t="s">
        <v>968</v>
      </c>
      <c r="M271" s="98" t="s">
        <v>146</v>
      </c>
      <c r="N271" s="98"/>
      <c r="O271" s="99" t="s">
        <v>961</v>
      </c>
      <c r="P271" s="100" t="s">
        <v>962</v>
      </c>
    </row>
    <row r="272" spans="1:16" ht="13.5" thickBot="1" x14ac:dyDescent="0.25">
      <c r="A272" s="10" t="str">
        <f t="shared" si="24"/>
        <v>VSB 50 </v>
      </c>
      <c r="B272" s="3" t="str">
        <f t="shared" si="25"/>
        <v>I</v>
      </c>
      <c r="C272" s="10">
        <f t="shared" si="26"/>
        <v>55079.6</v>
      </c>
      <c r="D272" s="12" t="str">
        <f t="shared" si="27"/>
        <v>vis</v>
      </c>
      <c r="E272" s="96">
        <f>VLOOKUP(C272,Active!C$21:E$960,3,FALSE)</f>
        <v>198.52651424421063</v>
      </c>
      <c r="F272" s="3" t="s">
        <v>122</v>
      </c>
      <c r="G272" s="12" t="str">
        <f t="shared" si="28"/>
        <v>55079.6</v>
      </c>
      <c r="H272" s="10">
        <f t="shared" si="29"/>
        <v>3624</v>
      </c>
      <c r="I272" s="97" t="s">
        <v>969</v>
      </c>
      <c r="J272" s="98" t="s">
        <v>970</v>
      </c>
      <c r="K272" s="97">
        <v>3624</v>
      </c>
      <c r="L272" s="97" t="s">
        <v>971</v>
      </c>
      <c r="M272" s="98" t="s">
        <v>146</v>
      </c>
      <c r="N272" s="98"/>
      <c r="O272" s="99" t="s">
        <v>961</v>
      </c>
      <c r="P272" s="100" t="s">
        <v>962</v>
      </c>
    </row>
    <row r="273" spans="1:16" ht="13.5" thickBot="1" x14ac:dyDescent="0.25">
      <c r="A273" s="10" t="str">
        <f t="shared" si="24"/>
        <v>VSB 50 </v>
      </c>
      <c r="B273" s="3" t="str">
        <f t="shared" si="25"/>
        <v>I</v>
      </c>
      <c r="C273" s="10">
        <f t="shared" si="26"/>
        <v>55085.3</v>
      </c>
      <c r="D273" s="12" t="str">
        <f t="shared" si="27"/>
        <v>vis</v>
      </c>
      <c r="E273" s="96">
        <f>VLOOKUP(C273,Active!C$21:E$960,3,FALSE)</f>
        <v>198.96693735947048</v>
      </c>
      <c r="F273" s="3" t="s">
        <v>122</v>
      </c>
      <c r="G273" s="12" t="str">
        <f t="shared" si="28"/>
        <v>55085.3</v>
      </c>
      <c r="H273" s="10">
        <f t="shared" si="29"/>
        <v>3625</v>
      </c>
      <c r="I273" s="97" t="s">
        <v>972</v>
      </c>
      <c r="J273" s="98" t="s">
        <v>973</v>
      </c>
      <c r="K273" s="97">
        <v>3625</v>
      </c>
      <c r="L273" s="97" t="s">
        <v>974</v>
      </c>
      <c r="M273" s="98" t="s">
        <v>146</v>
      </c>
      <c r="N273" s="98"/>
      <c r="O273" s="99" t="s">
        <v>961</v>
      </c>
      <c r="P273" s="100" t="s">
        <v>962</v>
      </c>
    </row>
    <row r="274" spans="1:16" ht="13.5" thickBot="1" x14ac:dyDescent="0.25">
      <c r="A274" s="10" t="str">
        <f t="shared" si="24"/>
        <v>VSB 50 </v>
      </c>
      <c r="B274" s="3" t="str">
        <f t="shared" si="25"/>
        <v>I</v>
      </c>
      <c r="C274" s="10">
        <f t="shared" si="26"/>
        <v>55091.7</v>
      </c>
      <c r="D274" s="12" t="str">
        <f t="shared" si="27"/>
        <v>vis</v>
      </c>
      <c r="E274" s="96">
        <f>VLOOKUP(C274,Active!C$21:E$960,3,FALSE)</f>
        <v>199.46144752397194</v>
      </c>
      <c r="F274" s="3" t="s">
        <v>122</v>
      </c>
      <c r="G274" s="12" t="str">
        <f t="shared" si="28"/>
        <v>55091.7</v>
      </c>
      <c r="H274" s="10">
        <f t="shared" si="29"/>
        <v>3625</v>
      </c>
      <c r="I274" s="97" t="s">
        <v>975</v>
      </c>
      <c r="J274" s="98" t="s">
        <v>976</v>
      </c>
      <c r="K274" s="97">
        <v>3625</v>
      </c>
      <c r="L274" s="97" t="s">
        <v>977</v>
      </c>
      <c r="M274" s="98" t="s">
        <v>146</v>
      </c>
      <c r="N274" s="98"/>
      <c r="O274" s="99" t="s">
        <v>961</v>
      </c>
      <c r="P274" s="100" t="s">
        <v>962</v>
      </c>
    </row>
    <row r="275" spans="1:16" ht="13.5" thickBot="1" x14ac:dyDescent="0.25">
      <c r="A275" s="10" t="str">
        <f t="shared" si="24"/>
        <v> JAAVSO 43-1 </v>
      </c>
      <c r="B275" s="3" t="str">
        <f t="shared" si="25"/>
        <v>II</v>
      </c>
      <c r="C275" s="10">
        <f t="shared" si="26"/>
        <v>56826.16</v>
      </c>
      <c r="D275" s="12" t="str">
        <f t="shared" si="27"/>
        <v>vis</v>
      </c>
      <c r="E275" s="96">
        <f>VLOOKUP(C275,Active!C$21:E$960,3,FALSE)</f>
        <v>333.47833813677869</v>
      </c>
      <c r="F275" s="3" t="s">
        <v>122</v>
      </c>
      <c r="G275" s="12" t="str">
        <f t="shared" si="28"/>
        <v>56826.1600</v>
      </c>
      <c r="H275" s="10">
        <f t="shared" si="29"/>
        <v>3759.5</v>
      </c>
      <c r="I275" s="97" t="s">
        <v>1028</v>
      </c>
      <c r="J275" s="98" t="s">
        <v>1029</v>
      </c>
      <c r="K275" s="97">
        <v>3759.5</v>
      </c>
      <c r="L275" s="97" t="s">
        <v>1030</v>
      </c>
      <c r="M275" s="98" t="s">
        <v>981</v>
      </c>
      <c r="N275" s="98" t="s">
        <v>122</v>
      </c>
      <c r="O275" s="99" t="s">
        <v>367</v>
      </c>
      <c r="P275" s="99" t="s">
        <v>1031</v>
      </c>
    </row>
    <row r="276" spans="1:16" ht="13.5" thickBot="1" x14ac:dyDescent="0.25">
      <c r="A276" s="10" t="str">
        <f t="shared" si="24"/>
        <v> JAAVSO 43-1 </v>
      </c>
      <c r="B276" s="3" t="str">
        <f t="shared" si="25"/>
        <v>II</v>
      </c>
      <c r="C276" s="10">
        <f t="shared" si="26"/>
        <v>56826.18</v>
      </c>
      <c r="D276" s="12" t="str">
        <f t="shared" si="27"/>
        <v>vis</v>
      </c>
      <c r="E276" s="96">
        <f>VLOOKUP(C276,Active!C$21:E$960,3,FALSE)</f>
        <v>333.47988348104252</v>
      </c>
      <c r="F276" s="3" t="s">
        <v>122</v>
      </c>
      <c r="G276" s="12" t="str">
        <f t="shared" si="28"/>
        <v>56826.1800</v>
      </c>
      <c r="H276" s="10">
        <f t="shared" si="29"/>
        <v>3759.5</v>
      </c>
      <c r="I276" s="97" t="s">
        <v>1032</v>
      </c>
      <c r="J276" s="98" t="s">
        <v>1033</v>
      </c>
      <c r="K276" s="97">
        <v>3759.5</v>
      </c>
      <c r="L276" s="97" t="s">
        <v>1034</v>
      </c>
      <c r="M276" s="98" t="s">
        <v>981</v>
      </c>
      <c r="N276" s="98" t="s">
        <v>97</v>
      </c>
      <c r="O276" s="99" t="s">
        <v>367</v>
      </c>
      <c r="P276" s="99" t="s">
        <v>1031</v>
      </c>
    </row>
    <row r="277" spans="1:16" ht="13.5" thickBot="1" x14ac:dyDescent="0.25">
      <c r="A277" s="10" t="str">
        <f t="shared" si="24"/>
        <v> JAAVSO 43-1 </v>
      </c>
      <c r="B277" s="3" t="str">
        <f t="shared" si="25"/>
        <v>II</v>
      </c>
      <c r="C277" s="10">
        <f t="shared" si="26"/>
        <v>56826.2</v>
      </c>
      <c r="D277" s="12" t="str">
        <f t="shared" si="27"/>
        <v>vis</v>
      </c>
      <c r="E277" s="96">
        <f>VLOOKUP(C277,Active!C$21:E$960,3,FALSE)</f>
        <v>333.48142882530635</v>
      </c>
      <c r="F277" s="3" t="s">
        <v>122</v>
      </c>
      <c r="G277" s="12" t="str">
        <f t="shared" si="28"/>
        <v>56826.2000</v>
      </c>
      <c r="H277" s="10">
        <f t="shared" si="29"/>
        <v>3759.5</v>
      </c>
      <c r="I277" s="97" t="s">
        <v>1035</v>
      </c>
      <c r="J277" s="98" t="s">
        <v>1036</v>
      </c>
      <c r="K277" s="97">
        <v>3759.5</v>
      </c>
      <c r="L277" s="97" t="s">
        <v>1037</v>
      </c>
      <c r="M277" s="98" t="s">
        <v>981</v>
      </c>
      <c r="N277" s="98" t="s">
        <v>53</v>
      </c>
      <c r="O277" s="99" t="s">
        <v>367</v>
      </c>
      <c r="P277" s="99" t="s">
        <v>1031</v>
      </c>
    </row>
    <row r="278" spans="1:16" ht="13.5" thickBot="1" x14ac:dyDescent="0.25">
      <c r="A278" s="10" t="str">
        <f t="shared" si="24"/>
        <v> JAAVSO 43-1 </v>
      </c>
      <c r="B278" s="3" t="str">
        <f t="shared" si="25"/>
        <v>I</v>
      </c>
      <c r="C278" s="10">
        <f t="shared" si="26"/>
        <v>56832.69</v>
      </c>
      <c r="D278" s="12" t="str">
        <f t="shared" si="27"/>
        <v>vis</v>
      </c>
      <c r="E278" s="96">
        <f>VLOOKUP(C278,Active!C$21:E$960,3,FALSE)</f>
        <v>333.98289303899696</v>
      </c>
      <c r="F278" s="3" t="s">
        <v>122</v>
      </c>
      <c r="G278" s="12" t="str">
        <f t="shared" si="28"/>
        <v>56832.6900</v>
      </c>
      <c r="H278" s="10">
        <f t="shared" si="29"/>
        <v>3760</v>
      </c>
      <c r="I278" s="97" t="s">
        <v>1038</v>
      </c>
      <c r="J278" s="98" t="s">
        <v>1039</v>
      </c>
      <c r="K278" s="97">
        <v>3760</v>
      </c>
      <c r="L278" s="97" t="s">
        <v>1040</v>
      </c>
      <c r="M278" s="98" t="s">
        <v>981</v>
      </c>
      <c r="N278" s="98" t="s">
        <v>97</v>
      </c>
      <c r="O278" s="99" t="s">
        <v>367</v>
      </c>
      <c r="P278" s="99" t="s">
        <v>1031</v>
      </c>
    </row>
    <row r="279" spans="1:16" ht="13.5" thickBot="1" x14ac:dyDescent="0.25">
      <c r="A279" s="10" t="str">
        <f t="shared" si="24"/>
        <v> JAAVSO 43-1 </v>
      </c>
      <c r="B279" s="3" t="str">
        <f t="shared" si="25"/>
        <v>I</v>
      </c>
      <c r="C279" s="10">
        <f t="shared" si="26"/>
        <v>56832.71</v>
      </c>
      <c r="D279" s="12" t="str">
        <f t="shared" si="27"/>
        <v>vis</v>
      </c>
      <c r="E279" s="96">
        <f>VLOOKUP(C279,Active!C$21:E$960,3,FALSE)</f>
        <v>333.98443838326074</v>
      </c>
      <c r="F279" s="3" t="s">
        <v>122</v>
      </c>
      <c r="G279" s="12" t="str">
        <f t="shared" si="28"/>
        <v>56832.7100</v>
      </c>
      <c r="H279" s="10">
        <f t="shared" si="29"/>
        <v>3760</v>
      </c>
      <c r="I279" s="97" t="s">
        <v>1041</v>
      </c>
      <c r="J279" s="98" t="s">
        <v>1042</v>
      </c>
      <c r="K279" s="97">
        <v>3760</v>
      </c>
      <c r="L279" s="97" t="s">
        <v>1043</v>
      </c>
      <c r="M279" s="98" t="s">
        <v>981</v>
      </c>
      <c r="N279" s="98" t="s">
        <v>122</v>
      </c>
      <c r="O279" s="99" t="s">
        <v>367</v>
      </c>
      <c r="P279" s="99" t="s">
        <v>1031</v>
      </c>
    </row>
    <row r="280" spans="1:16" ht="13.5" thickBot="1" x14ac:dyDescent="0.25">
      <c r="A280" s="10" t="str">
        <f t="shared" si="24"/>
        <v> JAAVSO 43-1 </v>
      </c>
      <c r="B280" s="3" t="str">
        <f t="shared" si="25"/>
        <v>I</v>
      </c>
      <c r="C280" s="10">
        <f t="shared" si="26"/>
        <v>56832.72</v>
      </c>
      <c r="D280" s="12" t="str">
        <f t="shared" si="27"/>
        <v>vis</v>
      </c>
      <c r="E280" s="96">
        <f>VLOOKUP(C280,Active!C$21:E$960,3,FALSE)</f>
        <v>333.98521105539294</v>
      </c>
      <c r="F280" s="3" t="s">
        <v>122</v>
      </c>
      <c r="G280" s="12" t="str">
        <f t="shared" si="28"/>
        <v>56832.7200</v>
      </c>
      <c r="H280" s="10">
        <f t="shared" si="29"/>
        <v>3760</v>
      </c>
      <c r="I280" s="97" t="s">
        <v>1044</v>
      </c>
      <c r="J280" s="98" t="s">
        <v>1045</v>
      </c>
      <c r="K280" s="97">
        <v>3760</v>
      </c>
      <c r="L280" s="97" t="s">
        <v>1046</v>
      </c>
      <c r="M280" s="98" t="s">
        <v>981</v>
      </c>
      <c r="N280" s="98" t="s">
        <v>53</v>
      </c>
      <c r="O280" s="99" t="s">
        <v>367</v>
      </c>
      <c r="P280" s="99" t="s">
        <v>1031</v>
      </c>
    </row>
    <row r="281" spans="1:16" x14ac:dyDescent="0.2">
      <c r="B281" s="3"/>
      <c r="E281" s="96"/>
      <c r="F281" s="3"/>
    </row>
    <row r="282" spans="1:16" x14ac:dyDescent="0.2">
      <c r="B282" s="3"/>
      <c r="E282" s="96"/>
      <c r="F282" s="3"/>
    </row>
    <row r="283" spans="1:16" x14ac:dyDescent="0.2">
      <c r="B283" s="3"/>
      <c r="E283" s="96"/>
      <c r="F283" s="3"/>
    </row>
    <row r="284" spans="1:16" x14ac:dyDescent="0.2">
      <c r="B284" s="3"/>
      <c r="E284" s="96"/>
      <c r="F284" s="3"/>
    </row>
    <row r="285" spans="1:16" x14ac:dyDescent="0.2">
      <c r="B285" s="3"/>
      <c r="E285" s="96"/>
      <c r="F285" s="3"/>
    </row>
    <row r="286" spans="1:16" x14ac:dyDescent="0.2">
      <c r="B286" s="3"/>
      <c r="E286" s="96"/>
      <c r="F286" s="3"/>
    </row>
    <row r="287" spans="1:16" x14ac:dyDescent="0.2">
      <c r="B287" s="3"/>
      <c r="E287" s="96"/>
      <c r="F287" s="3"/>
    </row>
    <row r="288" spans="1:16" x14ac:dyDescent="0.2">
      <c r="B288" s="3"/>
      <c r="E288" s="96"/>
      <c r="F288" s="3"/>
    </row>
    <row r="289" spans="2:6" x14ac:dyDescent="0.2">
      <c r="B289" s="3"/>
      <c r="E289" s="96"/>
      <c r="F289" s="3"/>
    </row>
    <row r="290" spans="2:6" x14ac:dyDescent="0.2">
      <c r="B290" s="3"/>
      <c r="E290" s="96"/>
      <c r="F290" s="3"/>
    </row>
    <row r="291" spans="2:6" x14ac:dyDescent="0.2">
      <c r="B291" s="3"/>
      <c r="E291" s="96"/>
      <c r="F291" s="3"/>
    </row>
    <row r="292" spans="2:6" x14ac:dyDescent="0.2">
      <c r="B292" s="3"/>
      <c r="E292" s="96"/>
      <c r="F292" s="3"/>
    </row>
    <row r="293" spans="2:6" x14ac:dyDescent="0.2">
      <c r="B293" s="3"/>
      <c r="E293" s="96"/>
      <c r="F293" s="3"/>
    </row>
    <row r="294" spans="2:6" x14ac:dyDescent="0.2">
      <c r="B294" s="3"/>
      <c r="E294" s="96"/>
      <c r="F294" s="3"/>
    </row>
    <row r="295" spans="2:6" x14ac:dyDescent="0.2">
      <c r="B295" s="3"/>
      <c r="E295" s="96"/>
      <c r="F295" s="3"/>
    </row>
    <row r="296" spans="2:6" x14ac:dyDescent="0.2">
      <c r="B296" s="3"/>
      <c r="E296" s="96"/>
      <c r="F296" s="3"/>
    </row>
    <row r="297" spans="2:6" x14ac:dyDescent="0.2">
      <c r="B297" s="3"/>
      <c r="E297" s="96"/>
      <c r="F297" s="3"/>
    </row>
    <row r="298" spans="2:6" x14ac:dyDescent="0.2">
      <c r="B298" s="3"/>
      <c r="E298" s="96"/>
      <c r="F298" s="3"/>
    </row>
    <row r="299" spans="2:6" x14ac:dyDescent="0.2">
      <c r="B299" s="3"/>
      <c r="E299" s="96"/>
      <c r="F299" s="3"/>
    </row>
    <row r="300" spans="2:6" x14ac:dyDescent="0.2">
      <c r="B300" s="3"/>
      <c r="E300" s="96"/>
      <c r="F300" s="3"/>
    </row>
    <row r="301" spans="2:6" x14ac:dyDescent="0.2">
      <c r="B301" s="3"/>
      <c r="E301" s="96"/>
      <c r="F301" s="3"/>
    </row>
    <row r="302" spans="2:6" x14ac:dyDescent="0.2">
      <c r="B302" s="3"/>
      <c r="E302" s="96"/>
      <c r="F302" s="3"/>
    </row>
    <row r="303" spans="2:6" x14ac:dyDescent="0.2">
      <c r="B303" s="3"/>
      <c r="E303" s="96"/>
      <c r="F303" s="3"/>
    </row>
    <row r="304" spans="2:6" x14ac:dyDescent="0.2">
      <c r="B304" s="3"/>
      <c r="E304" s="96"/>
      <c r="F304" s="3"/>
    </row>
    <row r="305" spans="2:6" x14ac:dyDescent="0.2">
      <c r="B305" s="3"/>
      <c r="E305" s="96"/>
      <c r="F305" s="3"/>
    </row>
    <row r="306" spans="2:6" x14ac:dyDescent="0.2">
      <c r="B306" s="3"/>
      <c r="E306" s="96"/>
      <c r="F306" s="3"/>
    </row>
    <row r="307" spans="2:6" x14ac:dyDescent="0.2">
      <c r="B307" s="3"/>
      <c r="E307" s="96"/>
      <c r="F307" s="3"/>
    </row>
    <row r="308" spans="2:6" x14ac:dyDescent="0.2">
      <c r="B308" s="3"/>
      <c r="E308" s="96"/>
      <c r="F308" s="3"/>
    </row>
    <row r="309" spans="2:6" x14ac:dyDescent="0.2">
      <c r="B309" s="3"/>
      <c r="E309" s="96"/>
      <c r="F309" s="3"/>
    </row>
    <row r="310" spans="2:6" x14ac:dyDescent="0.2">
      <c r="B310" s="3"/>
      <c r="E310" s="96"/>
      <c r="F310" s="3"/>
    </row>
    <row r="311" spans="2:6" x14ac:dyDescent="0.2">
      <c r="B311" s="3"/>
      <c r="E311" s="96"/>
      <c r="F311" s="3"/>
    </row>
    <row r="312" spans="2:6" x14ac:dyDescent="0.2">
      <c r="B312" s="3"/>
      <c r="E312" s="96"/>
      <c r="F312" s="3"/>
    </row>
    <row r="313" spans="2:6" x14ac:dyDescent="0.2">
      <c r="B313" s="3"/>
      <c r="E313" s="96"/>
      <c r="F313" s="3"/>
    </row>
    <row r="314" spans="2:6" x14ac:dyDescent="0.2">
      <c r="B314" s="3"/>
      <c r="E314" s="96"/>
      <c r="F314" s="3"/>
    </row>
    <row r="315" spans="2:6" x14ac:dyDescent="0.2">
      <c r="B315" s="3"/>
      <c r="E315" s="96"/>
      <c r="F315" s="3"/>
    </row>
    <row r="316" spans="2:6" x14ac:dyDescent="0.2">
      <c r="B316" s="3"/>
      <c r="E316" s="96"/>
      <c r="F316" s="3"/>
    </row>
    <row r="317" spans="2:6" x14ac:dyDescent="0.2">
      <c r="B317" s="3"/>
      <c r="E317" s="96"/>
      <c r="F317" s="3"/>
    </row>
    <row r="318" spans="2:6" x14ac:dyDescent="0.2">
      <c r="B318" s="3"/>
      <c r="E318" s="96"/>
      <c r="F318" s="3"/>
    </row>
    <row r="319" spans="2:6" x14ac:dyDescent="0.2">
      <c r="B319" s="3"/>
      <c r="E319" s="96"/>
      <c r="F319" s="3"/>
    </row>
    <row r="320" spans="2:6" x14ac:dyDescent="0.2">
      <c r="B320" s="3"/>
      <c r="E320" s="96"/>
      <c r="F320" s="3"/>
    </row>
    <row r="321" spans="2:6" x14ac:dyDescent="0.2">
      <c r="B321" s="3"/>
      <c r="E321" s="96"/>
      <c r="F321" s="3"/>
    </row>
    <row r="322" spans="2:6" x14ac:dyDescent="0.2">
      <c r="B322" s="3"/>
      <c r="E322" s="96"/>
      <c r="F322" s="3"/>
    </row>
    <row r="323" spans="2:6" x14ac:dyDescent="0.2">
      <c r="B323" s="3"/>
      <c r="E323" s="96"/>
      <c r="F323" s="3"/>
    </row>
    <row r="324" spans="2:6" x14ac:dyDescent="0.2">
      <c r="B324" s="3"/>
      <c r="E324" s="96"/>
      <c r="F324" s="3"/>
    </row>
    <row r="325" spans="2:6" x14ac:dyDescent="0.2">
      <c r="B325" s="3"/>
      <c r="E325" s="96"/>
      <c r="F325" s="3"/>
    </row>
    <row r="326" spans="2:6" x14ac:dyDescent="0.2">
      <c r="B326" s="3"/>
      <c r="E326" s="96"/>
      <c r="F326" s="3"/>
    </row>
    <row r="327" spans="2:6" x14ac:dyDescent="0.2">
      <c r="B327" s="3"/>
      <c r="E327" s="96"/>
      <c r="F327" s="3"/>
    </row>
    <row r="328" spans="2:6" x14ac:dyDescent="0.2">
      <c r="B328" s="3"/>
      <c r="E328" s="96"/>
      <c r="F328" s="3"/>
    </row>
    <row r="329" spans="2:6" x14ac:dyDescent="0.2">
      <c r="B329" s="3"/>
      <c r="E329" s="96"/>
      <c r="F329" s="3"/>
    </row>
    <row r="330" spans="2:6" x14ac:dyDescent="0.2">
      <c r="B330" s="3"/>
      <c r="E330" s="96"/>
      <c r="F330" s="3"/>
    </row>
    <row r="331" spans="2:6" x14ac:dyDescent="0.2">
      <c r="B331" s="3"/>
      <c r="E331" s="96"/>
      <c r="F331" s="3"/>
    </row>
    <row r="332" spans="2:6" x14ac:dyDescent="0.2">
      <c r="B332" s="3"/>
      <c r="E332" s="96"/>
      <c r="F332" s="3"/>
    </row>
    <row r="333" spans="2:6" x14ac:dyDescent="0.2">
      <c r="B333" s="3"/>
      <c r="E333" s="96"/>
      <c r="F333" s="3"/>
    </row>
    <row r="334" spans="2:6" x14ac:dyDescent="0.2">
      <c r="B334" s="3"/>
      <c r="E334" s="96"/>
      <c r="F334" s="3"/>
    </row>
    <row r="335" spans="2:6" x14ac:dyDescent="0.2">
      <c r="B335" s="3"/>
      <c r="E335" s="96"/>
      <c r="F335" s="3"/>
    </row>
    <row r="336" spans="2:6" x14ac:dyDescent="0.2">
      <c r="B336" s="3"/>
      <c r="E336" s="96"/>
      <c r="F336" s="3"/>
    </row>
    <row r="337" spans="2:6" x14ac:dyDescent="0.2">
      <c r="B337" s="3"/>
      <c r="E337" s="96"/>
      <c r="F337" s="3"/>
    </row>
    <row r="338" spans="2:6" x14ac:dyDescent="0.2">
      <c r="B338" s="3"/>
      <c r="E338" s="96"/>
      <c r="F338" s="3"/>
    </row>
    <row r="339" spans="2:6" x14ac:dyDescent="0.2">
      <c r="B339" s="3"/>
      <c r="E339" s="96"/>
      <c r="F339" s="3"/>
    </row>
    <row r="340" spans="2:6" x14ac:dyDescent="0.2">
      <c r="B340" s="3"/>
      <c r="E340" s="96"/>
      <c r="F340" s="3"/>
    </row>
    <row r="341" spans="2:6" x14ac:dyDescent="0.2">
      <c r="B341" s="3"/>
      <c r="E341" s="96"/>
      <c r="F341" s="3"/>
    </row>
    <row r="342" spans="2:6" x14ac:dyDescent="0.2">
      <c r="B342" s="3"/>
      <c r="E342" s="96"/>
      <c r="F342" s="3"/>
    </row>
    <row r="343" spans="2:6" x14ac:dyDescent="0.2">
      <c r="B343" s="3"/>
      <c r="E343" s="96"/>
      <c r="F343" s="3"/>
    </row>
    <row r="344" spans="2:6" x14ac:dyDescent="0.2">
      <c r="B344" s="3"/>
      <c r="E344" s="96"/>
      <c r="F344" s="3"/>
    </row>
    <row r="345" spans="2:6" x14ac:dyDescent="0.2">
      <c r="B345" s="3"/>
      <c r="E345" s="96"/>
      <c r="F345" s="3"/>
    </row>
    <row r="346" spans="2:6" x14ac:dyDescent="0.2">
      <c r="B346" s="3"/>
      <c r="E346" s="96"/>
      <c r="F346" s="3"/>
    </row>
    <row r="347" spans="2:6" x14ac:dyDescent="0.2">
      <c r="B347" s="3"/>
      <c r="E347" s="96"/>
      <c r="F347" s="3"/>
    </row>
    <row r="348" spans="2:6" x14ac:dyDescent="0.2">
      <c r="B348" s="3"/>
      <c r="E348" s="96"/>
      <c r="F348" s="3"/>
    </row>
    <row r="349" spans="2:6" x14ac:dyDescent="0.2">
      <c r="B349" s="3"/>
      <c r="E349" s="96"/>
      <c r="F349" s="3"/>
    </row>
    <row r="350" spans="2:6" x14ac:dyDescent="0.2">
      <c r="B350" s="3"/>
      <c r="E350" s="96"/>
      <c r="F350" s="3"/>
    </row>
    <row r="351" spans="2:6" x14ac:dyDescent="0.2">
      <c r="B351" s="3"/>
      <c r="E351" s="9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P37" r:id="rId1" display="http://www.konkoly.hu/cgi-bin/IBVS?0637" xr:uid="{00000000-0004-0000-0100-000000000000}"/>
    <hyperlink ref="P38" r:id="rId2" display="http://www.konkoly.hu/cgi-bin/IBVS?0637" xr:uid="{00000000-0004-0000-0100-000001000000}"/>
    <hyperlink ref="P11" r:id="rId3" display="http://www.konkoly.hu/cgi-bin/IBVS?0119" xr:uid="{00000000-0004-0000-0100-000002000000}"/>
    <hyperlink ref="P12" r:id="rId4" display="http://www.konkoly.hu/cgi-bin/IBVS?0119" xr:uid="{00000000-0004-0000-0100-000003000000}"/>
    <hyperlink ref="P13" r:id="rId5" display="http://www.konkoly.hu/cgi-bin/IBVS?0119" xr:uid="{00000000-0004-0000-0100-000004000000}"/>
    <hyperlink ref="P14" r:id="rId6" display="http://www.konkoly.hu/cgi-bin/IBVS?0119" xr:uid="{00000000-0004-0000-0100-000005000000}"/>
    <hyperlink ref="P15" r:id="rId7" display="http://www.konkoly.hu/cgi-bin/IBVS?0119" xr:uid="{00000000-0004-0000-0100-000006000000}"/>
    <hyperlink ref="P16" r:id="rId8" display="http://www.konkoly.hu/cgi-bin/IBVS?0119" xr:uid="{00000000-0004-0000-0100-000007000000}"/>
    <hyperlink ref="P17" r:id="rId9" display="http://www.konkoly.hu/cgi-bin/IBVS?0119" xr:uid="{00000000-0004-0000-0100-000008000000}"/>
    <hyperlink ref="P18" r:id="rId10" display="http://www.konkoly.hu/cgi-bin/IBVS?0119" xr:uid="{00000000-0004-0000-0100-000009000000}"/>
    <hyperlink ref="P39" r:id="rId11" display="http://www.konkoly.hu/cgi-bin/IBVS?0820" xr:uid="{00000000-0004-0000-0100-00000A000000}"/>
    <hyperlink ref="P19" r:id="rId12" display="http://www.konkoly.hu/cgi-bin/IBVS?0119" xr:uid="{00000000-0004-0000-0100-00000B000000}"/>
    <hyperlink ref="P40" r:id="rId13" display="http://www.bav-astro.de/sfs/BAVM_link.php?BAVMnr=4" xr:uid="{00000000-0004-0000-0100-00000C000000}"/>
    <hyperlink ref="P41" r:id="rId14" display="http://www.bav-astro.de/sfs/BAVM_link.php?BAVMnr=4" xr:uid="{00000000-0004-0000-0100-00000D000000}"/>
    <hyperlink ref="P42" r:id="rId15" display="http://www.bav-astro.de/sfs/BAVM_link.php?BAVMnr=8" xr:uid="{00000000-0004-0000-0100-00000E000000}"/>
    <hyperlink ref="P43" r:id="rId16" display="http://www.bav-astro.de/sfs/BAVM_link.php?BAVMnr=8" xr:uid="{00000000-0004-0000-0100-00000F000000}"/>
    <hyperlink ref="P44" r:id="rId17" display="http://www.bav-astro.de/sfs/BAVM_link.php?BAVMnr=8" xr:uid="{00000000-0004-0000-0100-000010000000}"/>
    <hyperlink ref="P45" r:id="rId18" display="http://www.bav-astro.de/sfs/BAVM_link.php?BAVMnr=8" xr:uid="{00000000-0004-0000-0100-000011000000}"/>
    <hyperlink ref="P46" r:id="rId19" display="http://www.bav-astro.de/sfs/BAVM_link.php?BAVMnr=10" xr:uid="{00000000-0004-0000-0100-000012000000}"/>
    <hyperlink ref="P47" r:id="rId20" display="http://www.bav-astro.de/sfs/BAVM_link.php?BAVMnr=10" xr:uid="{00000000-0004-0000-0100-000013000000}"/>
    <hyperlink ref="P48" r:id="rId21" display="http://www.bav-astro.de/sfs/BAVM_link.php?BAVMnr=10" xr:uid="{00000000-0004-0000-0100-000014000000}"/>
    <hyperlink ref="P49" r:id="rId22" display="http://www.bav-astro.de/sfs/BAVM_link.php?BAVMnr=12" xr:uid="{00000000-0004-0000-0100-000015000000}"/>
    <hyperlink ref="P50" r:id="rId23" display="http://www.bav-astro.de/sfs/BAVM_link.php?BAVMnr=12" xr:uid="{00000000-0004-0000-0100-000016000000}"/>
    <hyperlink ref="P51" r:id="rId24" display="http://www.bav-astro.de/sfs/BAVM_link.php?BAVMnr=12" xr:uid="{00000000-0004-0000-0100-000017000000}"/>
    <hyperlink ref="P52" r:id="rId25" display="http://www.bav-astro.de/sfs/BAVM_link.php?BAVMnr=12" xr:uid="{00000000-0004-0000-0100-000018000000}"/>
    <hyperlink ref="P53" r:id="rId26" display="http://www.bav-astro.de/sfs/BAVM_link.php?BAVMnr=12" xr:uid="{00000000-0004-0000-0100-000019000000}"/>
    <hyperlink ref="P54" r:id="rId27" display="http://www.konkoly.hu/cgi-bin/IBVS?0820" xr:uid="{00000000-0004-0000-0100-00001A000000}"/>
    <hyperlink ref="P55" r:id="rId28" display="http://www.konkoly.hu/cgi-bin/IBVS?0820" xr:uid="{00000000-0004-0000-0100-00001B000000}"/>
    <hyperlink ref="P56" r:id="rId29" display="http://www.konkoly.hu/cgi-bin/IBVS?0820" xr:uid="{00000000-0004-0000-0100-00001C000000}"/>
    <hyperlink ref="P57" r:id="rId30" display="http://www.konkoly.hu/cgi-bin/IBVS?0820" xr:uid="{00000000-0004-0000-0100-00001D000000}"/>
    <hyperlink ref="P58" r:id="rId31" display="http://www.bav-astro.de/sfs/BAVM_link.php?BAVMnr=18" xr:uid="{00000000-0004-0000-0100-00001E000000}"/>
    <hyperlink ref="P59" r:id="rId32" display="http://www.konkoly.hu/cgi-bin/IBVS?0820" xr:uid="{00000000-0004-0000-0100-00001F000000}"/>
    <hyperlink ref="P60" r:id="rId33" display="http://www.bav-astro.de/sfs/BAVM_link.php?BAVMnr=18" xr:uid="{00000000-0004-0000-0100-000020000000}"/>
    <hyperlink ref="P61" r:id="rId34" display="http://www.bav-astro.de/sfs/BAVM_link.php?BAVMnr=18" xr:uid="{00000000-0004-0000-0100-000021000000}"/>
    <hyperlink ref="P20" r:id="rId35" display="http://www.konkoly.hu/cgi-bin/IBVS?0154" xr:uid="{00000000-0004-0000-0100-000022000000}"/>
    <hyperlink ref="P62" r:id="rId36" display="http://www.konkoly.hu/cgi-bin/IBVS?0820" xr:uid="{00000000-0004-0000-0100-000023000000}"/>
    <hyperlink ref="P63" r:id="rId37" display="http://www.konkoly.hu/cgi-bin/IBVS?0820" xr:uid="{00000000-0004-0000-0100-000024000000}"/>
    <hyperlink ref="P64" r:id="rId38" display="http://www.konkoly.hu/cgi-bin/IBVS?0805" xr:uid="{00000000-0004-0000-0100-000025000000}"/>
    <hyperlink ref="P65" r:id="rId39" display="http://www.konkoly.hu/cgi-bin/IBVS?0820" xr:uid="{00000000-0004-0000-0100-000026000000}"/>
    <hyperlink ref="P66" r:id="rId40" display="http://www.bav-astro.de/sfs/BAVM_link.php?BAVMnr=25" xr:uid="{00000000-0004-0000-0100-000027000000}"/>
    <hyperlink ref="P67" r:id="rId41" display="http://www.konkoly.hu/cgi-bin/IBVS?0820" xr:uid="{00000000-0004-0000-0100-000028000000}"/>
    <hyperlink ref="P68" r:id="rId42" display="http://www.konkoly.hu/cgi-bin/IBVS?0820" xr:uid="{00000000-0004-0000-0100-000029000000}"/>
    <hyperlink ref="P69" r:id="rId43" display="http://www.bav-astro.de/sfs/BAVM_link.php?BAVMnr=28" xr:uid="{00000000-0004-0000-0100-00002A000000}"/>
    <hyperlink ref="P73" r:id="rId44" display="http://www.bav-astro.de/sfs/BAVM_link.php?BAVMnr=34" xr:uid="{00000000-0004-0000-0100-00002B000000}"/>
    <hyperlink ref="P74" r:id="rId45" display="http://www.bav-astro.de/sfs/BAVM_link.php?BAVMnr=36" xr:uid="{00000000-0004-0000-0100-00002C000000}"/>
    <hyperlink ref="P75" r:id="rId46" display="http://www.bav-astro.de/sfs/BAVM_link.php?BAVMnr=36" xr:uid="{00000000-0004-0000-0100-00002D000000}"/>
    <hyperlink ref="P76" r:id="rId47" display="http://www.bav-astro.de/sfs/BAVM_link.php?BAVMnr=38" xr:uid="{00000000-0004-0000-0100-00002E000000}"/>
    <hyperlink ref="P77" r:id="rId48" display="http://www.bav-astro.de/sfs/BAVM_link.php?BAVMnr=38" xr:uid="{00000000-0004-0000-0100-00002F000000}"/>
    <hyperlink ref="P78" r:id="rId49" display="http://www.bav-astro.de/sfs/BAVM_link.php?BAVMnr=38" xr:uid="{00000000-0004-0000-0100-000030000000}"/>
    <hyperlink ref="P79" r:id="rId50" display="http://www.bav-astro.de/sfs/BAVM_link.php?BAVMnr=39" xr:uid="{00000000-0004-0000-0100-000031000000}"/>
    <hyperlink ref="P80" r:id="rId51" display="http://www.bav-astro.de/sfs/BAVM_link.php?BAVMnr=39" xr:uid="{00000000-0004-0000-0100-000032000000}"/>
    <hyperlink ref="P81" r:id="rId52" display="http://www.bav-astro.de/sfs/BAVM_link.php?BAVMnr=43" xr:uid="{00000000-0004-0000-0100-000033000000}"/>
    <hyperlink ref="P82" r:id="rId53" display="http://www.bav-astro.de/sfs/BAVM_link.php?BAVMnr=46" xr:uid="{00000000-0004-0000-0100-000034000000}"/>
    <hyperlink ref="P83" r:id="rId54" display="http://www.bav-astro.de/sfs/BAVM_link.php?BAVMnr=46" xr:uid="{00000000-0004-0000-0100-000035000000}"/>
    <hyperlink ref="P84" r:id="rId55" display="http://www.bav-astro.de/sfs/BAVM_link.php?BAVMnr=46" xr:uid="{00000000-0004-0000-0100-000036000000}"/>
    <hyperlink ref="P87" r:id="rId56" display="http://www.bav-astro.de/sfs/BAVM_link.php?BAVMnr=50" xr:uid="{00000000-0004-0000-0100-000037000000}"/>
    <hyperlink ref="P88" r:id="rId57" display="http://www.bav-astro.de/sfs/BAVM_link.php?BAVMnr=50" xr:uid="{00000000-0004-0000-0100-000038000000}"/>
    <hyperlink ref="P89" r:id="rId58" display="http://www.bav-astro.de/sfs/BAVM_link.php?BAVMnr=50" xr:uid="{00000000-0004-0000-0100-000039000000}"/>
    <hyperlink ref="P90" r:id="rId59" display="http://www.bav-astro.de/sfs/BAVM_link.php?BAVMnr=50" xr:uid="{00000000-0004-0000-0100-00003A000000}"/>
    <hyperlink ref="P91" r:id="rId60" display="http://www.bav-astro.de/sfs/BAVM_link.php?BAVMnr=50" xr:uid="{00000000-0004-0000-0100-00003B000000}"/>
    <hyperlink ref="P94" r:id="rId61" display="http://www.bav-astro.de/sfs/BAVM_link.php?BAVMnr=59" xr:uid="{00000000-0004-0000-0100-00003C000000}"/>
    <hyperlink ref="P95" r:id="rId62" display="http://www.bav-astro.de/sfs/BAVM_link.php?BAVMnr=52" xr:uid="{00000000-0004-0000-0100-00003D000000}"/>
    <hyperlink ref="P96" r:id="rId63" display="http://www.bav-astro.de/sfs/BAVM_link.php?BAVMnr=56" xr:uid="{00000000-0004-0000-0100-00003E000000}"/>
    <hyperlink ref="P99" r:id="rId64" display="http://www.bav-astro.de/sfs/BAVM_link.php?BAVMnr=60" xr:uid="{00000000-0004-0000-0100-00003F000000}"/>
    <hyperlink ref="P102" r:id="rId65" display="http://www.bav-astro.de/sfs/BAVM_link.php?BAVMnr=60" xr:uid="{00000000-0004-0000-0100-000040000000}"/>
    <hyperlink ref="P104" r:id="rId66" display="http://www.bav-astro.de/sfs/BAVM_link.php?BAVMnr=59" xr:uid="{00000000-0004-0000-0100-000041000000}"/>
    <hyperlink ref="P105" r:id="rId67" display="http://www.bav-astro.de/sfs/BAVM_link.php?BAVMnr=59" xr:uid="{00000000-0004-0000-0100-000042000000}"/>
    <hyperlink ref="P106" r:id="rId68" display="http://www.bav-astro.de/sfs/BAVM_link.php?BAVMnr=60" xr:uid="{00000000-0004-0000-0100-000043000000}"/>
    <hyperlink ref="P107" r:id="rId69" display="http://www.bav-astro.de/sfs/BAVM_link.php?BAVMnr=60" xr:uid="{00000000-0004-0000-0100-000044000000}"/>
    <hyperlink ref="P108" r:id="rId70" display="http://www.bav-astro.de/sfs/BAVM_link.php?BAVMnr=60" xr:uid="{00000000-0004-0000-0100-000045000000}"/>
    <hyperlink ref="P111" r:id="rId71" display="http://www.bav-astro.de/sfs/BAVM_link.php?BAVMnr=60" xr:uid="{00000000-0004-0000-0100-000046000000}"/>
    <hyperlink ref="P114" r:id="rId72" display="http://www.bav-astro.de/sfs/BAVM_link.php?BAVMnr=60" xr:uid="{00000000-0004-0000-0100-000047000000}"/>
    <hyperlink ref="P115" r:id="rId73" display="http://www.bav-astro.de/sfs/BAVM_link.php?BAVMnr=60" xr:uid="{00000000-0004-0000-0100-000048000000}"/>
    <hyperlink ref="P116" r:id="rId74" display="http://www.bav-astro.de/sfs/BAVM_link.php?BAVMnr=62" xr:uid="{00000000-0004-0000-0100-000049000000}"/>
    <hyperlink ref="P117" r:id="rId75" display="http://www.bav-astro.de/sfs/BAVM_link.php?BAVMnr=62" xr:uid="{00000000-0004-0000-0100-00004A000000}"/>
    <hyperlink ref="P118" r:id="rId76" display="http://www.bav-astro.de/sfs/BAVM_link.php?BAVMnr=62" xr:uid="{00000000-0004-0000-0100-00004B000000}"/>
    <hyperlink ref="P119" r:id="rId77" display="http://www.bav-astro.de/sfs/BAVM_link.php?BAVMnr=62" xr:uid="{00000000-0004-0000-0100-00004C000000}"/>
    <hyperlink ref="P121" r:id="rId78" display="http://www.bav-astro.de/sfs/BAVM_link.php?BAVMnr=62" xr:uid="{00000000-0004-0000-0100-00004D000000}"/>
    <hyperlink ref="P124" r:id="rId79" display="http://www.bav-astro.de/sfs/BAVM_link.php?BAVMnr=62" xr:uid="{00000000-0004-0000-0100-00004E000000}"/>
    <hyperlink ref="P125" r:id="rId80" display="http://www.bav-astro.de/sfs/BAVM_link.php?BAVMnr=62" xr:uid="{00000000-0004-0000-0100-00004F000000}"/>
    <hyperlink ref="P127" r:id="rId81" display="http://www.bav-astro.de/sfs/BAVM_link.php?BAVMnr=62" xr:uid="{00000000-0004-0000-0100-000050000000}"/>
    <hyperlink ref="P129" r:id="rId82" display="http://www.bav-astro.de/sfs/BAVM_link.php?BAVMnr=62" xr:uid="{00000000-0004-0000-0100-000051000000}"/>
    <hyperlink ref="P130" r:id="rId83" display="http://www.bav-astro.de/sfs/BAVM_link.php?BAVMnr=62" xr:uid="{00000000-0004-0000-0100-000052000000}"/>
    <hyperlink ref="P133" r:id="rId84" display="http://www.bav-astro.de/sfs/BAVM_link.php?BAVMnr=79" xr:uid="{00000000-0004-0000-0100-000053000000}"/>
    <hyperlink ref="P140" r:id="rId85" display="http://www.bav-astro.de/sfs/BAVM_link.php?BAVMnr=68" xr:uid="{00000000-0004-0000-0100-000054000000}"/>
    <hyperlink ref="P141" r:id="rId86" display="http://www.bav-astro.de/sfs/BAVM_link.php?BAVMnr=68" xr:uid="{00000000-0004-0000-0100-000055000000}"/>
    <hyperlink ref="P144" r:id="rId87" display="http://www.bav-astro.de/sfs/BAVM_link.php?BAVMnr=68" xr:uid="{00000000-0004-0000-0100-000056000000}"/>
    <hyperlink ref="P147" r:id="rId88" display="http://www.bav-astro.de/sfs/BAVM_link.php?BAVMnr=68" xr:uid="{00000000-0004-0000-0100-000057000000}"/>
    <hyperlink ref="P150" r:id="rId89" display="http://www.bav-astro.de/sfs/BAVM_link.php?BAVMnr=79" xr:uid="{00000000-0004-0000-0100-000058000000}"/>
    <hyperlink ref="P157" r:id="rId90" display="http://www.bav-astro.de/sfs/BAVM_link.php?BAVMnr=79" xr:uid="{00000000-0004-0000-0100-000059000000}"/>
    <hyperlink ref="P161" r:id="rId91" display="http://www.bav-astro.de/sfs/BAVM_link.php?BAVMnr=79" xr:uid="{00000000-0004-0000-0100-00005A000000}"/>
    <hyperlink ref="P163" r:id="rId92" display="http://www.bav-astro.de/sfs/BAVM_link.php?BAVMnr=79" xr:uid="{00000000-0004-0000-0100-00005B000000}"/>
    <hyperlink ref="P164" r:id="rId93" display="http://www.bav-astro.de/sfs/BAVM_link.php?BAVMnr=79" xr:uid="{00000000-0004-0000-0100-00005C000000}"/>
    <hyperlink ref="P165" r:id="rId94" display="http://www.bav-astro.de/sfs/BAVM_link.php?BAVMnr=79" xr:uid="{00000000-0004-0000-0100-00005D000000}"/>
    <hyperlink ref="P166" r:id="rId95" display="http://www.bav-astro.de/sfs/BAVM_link.php?BAVMnr=79" xr:uid="{00000000-0004-0000-0100-00005E000000}"/>
    <hyperlink ref="P175" r:id="rId96" display="http://www.bav-astro.de/sfs/BAVM_link.php?BAVMnr=93" xr:uid="{00000000-0004-0000-0100-00005F000000}"/>
    <hyperlink ref="P176" r:id="rId97" display="http://www.bav-astro.de/sfs/BAVM_link.php?BAVMnr=93" xr:uid="{00000000-0004-0000-0100-000060000000}"/>
    <hyperlink ref="P182" r:id="rId98" display="http://www.bav-astro.de/sfs/BAVM_link.php?BAVMnr=93" xr:uid="{00000000-0004-0000-0100-000061000000}"/>
    <hyperlink ref="P183" r:id="rId99" display="http://www.bav-astro.de/sfs/BAVM_link.php?BAVMnr=93" xr:uid="{00000000-0004-0000-0100-000062000000}"/>
    <hyperlink ref="P188" r:id="rId100" display="http://www.bav-astro.de/sfs/BAVM_link.php?BAVMnr=101" xr:uid="{00000000-0004-0000-0100-000063000000}"/>
    <hyperlink ref="P189" r:id="rId101" display="http://www.bav-astro.de/sfs/BAVM_link.php?BAVMnr=101" xr:uid="{00000000-0004-0000-0100-000064000000}"/>
    <hyperlink ref="P201" r:id="rId102" display="http://www.bav-astro.de/sfs/BAVM_link.php?BAVMnr=101" xr:uid="{00000000-0004-0000-0100-000065000000}"/>
    <hyperlink ref="P204" r:id="rId103" display="http://www.bav-astro.de/sfs/BAVM_link.php?BAVMnr=101" xr:uid="{00000000-0004-0000-0100-000066000000}"/>
    <hyperlink ref="P218" r:id="rId104" display="http://www.bav-astro.de/sfs/BAVM_link.php?BAVMnr=113" xr:uid="{00000000-0004-0000-0100-000067000000}"/>
    <hyperlink ref="P221" r:id="rId105" display="http://www.bav-astro.de/sfs/BAVM_link.php?BAVMnr=113" xr:uid="{00000000-0004-0000-0100-000068000000}"/>
    <hyperlink ref="P222" r:id="rId106" display="http://www.bav-astro.de/sfs/BAVM_link.php?BAVMnr=113" xr:uid="{00000000-0004-0000-0100-000069000000}"/>
    <hyperlink ref="P232" r:id="rId107" display="http://www.bav-astro.de/sfs/BAVM_link.php?BAVMnr=122" xr:uid="{00000000-0004-0000-0100-00006A000000}"/>
    <hyperlink ref="P233" r:id="rId108" display="http://www.bav-astro.de/sfs/BAVM_link.php?BAVMnr=122" xr:uid="{00000000-0004-0000-0100-00006B000000}"/>
    <hyperlink ref="P234" r:id="rId109" display="http://www.bav-astro.de/sfs/BAVM_link.php?BAVMnr=122" xr:uid="{00000000-0004-0000-0100-00006C000000}"/>
    <hyperlink ref="P235" r:id="rId110" display="http://www.bav-astro.de/sfs/BAVM_link.php?BAVMnr=122" xr:uid="{00000000-0004-0000-0100-00006D000000}"/>
    <hyperlink ref="P241" r:id="rId111" display="http://www.bav-astro.de/sfs/BAVM_link.php?BAVMnr=143" xr:uid="{00000000-0004-0000-0100-00006E000000}"/>
    <hyperlink ref="P242" r:id="rId112" display="http://www.bav-astro.de/sfs/BAVM_link.php?BAVMnr=154" xr:uid="{00000000-0004-0000-0100-00006F000000}"/>
    <hyperlink ref="P254" r:id="rId113" display="http://www.bav-astro.de/sfs/BAVM_link.php?BAVMnr=154" xr:uid="{00000000-0004-0000-0100-000070000000}"/>
    <hyperlink ref="P255" r:id="rId114" display="http://www.bav-astro.de/sfs/BAVM_link.php?BAVMnr=154" xr:uid="{00000000-0004-0000-0100-000071000000}"/>
    <hyperlink ref="P256" r:id="rId115" display="http://vsolj.cetus-net.org/no39.pdf" xr:uid="{00000000-0004-0000-0100-000072000000}"/>
    <hyperlink ref="P257" r:id="rId116" display="http://www.bav-astro.de/sfs/BAVM_link.php?BAVMnr=154" xr:uid="{00000000-0004-0000-0100-000073000000}"/>
    <hyperlink ref="P258" r:id="rId117" display="http://www.bav-astro.de/sfs/BAVM_link.php?BAVMnr=157" xr:uid="{00000000-0004-0000-0100-000074000000}"/>
    <hyperlink ref="P259" r:id="rId118" display="http://www.bav-astro.de/sfs/BAVM_link.php?BAVMnr=157" xr:uid="{00000000-0004-0000-0100-000075000000}"/>
    <hyperlink ref="P260" r:id="rId119" display="http://www.bav-astro.de/sfs/BAVM_link.php?BAVMnr=157" xr:uid="{00000000-0004-0000-0100-000076000000}"/>
    <hyperlink ref="P261" r:id="rId120" display="http://www.bav-astro.de/sfs/BAVM_link.php?BAVMnr=171" xr:uid="{00000000-0004-0000-0100-000077000000}"/>
    <hyperlink ref="P262" r:id="rId121" display="http://www.bav-astro.de/sfs/BAVM_link.php?BAVMnr=187" xr:uid="{00000000-0004-0000-0100-000078000000}"/>
    <hyperlink ref="P263" r:id="rId122" display="http://www.bav-astro.de/sfs/BAVM_link.php?BAVMnr=187" xr:uid="{00000000-0004-0000-0100-000079000000}"/>
    <hyperlink ref="P264" r:id="rId123" display="http://www.bav-astro.de/sfs/BAVM_link.php?BAVMnr=179" xr:uid="{00000000-0004-0000-0100-00007A000000}"/>
    <hyperlink ref="P265" r:id="rId124" display="http://www.bav-astro.de/sfs/BAVM_link.php?BAVMnr=179" xr:uid="{00000000-0004-0000-0100-00007B000000}"/>
    <hyperlink ref="P266" r:id="rId125" display="http://www.bav-astro.de/sfs/BAVM_link.php?BAVMnr=187" xr:uid="{00000000-0004-0000-0100-00007C000000}"/>
    <hyperlink ref="P267" r:id="rId126" display="http://www.bav-astro.de/sfs/BAVM_link.php?BAVMnr=187" xr:uid="{00000000-0004-0000-0100-00007D000000}"/>
    <hyperlink ref="P268" r:id="rId127" display="http://vsolj.cetus-net.org/no44.pdf" xr:uid="{00000000-0004-0000-0100-00007E000000}"/>
    <hyperlink ref="P269" r:id="rId128" display="http://vsolj.cetus-net.org/vsoljno50.pdf" xr:uid="{00000000-0004-0000-0100-00007F000000}"/>
    <hyperlink ref="P270" r:id="rId129" display="http://vsolj.cetus-net.org/vsoljno50.pdf" xr:uid="{00000000-0004-0000-0100-000080000000}"/>
    <hyperlink ref="P271" r:id="rId130" display="http://vsolj.cetus-net.org/vsoljno50.pdf" xr:uid="{00000000-0004-0000-0100-000081000000}"/>
    <hyperlink ref="P272" r:id="rId131" display="http://vsolj.cetus-net.org/vsoljno50.pdf" xr:uid="{00000000-0004-0000-0100-000082000000}"/>
    <hyperlink ref="P273" r:id="rId132" display="http://vsolj.cetus-net.org/vsoljno50.pdf" xr:uid="{00000000-0004-0000-0100-000083000000}"/>
    <hyperlink ref="P274" r:id="rId133" display="http://vsolj.cetus-net.org/vsoljno50.pdf" xr:uid="{00000000-0004-0000-0100-000084000000}"/>
    <hyperlink ref="P21" r:id="rId134" display="http://www.bav-astro.de/sfs/BAVM_link.php?BAVMnr=220" xr:uid="{00000000-0004-0000-0100-000085000000}"/>
    <hyperlink ref="P22" r:id="rId135" display="http://www.bav-astro.de/sfs/BAVM_link.php?BAVMnr=220" xr:uid="{00000000-0004-0000-0100-000086000000}"/>
    <hyperlink ref="P23" r:id="rId136" display="http://www.bav-astro.de/sfs/BAVM_link.php?BAVMnr=228" xr:uid="{00000000-0004-0000-0100-000087000000}"/>
    <hyperlink ref="P24" r:id="rId137" display="http://www.bav-astro.de/sfs/BAVM_link.php?BAVMnr=228" xr:uid="{00000000-0004-0000-0100-00008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40"/>
  <sheetViews>
    <sheetView workbookViewId="0">
      <selection activeCell="E9" sqref="E9:G9"/>
    </sheetView>
  </sheetViews>
  <sheetFormatPr defaultRowHeight="12.75" x14ac:dyDescent="0.2"/>
  <cols>
    <col min="2" max="2" width="10.5703125" customWidth="1"/>
  </cols>
  <sheetData>
    <row r="1" spans="1:19" ht="18" x14ac:dyDescent="0.2">
      <c r="A1" s="37" t="s">
        <v>46</v>
      </c>
      <c r="B1" s="12"/>
      <c r="C1" s="12"/>
      <c r="D1" s="17" t="s">
        <v>47</v>
      </c>
      <c r="E1" s="12"/>
      <c r="F1" s="12"/>
      <c r="G1" s="12"/>
      <c r="H1" s="12"/>
      <c r="I1" s="12"/>
      <c r="J1" s="12"/>
      <c r="K1" s="38" t="s">
        <v>48</v>
      </c>
      <c r="L1" s="12" t="s">
        <v>49</v>
      </c>
      <c r="M1" s="12">
        <f ca="1">F18*H18-G18*G18</f>
        <v>7.489117272590784E-2</v>
      </c>
      <c r="N1" s="12"/>
      <c r="O1" s="12"/>
      <c r="P1" s="12"/>
      <c r="Q1" s="12"/>
      <c r="R1" s="12">
        <v>1</v>
      </c>
      <c r="S1" s="12" t="s">
        <v>50</v>
      </c>
    </row>
    <row r="2" spans="1:19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38" t="s">
        <v>51</v>
      </c>
      <c r="L2" s="12" t="s">
        <v>52</v>
      </c>
      <c r="M2" s="12">
        <f ca="1">+D18*H18-F18*G18</f>
        <v>-0.89104097799074289</v>
      </c>
      <c r="N2" s="12"/>
      <c r="O2" s="12"/>
      <c r="P2" s="12"/>
      <c r="Q2" s="12"/>
      <c r="R2" s="12">
        <v>2</v>
      </c>
      <c r="S2" s="12" t="s">
        <v>53</v>
      </c>
    </row>
    <row r="3" spans="1:19" ht="13.5" thickBot="1" x14ac:dyDescent="0.25">
      <c r="A3" s="12" t="s">
        <v>54</v>
      </c>
      <c r="B3" s="12" t="s">
        <v>55</v>
      </c>
      <c r="C3" s="12"/>
      <c r="D3" s="12"/>
      <c r="E3" s="39" t="s">
        <v>56</v>
      </c>
      <c r="F3" s="39" t="s">
        <v>57</v>
      </c>
      <c r="G3" s="39" t="s">
        <v>58</v>
      </c>
      <c r="H3" s="39" t="s">
        <v>59</v>
      </c>
      <c r="I3" s="12"/>
      <c r="J3" s="12"/>
      <c r="K3" s="38" t="s">
        <v>60</v>
      </c>
      <c r="L3" s="12" t="s">
        <v>61</v>
      </c>
      <c r="M3" s="12">
        <f ca="1">+D18*G18-F18*F18</f>
        <v>2.3832506447252015</v>
      </c>
      <c r="N3" s="12"/>
      <c r="O3" s="12"/>
      <c r="P3" s="12"/>
      <c r="Q3" s="12"/>
      <c r="R3" s="12">
        <v>3</v>
      </c>
      <c r="S3" s="12" t="s">
        <v>62</v>
      </c>
    </row>
    <row r="4" spans="1:19" x14ac:dyDescent="0.2">
      <c r="A4" s="12" t="s">
        <v>63</v>
      </c>
      <c r="B4" s="12" t="s">
        <v>64</v>
      </c>
      <c r="C4" s="12"/>
      <c r="D4" s="40" t="s">
        <v>65</v>
      </c>
      <c r="E4" s="41">
        <f ca="1">(E18*M1-I18*M2+J18*M3)/M7</f>
        <v>-12.900597081021244</v>
      </c>
      <c r="F4" s="42">
        <f ca="1">+E7/M7*M18</f>
        <v>0.15998187991782023</v>
      </c>
      <c r="G4" s="43">
        <f>+B18</f>
        <v>1</v>
      </c>
      <c r="H4" s="44">
        <f ca="1">ABS(F4/E4)</f>
        <v>1.2401122127376422E-2</v>
      </c>
      <c r="I4" s="12"/>
      <c r="J4" s="12"/>
      <c r="K4" s="38" t="s">
        <v>66</v>
      </c>
      <c r="L4" s="12" t="s">
        <v>67</v>
      </c>
      <c r="M4" s="12">
        <f ca="1">+D17*H18-F18*F18</f>
        <v>13.835628996340006</v>
      </c>
      <c r="N4" s="12"/>
      <c r="O4" s="12"/>
      <c r="P4" s="12"/>
      <c r="Q4" s="12"/>
      <c r="R4" s="12">
        <v>4</v>
      </c>
      <c r="S4" s="12" t="s">
        <v>68</v>
      </c>
    </row>
    <row r="5" spans="1:19" x14ac:dyDescent="0.2">
      <c r="A5" s="12" t="s">
        <v>69</v>
      </c>
      <c r="B5" s="45">
        <v>40410</v>
      </c>
      <c r="C5" s="12"/>
      <c r="D5" s="46" t="s">
        <v>70</v>
      </c>
      <c r="E5" s="47">
        <f ca="1">+(-E18*M2+I18*M4-J18*M5)/M7</f>
        <v>-15.688528692321519</v>
      </c>
      <c r="F5" s="48">
        <f ca="1">N18*E7/M7</f>
        <v>2.1744775792941953</v>
      </c>
      <c r="G5" s="49">
        <f>+B18/A18</f>
        <v>1E-4</v>
      </c>
      <c r="H5" s="44">
        <f ca="1">ABS(F5/E5)</f>
        <v>0.13860302785171028</v>
      </c>
      <c r="I5" s="12"/>
      <c r="J5" s="12"/>
      <c r="K5" s="38" t="s">
        <v>71</v>
      </c>
      <c r="L5" s="12" t="s">
        <v>72</v>
      </c>
      <c r="M5" s="12">
        <f ca="1">+D17*G18-D18*F18</f>
        <v>-42.05258696827832</v>
      </c>
      <c r="N5" s="12"/>
      <c r="O5" s="12"/>
      <c r="P5" s="12"/>
      <c r="Q5" s="12"/>
      <c r="R5" s="12">
        <v>5</v>
      </c>
      <c r="S5" s="12" t="s">
        <v>73</v>
      </c>
    </row>
    <row r="6" spans="1:19" ht="13.5" thickBot="1" x14ac:dyDescent="0.25">
      <c r="A6" s="12"/>
      <c r="B6" s="12"/>
      <c r="C6" s="12"/>
      <c r="D6" s="50" t="s">
        <v>74</v>
      </c>
      <c r="E6" s="51">
        <f ca="1">+(E18*M3-I18*M5+J18*M6)/M7</f>
        <v>394.01973281346079</v>
      </c>
      <c r="F6" s="52">
        <f ca="1">O18*E7/M7</f>
        <v>6.814648188135334</v>
      </c>
      <c r="G6" s="53">
        <f>+B18/A18^2</f>
        <v>1E-8</v>
      </c>
      <c r="H6" s="44">
        <f ca="1">ABS(F6/E6)</f>
        <v>1.7295195191052947E-2</v>
      </c>
      <c r="I6" s="12"/>
      <c r="J6" s="12"/>
      <c r="K6" s="54" t="s">
        <v>75</v>
      </c>
      <c r="L6" s="55" t="s">
        <v>76</v>
      </c>
      <c r="M6" s="55">
        <f ca="1">+D17*F18-D18*D18</f>
        <v>135.88637697499996</v>
      </c>
      <c r="N6" s="12"/>
      <c r="O6" s="12"/>
      <c r="P6" s="12"/>
      <c r="Q6" s="12"/>
      <c r="R6" s="12">
        <v>6</v>
      </c>
      <c r="S6" s="12" t="s">
        <v>77</v>
      </c>
    </row>
    <row r="7" spans="1:19" x14ac:dyDescent="0.2">
      <c r="A7" s="12"/>
      <c r="B7" s="12"/>
      <c r="C7" s="12"/>
      <c r="D7" s="17" t="s">
        <v>78</v>
      </c>
      <c r="E7" s="56">
        <f ca="1">SQRT(L18/(D17-3))</f>
        <v>0.48988365143269963</v>
      </c>
      <c r="F7" s="12"/>
      <c r="G7" s="57">
        <f>+B22</f>
        <v>21.937099999999191</v>
      </c>
      <c r="H7" s="12"/>
      <c r="I7" s="12"/>
      <c r="J7" s="12"/>
      <c r="K7" s="38" t="s">
        <v>79</v>
      </c>
      <c r="L7" s="12" t="s">
        <v>80</v>
      </c>
      <c r="M7" s="12">
        <f ca="1">+D17*M1-D18*M2+F18*M3</f>
        <v>0.70222280980057405</v>
      </c>
      <c r="N7" s="12"/>
      <c r="O7" s="12"/>
      <c r="P7" s="12"/>
      <c r="Q7" s="12"/>
      <c r="R7" s="12">
        <v>7</v>
      </c>
      <c r="S7" s="12" t="s">
        <v>81</v>
      </c>
    </row>
    <row r="8" spans="1:19" x14ac:dyDescent="0.2">
      <c r="A8" s="12"/>
      <c r="B8" s="12"/>
      <c r="C8" s="12"/>
      <c r="D8" s="17" t="s">
        <v>82</v>
      </c>
      <c r="E8" s="12"/>
      <c r="F8" s="58">
        <f ca="1">CORREL(E21:INDIRECT(E13),K21:INDIRECT(K13))</f>
        <v>0.99890003370467007</v>
      </c>
      <c r="G8" s="56"/>
      <c r="H8" s="12"/>
      <c r="I8" s="57"/>
      <c r="J8" s="12"/>
      <c r="K8" s="12"/>
      <c r="L8" s="12"/>
      <c r="M8" s="12"/>
      <c r="N8" s="12"/>
      <c r="O8" s="12"/>
      <c r="P8" s="12"/>
      <c r="Q8" s="12"/>
      <c r="R8" s="12">
        <v>8</v>
      </c>
      <c r="S8" s="12" t="s">
        <v>83</v>
      </c>
    </row>
    <row r="9" spans="1:19" x14ac:dyDescent="0.2">
      <c r="A9" s="12"/>
      <c r="B9" s="12"/>
      <c r="C9" s="12"/>
      <c r="D9" s="12"/>
      <c r="E9" s="59">
        <f ca="1">E6*G6</f>
        <v>3.9401973281346084E-6</v>
      </c>
      <c r="F9" s="60">
        <f ca="1">H6</f>
        <v>1.7295195191052947E-2</v>
      </c>
      <c r="G9" s="61">
        <f ca="1">F8</f>
        <v>0.99890003370467007</v>
      </c>
      <c r="H9" s="12"/>
      <c r="I9" s="57"/>
      <c r="J9" s="12"/>
      <c r="K9" s="12"/>
      <c r="L9" s="12"/>
      <c r="M9" s="12"/>
      <c r="N9" s="12"/>
      <c r="O9" s="12"/>
      <c r="P9" s="12"/>
      <c r="Q9" s="12"/>
      <c r="R9" s="12">
        <v>9</v>
      </c>
      <c r="S9" s="12" t="s">
        <v>34</v>
      </c>
    </row>
    <row r="10" spans="1:19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10</v>
      </c>
      <c r="S10" s="12" t="s">
        <v>84</v>
      </c>
    </row>
    <row r="11" spans="1:19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11</v>
      </c>
      <c r="S11" s="12" t="s">
        <v>85</v>
      </c>
    </row>
    <row r="12" spans="1:19" x14ac:dyDescent="0.2">
      <c r="A12" s="22">
        <v>21</v>
      </c>
      <c r="B12" s="12" t="s">
        <v>86</v>
      </c>
      <c r="C12" s="62">
        <v>21</v>
      </c>
      <c r="D12" s="3" t="str">
        <f>D$15&amp;$C12</f>
        <v>D21</v>
      </c>
      <c r="E12" s="3" t="str">
        <f t="shared" ref="E12:O12" si="0">E15&amp;$C12</f>
        <v>E21</v>
      </c>
      <c r="F12" s="3" t="str">
        <f t="shared" si="0"/>
        <v>F21</v>
      </c>
      <c r="G12" s="3" t="str">
        <f t="shared" si="0"/>
        <v>G21</v>
      </c>
      <c r="H12" s="3" t="str">
        <f t="shared" si="0"/>
        <v>H21</v>
      </c>
      <c r="I12" s="3" t="str">
        <f t="shared" si="0"/>
        <v>I21</v>
      </c>
      <c r="J12" s="3" t="str">
        <f t="shared" si="0"/>
        <v>J21</v>
      </c>
      <c r="K12" s="3" t="str">
        <f t="shared" si="0"/>
        <v>K21</v>
      </c>
      <c r="L12" s="3" t="str">
        <f t="shared" si="0"/>
        <v>L21</v>
      </c>
      <c r="M12" s="3" t="str">
        <f t="shared" si="0"/>
        <v>M21</v>
      </c>
      <c r="N12" s="3" t="str">
        <f t="shared" si="0"/>
        <v>N21</v>
      </c>
      <c r="O12" s="3" t="str">
        <f t="shared" si="0"/>
        <v>O21</v>
      </c>
      <c r="P12" s="12"/>
      <c r="Q12" s="12"/>
      <c r="R12" s="12">
        <v>12</v>
      </c>
      <c r="S12" s="12" t="s">
        <v>87</v>
      </c>
    </row>
    <row r="13" spans="1:19" x14ac:dyDescent="0.2">
      <c r="A13" s="22">
        <f>20+COUNT(A21:A1448)</f>
        <v>179</v>
      </c>
      <c r="B13" s="12" t="s">
        <v>88</v>
      </c>
      <c r="C13" s="62">
        <v>179</v>
      </c>
      <c r="D13" s="3" t="str">
        <f>D$15&amp;$C13</f>
        <v>D179</v>
      </c>
      <c r="E13" s="3" t="str">
        <f t="shared" ref="E13:O13" si="1">E$15&amp;$C13</f>
        <v>E179</v>
      </c>
      <c r="F13" s="3" t="str">
        <f t="shared" si="1"/>
        <v>F179</v>
      </c>
      <c r="G13" s="3" t="str">
        <f t="shared" si="1"/>
        <v>G179</v>
      </c>
      <c r="H13" s="3" t="str">
        <f t="shared" si="1"/>
        <v>H179</v>
      </c>
      <c r="I13" s="3" t="str">
        <f t="shared" si="1"/>
        <v>I179</v>
      </c>
      <c r="J13" s="3" t="str">
        <f t="shared" si="1"/>
        <v>J179</v>
      </c>
      <c r="K13" s="3" t="str">
        <f t="shared" si="1"/>
        <v>K179</v>
      </c>
      <c r="L13" s="3" t="str">
        <f t="shared" si="1"/>
        <v>L179</v>
      </c>
      <c r="M13" s="3" t="str">
        <f t="shared" si="1"/>
        <v>M179</v>
      </c>
      <c r="N13" s="3" t="str">
        <f t="shared" si="1"/>
        <v>N179</v>
      </c>
      <c r="O13" s="3" t="str">
        <f t="shared" si="1"/>
        <v>O179</v>
      </c>
      <c r="P13" s="12"/>
      <c r="Q13" s="12"/>
      <c r="R13" s="12">
        <v>13</v>
      </c>
      <c r="S13" s="12" t="s">
        <v>89</v>
      </c>
    </row>
    <row r="14" spans="1:19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v>14</v>
      </c>
      <c r="S14" s="12" t="s">
        <v>90</v>
      </c>
    </row>
    <row r="15" spans="1:19" x14ac:dyDescent="0.2">
      <c r="A15" s="3"/>
      <c r="B15" s="12"/>
      <c r="C15" s="12"/>
      <c r="D15" s="3" t="str">
        <f t="shared" ref="D15:O15" si="2">VLOOKUP(D16,$R1:$S26,2,FALSE)</f>
        <v>D</v>
      </c>
      <c r="E15" s="3" t="str">
        <f t="shared" si="2"/>
        <v>E</v>
      </c>
      <c r="F15" s="3" t="str">
        <f t="shared" si="2"/>
        <v>F</v>
      </c>
      <c r="G15" s="3" t="str">
        <f t="shared" si="2"/>
        <v>G</v>
      </c>
      <c r="H15" s="3" t="str">
        <f t="shared" si="2"/>
        <v>H</v>
      </c>
      <c r="I15" s="3" t="str">
        <f t="shared" si="2"/>
        <v>I</v>
      </c>
      <c r="J15" s="3" t="str">
        <f t="shared" si="2"/>
        <v>J</v>
      </c>
      <c r="K15" s="3" t="str">
        <f t="shared" si="2"/>
        <v>K</v>
      </c>
      <c r="L15" s="3" t="str">
        <f t="shared" si="2"/>
        <v>L</v>
      </c>
      <c r="M15" s="3" t="str">
        <f t="shared" si="2"/>
        <v>M</v>
      </c>
      <c r="N15" s="3" t="str">
        <f t="shared" si="2"/>
        <v>N</v>
      </c>
      <c r="O15" s="3" t="str">
        <f t="shared" si="2"/>
        <v>O</v>
      </c>
      <c r="P15" s="12"/>
      <c r="Q15" s="12"/>
      <c r="R15" s="12">
        <v>15</v>
      </c>
      <c r="S15" s="12" t="s">
        <v>91</v>
      </c>
    </row>
    <row r="16" spans="1:19" x14ac:dyDescent="0.2">
      <c r="A16" s="3"/>
      <c r="B16" s="12"/>
      <c r="C16" s="12"/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12"/>
      <c r="Q16" s="12"/>
      <c r="R16" s="12">
        <v>16</v>
      </c>
      <c r="S16" s="12" t="s">
        <v>92</v>
      </c>
    </row>
    <row r="17" spans="1:19" x14ac:dyDescent="0.2">
      <c r="A17" s="17" t="s">
        <v>93</v>
      </c>
      <c r="B17" s="12"/>
      <c r="C17" s="12" t="s">
        <v>94</v>
      </c>
      <c r="D17" s="12">
        <f>C13-C12+1</f>
        <v>159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17</v>
      </c>
      <c r="S17" s="12" t="s">
        <v>95</v>
      </c>
    </row>
    <row r="18" spans="1:19" x14ac:dyDescent="0.2">
      <c r="A18" s="63">
        <v>10000</v>
      </c>
      <c r="B18" s="63">
        <v>1</v>
      </c>
      <c r="C18" s="12" t="s">
        <v>96</v>
      </c>
      <c r="D18" s="12">
        <f ca="1">SUM(INDIRECT(D12):INDIRECT(D13))</f>
        <v>-29.703499999999998</v>
      </c>
      <c r="E18" s="12">
        <f ca="1">SUM(INDIRECT(E12):INDIRECT(E13))</f>
        <v>937.98349999994571</v>
      </c>
      <c r="F18" s="12">
        <f ca="1">SUM(INDIRECT(F12):INDIRECT(F13))</f>
        <v>6.4036747749999989</v>
      </c>
      <c r="G18" s="12">
        <f ca="1">SUM(INDIRECT(G12):INDIRECT(G13))</f>
        <v>-1.4607807587892501</v>
      </c>
      <c r="H18" s="12">
        <f ca="1">SUM(INDIRECT(H12):INDIRECT(H13))</f>
        <v>0.34492251333529117</v>
      </c>
      <c r="I18" s="12">
        <f ca="1">SUM(INDIRECT(I12):INDIRECT(I13))</f>
        <v>-292.84779432498959</v>
      </c>
      <c r="J18" s="12">
        <f ca="1">SUM(INDIRECT(J12):INDIRECT(J13))</f>
        <v>76.21254928300938</v>
      </c>
      <c r="K18" s="12"/>
      <c r="L18" s="12">
        <f ca="1">SUM(INDIRECT(L12):INDIRECT(L13))</f>
        <v>37.437814742801422</v>
      </c>
      <c r="M18" s="12">
        <f ca="1">SQRT(SUM(INDIRECT(M12):INDIRECT(M13)))</f>
        <v>0.22932572847555716</v>
      </c>
      <c r="N18" s="12">
        <f ca="1">SQRT(SUM(INDIRECT(N12):INDIRECT(N13)))</f>
        <v>3.1170008452304834</v>
      </c>
      <c r="O18" s="12">
        <f ca="1">SQRT(SUM(INDIRECT(O12):INDIRECT(O13)))</f>
        <v>9.768444781693649</v>
      </c>
      <c r="P18" s="12"/>
      <c r="Q18" s="12"/>
      <c r="R18" s="12">
        <v>18</v>
      </c>
      <c r="S18" s="12" t="s">
        <v>97</v>
      </c>
    </row>
    <row r="19" spans="1:19" x14ac:dyDescent="0.2">
      <c r="A19" s="64" t="s">
        <v>98</v>
      </c>
      <c r="B19" s="12"/>
      <c r="C19" s="12"/>
      <c r="D19" s="65" t="s">
        <v>99</v>
      </c>
      <c r="E19" s="65" t="s">
        <v>100</v>
      </c>
      <c r="F19" s="65" t="s">
        <v>101</v>
      </c>
      <c r="G19" s="65" t="s">
        <v>102</v>
      </c>
      <c r="H19" s="65" t="s">
        <v>103</v>
      </c>
      <c r="I19" s="65" t="s">
        <v>104</v>
      </c>
      <c r="J19" s="65" t="s">
        <v>105</v>
      </c>
      <c r="K19" s="66"/>
      <c r="L19" s="66"/>
      <c r="M19" s="66"/>
      <c r="N19" s="66"/>
      <c r="O19" s="66"/>
      <c r="P19" s="12"/>
      <c r="Q19" s="12"/>
      <c r="R19" s="12">
        <v>19</v>
      </c>
      <c r="S19" s="12" t="s">
        <v>106</v>
      </c>
    </row>
    <row r="20" spans="1:19" ht="15" thickBot="1" x14ac:dyDescent="0.25">
      <c r="A20" s="6" t="s">
        <v>107</v>
      </c>
      <c r="B20" s="6" t="s">
        <v>108</v>
      </c>
      <c r="C20" s="12"/>
      <c r="D20" s="6" t="s">
        <v>107</v>
      </c>
      <c r="E20" s="6" t="s">
        <v>108</v>
      </c>
      <c r="F20" s="6" t="s">
        <v>109</v>
      </c>
      <c r="G20" s="6" t="s">
        <v>110</v>
      </c>
      <c r="H20" s="6" t="s">
        <v>111</v>
      </c>
      <c r="I20" s="6" t="s">
        <v>112</v>
      </c>
      <c r="J20" s="6" t="s">
        <v>113</v>
      </c>
      <c r="K20" s="67" t="s">
        <v>114</v>
      </c>
      <c r="L20" s="6" t="s">
        <v>115</v>
      </c>
      <c r="M20" s="6" t="s">
        <v>116</v>
      </c>
      <c r="N20" s="6" t="s">
        <v>117</v>
      </c>
      <c r="O20" s="6" t="s">
        <v>118</v>
      </c>
      <c r="P20" s="39" t="s">
        <v>119</v>
      </c>
      <c r="Q20" s="12"/>
      <c r="R20" s="12">
        <v>20</v>
      </c>
      <c r="S20" s="12" t="s">
        <v>120</v>
      </c>
    </row>
    <row r="21" spans="1:19" x14ac:dyDescent="0.2">
      <c r="A21" s="68">
        <v>-2849</v>
      </c>
      <c r="B21" s="68">
        <v>23.430900000001202</v>
      </c>
      <c r="C21" s="12"/>
      <c r="D21" s="69">
        <f t="shared" ref="D21:E51" si="3">A21/A$18</f>
        <v>-0.28489999999999999</v>
      </c>
      <c r="E21" s="69">
        <f t="shared" si="3"/>
        <v>23.430900000001202</v>
      </c>
      <c r="F21" s="22">
        <f>D21*D21</f>
        <v>8.1168009999999999E-2</v>
      </c>
      <c r="G21" s="22">
        <f>D21*F21</f>
        <v>-2.3124766049E-2</v>
      </c>
      <c r="H21" s="22">
        <f>F21*F21</f>
        <v>6.5882458473601E-3</v>
      </c>
      <c r="I21" s="22">
        <f>E21*D21</f>
        <v>-6.6754634100003418</v>
      </c>
      <c r="J21" s="22">
        <f>I21*D21</f>
        <v>1.9018395255090974</v>
      </c>
      <c r="K21" s="22">
        <f t="shared" ref="K21:K84" ca="1" si="4">+E$4+E$5*D21+E$6*D21^2</f>
        <v>23.550862356621472</v>
      </c>
      <c r="L21" s="22">
        <f ca="1">+(K21-E21)^2</f>
        <v>1.4390967005888915E-2</v>
      </c>
      <c r="M21" s="22">
        <f t="shared" ref="M21:M84" ca="1" si="5">(M$1-M$2*D21+M$3*F21)^2</f>
        <v>2.0959251236160224E-4</v>
      </c>
      <c r="N21" s="22">
        <f t="shared" ref="N21:N84" ca="1" si="6">(-M$2+M$4*D21-M$5*F21)^2</f>
        <v>0.13147518950244688</v>
      </c>
      <c r="O21" s="22">
        <f t="shared" ref="O21:O84" ca="1" si="7">+(M$3-D21*M$5+F21*M$6)^2</f>
        <v>2.0508972995271821</v>
      </c>
      <c r="P21" s="12">
        <f ca="1">+E21-K21</f>
        <v>-0.11996235662027033</v>
      </c>
      <c r="Q21" s="12"/>
      <c r="R21" s="12">
        <v>21</v>
      </c>
      <c r="S21" s="12" t="s">
        <v>121</v>
      </c>
    </row>
    <row r="22" spans="1:19" x14ac:dyDescent="0.2">
      <c r="A22" s="68">
        <v>-2811</v>
      </c>
      <c r="B22" s="68">
        <v>21.937099999999191</v>
      </c>
      <c r="C22" s="12"/>
      <c r="D22" s="69">
        <f t="shared" si="3"/>
        <v>-0.28110000000000002</v>
      </c>
      <c r="E22" s="69">
        <f t="shared" si="3"/>
        <v>21.937099999999191</v>
      </c>
      <c r="F22" s="22">
        <f t="shared" ref="F22:F85" si="8">D22*D22</f>
        <v>7.9017210000000004E-2</v>
      </c>
      <c r="G22" s="22">
        <f t="shared" ref="G22:G85" si="9">D22*F22</f>
        <v>-2.2211737731000002E-2</v>
      </c>
      <c r="H22" s="22">
        <f t="shared" ref="H22:H85" si="10">F22*F22</f>
        <v>6.2437194761841008E-3</v>
      </c>
      <c r="I22" s="22">
        <f t="shared" ref="I22:I85" si="11">E22*D22</f>
        <v>-6.166518809999773</v>
      </c>
      <c r="J22" s="22">
        <f t="shared" ref="J22:J85" si="12">I22*D22</f>
        <v>1.7334084374909362</v>
      </c>
      <c r="K22" s="22">
        <f t="shared" ca="1" si="4"/>
        <v>22.643788306255459</v>
      </c>
      <c r="L22" s="22">
        <f t="shared" ref="L22:L85" ca="1" si="13">+(K22-E22)^2</f>
        <v>0.49940836219935297</v>
      </c>
      <c r="M22" s="22">
        <f t="shared" ca="1" si="5"/>
        <v>1.6224060698924732E-4</v>
      </c>
      <c r="N22" s="22">
        <f t="shared" ca="1" si="6"/>
        <v>0.10544552202001274</v>
      </c>
      <c r="O22" s="22">
        <f t="shared" ca="1" si="7"/>
        <v>1.6890403034226391</v>
      </c>
      <c r="P22" s="12">
        <f t="shared" ref="P22:P85" ca="1" si="14">+E22-K22</f>
        <v>-0.70668830625626811</v>
      </c>
      <c r="Q22" s="12"/>
      <c r="R22" s="12">
        <v>22</v>
      </c>
      <c r="S22" s="12" t="s">
        <v>122</v>
      </c>
    </row>
    <row r="23" spans="1:19" x14ac:dyDescent="0.2">
      <c r="A23" s="68">
        <v>-2793</v>
      </c>
      <c r="B23" s="68">
        <v>21.66030000000319</v>
      </c>
      <c r="C23" s="12"/>
      <c r="D23" s="69">
        <f t="shared" si="3"/>
        <v>-0.27929999999999999</v>
      </c>
      <c r="E23" s="69">
        <f t="shared" si="3"/>
        <v>21.66030000000319</v>
      </c>
      <c r="F23" s="22">
        <f t="shared" si="8"/>
        <v>7.800849E-2</v>
      </c>
      <c r="G23" s="22">
        <f t="shared" si="9"/>
        <v>-2.1787771256999999E-2</v>
      </c>
      <c r="H23" s="22">
        <f t="shared" si="10"/>
        <v>6.0853245120801001E-3</v>
      </c>
      <c r="I23" s="22">
        <f t="shared" si="11"/>
        <v>-6.0497217900008904</v>
      </c>
      <c r="J23" s="22">
        <f t="shared" si="12"/>
        <v>1.6896872959472486</v>
      </c>
      <c r="K23" s="22">
        <f t="shared" ca="1" si="4"/>
        <v>22.218093369725686</v>
      </c>
      <c r="L23" s="22">
        <f t="shared" ca="1" si="13"/>
        <v>0.31113344330637754</v>
      </c>
      <c r="M23" s="22">
        <f t="shared" ca="1" si="5"/>
        <v>1.4249702220687317E-4</v>
      </c>
      <c r="N23" s="22">
        <f t="shared" ca="1" si="6"/>
        <v>9.4377129629298964E-2</v>
      </c>
      <c r="O23" s="22">
        <f t="shared" ca="1" si="7"/>
        <v>1.5332734238853811</v>
      </c>
      <c r="P23" s="12">
        <f t="shared" ca="1" si="14"/>
        <v>-0.55779336972249638</v>
      </c>
      <c r="Q23" s="12"/>
      <c r="R23" s="12">
        <v>23</v>
      </c>
      <c r="S23" s="12" t="s">
        <v>123</v>
      </c>
    </row>
    <row r="24" spans="1:19" x14ac:dyDescent="0.2">
      <c r="A24" s="68">
        <v>-2788</v>
      </c>
      <c r="B24" s="68">
        <v>21.796800000003714</v>
      </c>
      <c r="C24" s="12"/>
      <c r="D24" s="69">
        <f t="shared" si="3"/>
        <v>-0.27879999999999999</v>
      </c>
      <c r="E24" s="69">
        <f t="shared" si="3"/>
        <v>21.796800000003714</v>
      </c>
      <c r="F24" s="22">
        <f t="shared" si="8"/>
        <v>7.7729439999999997E-2</v>
      </c>
      <c r="G24" s="22">
        <f t="shared" si="9"/>
        <v>-2.1670967871999999E-2</v>
      </c>
      <c r="H24" s="22">
        <f t="shared" si="10"/>
        <v>6.0418658427135999E-3</v>
      </c>
      <c r="I24" s="22">
        <f t="shared" si="11"/>
        <v>-6.0769478400010355</v>
      </c>
      <c r="J24" s="22">
        <f t="shared" si="12"/>
        <v>1.6942530577922887</v>
      </c>
      <c r="K24" s="22">
        <f t="shared" ca="1" si="4"/>
        <v>22.100297898937924</v>
      </c>
      <c r="L24" s="22">
        <f t="shared" ca="1" si="13"/>
        <v>9.2110974657480402E-2</v>
      </c>
      <c r="M24" s="22">
        <f t="shared" ca="1" si="5"/>
        <v>1.3730416651207617E-4</v>
      </c>
      <c r="N24" s="22">
        <f t="shared" ca="1" si="6"/>
        <v>9.1440709630917216E-2</v>
      </c>
      <c r="O24" s="22">
        <f t="shared" ca="1" si="7"/>
        <v>1.4917236299962551</v>
      </c>
      <c r="P24" s="12">
        <f t="shared" ca="1" si="14"/>
        <v>-0.30349789893421075</v>
      </c>
      <c r="Q24" s="12"/>
      <c r="R24" s="12">
        <v>24</v>
      </c>
      <c r="S24" s="12" t="s">
        <v>107</v>
      </c>
    </row>
    <row r="25" spans="1:19" x14ac:dyDescent="0.2">
      <c r="A25" s="68">
        <v>-2773</v>
      </c>
      <c r="B25" s="68">
        <v>21.974299999998038</v>
      </c>
      <c r="C25" s="12"/>
      <c r="D25" s="69">
        <f t="shared" si="3"/>
        <v>-0.27729999999999999</v>
      </c>
      <c r="E25" s="69">
        <f t="shared" si="3"/>
        <v>21.974299999998038</v>
      </c>
      <c r="F25" s="22">
        <f t="shared" si="8"/>
        <v>7.6895289999999991E-2</v>
      </c>
      <c r="G25" s="22">
        <f t="shared" si="9"/>
        <v>-2.1323063916999997E-2</v>
      </c>
      <c r="H25" s="22">
        <f t="shared" si="10"/>
        <v>5.912885624184099E-3</v>
      </c>
      <c r="I25" s="22">
        <f t="shared" si="11"/>
        <v>-6.0934733899994562</v>
      </c>
      <c r="J25" s="22">
        <f t="shared" si="12"/>
        <v>1.6897201710468492</v>
      </c>
      <c r="K25" s="22">
        <f t="shared" ca="1" si="4"/>
        <v>21.748093545773095</v>
      </c>
      <c r="L25" s="22">
        <f t="shared" ca="1" si="13"/>
        <v>5.1169359933021387E-2</v>
      </c>
      <c r="M25" s="22">
        <f t="shared" ca="1" si="5"/>
        <v>1.2246208820873927E-4</v>
      </c>
      <c r="N25" s="22">
        <f t="shared" ca="1" si="6"/>
        <v>8.2982554708713005E-2</v>
      </c>
      <c r="O25" s="22">
        <f t="shared" ca="1" si="7"/>
        <v>1.3714532940368234</v>
      </c>
      <c r="P25" s="12">
        <f t="shared" ca="1" si="14"/>
        <v>0.22620645422494334</v>
      </c>
      <c r="Q25" s="12"/>
      <c r="R25" s="12">
        <v>25</v>
      </c>
      <c r="S25" s="12" t="s">
        <v>108</v>
      </c>
    </row>
    <row r="26" spans="1:19" x14ac:dyDescent="0.2">
      <c r="A26" s="68">
        <v>-2767</v>
      </c>
      <c r="B26" s="68">
        <v>21.123699999996461</v>
      </c>
      <c r="C26" s="12"/>
      <c r="D26" s="69">
        <f t="shared" si="3"/>
        <v>-0.2767</v>
      </c>
      <c r="E26" s="69">
        <f t="shared" si="3"/>
        <v>21.123699999996461</v>
      </c>
      <c r="F26" s="22">
        <f t="shared" si="8"/>
        <v>7.6562889999999995E-2</v>
      </c>
      <c r="G26" s="22">
        <f t="shared" si="9"/>
        <v>-2.1184951662999999E-2</v>
      </c>
      <c r="H26" s="22">
        <f t="shared" si="10"/>
        <v>5.861876125152099E-3</v>
      </c>
      <c r="I26" s="22">
        <f t="shared" si="11"/>
        <v>-5.8449277899990211</v>
      </c>
      <c r="J26" s="22">
        <f t="shared" si="12"/>
        <v>1.6172915194927291</v>
      </c>
      <c r="K26" s="22">
        <f t="shared" ca="1" si="4"/>
        <v>21.607708269370505</v>
      </c>
      <c r="L26" s="22">
        <f t="shared" ca="1" si="13"/>
        <v>0.23426400482245732</v>
      </c>
      <c r="M26" s="22">
        <f t="shared" ca="1" si="5"/>
        <v>1.1682780265521451E-4</v>
      </c>
      <c r="N26" s="22">
        <f t="shared" ca="1" si="6"/>
        <v>7.9744126203229015E-2</v>
      </c>
      <c r="O26" s="22">
        <f t="shared" ca="1" si="7"/>
        <v>1.32515452661611</v>
      </c>
      <c r="P26" s="12">
        <f t="shared" ca="1" si="14"/>
        <v>-0.48400826937404418</v>
      </c>
      <c r="Q26" s="12"/>
      <c r="R26" s="12">
        <v>26</v>
      </c>
      <c r="S26" s="12" t="s">
        <v>124</v>
      </c>
    </row>
    <row r="27" spans="1:19" x14ac:dyDescent="0.2">
      <c r="A27" s="68">
        <v>-2766</v>
      </c>
      <c r="B27" s="68">
        <v>22.148599999996804</v>
      </c>
      <c r="C27" s="12"/>
      <c r="D27" s="69">
        <f t="shared" si="3"/>
        <v>-0.27660000000000001</v>
      </c>
      <c r="E27" s="69">
        <f t="shared" si="3"/>
        <v>22.148599999996804</v>
      </c>
      <c r="F27" s="22">
        <f t="shared" si="8"/>
        <v>7.6507560000000002E-2</v>
      </c>
      <c r="G27" s="22">
        <f t="shared" si="9"/>
        <v>-2.1161991096000001E-2</v>
      </c>
      <c r="H27" s="22">
        <f t="shared" si="10"/>
        <v>5.8534067371536005E-3</v>
      </c>
      <c r="I27" s="22">
        <f t="shared" si="11"/>
        <v>-6.126302759999116</v>
      </c>
      <c r="J27" s="22">
        <f t="shared" si="12"/>
        <v>1.6945353434157555</v>
      </c>
      <c r="K27" s="22">
        <f t="shared" ca="1" si="4"/>
        <v>21.584338304684707</v>
      </c>
      <c r="L27" s="22">
        <f t="shared" ca="1" si="13"/>
        <v>0.31839126079648267</v>
      </c>
      <c r="M27" s="22">
        <f t="shared" ca="1" si="5"/>
        <v>1.1590524682747186E-4</v>
      </c>
      <c r="N27" s="22">
        <f t="shared" ca="1" si="6"/>
        <v>7.9212311493968471E-2</v>
      </c>
      <c r="O27" s="22">
        <f t="shared" ca="1" si="7"/>
        <v>1.3175371910739657</v>
      </c>
      <c r="P27" s="12">
        <f t="shared" ca="1" si="14"/>
        <v>0.5642616953120978</v>
      </c>
      <c r="Q27" s="12"/>
      <c r="R27" s="12"/>
      <c r="S27" s="12"/>
    </row>
    <row r="28" spans="1:19" x14ac:dyDescent="0.2">
      <c r="A28" s="68">
        <v>-2763</v>
      </c>
      <c r="B28" s="68">
        <v>21.293299999997544</v>
      </c>
      <c r="C28" s="12"/>
      <c r="D28" s="69">
        <f t="shared" si="3"/>
        <v>-0.27629999999999999</v>
      </c>
      <c r="E28" s="69">
        <f t="shared" si="3"/>
        <v>21.293299999997544</v>
      </c>
      <c r="F28" s="22">
        <f t="shared" si="8"/>
        <v>7.634168999999999E-2</v>
      </c>
      <c r="G28" s="22">
        <f t="shared" si="9"/>
        <v>-2.1093208946999998E-2</v>
      </c>
      <c r="H28" s="22">
        <f t="shared" si="10"/>
        <v>5.8280536320560981E-3</v>
      </c>
      <c r="I28" s="22">
        <f t="shared" si="11"/>
        <v>-5.8833387899993212</v>
      </c>
      <c r="J28" s="22">
        <f t="shared" si="12"/>
        <v>1.6255665076768124</v>
      </c>
      <c r="K28" s="22">
        <f t="shared" ca="1" si="4"/>
        <v>21.514275692995241</v>
      </c>
      <c r="L28" s="22">
        <f t="shared" ca="1" si="13"/>
        <v>4.8830256895812697E-2</v>
      </c>
      <c r="M28" s="22">
        <f t="shared" ca="1" si="5"/>
        <v>1.1316560615072262E-4</v>
      </c>
      <c r="N28" s="22">
        <f t="shared" ca="1" si="6"/>
        <v>7.7630355036791443E-2</v>
      </c>
      <c r="O28" s="22">
        <f t="shared" ca="1" si="7"/>
        <v>1.2948540329761591</v>
      </c>
      <c r="P28" s="12">
        <f t="shared" ca="1" si="14"/>
        <v>-0.22097569299769759</v>
      </c>
      <c r="Q28" s="12"/>
      <c r="R28" s="12"/>
      <c r="S28" s="12"/>
    </row>
    <row r="29" spans="1:19" x14ac:dyDescent="0.2">
      <c r="A29" s="68">
        <v>-2754</v>
      </c>
      <c r="B29" s="68">
        <v>21.233400000000984</v>
      </c>
      <c r="C29" s="12"/>
      <c r="D29" s="69">
        <f t="shared" si="3"/>
        <v>-0.27539999999999998</v>
      </c>
      <c r="E29" s="69">
        <f t="shared" si="3"/>
        <v>21.233400000000984</v>
      </c>
      <c r="F29" s="22">
        <f t="shared" si="8"/>
        <v>7.5845159999999995E-2</v>
      </c>
      <c r="G29" s="22">
        <f t="shared" si="9"/>
        <v>-2.0887757063999996E-2</v>
      </c>
      <c r="H29" s="22">
        <f t="shared" si="10"/>
        <v>5.752488295425599E-3</v>
      </c>
      <c r="I29" s="22">
        <f t="shared" si="11"/>
        <v>-5.8476783600002706</v>
      </c>
      <c r="J29" s="22">
        <f t="shared" si="12"/>
        <v>1.6104506203440745</v>
      </c>
      <c r="K29" s="22">
        <f t="shared" ca="1" si="4"/>
        <v>21.304513399238282</v>
      </c>
      <c r="L29" s="22">
        <f t="shared" ca="1" si="13"/>
        <v>5.057115551083317E-3</v>
      </c>
      <c r="M29" s="22">
        <f t="shared" ca="1" si="5"/>
        <v>1.0519607648946479E-4</v>
      </c>
      <c r="N29" s="22">
        <f t="shared" ca="1" si="6"/>
        <v>7.3004764900211475E-2</v>
      </c>
      <c r="O29" s="22">
        <f t="shared" ca="1" si="7"/>
        <v>1.2283115942647753</v>
      </c>
      <c r="P29" s="12">
        <f t="shared" ca="1" si="14"/>
        <v>-7.111339923729787E-2</v>
      </c>
      <c r="Q29" s="12"/>
      <c r="R29" s="12"/>
      <c r="S29" s="12"/>
    </row>
    <row r="30" spans="1:19" x14ac:dyDescent="0.2">
      <c r="A30" s="68">
        <v>-2740</v>
      </c>
      <c r="B30" s="68">
        <v>20.805000000000291</v>
      </c>
      <c r="C30" s="12"/>
      <c r="D30" s="69">
        <f t="shared" si="3"/>
        <v>-0.27400000000000002</v>
      </c>
      <c r="E30" s="69">
        <f t="shared" si="3"/>
        <v>20.805000000000291</v>
      </c>
      <c r="F30" s="22">
        <f t="shared" si="8"/>
        <v>7.5076000000000018E-2</v>
      </c>
      <c r="G30" s="22">
        <f t="shared" si="9"/>
        <v>-2.0570824000000005E-2</v>
      </c>
      <c r="H30" s="22">
        <f t="shared" si="10"/>
        <v>5.6364057760000027E-3</v>
      </c>
      <c r="I30" s="22">
        <f t="shared" si="11"/>
        <v>-5.7005700000000799</v>
      </c>
      <c r="J30" s="22">
        <f t="shared" si="12"/>
        <v>1.5619561800000219</v>
      </c>
      <c r="K30" s="22">
        <f t="shared" ca="1" si="4"/>
        <v>20.979485241378242</v>
      </c>
      <c r="L30" s="22">
        <f t="shared" ca="1" si="13"/>
        <v>3.0445099458721887E-2</v>
      </c>
      <c r="M30" s="22">
        <f t="shared" ca="1" si="5"/>
        <v>9.3525729648359212E-5</v>
      </c>
      <c r="N30" s="22">
        <f t="shared" ca="1" si="6"/>
        <v>6.6161435051954182E-2</v>
      </c>
      <c r="O30" s="22">
        <f t="shared" ca="1" si="7"/>
        <v>1.1292196097755298</v>
      </c>
      <c r="P30" s="12">
        <f t="shared" ca="1" si="14"/>
        <v>-0.17448524137795118</v>
      </c>
      <c r="Q30" s="12"/>
      <c r="R30" s="12"/>
      <c r="S30" s="12"/>
    </row>
    <row r="31" spans="1:19" x14ac:dyDescent="0.2">
      <c r="A31" s="68">
        <v>-2738</v>
      </c>
      <c r="B31" s="68">
        <v>20.851800000000367</v>
      </c>
      <c r="C31" s="12"/>
      <c r="D31" s="69">
        <f t="shared" si="3"/>
        <v>-0.27379999999999999</v>
      </c>
      <c r="E31" s="69">
        <f t="shared" si="3"/>
        <v>20.851800000000367</v>
      </c>
      <c r="F31" s="22">
        <f t="shared" si="8"/>
        <v>7.4966439999999995E-2</v>
      </c>
      <c r="G31" s="22">
        <f t="shared" si="9"/>
        <v>-2.0525811271999997E-2</v>
      </c>
      <c r="H31" s="22">
        <f t="shared" si="10"/>
        <v>5.6199671262735992E-3</v>
      </c>
      <c r="I31" s="22">
        <f t="shared" si="11"/>
        <v>-5.7092228400001002</v>
      </c>
      <c r="J31" s="22">
        <f t="shared" si="12"/>
        <v>1.5631852135920274</v>
      </c>
      <c r="K31" s="22">
        <f t="shared" ca="1" si="4"/>
        <v>20.933178733712722</v>
      </c>
      <c r="L31" s="22">
        <f t="shared" ca="1" si="13"/>
        <v>6.6224983006264995E-3</v>
      </c>
      <c r="M31" s="22">
        <f t="shared" ca="1" si="5"/>
        <v>9.1929157499055132E-5</v>
      </c>
      <c r="N31" s="22">
        <f t="shared" ca="1" si="6"/>
        <v>6.5218176523156965E-2</v>
      </c>
      <c r="O31" s="22">
        <f t="shared" ca="1" si="7"/>
        <v>1.1154956162587184</v>
      </c>
      <c r="P31" s="12">
        <f t="shared" ca="1" si="14"/>
        <v>-8.1378733712355711E-2</v>
      </c>
      <c r="Q31" s="12"/>
      <c r="R31" s="12"/>
      <c r="S31" s="12"/>
    </row>
    <row r="32" spans="1:19" x14ac:dyDescent="0.2">
      <c r="A32" s="68">
        <v>-2733</v>
      </c>
      <c r="B32" s="68">
        <v>20.999299999999494</v>
      </c>
      <c r="C32" s="12"/>
      <c r="D32" s="69">
        <f t="shared" si="3"/>
        <v>-0.27329999999999999</v>
      </c>
      <c r="E32" s="69">
        <f t="shared" si="3"/>
        <v>20.999299999999494</v>
      </c>
      <c r="F32" s="22">
        <f t="shared" si="8"/>
        <v>7.4692889999999998E-2</v>
      </c>
      <c r="G32" s="22">
        <f t="shared" si="9"/>
        <v>-2.0413566836999998E-2</v>
      </c>
      <c r="H32" s="22">
        <f t="shared" si="10"/>
        <v>5.5790278165520997E-3</v>
      </c>
      <c r="I32" s="22">
        <f t="shared" si="11"/>
        <v>-5.7391086899998616</v>
      </c>
      <c r="J32" s="22">
        <f t="shared" si="12"/>
        <v>1.5684984049769621</v>
      </c>
      <c r="K32" s="22">
        <f t="shared" ca="1" si="4"/>
        <v>20.817550371455443</v>
      </c>
      <c r="L32" s="22">
        <f t="shared" ca="1" si="13"/>
        <v>3.3032927475900344E-2</v>
      </c>
      <c r="M32" s="22">
        <f t="shared" ca="1" si="5"/>
        <v>8.8013512110760549E-5</v>
      </c>
      <c r="N32" s="22">
        <f t="shared" ca="1" si="6"/>
        <v>6.2897041536985027E-2</v>
      </c>
      <c r="O32" s="22">
        <f t="shared" ca="1" si="7"/>
        <v>1.0816516557255771</v>
      </c>
      <c r="P32" s="12">
        <f t="shared" ca="1" si="14"/>
        <v>0.18174962854405052</v>
      </c>
      <c r="Q32" s="12"/>
      <c r="R32" s="12"/>
      <c r="S32" s="12"/>
    </row>
    <row r="33" spans="1:19" x14ac:dyDescent="0.2">
      <c r="A33" s="68">
        <v>-2733</v>
      </c>
      <c r="B33" s="68">
        <v>21.139299999998912</v>
      </c>
      <c r="C33" s="12"/>
      <c r="D33" s="69">
        <f t="shared" si="3"/>
        <v>-0.27329999999999999</v>
      </c>
      <c r="E33" s="69">
        <f t="shared" si="3"/>
        <v>21.139299999998912</v>
      </c>
      <c r="F33" s="22">
        <f t="shared" si="8"/>
        <v>7.4692889999999998E-2</v>
      </c>
      <c r="G33" s="22">
        <f t="shared" si="9"/>
        <v>-2.0413566836999998E-2</v>
      </c>
      <c r="H33" s="22">
        <f t="shared" si="10"/>
        <v>5.5790278165520997E-3</v>
      </c>
      <c r="I33" s="22">
        <f t="shared" si="11"/>
        <v>-5.7773706899997022</v>
      </c>
      <c r="J33" s="22">
        <f t="shared" si="12"/>
        <v>1.5789554095769185</v>
      </c>
      <c r="K33" s="22">
        <f t="shared" ca="1" si="4"/>
        <v>20.817550371455443</v>
      </c>
      <c r="L33" s="22">
        <f t="shared" ca="1" si="13"/>
        <v>0.10352282346785993</v>
      </c>
      <c r="M33" s="22">
        <f t="shared" ca="1" si="5"/>
        <v>8.8013512110760549E-5</v>
      </c>
      <c r="N33" s="22">
        <f t="shared" ca="1" si="6"/>
        <v>6.2897041536985027E-2</v>
      </c>
      <c r="O33" s="22">
        <f t="shared" ca="1" si="7"/>
        <v>1.0816516557255771</v>
      </c>
      <c r="P33" s="12">
        <f t="shared" ca="1" si="14"/>
        <v>0.32174962854346845</v>
      </c>
      <c r="Q33" s="12"/>
      <c r="R33" s="12"/>
      <c r="S33" s="12"/>
    </row>
    <row r="34" spans="1:19" x14ac:dyDescent="0.2">
      <c r="A34" s="68">
        <v>-2717</v>
      </c>
      <c r="B34" s="68">
        <v>20.18670000000202</v>
      </c>
      <c r="C34" s="12"/>
      <c r="D34" s="69">
        <f t="shared" si="3"/>
        <v>-0.2717</v>
      </c>
      <c r="E34" s="69">
        <f t="shared" si="3"/>
        <v>20.18670000000202</v>
      </c>
      <c r="F34" s="22">
        <f t="shared" si="8"/>
        <v>7.382089E-2</v>
      </c>
      <c r="G34" s="22">
        <f t="shared" si="9"/>
        <v>-2.0057135813000001E-2</v>
      </c>
      <c r="H34" s="22">
        <f t="shared" si="10"/>
        <v>5.4495238003921002E-3</v>
      </c>
      <c r="I34" s="22">
        <f t="shared" si="11"/>
        <v>-5.4847263900005485</v>
      </c>
      <c r="J34" s="22">
        <f t="shared" si="12"/>
        <v>1.4902001601631489</v>
      </c>
      <c r="K34" s="22">
        <f t="shared" ca="1" si="4"/>
        <v>20.448863518534392</v>
      </c>
      <c r="L34" s="22">
        <f t="shared" ca="1" si="13"/>
        <v>6.8729710449273285E-2</v>
      </c>
      <c r="M34" s="22">
        <f t="shared" ca="1" si="5"/>
        <v>7.619583716637531E-5</v>
      </c>
      <c r="N34" s="22">
        <f t="shared" ca="1" si="6"/>
        <v>5.5818776489104237E-2</v>
      </c>
      <c r="O34" s="22">
        <f t="shared" ca="1" si="7"/>
        <v>0.97775718590710858</v>
      </c>
      <c r="P34" s="12">
        <f t="shared" ca="1" si="14"/>
        <v>-0.26216351853237185</v>
      </c>
      <c r="Q34" s="12"/>
      <c r="R34" s="12"/>
      <c r="S34" s="12"/>
    </row>
    <row r="35" spans="1:19" x14ac:dyDescent="0.2">
      <c r="A35" s="68">
        <v>-2710</v>
      </c>
      <c r="B35" s="68">
        <v>20.408999999999651</v>
      </c>
      <c r="C35" s="12"/>
      <c r="D35" s="69">
        <f t="shared" si="3"/>
        <v>-0.27100000000000002</v>
      </c>
      <c r="E35" s="69">
        <f t="shared" si="3"/>
        <v>20.408999999999651</v>
      </c>
      <c r="F35" s="22">
        <f t="shared" si="8"/>
        <v>7.3441000000000006E-2</v>
      </c>
      <c r="G35" s="22">
        <f t="shared" si="9"/>
        <v>-1.9902511000000005E-2</v>
      </c>
      <c r="H35" s="22">
        <f t="shared" si="10"/>
        <v>5.3935804810000005E-3</v>
      </c>
      <c r="I35" s="22">
        <f t="shared" si="11"/>
        <v>-5.5308389999999061</v>
      </c>
      <c r="J35" s="22">
        <f t="shared" si="12"/>
        <v>1.4988573689999747</v>
      </c>
      <c r="K35" s="22">
        <f t="shared" ca="1" si="4"/>
        <v>20.288197392151265</v>
      </c>
      <c r="L35" s="22">
        <f t="shared" ca="1" si="13"/>
        <v>1.4593270062970965E-2</v>
      </c>
      <c r="M35" s="22">
        <f t="shared" ca="1" si="5"/>
        <v>7.1358199968957602E-5</v>
      </c>
      <c r="N35" s="22">
        <f t="shared" ca="1" si="6"/>
        <v>5.2885998305790438E-2</v>
      </c>
      <c r="O35" s="22">
        <f t="shared" ca="1" si="7"/>
        <v>0.93437546646452474</v>
      </c>
      <c r="P35" s="12">
        <f t="shared" ca="1" si="14"/>
        <v>0.12080260784838615</v>
      </c>
      <c r="Q35" s="12"/>
      <c r="R35" s="12"/>
      <c r="S35" s="12"/>
    </row>
    <row r="36" spans="1:19" x14ac:dyDescent="0.2">
      <c r="A36" s="68">
        <v>-2681</v>
      </c>
      <c r="B36" s="68">
        <v>19.143100000001141</v>
      </c>
      <c r="C36" s="12"/>
      <c r="D36" s="69">
        <f t="shared" si="3"/>
        <v>-0.2681</v>
      </c>
      <c r="E36" s="69">
        <f t="shared" si="3"/>
        <v>19.143100000001141</v>
      </c>
      <c r="F36" s="22">
        <f t="shared" si="8"/>
        <v>7.1877610000000008E-2</v>
      </c>
      <c r="G36" s="22">
        <f t="shared" si="9"/>
        <v>-1.9270387241000001E-2</v>
      </c>
      <c r="H36" s="22">
        <f t="shared" si="10"/>
        <v>5.1663908193121015E-3</v>
      </c>
      <c r="I36" s="22">
        <f t="shared" si="11"/>
        <v>-5.1322651100003061</v>
      </c>
      <c r="J36" s="22">
        <f t="shared" si="12"/>
        <v>1.3759602759910821</v>
      </c>
      <c r="K36" s="22">
        <f t="shared" ca="1" si="4"/>
        <v>19.626694148860295</v>
      </c>
      <c r="L36" s="22">
        <f t="shared" ca="1" si="13"/>
        <v>0.23386330081081</v>
      </c>
      <c r="M36" s="22">
        <f t="shared" ca="1" si="5"/>
        <v>5.3369554414509592E-5</v>
      </c>
      <c r="N36" s="22">
        <f t="shared" ca="1" si="6"/>
        <v>4.1758223490636952E-2</v>
      </c>
      <c r="O36" s="22">
        <f t="shared" ca="1" si="7"/>
        <v>0.76762145213915733</v>
      </c>
      <c r="P36" s="12">
        <f t="shared" ca="1" si="14"/>
        <v>-0.48359414885915442</v>
      </c>
      <c r="Q36" s="12"/>
      <c r="R36" s="12"/>
      <c r="S36" s="12"/>
    </row>
    <row r="37" spans="1:19" x14ac:dyDescent="0.2">
      <c r="A37" s="68">
        <v>-2681</v>
      </c>
      <c r="B37" s="68">
        <v>20.086100000000442</v>
      </c>
      <c r="C37" s="12"/>
      <c r="D37" s="69">
        <f t="shared" si="3"/>
        <v>-0.2681</v>
      </c>
      <c r="E37" s="69">
        <f t="shared" si="3"/>
        <v>20.086100000000442</v>
      </c>
      <c r="F37" s="22">
        <f t="shared" si="8"/>
        <v>7.1877610000000008E-2</v>
      </c>
      <c r="G37" s="22">
        <f t="shared" si="9"/>
        <v>-1.9270387241000001E-2</v>
      </c>
      <c r="H37" s="22">
        <f t="shared" si="10"/>
        <v>5.1663908193121015E-3</v>
      </c>
      <c r="I37" s="22">
        <f t="shared" si="11"/>
        <v>-5.385083410000119</v>
      </c>
      <c r="J37" s="22">
        <f t="shared" si="12"/>
        <v>1.4437408622210319</v>
      </c>
      <c r="K37" s="22">
        <f t="shared" ca="1" si="4"/>
        <v>19.626694148860295</v>
      </c>
      <c r="L37" s="22">
        <f t="shared" ca="1" si="13"/>
        <v>0.211053736061803</v>
      </c>
      <c r="M37" s="22">
        <f t="shared" ca="1" si="5"/>
        <v>5.3369554414509592E-5</v>
      </c>
      <c r="N37" s="22">
        <f t="shared" ca="1" si="6"/>
        <v>4.1758223490636952E-2</v>
      </c>
      <c r="O37" s="22">
        <f t="shared" ca="1" si="7"/>
        <v>0.76762145213915733</v>
      </c>
      <c r="P37" s="12">
        <f t="shared" ca="1" si="14"/>
        <v>0.45940585114014709</v>
      </c>
      <c r="Q37" s="12"/>
      <c r="R37" s="12"/>
      <c r="S37" s="12"/>
    </row>
    <row r="38" spans="1:19" x14ac:dyDescent="0.2">
      <c r="A38" s="68">
        <v>-2679</v>
      </c>
      <c r="B38" s="68">
        <v>19.165899999999965</v>
      </c>
      <c r="C38" s="12"/>
      <c r="D38" s="69">
        <f t="shared" si="3"/>
        <v>-0.26790000000000003</v>
      </c>
      <c r="E38" s="69">
        <f t="shared" si="3"/>
        <v>19.165899999999965</v>
      </c>
      <c r="F38" s="22">
        <f t="shared" si="8"/>
        <v>7.1770410000000021E-2</v>
      </c>
      <c r="G38" s="22">
        <f t="shared" si="9"/>
        <v>-1.9227292839000008E-2</v>
      </c>
      <c r="H38" s="22">
        <f t="shared" si="10"/>
        <v>5.1509917515681026E-3</v>
      </c>
      <c r="I38" s="22">
        <f t="shared" si="11"/>
        <v>-5.134544609999991</v>
      </c>
      <c r="J38" s="22">
        <f t="shared" si="12"/>
        <v>1.3755445010189977</v>
      </c>
      <c r="K38" s="22">
        <f t="shared" ca="1" si="4"/>
        <v>19.581317527764234</v>
      </c>
      <c r="L38" s="22">
        <f t="shared" ca="1" si="13"/>
        <v>0.17257172237377746</v>
      </c>
      <c r="M38" s="22">
        <f t="shared" ca="1" si="5"/>
        <v>5.2246450611289582E-5</v>
      </c>
      <c r="N38" s="22">
        <f t="shared" ca="1" si="6"/>
        <v>4.1049749678891329E-2</v>
      </c>
      <c r="O38" s="22">
        <f t="shared" ca="1" si="7"/>
        <v>0.75687143788018085</v>
      </c>
      <c r="P38" s="12">
        <f t="shared" ca="1" si="14"/>
        <v>-0.41541752776426932</v>
      </c>
      <c r="Q38" s="12"/>
      <c r="R38" s="12"/>
      <c r="S38" s="12"/>
    </row>
    <row r="39" spans="1:19" x14ac:dyDescent="0.2">
      <c r="A39" s="68">
        <v>-2660</v>
      </c>
      <c r="B39" s="68">
        <v>19.534999999996217</v>
      </c>
      <c r="C39" s="12"/>
      <c r="D39" s="69">
        <f t="shared" si="3"/>
        <v>-0.26600000000000001</v>
      </c>
      <c r="E39" s="69">
        <f t="shared" si="3"/>
        <v>19.534999999996217</v>
      </c>
      <c r="F39" s="22">
        <f t="shared" si="8"/>
        <v>7.0756000000000013E-2</v>
      </c>
      <c r="G39" s="22">
        <f t="shared" si="9"/>
        <v>-1.8821096000000006E-2</v>
      </c>
      <c r="H39" s="22">
        <f t="shared" si="10"/>
        <v>5.0064115360000019E-3</v>
      </c>
      <c r="I39" s="22">
        <f t="shared" si="11"/>
        <v>-5.1963099999989941</v>
      </c>
      <c r="J39" s="22">
        <f t="shared" si="12"/>
        <v>1.3822184599997325</v>
      </c>
      <c r="K39" s="22">
        <f t="shared" ca="1" si="4"/>
        <v>19.151811766085515</v>
      </c>
      <c r="L39" s="22">
        <f t="shared" ca="1" si="13"/>
        <v>0.1468332226076022</v>
      </c>
      <c r="M39" s="22">
        <f t="shared" ca="1" si="5"/>
        <v>4.229623022054274E-5</v>
      </c>
      <c r="N39" s="22">
        <f t="shared" ca="1" si="6"/>
        <v>3.4684037095217231E-2</v>
      </c>
      <c r="O39" s="22">
        <f t="shared" ca="1" si="7"/>
        <v>0.6594073381808071</v>
      </c>
      <c r="P39" s="12">
        <f t="shared" ca="1" si="14"/>
        <v>0.38318823391070111</v>
      </c>
      <c r="Q39" s="12"/>
      <c r="R39" s="12"/>
      <c r="S39" s="12"/>
    </row>
    <row r="40" spans="1:19" x14ac:dyDescent="0.2">
      <c r="A40" s="68">
        <v>-2646</v>
      </c>
      <c r="B40" s="68">
        <v>18.999600000002829</v>
      </c>
      <c r="C40" s="12"/>
      <c r="D40" s="69">
        <f t="shared" si="3"/>
        <v>-0.2646</v>
      </c>
      <c r="E40" s="69">
        <f t="shared" si="3"/>
        <v>18.999600000002829</v>
      </c>
      <c r="F40" s="22">
        <f t="shared" si="8"/>
        <v>7.0013160000000005E-2</v>
      </c>
      <c r="G40" s="22">
        <f t="shared" si="9"/>
        <v>-1.8525482136000002E-2</v>
      </c>
      <c r="H40" s="22">
        <f t="shared" si="10"/>
        <v>4.9018425731856006E-3</v>
      </c>
      <c r="I40" s="22">
        <f t="shared" si="11"/>
        <v>-5.0272941600007481</v>
      </c>
      <c r="J40" s="22">
        <f t="shared" si="12"/>
        <v>1.3302220347361979</v>
      </c>
      <c r="K40" s="22">
        <f t="shared" ca="1" si="4"/>
        <v>18.837154207593109</v>
      </c>
      <c r="L40" s="22">
        <f t="shared" ca="1" si="13"/>
        <v>2.638863547162185E-2</v>
      </c>
      <c r="M40" s="22">
        <f t="shared" ca="1" si="5"/>
        <v>3.5768038767204738E-5</v>
      </c>
      <c r="N40" s="22">
        <f t="shared" ca="1" si="6"/>
        <v>3.040421525074459E-2</v>
      </c>
      <c r="O40" s="22">
        <f t="shared" ca="1" si="7"/>
        <v>0.59285501112367445</v>
      </c>
      <c r="P40" s="12">
        <f t="shared" ca="1" si="14"/>
        <v>0.16244579240972001</v>
      </c>
      <c r="Q40" s="12"/>
      <c r="R40" s="12"/>
      <c r="S40" s="12"/>
    </row>
    <row r="41" spans="1:19" x14ac:dyDescent="0.2">
      <c r="A41" s="68">
        <v>-2633</v>
      </c>
      <c r="B41" s="68">
        <v>19.081299999998009</v>
      </c>
      <c r="C41" s="12"/>
      <c r="D41" s="69">
        <f t="shared" si="3"/>
        <v>-0.26329999999999998</v>
      </c>
      <c r="E41" s="69">
        <f t="shared" si="3"/>
        <v>19.081299999998009</v>
      </c>
      <c r="F41" s="22">
        <f t="shared" si="8"/>
        <v>6.9326889999999988E-2</v>
      </c>
      <c r="G41" s="22">
        <f t="shared" si="9"/>
        <v>-1.8253770136999994E-2</v>
      </c>
      <c r="H41" s="22">
        <f t="shared" si="10"/>
        <v>4.8062176770720987E-3</v>
      </c>
      <c r="I41" s="22">
        <f t="shared" si="11"/>
        <v>-5.0241062899994757</v>
      </c>
      <c r="J41" s="22">
        <f t="shared" si="12"/>
        <v>1.3228471861568618</v>
      </c>
      <c r="K41" s="22">
        <f t="shared" ca="1" si="4"/>
        <v>18.546355198255192</v>
      </c>
      <c r="L41" s="22">
        <f t="shared" ca="1" si="13"/>
        <v>0.28616594091166214</v>
      </c>
      <c r="M41" s="22">
        <f t="shared" ca="1" si="5"/>
        <v>3.028783543597452E-5</v>
      </c>
      <c r="N41" s="22">
        <f t="shared" ca="1" si="6"/>
        <v>2.6730593515498609E-2</v>
      </c>
      <c r="O41" s="22">
        <f t="shared" ca="1" si="7"/>
        <v>0.5349231479092007</v>
      </c>
      <c r="P41" s="12">
        <f t="shared" ca="1" si="14"/>
        <v>0.53494480174281733</v>
      </c>
      <c r="Q41" s="12"/>
      <c r="R41" s="12"/>
      <c r="S41" s="12"/>
    </row>
    <row r="42" spans="1:19" x14ac:dyDescent="0.2">
      <c r="A42" s="68">
        <v>-2628</v>
      </c>
      <c r="B42" s="68">
        <v>18.286799999998038</v>
      </c>
      <c r="C42" s="12"/>
      <c r="D42" s="69">
        <f t="shared" si="3"/>
        <v>-0.26279999999999998</v>
      </c>
      <c r="E42" s="69">
        <f t="shared" si="3"/>
        <v>18.286799999998038</v>
      </c>
      <c r="F42" s="22">
        <f t="shared" si="8"/>
        <v>6.9063839999999987E-2</v>
      </c>
      <c r="G42" s="22">
        <f t="shared" si="9"/>
        <v>-1.8149977151999994E-2</v>
      </c>
      <c r="H42" s="22">
        <f t="shared" si="10"/>
        <v>4.7698139955455986E-3</v>
      </c>
      <c r="I42" s="22">
        <f t="shared" si="11"/>
        <v>-4.8057710399994837</v>
      </c>
      <c r="J42" s="22">
        <f t="shared" si="12"/>
        <v>1.2629566293118641</v>
      </c>
      <c r="K42" s="22">
        <f t="shared" ca="1" si="4"/>
        <v>18.434864043192452</v>
      </c>
      <c r="L42" s="22">
        <f t="shared" ca="1" si="13"/>
        <v>2.1922960887077039E-2</v>
      </c>
      <c r="M42" s="22">
        <f t="shared" ca="1" si="5"/>
        <v>2.8324162100042423E-5</v>
      </c>
      <c r="N42" s="22">
        <f t="shared" ca="1" si="6"/>
        <v>2.5392682469306177E-2</v>
      </c>
      <c r="O42" s="22">
        <f t="shared" ca="1" si="7"/>
        <v>0.51360985031759154</v>
      </c>
      <c r="P42" s="12">
        <f t="shared" ca="1" si="14"/>
        <v>-0.14806404319441313</v>
      </c>
      <c r="Q42" s="12"/>
      <c r="R42" s="12"/>
      <c r="S42" s="12"/>
    </row>
    <row r="43" spans="1:19" x14ac:dyDescent="0.2">
      <c r="A43" s="68">
        <v>-2623</v>
      </c>
      <c r="B43" s="68">
        <v>18.478299999995215</v>
      </c>
      <c r="C43" s="12"/>
      <c r="D43" s="69">
        <f t="shared" si="3"/>
        <v>-0.26229999999999998</v>
      </c>
      <c r="E43" s="69">
        <f t="shared" si="3"/>
        <v>18.478299999995215</v>
      </c>
      <c r="F43" s="22">
        <f t="shared" si="8"/>
        <v>6.8801289999999987E-2</v>
      </c>
      <c r="G43" s="22">
        <f t="shared" si="9"/>
        <v>-1.8046578366999994E-2</v>
      </c>
      <c r="H43" s="22">
        <f t="shared" si="10"/>
        <v>4.7336175056640981E-3</v>
      </c>
      <c r="I43" s="22">
        <f t="shared" si="11"/>
        <v>-4.8468580899987446</v>
      </c>
      <c r="J43" s="22">
        <f t="shared" si="12"/>
        <v>1.2713308770066707</v>
      </c>
      <c r="K43" s="22">
        <f t="shared" ca="1" si="4"/>
        <v>18.323569897996116</v>
      </c>
      <c r="L43" s="22">
        <f t="shared" ca="1" si="13"/>
        <v>2.3941404464651778E-2</v>
      </c>
      <c r="M43" s="22">
        <f t="shared" ca="1" si="5"/>
        <v>2.6438548915898995E-5</v>
      </c>
      <c r="N43" s="22">
        <f t="shared" ca="1" si="6"/>
        <v>2.4095646144698842E-2</v>
      </c>
      <c r="O43" s="22">
        <f t="shared" ca="1" si="7"/>
        <v>0.49282521783031907</v>
      </c>
      <c r="P43" s="12">
        <f t="shared" ca="1" si="14"/>
        <v>0.15473010199909965</v>
      </c>
      <c r="Q43" s="12"/>
      <c r="R43" s="12"/>
      <c r="S43" s="12"/>
    </row>
    <row r="44" spans="1:19" x14ac:dyDescent="0.2">
      <c r="A44" s="68">
        <v>-2610</v>
      </c>
      <c r="B44" s="68">
        <v>18.527000000001863</v>
      </c>
      <c r="C44" s="12"/>
      <c r="D44" s="69">
        <f t="shared" si="3"/>
        <v>-0.26100000000000001</v>
      </c>
      <c r="E44" s="69">
        <f t="shared" si="3"/>
        <v>18.527000000001863</v>
      </c>
      <c r="F44" s="22">
        <f t="shared" si="8"/>
        <v>6.8121000000000001E-2</v>
      </c>
      <c r="G44" s="22">
        <f t="shared" si="9"/>
        <v>-1.7779581000000003E-2</v>
      </c>
      <c r="H44" s="22">
        <f t="shared" si="10"/>
        <v>4.6404706410000003E-3</v>
      </c>
      <c r="I44" s="22">
        <f t="shared" si="11"/>
        <v>-4.8355470000004868</v>
      </c>
      <c r="J44" s="22">
        <f t="shared" si="12"/>
        <v>1.2620777670001271</v>
      </c>
      <c r="K44" s="22">
        <f t="shared" ca="1" si="4"/>
        <v>18.035127126660434</v>
      </c>
      <c r="L44" s="22">
        <f t="shared" ca="1" si="13"/>
        <v>0.24193892352915283</v>
      </c>
      <c r="M44" s="22">
        <f t="shared" ca="1" si="5"/>
        <v>2.1892055048939941E-5</v>
      </c>
      <c r="N44" s="22">
        <f t="shared" ca="1" si="6"/>
        <v>2.0910920343105318E-2</v>
      </c>
      <c r="O44" s="22">
        <f t="shared" ca="1" si="7"/>
        <v>0.44121654702890578</v>
      </c>
      <c r="P44" s="12">
        <f t="shared" ca="1" si="14"/>
        <v>0.49187287334142837</v>
      </c>
      <c r="Q44" s="12"/>
      <c r="R44" s="12"/>
      <c r="S44" s="12"/>
    </row>
    <row r="45" spans="1:19" x14ac:dyDescent="0.2">
      <c r="A45" s="68">
        <v>-2602</v>
      </c>
      <c r="B45" s="68">
        <v>17.878199999999197</v>
      </c>
      <c r="C45" s="12"/>
      <c r="D45" s="69">
        <f t="shared" si="3"/>
        <v>-0.26019999999999999</v>
      </c>
      <c r="E45" s="69">
        <f t="shared" si="3"/>
        <v>17.878199999999197</v>
      </c>
      <c r="F45" s="22">
        <f t="shared" si="8"/>
        <v>6.7704039999999993E-2</v>
      </c>
      <c r="G45" s="22">
        <f t="shared" si="9"/>
        <v>-1.7616591207999997E-2</v>
      </c>
      <c r="H45" s="22">
        <f t="shared" si="10"/>
        <v>4.5838370323215989E-3</v>
      </c>
      <c r="I45" s="22">
        <f t="shared" si="11"/>
        <v>-4.6519076399997905</v>
      </c>
      <c r="J45" s="22">
        <f t="shared" si="12"/>
        <v>1.2104263679279454</v>
      </c>
      <c r="K45" s="22">
        <f t="shared" ca="1" si="4"/>
        <v>17.858285835912675</v>
      </c>
      <c r="L45" s="22">
        <f t="shared" ca="1" si="13"/>
        <v>3.9657393126492796E-4</v>
      </c>
      <c r="M45" s="22">
        <f t="shared" ca="1" si="5"/>
        <v>1.9342467623432319E-5</v>
      </c>
      <c r="N45" s="22">
        <f t="shared" ca="1" si="6"/>
        <v>1.9082754459990386E-2</v>
      </c>
      <c r="O45" s="22">
        <f t="shared" ca="1" si="7"/>
        <v>0.41116849742866035</v>
      </c>
      <c r="P45" s="12">
        <f t="shared" ca="1" si="14"/>
        <v>1.9914164086522135E-2</v>
      </c>
      <c r="Q45" s="12"/>
      <c r="R45" s="12"/>
      <c r="S45" s="12"/>
    </row>
    <row r="46" spans="1:19" x14ac:dyDescent="0.2">
      <c r="A46" s="68">
        <v>-2598</v>
      </c>
      <c r="B46" s="68">
        <v>17.946799999997893</v>
      </c>
      <c r="C46" s="12"/>
      <c r="D46" s="69">
        <f t="shared" si="3"/>
        <v>-0.25979999999999998</v>
      </c>
      <c r="E46" s="69">
        <f t="shared" si="3"/>
        <v>17.946799999997893</v>
      </c>
      <c r="F46" s="22">
        <f t="shared" si="8"/>
        <v>6.7496039999999993E-2</v>
      </c>
      <c r="G46" s="22">
        <f t="shared" si="9"/>
        <v>-1.7535471191999996E-2</v>
      </c>
      <c r="H46" s="22">
        <f t="shared" si="10"/>
        <v>4.5557154156815995E-3</v>
      </c>
      <c r="I46" s="22">
        <f t="shared" si="11"/>
        <v>-4.6625786399994524</v>
      </c>
      <c r="J46" s="22">
        <f t="shared" si="12"/>
        <v>1.2113379306718577</v>
      </c>
      <c r="K46" s="22">
        <f t="shared" ca="1" si="4"/>
        <v>17.770054320010544</v>
      </c>
      <c r="L46" s="22">
        <f t="shared" ca="1" si="13"/>
        <v>3.1239035394190231E-2</v>
      </c>
      <c r="M46" s="22">
        <f t="shared" ca="1" si="5"/>
        <v>1.8136589488029486E-5</v>
      </c>
      <c r="N46" s="22">
        <f t="shared" ca="1" si="6"/>
        <v>1.8205472584650977E-2</v>
      </c>
      <c r="O46" s="22">
        <f t="shared" ca="1" si="7"/>
        <v>0.39662396452986615</v>
      </c>
      <c r="P46" s="12">
        <f t="shared" ca="1" si="14"/>
        <v>0.17674567998734858</v>
      </c>
      <c r="Q46" s="12"/>
      <c r="R46" s="12"/>
      <c r="S46" s="12"/>
    </row>
    <row r="47" spans="1:19" x14ac:dyDescent="0.2">
      <c r="A47" s="68">
        <v>-2596</v>
      </c>
      <c r="B47" s="68">
        <v>17.067599999998492</v>
      </c>
      <c r="C47" s="12"/>
      <c r="D47" s="69">
        <f t="shared" si="3"/>
        <v>-0.2596</v>
      </c>
      <c r="E47" s="69">
        <f t="shared" si="3"/>
        <v>17.067599999998492</v>
      </c>
      <c r="F47" s="22">
        <f t="shared" si="8"/>
        <v>6.7392159999999993E-2</v>
      </c>
      <c r="G47" s="22">
        <f t="shared" si="9"/>
        <v>-1.7495004735999999E-2</v>
      </c>
      <c r="H47" s="22">
        <f t="shared" si="10"/>
        <v>4.5417032294655987E-3</v>
      </c>
      <c r="I47" s="22">
        <f t="shared" si="11"/>
        <v>-4.4307489599996082</v>
      </c>
      <c r="J47" s="22">
        <f t="shared" si="12"/>
        <v>1.1502224300158983</v>
      </c>
      <c r="K47" s="22">
        <f t="shared" ca="1" si="4"/>
        <v>17.725985844427417</v>
      </c>
      <c r="L47" s="22">
        <f t="shared" ca="1" si="13"/>
        <v>0.43347192014438746</v>
      </c>
      <c r="M47" s="22">
        <f t="shared" ca="1" si="5"/>
        <v>1.7550599873723814E-5</v>
      </c>
      <c r="N47" s="22">
        <f t="shared" ca="1" si="6"/>
        <v>1.7775918249785205E-2</v>
      </c>
      <c r="O47" s="22">
        <f t="shared" ca="1" si="7"/>
        <v>0.3894702630004987</v>
      </c>
      <c r="P47" s="12">
        <f t="shared" ca="1" si="14"/>
        <v>-0.65838584442892412</v>
      </c>
      <c r="Q47" s="12"/>
      <c r="R47" s="12"/>
      <c r="S47" s="12"/>
    </row>
    <row r="48" spans="1:19" x14ac:dyDescent="0.2">
      <c r="A48" s="68">
        <v>-2596</v>
      </c>
      <c r="B48" s="68">
        <v>18.075599999996484</v>
      </c>
      <c r="C48" s="12"/>
      <c r="D48" s="69">
        <f t="shared" si="3"/>
        <v>-0.2596</v>
      </c>
      <c r="E48" s="69">
        <f t="shared" si="3"/>
        <v>18.075599999996484</v>
      </c>
      <c r="F48" s="22">
        <f t="shared" si="8"/>
        <v>6.7392159999999993E-2</v>
      </c>
      <c r="G48" s="22">
        <f t="shared" si="9"/>
        <v>-1.7495004735999999E-2</v>
      </c>
      <c r="H48" s="22">
        <f t="shared" si="10"/>
        <v>4.5417032294655987E-3</v>
      </c>
      <c r="I48" s="22">
        <f t="shared" si="11"/>
        <v>-4.6924257599990868</v>
      </c>
      <c r="J48" s="22">
        <f t="shared" si="12"/>
        <v>1.218153727295763</v>
      </c>
      <c r="K48" s="22">
        <f t="shared" ca="1" si="4"/>
        <v>17.725985844427417</v>
      </c>
      <c r="L48" s="22">
        <f t="shared" ca="1" si="13"/>
        <v>0.12223005777427229</v>
      </c>
      <c r="M48" s="22">
        <f t="shared" ca="1" si="5"/>
        <v>1.7550599873723814E-5</v>
      </c>
      <c r="N48" s="22">
        <f t="shared" ca="1" si="6"/>
        <v>1.7775918249785205E-2</v>
      </c>
      <c r="O48" s="22">
        <f t="shared" ca="1" si="7"/>
        <v>0.3894702630004987</v>
      </c>
      <c r="P48" s="12">
        <f t="shared" ca="1" si="14"/>
        <v>0.34961415556906772</v>
      </c>
      <c r="Q48" s="12"/>
      <c r="R48" s="12"/>
      <c r="S48" s="12"/>
    </row>
    <row r="49" spans="1:19" x14ac:dyDescent="0.2">
      <c r="A49" s="68">
        <v>-2594</v>
      </c>
      <c r="B49" s="68">
        <v>17.053399999997055</v>
      </c>
      <c r="C49" s="12"/>
      <c r="D49" s="69">
        <f t="shared" si="3"/>
        <v>-0.25940000000000002</v>
      </c>
      <c r="E49" s="69">
        <f t="shared" si="3"/>
        <v>17.053399999997055</v>
      </c>
      <c r="F49" s="22">
        <f t="shared" si="8"/>
        <v>6.7288360000000005E-2</v>
      </c>
      <c r="G49" s="22">
        <f t="shared" si="9"/>
        <v>-1.7454600584000002E-2</v>
      </c>
      <c r="H49" s="22">
        <f t="shared" si="10"/>
        <v>4.5277233914896011E-3</v>
      </c>
      <c r="I49" s="22">
        <f t="shared" si="11"/>
        <v>-4.4236519599992361</v>
      </c>
      <c r="J49" s="22">
        <f t="shared" si="12"/>
        <v>1.1474953184238019</v>
      </c>
      <c r="K49" s="22">
        <f t="shared" ca="1" si="4"/>
        <v>17.681948890422923</v>
      </c>
      <c r="L49" s="22">
        <f t="shared" ca="1" si="13"/>
        <v>0.39507370765559041</v>
      </c>
      <c r="M49" s="22">
        <f t="shared" ca="1" si="5"/>
        <v>1.697580402294319E-5</v>
      </c>
      <c r="N49" s="22">
        <f t="shared" ca="1" si="6"/>
        <v>1.7352378530732359E-2</v>
      </c>
      <c r="O49" s="22">
        <f t="shared" ca="1" si="7"/>
        <v>0.3823951083352024</v>
      </c>
      <c r="P49" s="12">
        <f t="shared" ca="1" si="14"/>
        <v>-0.62854889042586848</v>
      </c>
      <c r="Q49" s="12"/>
      <c r="R49" s="12"/>
      <c r="S49" s="12"/>
    </row>
    <row r="50" spans="1:19" x14ac:dyDescent="0.2">
      <c r="A50" s="68">
        <v>-2573</v>
      </c>
      <c r="B50" s="68">
        <v>17.515299999999115</v>
      </c>
      <c r="C50" s="12"/>
      <c r="D50" s="69">
        <f t="shared" si="3"/>
        <v>-0.25729999999999997</v>
      </c>
      <c r="E50" s="69">
        <f t="shared" si="3"/>
        <v>17.515299999999115</v>
      </c>
      <c r="F50" s="22">
        <f t="shared" si="8"/>
        <v>6.6203289999999984E-2</v>
      </c>
      <c r="G50" s="22">
        <f t="shared" si="9"/>
        <v>-1.7034106516999995E-2</v>
      </c>
      <c r="H50" s="22">
        <f t="shared" si="10"/>
        <v>4.3828756068240975E-3</v>
      </c>
      <c r="I50" s="22">
        <f t="shared" si="11"/>
        <v>-4.5066866899997722</v>
      </c>
      <c r="J50" s="22">
        <f t="shared" si="12"/>
        <v>1.1595704853369413</v>
      </c>
      <c r="K50" s="22">
        <f t="shared" ca="1" si="4"/>
        <v>17.221463988685137</v>
      </c>
      <c r="L50" s="22">
        <f t="shared" ca="1" si="13"/>
        <v>8.633960154490819E-2</v>
      </c>
      <c r="M50" s="22">
        <f t="shared" ca="1" si="5"/>
        <v>1.1596494875538823E-5</v>
      </c>
      <c r="N50" s="22">
        <f t="shared" ca="1" si="6"/>
        <v>1.3260270419839796E-2</v>
      </c>
      <c r="O50" s="22">
        <f t="shared" ca="1" si="7"/>
        <v>0.31275523814101941</v>
      </c>
      <c r="P50" s="12">
        <f t="shared" ca="1" si="14"/>
        <v>0.29383601131397796</v>
      </c>
      <c r="Q50" s="12"/>
      <c r="R50" s="12"/>
      <c r="S50" s="12"/>
    </row>
    <row r="51" spans="1:19" x14ac:dyDescent="0.2">
      <c r="A51" s="68">
        <v>-2563</v>
      </c>
      <c r="B51" s="68">
        <v>16.846299999997427</v>
      </c>
      <c r="C51" s="12"/>
      <c r="D51" s="69">
        <f t="shared" si="3"/>
        <v>-0.25629999999999997</v>
      </c>
      <c r="E51" s="69">
        <f t="shared" si="3"/>
        <v>16.846299999997427</v>
      </c>
      <c r="F51" s="22">
        <f t="shared" si="8"/>
        <v>6.5689689999999981E-2</v>
      </c>
      <c r="G51" s="22">
        <f t="shared" si="9"/>
        <v>-1.6836267546999992E-2</v>
      </c>
      <c r="H51" s="22">
        <f t="shared" si="10"/>
        <v>4.3151353722960979E-3</v>
      </c>
      <c r="I51" s="22">
        <f t="shared" si="11"/>
        <v>-4.3177066899993397</v>
      </c>
      <c r="J51" s="22">
        <f t="shared" si="12"/>
        <v>1.1066282246468306</v>
      </c>
      <c r="K51" s="22">
        <f t="shared" ca="1" si="4"/>
        <v>17.003406925219821</v>
      </c>
      <c r="L51" s="22">
        <f t="shared" ca="1" si="13"/>
        <v>2.4682585952834759E-2</v>
      </c>
      <c r="M51" s="22">
        <f t="shared" ca="1" si="5"/>
        <v>9.4394335211213626E-6</v>
      </c>
      <c r="N51" s="22">
        <f t="shared" ca="1" si="6"/>
        <v>1.1532755546217889E-2</v>
      </c>
      <c r="O51" s="22">
        <f t="shared" ca="1" si="7"/>
        <v>0.2824992482680751</v>
      </c>
      <c r="P51" s="12">
        <f t="shared" ca="1" si="14"/>
        <v>-0.15710692522239356</v>
      </c>
      <c r="Q51" s="12"/>
      <c r="R51" s="12"/>
      <c r="S51" s="12"/>
    </row>
    <row r="52" spans="1:19" x14ac:dyDescent="0.2">
      <c r="A52" s="68">
        <v>-2525</v>
      </c>
      <c r="B52" s="68">
        <v>16.443500000001222</v>
      </c>
      <c r="C52" s="12"/>
      <c r="D52" s="69">
        <f t="shared" ref="D52:E83" si="15">A52/A$18</f>
        <v>-0.2525</v>
      </c>
      <c r="E52" s="69">
        <f t="shared" si="15"/>
        <v>16.443500000001222</v>
      </c>
      <c r="F52" s="22">
        <f t="shared" si="8"/>
        <v>6.375625E-2</v>
      </c>
      <c r="G52" s="22">
        <f t="shared" si="9"/>
        <v>-1.6098453124999999E-2</v>
      </c>
      <c r="H52" s="22">
        <f t="shared" si="10"/>
        <v>4.0648594140625001E-3</v>
      </c>
      <c r="I52" s="22">
        <f t="shared" si="11"/>
        <v>-4.1519837500003085</v>
      </c>
      <c r="J52" s="22">
        <f t="shared" si="12"/>
        <v>1.0483758968750778</v>
      </c>
      <c r="K52" s="22">
        <f t="shared" ca="1" si="4"/>
        <v>16.181977003978147</v>
      </c>
      <c r="L52" s="22">
        <f t="shared" ca="1" si="13"/>
        <v>6.8394277448885266E-2</v>
      </c>
      <c r="M52" s="22">
        <f t="shared" ca="1" si="5"/>
        <v>3.4241640959546596E-6</v>
      </c>
      <c r="N52" s="22">
        <f t="shared" ca="1" si="6"/>
        <v>6.1873805462449331E-3</v>
      </c>
      <c r="O52" s="22">
        <f t="shared" ca="1" si="7"/>
        <v>0.18367932258510453</v>
      </c>
      <c r="P52" s="12">
        <f t="shared" ca="1" si="14"/>
        <v>0.26152299602307494</v>
      </c>
      <c r="Q52" s="12"/>
      <c r="R52" s="12"/>
      <c r="S52" s="12"/>
    </row>
    <row r="53" spans="1:19" x14ac:dyDescent="0.2">
      <c r="A53" s="68">
        <v>-2524</v>
      </c>
      <c r="B53" s="68">
        <v>15.484400000001187</v>
      </c>
      <c r="C53" s="12"/>
      <c r="D53" s="69">
        <f t="shared" si="15"/>
        <v>-0.25240000000000001</v>
      </c>
      <c r="E53" s="69">
        <f t="shared" si="15"/>
        <v>15.484400000001187</v>
      </c>
      <c r="F53" s="22">
        <f t="shared" si="8"/>
        <v>6.370576E-2</v>
      </c>
      <c r="G53" s="22">
        <f t="shared" si="9"/>
        <v>-1.6079333824000001E-2</v>
      </c>
      <c r="H53" s="22">
        <f t="shared" si="10"/>
        <v>4.0584238571776E-3</v>
      </c>
      <c r="I53" s="22">
        <f t="shared" si="11"/>
        <v>-3.9082625600003</v>
      </c>
      <c r="J53" s="22">
        <f t="shared" si="12"/>
        <v>0.9864454701440758</v>
      </c>
      <c r="K53" s="22">
        <f t="shared" ca="1" si="4"/>
        <v>16.160514094799161</v>
      </c>
      <c r="L53" s="22">
        <f t="shared" ca="1" si="13"/>
        <v>0.4571302691844838</v>
      </c>
      <c r="M53" s="22">
        <f t="shared" ca="1" si="5"/>
        <v>3.3095740474549058E-6</v>
      </c>
      <c r="N53" s="22">
        <f t="shared" ca="1" si="6"/>
        <v>6.0715625697061902E-3</v>
      </c>
      <c r="O53" s="22">
        <f t="shared" ca="1" si="7"/>
        <v>0.1814100720693575</v>
      </c>
      <c r="P53" s="12">
        <f t="shared" ca="1" si="14"/>
        <v>-0.67611409479797402</v>
      </c>
      <c r="Q53" s="12"/>
      <c r="R53" s="12"/>
      <c r="S53" s="12"/>
    </row>
    <row r="54" spans="1:19" x14ac:dyDescent="0.2">
      <c r="A54" s="68">
        <v>-2515</v>
      </c>
      <c r="B54" s="68">
        <v>15.796500000000378</v>
      </c>
      <c r="C54" s="12"/>
      <c r="D54" s="69">
        <f t="shared" si="15"/>
        <v>-0.2515</v>
      </c>
      <c r="E54" s="69">
        <f t="shared" si="15"/>
        <v>15.796500000000378</v>
      </c>
      <c r="F54" s="22">
        <f t="shared" si="8"/>
        <v>6.3252249999999996E-2</v>
      </c>
      <c r="G54" s="22">
        <f t="shared" si="9"/>
        <v>-1.5907940874999998E-2</v>
      </c>
      <c r="H54" s="22">
        <f t="shared" si="10"/>
        <v>4.0008471300624999E-3</v>
      </c>
      <c r="I54" s="22">
        <f t="shared" si="11"/>
        <v>-3.9728197500000952</v>
      </c>
      <c r="J54" s="22">
        <f t="shared" si="12"/>
        <v>0.99916416712502398</v>
      </c>
      <c r="K54" s="22">
        <f t="shared" ca="1" si="4"/>
        <v>15.967702529947841</v>
      </c>
      <c r="L54" s="22">
        <f t="shared" ca="1" si="13"/>
        <v>2.9310306260411922E-2</v>
      </c>
      <c r="M54" s="22">
        <f t="shared" ca="1" si="5"/>
        <v>2.3726237609505388E-6</v>
      </c>
      <c r="N54" s="22">
        <f t="shared" ca="1" si="6"/>
        <v>5.0838368042680658E-3</v>
      </c>
      <c r="O54" s="22">
        <f t="shared" ca="1" si="7"/>
        <v>0.16171988538475129</v>
      </c>
      <c r="P54" s="12">
        <f t="shared" ca="1" si="14"/>
        <v>-0.17120252994746288</v>
      </c>
      <c r="Q54" s="12"/>
      <c r="R54" s="12"/>
      <c r="S54" s="12"/>
    </row>
    <row r="55" spans="1:19" x14ac:dyDescent="0.2">
      <c r="A55" s="68">
        <v>-2512</v>
      </c>
      <c r="B55" s="68">
        <v>16.881199999999808</v>
      </c>
      <c r="C55" s="12"/>
      <c r="D55" s="69">
        <f t="shared" si="15"/>
        <v>-0.25119999999999998</v>
      </c>
      <c r="E55" s="69">
        <f t="shared" si="15"/>
        <v>16.881199999999808</v>
      </c>
      <c r="F55" s="22">
        <f t="shared" si="8"/>
        <v>6.3101439999999995E-2</v>
      </c>
      <c r="G55" s="22">
        <f t="shared" si="9"/>
        <v>-1.5851081727999997E-2</v>
      </c>
      <c r="H55" s="22">
        <f t="shared" si="10"/>
        <v>3.9817917300735989E-3</v>
      </c>
      <c r="I55" s="22">
        <f t="shared" si="11"/>
        <v>-4.2405574399999511</v>
      </c>
      <c r="J55" s="22">
        <f t="shared" si="12"/>
        <v>1.0652280289279876</v>
      </c>
      <c r="K55" s="22">
        <f t="shared" ca="1" si="4"/>
        <v>15.903573855434548</v>
      </c>
      <c r="L55" s="22">
        <f t="shared" ca="1" si="13"/>
        <v>0.95575287853753488</v>
      </c>
      <c r="M55" s="22">
        <f t="shared" ca="1" si="5"/>
        <v>2.0973603362781289E-6</v>
      </c>
      <c r="N55" s="22">
        <f t="shared" ca="1" si="6"/>
        <v>4.7761599685662006E-3</v>
      </c>
      <c r="O55" s="22">
        <f t="shared" ca="1" si="7"/>
        <v>0.15544635831285572</v>
      </c>
      <c r="P55" s="12">
        <f t="shared" ca="1" si="14"/>
        <v>0.97762614456526009</v>
      </c>
      <c r="Q55" s="12"/>
      <c r="R55" s="12"/>
      <c r="S55" s="12"/>
    </row>
    <row r="56" spans="1:19" x14ac:dyDescent="0.2">
      <c r="A56" s="68">
        <v>-2506</v>
      </c>
      <c r="B56" s="68">
        <v>16.103600000002189</v>
      </c>
      <c r="C56" s="12"/>
      <c r="D56" s="69">
        <f t="shared" si="15"/>
        <v>-0.25059999999999999</v>
      </c>
      <c r="E56" s="69">
        <f t="shared" si="15"/>
        <v>16.103600000002189</v>
      </c>
      <c r="F56" s="22">
        <f t="shared" si="8"/>
        <v>6.280036E-2</v>
      </c>
      <c r="G56" s="22">
        <f t="shared" si="9"/>
        <v>-1.5737770216000001E-2</v>
      </c>
      <c r="H56" s="22">
        <f t="shared" si="10"/>
        <v>3.9438852161295997E-3</v>
      </c>
      <c r="I56" s="22">
        <f t="shared" si="11"/>
        <v>-4.0355621600005485</v>
      </c>
      <c r="J56" s="22">
        <f t="shared" si="12"/>
        <v>1.0113118772961374</v>
      </c>
      <c r="K56" s="22">
        <f t="shared" ca="1" si="4"/>
        <v>15.775529277063677</v>
      </c>
      <c r="L56" s="22">
        <f t="shared" ca="1" si="13"/>
        <v>0.10763039924939734</v>
      </c>
      <c r="M56" s="22">
        <f t="shared" ca="1" si="5"/>
        <v>1.6009894052828069E-6</v>
      </c>
      <c r="N56" s="22">
        <f t="shared" ca="1" si="6"/>
        <v>4.1925562901049401E-3</v>
      </c>
      <c r="O56" s="22">
        <f t="shared" ca="1" si="7"/>
        <v>0.14332716525743963</v>
      </c>
      <c r="P56" s="12">
        <f t="shared" ca="1" si="14"/>
        <v>0.32807072293851114</v>
      </c>
      <c r="Q56" s="12"/>
      <c r="R56" s="12"/>
      <c r="S56" s="12"/>
    </row>
    <row r="57" spans="1:19" x14ac:dyDescent="0.2">
      <c r="A57" s="68">
        <v>-2483</v>
      </c>
      <c r="B57" s="68">
        <v>15.568299999998999</v>
      </c>
      <c r="C57" s="12"/>
      <c r="D57" s="69">
        <f t="shared" si="15"/>
        <v>-0.24829999999999999</v>
      </c>
      <c r="E57" s="69">
        <f t="shared" si="15"/>
        <v>15.568299999998999</v>
      </c>
      <c r="F57" s="22">
        <f t="shared" si="8"/>
        <v>6.1652889999999995E-2</v>
      </c>
      <c r="G57" s="22">
        <f t="shared" si="9"/>
        <v>-1.5308412586999998E-2</v>
      </c>
      <c r="H57" s="22">
        <f t="shared" si="10"/>
        <v>3.8010788453520994E-3</v>
      </c>
      <c r="I57" s="22">
        <f t="shared" si="11"/>
        <v>-3.8656088899997512</v>
      </c>
      <c r="J57" s="22">
        <f t="shared" si="12"/>
        <v>0.95983068738693822</v>
      </c>
      <c r="K57" s="22">
        <f t="shared" ca="1" si="4"/>
        <v>15.287319838259878</v>
      </c>
      <c r="L57" s="22">
        <f t="shared" ca="1" si="13"/>
        <v>7.8949851290942716E-2</v>
      </c>
      <c r="M57" s="22">
        <f t="shared" ca="1" si="5"/>
        <v>3.3638576982532504E-7</v>
      </c>
      <c r="N57" s="22">
        <f t="shared" ca="1" si="6"/>
        <v>2.3346114174401947E-3</v>
      </c>
      <c r="O57" s="22">
        <f t="shared" ca="1" si="7"/>
        <v>0.10200432066159151</v>
      </c>
      <c r="P57" s="12">
        <f t="shared" ca="1" si="14"/>
        <v>0.28098016173912121</v>
      </c>
      <c r="Q57" s="12"/>
      <c r="R57" s="12"/>
      <c r="S57" s="12"/>
    </row>
    <row r="58" spans="1:19" x14ac:dyDescent="0.2">
      <c r="A58" s="68">
        <v>-2482</v>
      </c>
      <c r="B58" s="68">
        <v>15.553199999998469</v>
      </c>
      <c r="C58" s="12"/>
      <c r="D58" s="69">
        <f t="shared" si="15"/>
        <v>-0.2482</v>
      </c>
      <c r="E58" s="69">
        <f t="shared" si="15"/>
        <v>15.553199999998469</v>
      </c>
      <c r="F58" s="22">
        <f t="shared" si="8"/>
        <v>6.1603240000000004E-2</v>
      </c>
      <c r="G58" s="22">
        <f t="shared" si="9"/>
        <v>-1.5289924168000001E-2</v>
      </c>
      <c r="H58" s="22">
        <f t="shared" si="10"/>
        <v>3.7949591784976005E-3</v>
      </c>
      <c r="I58" s="22">
        <f t="shared" si="11"/>
        <v>-3.8603042399996199</v>
      </c>
      <c r="J58" s="22">
        <f t="shared" si="12"/>
        <v>0.95812751236790572</v>
      </c>
      <c r="K58" s="22">
        <f t="shared" ca="1" si="4"/>
        <v>15.266187905656459</v>
      </c>
      <c r="L58" s="22">
        <f t="shared" ca="1" si="13"/>
        <v>8.2375942298587121E-2</v>
      </c>
      <c r="M58" s="22">
        <f t="shared" ca="1" si="5"/>
        <v>3.0334036217764277E-7</v>
      </c>
      <c r="N58" s="22">
        <f t="shared" ca="1" si="6"/>
        <v>2.2670424042051246E-3</v>
      </c>
      <c r="O58" s="22">
        <f t="shared" ca="1" si="7"/>
        <v>0.1003873655356788</v>
      </c>
      <c r="P58" s="12">
        <f t="shared" ca="1" si="14"/>
        <v>0.28701209434201047</v>
      </c>
      <c r="Q58" s="12"/>
      <c r="R58" s="12"/>
      <c r="S58" s="12"/>
    </row>
    <row r="59" spans="1:19" x14ac:dyDescent="0.2">
      <c r="A59" s="68">
        <v>-2462</v>
      </c>
      <c r="B59" s="68">
        <v>14.964199999998527</v>
      </c>
      <c r="C59" s="12"/>
      <c r="D59" s="69">
        <f t="shared" si="15"/>
        <v>-0.2462</v>
      </c>
      <c r="E59" s="69">
        <f t="shared" si="15"/>
        <v>14.964199999998527</v>
      </c>
      <c r="F59" s="22">
        <f t="shared" si="8"/>
        <v>6.0614439999999999E-2</v>
      </c>
      <c r="G59" s="22">
        <f t="shared" si="9"/>
        <v>-1.4923275127999999E-2</v>
      </c>
      <c r="H59" s="22">
        <f t="shared" si="10"/>
        <v>3.6741103365135999E-3</v>
      </c>
      <c r="I59" s="22">
        <f t="shared" si="11"/>
        <v>-3.6841860399996373</v>
      </c>
      <c r="J59" s="22">
        <f t="shared" si="12"/>
        <v>0.90704660304791074</v>
      </c>
      <c r="K59" s="22">
        <f t="shared" ca="1" si="4"/>
        <v>14.845204136465865</v>
      </c>
      <c r="L59" s="22">
        <f t="shared" ca="1" si="13"/>
        <v>1.4160015537883971E-2</v>
      </c>
      <c r="M59" s="22">
        <f t="shared" ca="1" si="5"/>
        <v>5.6229905384794569E-10</v>
      </c>
      <c r="N59" s="22">
        <f t="shared" ca="1" si="6"/>
        <v>1.1359008858755947E-3</v>
      </c>
      <c r="O59" s="22">
        <f t="shared" ca="1" si="7"/>
        <v>7.10650974566953E-2</v>
      </c>
      <c r="P59" s="12">
        <f t="shared" ca="1" si="14"/>
        <v>0.11899586353266223</v>
      </c>
      <c r="Q59" s="12"/>
      <c r="R59" s="12"/>
      <c r="S59" s="12"/>
    </row>
    <row r="60" spans="1:19" x14ac:dyDescent="0.2">
      <c r="A60" s="68">
        <v>-2457</v>
      </c>
      <c r="B60" s="68">
        <v>15.087699999996403</v>
      </c>
      <c r="C60" s="12"/>
      <c r="D60" s="69">
        <f t="shared" si="15"/>
        <v>-0.2457</v>
      </c>
      <c r="E60" s="69">
        <f t="shared" si="15"/>
        <v>15.087699999996403</v>
      </c>
      <c r="F60" s="22">
        <f t="shared" si="8"/>
        <v>6.0368490000000004E-2</v>
      </c>
      <c r="G60" s="22">
        <f t="shared" si="9"/>
        <v>-1.4832537993000001E-2</v>
      </c>
      <c r="H60" s="22">
        <f t="shared" si="10"/>
        <v>3.6443545848801003E-3</v>
      </c>
      <c r="I60" s="22">
        <f t="shared" si="11"/>
        <v>-3.7070478899991164</v>
      </c>
      <c r="J60" s="22">
        <f t="shared" si="12"/>
        <v>0.91082166657278285</v>
      </c>
      <c r="K60" s="22">
        <f t="shared" ca="1" si="4"/>
        <v>14.740450718834234</v>
      </c>
      <c r="L60" s="22">
        <f t="shared" ca="1" si="13"/>
        <v>0.12058206326764295</v>
      </c>
      <c r="M60" s="22">
        <f t="shared" ca="1" si="5"/>
        <v>2.7011860233617579E-8</v>
      </c>
      <c r="N60" s="22">
        <f t="shared" ca="1" si="6"/>
        <v>9.1676391238959759E-4</v>
      </c>
      <c r="O60" s="22">
        <f t="shared" ca="1" si="7"/>
        <v>6.4610225793889683E-2</v>
      </c>
      <c r="P60" s="12">
        <f t="shared" ca="1" si="14"/>
        <v>0.3472492811621688</v>
      </c>
      <c r="Q60" s="12"/>
      <c r="R60" s="12"/>
      <c r="S60" s="12"/>
    </row>
    <row r="61" spans="1:19" x14ac:dyDescent="0.2">
      <c r="A61" s="68">
        <v>-2432</v>
      </c>
      <c r="B61" s="68">
        <v>13.678200000002107</v>
      </c>
      <c r="C61" s="12"/>
      <c r="D61" s="69">
        <f t="shared" si="15"/>
        <v>-0.2432</v>
      </c>
      <c r="E61" s="69">
        <f t="shared" si="15"/>
        <v>13.678200000002107</v>
      </c>
      <c r="F61" s="22">
        <f t="shared" si="8"/>
        <v>5.9146240000000003E-2</v>
      </c>
      <c r="G61" s="22">
        <f t="shared" si="9"/>
        <v>-1.4384365568000001E-2</v>
      </c>
      <c r="H61" s="22">
        <f t="shared" si="10"/>
        <v>3.4982777061376004E-3</v>
      </c>
      <c r="I61" s="22">
        <f t="shared" si="11"/>
        <v>-3.3265382400005126</v>
      </c>
      <c r="J61" s="22">
        <f t="shared" si="12"/>
        <v>0.80901409996812468</v>
      </c>
      <c r="K61" s="22">
        <f t="shared" ca="1" si="4"/>
        <v>14.219638778672179</v>
      </c>
      <c r="L61" s="22">
        <f t="shared" ca="1" si="13"/>
        <v>0.29315595104773906</v>
      </c>
      <c r="M61" s="22">
        <f t="shared" ca="1" si="5"/>
        <v>7.2195356758469811E-7</v>
      </c>
      <c r="N61" s="22">
        <f t="shared" ca="1" si="6"/>
        <v>1.8139800132723147E-4</v>
      </c>
      <c r="O61" s="22">
        <f t="shared" ca="1" si="7"/>
        <v>3.7337739892173531E-2</v>
      </c>
      <c r="P61" s="12">
        <f t="shared" ca="1" si="14"/>
        <v>-0.54143877867007184</v>
      </c>
      <c r="Q61" s="12"/>
      <c r="R61" s="12"/>
      <c r="S61" s="12"/>
    </row>
    <row r="62" spans="1:19" x14ac:dyDescent="0.2">
      <c r="A62" s="68">
        <v>-2430</v>
      </c>
      <c r="B62" s="68">
        <v>13.715000000000146</v>
      </c>
      <c r="C62" s="12"/>
      <c r="D62" s="69">
        <f t="shared" si="15"/>
        <v>-0.24299999999999999</v>
      </c>
      <c r="E62" s="69">
        <f t="shared" si="15"/>
        <v>13.715000000000146</v>
      </c>
      <c r="F62" s="22">
        <f t="shared" si="8"/>
        <v>5.9048999999999997E-2</v>
      </c>
      <c r="G62" s="22">
        <f t="shared" si="9"/>
        <v>-1.4348906999999999E-2</v>
      </c>
      <c r="H62" s="22">
        <f t="shared" si="10"/>
        <v>3.4867844009999998E-3</v>
      </c>
      <c r="I62" s="22">
        <f t="shared" si="11"/>
        <v>-3.3327450000000352</v>
      </c>
      <c r="J62" s="22">
        <f t="shared" si="12"/>
        <v>0.8098570350000085</v>
      </c>
      <c r="K62" s="22">
        <f t="shared" ca="1" si="4"/>
        <v>14.178186594114932</v>
      </c>
      <c r="L62" s="22">
        <f t="shared" ca="1" si="13"/>
        <v>0.21454182096765564</v>
      </c>
      <c r="M62" s="22">
        <f t="shared" ca="1" si="5"/>
        <v>8.1580204282056633E-7</v>
      </c>
      <c r="N62" s="22">
        <f t="shared" ca="1" si="6"/>
        <v>1.4753356980799542E-4</v>
      </c>
      <c r="O62" s="22">
        <f t="shared" ca="1" si="7"/>
        <v>3.5504615782265568E-2</v>
      </c>
      <c r="P62" s="12">
        <f t="shared" ca="1" si="14"/>
        <v>-0.46318659411478613</v>
      </c>
      <c r="Q62" s="12"/>
      <c r="R62" s="12"/>
      <c r="S62" s="12"/>
    </row>
    <row r="63" spans="1:19" x14ac:dyDescent="0.2">
      <c r="A63" s="68">
        <v>-2430</v>
      </c>
      <c r="B63" s="68">
        <v>13.761999999998807</v>
      </c>
      <c r="C63" s="12"/>
      <c r="D63" s="69">
        <f t="shared" si="15"/>
        <v>-0.24299999999999999</v>
      </c>
      <c r="E63" s="69">
        <f t="shared" si="15"/>
        <v>13.761999999998807</v>
      </c>
      <c r="F63" s="22">
        <f t="shared" si="8"/>
        <v>5.9048999999999997E-2</v>
      </c>
      <c r="G63" s="22">
        <f t="shared" si="9"/>
        <v>-1.4348906999999999E-2</v>
      </c>
      <c r="H63" s="22">
        <f t="shared" si="10"/>
        <v>3.4867844009999998E-3</v>
      </c>
      <c r="I63" s="22">
        <f t="shared" si="11"/>
        <v>-3.34416599999971</v>
      </c>
      <c r="J63" s="22">
        <f t="shared" si="12"/>
        <v>0.81263233799992951</v>
      </c>
      <c r="K63" s="22">
        <f t="shared" ca="1" si="4"/>
        <v>14.178186594114932</v>
      </c>
      <c r="L63" s="22">
        <f t="shared" ca="1" si="13"/>
        <v>0.17321128112198009</v>
      </c>
      <c r="M63" s="22">
        <f t="shared" ca="1" si="5"/>
        <v>8.1580204282056633E-7</v>
      </c>
      <c r="N63" s="22">
        <f t="shared" ca="1" si="6"/>
        <v>1.4753356980799542E-4</v>
      </c>
      <c r="O63" s="22">
        <f t="shared" ca="1" si="7"/>
        <v>3.5504615782265568E-2</v>
      </c>
      <c r="P63" s="12">
        <f t="shared" ca="1" si="14"/>
        <v>-0.41618659411612491</v>
      </c>
      <c r="Q63" s="12"/>
      <c r="R63" s="12"/>
      <c r="S63" s="12"/>
    </row>
    <row r="64" spans="1:19" x14ac:dyDescent="0.2">
      <c r="A64" s="68">
        <v>-2426</v>
      </c>
      <c r="B64" s="68">
        <v>14.859599999999773</v>
      </c>
      <c r="C64" s="12"/>
      <c r="D64" s="69">
        <f t="shared" si="15"/>
        <v>-0.24260000000000001</v>
      </c>
      <c r="E64" s="69">
        <f t="shared" si="15"/>
        <v>14.859599999999773</v>
      </c>
      <c r="F64" s="22">
        <f t="shared" si="8"/>
        <v>5.8854760000000006E-2</v>
      </c>
      <c r="G64" s="22">
        <f t="shared" si="9"/>
        <v>-1.4278164776000002E-2</v>
      </c>
      <c r="H64" s="22">
        <f t="shared" si="10"/>
        <v>3.4638827746576008E-3</v>
      </c>
      <c r="I64" s="22">
        <f t="shared" si="11"/>
        <v>-3.6049389599999451</v>
      </c>
      <c r="J64" s="22">
        <f t="shared" si="12"/>
        <v>0.8745581916959867</v>
      </c>
      <c r="K64" s="22">
        <f t="shared" ca="1" si="4"/>
        <v>14.095376789736317</v>
      </c>
      <c r="L64" s="22">
        <f t="shared" ca="1" si="13"/>
        <v>0.58403711510538225</v>
      </c>
      <c r="M64" s="22">
        <f t="shared" ca="1" si="5"/>
        <v>1.0195421916644067E-6</v>
      </c>
      <c r="N64" s="22">
        <f t="shared" ca="1" si="6"/>
        <v>9.0483791853462528E-5</v>
      </c>
      <c r="O64" s="22">
        <f t="shared" ca="1" si="7"/>
        <v>3.1988449391561515E-2</v>
      </c>
      <c r="P64" s="12">
        <f t="shared" ca="1" si="14"/>
        <v>0.76422321026345585</v>
      </c>
      <c r="Q64" s="12"/>
      <c r="R64" s="12"/>
      <c r="S64" s="12"/>
    </row>
    <row r="65" spans="1:19" x14ac:dyDescent="0.2">
      <c r="A65" s="68">
        <v>-2413</v>
      </c>
      <c r="B65" s="68">
        <v>13.949300000000221</v>
      </c>
      <c r="C65" s="12"/>
      <c r="D65" s="69">
        <f t="shared" si="15"/>
        <v>-0.24129999999999999</v>
      </c>
      <c r="E65" s="69">
        <f t="shared" si="15"/>
        <v>13.949300000000221</v>
      </c>
      <c r="F65" s="22">
        <f t="shared" si="8"/>
        <v>5.8225689999999997E-2</v>
      </c>
      <c r="G65" s="22">
        <f t="shared" si="9"/>
        <v>-1.4049858996999998E-2</v>
      </c>
      <c r="H65" s="22">
        <f t="shared" si="10"/>
        <v>3.3902309759760996E-3</v>
      </c>
      <c r="I65" s="22">
        <f t="shared" si="11"/>
        <v>-3.365966090000053</v>
      </c>
      <c r="J65" s="22">
        <f t="shared" si="12"/>
        <v>0.81220761751701276</v>
      </c>
      <c r="K65" s="22">
        <f t="shared" ca="1" si="4"/>
        <v>13.827115709115333</v>
      </c>
      <c r="L65" s="22">
        <f t="shared" ca="1" si="13"/>
        <v>1.4929000939043039E-2</v>
      </c>
      <c r="M65" s="22">
        <f t="shared" ca="1" si="5"/>
        <v>1.8241258466510335E-6</v>
      </c>
      <c r="N65" s="22">
        <f t="shared" ca="1" si="6"/>
        <v>1.0911759707380496E-6</v>
      </c>
      <c r="O65" s="22">
        <f t="shared" ca="1" si="7"/>
        <v>2.1915684751642291E-2</v>
      </c>
      <c r="P65" s="12">
        <f t="shared" ca="1" si="14"/>
        <v>0.12218429088488847</v>
      </c>
      <c r="Q65" s="12"/>
      <c r="R65" s="12"/>
      <c r="S65" s="12"/>
    </row>
    <row r="66" spans="1:19" x14ac:dyDescent="0.2">
      <c r="A66" s="68">
        <v>-2406</v>
      </c>
      <c r="B66" s="68">
        <v>13.204599999997299</v>
      </c>
      <c r="C66" s="12"/>
      <c r="D66" s="69">
        <f t="shared" si="15"/>
        <v>-0.24060000000000001</v>
      </c>
      <c r="E66" s="69">
        <f t="shared" si="15"/>
        <v>13.204599999997299</v>
      </c>
      <c r="F66" s="22">
        <f t="shared" si="8"/>
        <v>5.7888360000000007E-2</v>
      </c>
      <c r="G66" s="22">
        <f t="shared" si="9"/>
        <v>-1.3927939416000002E-2</v>
      </c>
      <c r="H66" s="22">
        <f t="shared" si="10"/>
        <v>3.3510622234896007E-3</v>
      </c>
      <c r="I66" s="22">
        <f t="shared" si="11"/>
        <v>-3.1770267599993502</v>
      </c>
      <c r="J66" s="22">
        <f t="shared" si="12"/>
        <v>0.76439263845584371</v>
      </c>
      <c r="K66" s="22">
        <f t="shared" ca="1" si="4"/>
        <v>13.683219062560749</v>
      </c>
      <c r="L66" s="22">
        <f t="shared" ca="1" si="13"/>
        <v>0.22907620704911533</v>
      </c>
      <c r="M66" s="22">
        <f t="shared" ca="1" si="5"/>
        <v>2.3433954416280294E-6</v>
      </c>
      <c r="N66" s="22">
        <f t="shared" ca="1" si="6"/>
        <v>1.1944386512222194E-5</v>
      </c>
      <c r="O66" s="22">
        <f t="shared" ca="1" si="7"/>
        <v>1.7328491849490119E-2</v>
      </c>
      <c r="P66" s="12">
        <f t="shared" ca="1" si="14"/>
        <v>-0.47861906256344966</v>
      </c>
      <c r="Q66" s="12"/>
      <c r="R66" s="12"/>
      <c r="S66" s="12"/>
    </row>
    <row r="67" spans="1:19" x14ac:dyDescent="0.2">
      <c r="A67" s="68">
        <v>-2401</v>
      </c>
      <c r="B67" s="68">
        <v>13.379100000001927</v>
      </c>
      <c r="C67" s="12"/>
      <c r="D67" s="69">
        <f t="shared" si="15"/>
        <v>-0.24010000000000001</v>
      </c>
      <c r="E67" s="69">
        <f t="shared" si="15"/>
        <v>13.379100000001927</v>
      </c>
      <c r="F67" s="22">
        <f t="shared" si="8"/>
        <v>5.7648010000000006E-2</v>
      </c>
      <c r="G67" s="22">
        <f t="shared" si="9"/>
        <v>-1.3841287201000002E-2</v>
      </c>
      <c r="H67" s="22">
        <f t="shared" si="10"/>
        <v>3.3232930569601009E-3</v>
      </c>
      <c r="I67" s="22">
        <f t="shared" si="11"/>
        <v>-3.2123219100004627</v>
      </c>
      <c r="J67" s="22">
        <f t="shared" si="12"/>
        <v>0.77127849059111109</v>
      </c>
      <c r="K67" s="22">
        <f t="shared" ca="1" si="4"/>
        <v>13.580672155432872</v>
      </c>
      <c r="L67" s="22">
        <f t="shared" ca="1" si="13"/>
        <v>4.0631333845077083E-2</v>
      </c>
      <c r="M67" s="22">
        <f t="shared" ca="1" si="5"/>
        <v>2.7493257544887208E-6</v>
      </c>
      <c r="N67" s="22">
        <f t="shared" ca="1" si="6"/>
        <v>4.4163865880757296E-5</v>
      </c>
      <c r="O67" s="22">
        <f t="shared" ca="1" si="7"/>
        <v>1.4400895780365432E-2</v>
      </c>
      <c r="P67" s="12">
        <f t="shared" ca="1" si="14"/>
        <v>-0.20157215543094509</v>
      </c>
      <c r="Q67" s="12"/>
      <c r="R67" s="12"/>
      <c r="S67" s="12"/>
    </row>
    <row r="68" spans="1:19" x14ac:dyDescent="0.2">
      <c r="A68" s="68">
        <v>-2399</v>
      </c>
      <c r="B68" s="68">
        <v>14.472900000000664</v>
      </c>
      <c r="C68" s="12"/>
      <c r="D68" s="69">
        <f t="shared" si="15"/>
        <v>-0.2399</v>
      </c>
      <c r="E68" s="69">
        <f t="shared" si="15"/>
        <v>14.472900000000664</v>
      </c>
      <c r="F68" s="22">
        <f t="shared" si="8"/>
        <v>5.7552010000000001E-2</v>
      </c>
      <c r="G68" s="22">
        <f t="shared" si="9"/>
        <v>-1.3806727199E-2</v>
      </c>
      <c r="H68" s="22">
        <f t="shared" si="10"/>
        <v>3.3122338550401003E-3</v>
      </c>
      <c r="I68" s="22">
        <f t="shared" si="11"/>
        <v>-3.4720487100001591</v>
      </c>
      <c r="J68" s="22">
        <f t="shared" si="12"/>
        <v>0.83294448552903821</v>
      </c>
      <c r="K68" s="22">
        <f t="shared" ca="1" si="4"/>
        <v>13.539708555344312</v>
      </c>
      <c r="L68" s="22">
        <f t="shared" ca="1" si="13"/>
        <v>0.87084627237980861</v>
      </c>
      <c r="M68" s="22">
        <f t="shared" ca="1" si="5"/>
        <v>2.9196316190463729E-6</v>
      </c>
      <c r="N68" s="22">
        <f t="shared" ca="1" si="6"/>
        <v>6.2655338248488533E-5</v>
      </c>
      <c r="O68" s="22">
        <f t="shared" ca="1" si="7"/>
        <v>1.331004251707325E-2</v>
      </c>
      <c r="P68" s="12">
        <f t="shared" ca="1" si="14"/>
        <v>0.93319144465635162</v>
      </c>
      <c r="Q68" s="12"/>
      <c r="R68" s="12"/>
      <c r="S68" s="12"/>
    </row>
    <row r="69" spans="1:19" x14ac:dyDescent="0.2">
      <c r="A69" s="68">
        <v>-2380</v>
      </c>
      <c r="B69" s="68">
        <v>13.792000000001281</v>
      </c>
      <c r="C69" s="12"/>
      <c r="D69" s="69">
        <f t="shared" si="15"/>
        <v>-0.23799999999999999</v>
      </c>
      <c r="E69" s="69">
        <f t="shared" si="15"/>
        <v>13.792000000001281</v>
      </c>
      <c r="F69" s="22">
        <f t="shared" si="8"/>
        <v>5.6643999999999993E-2</v>
      </c>
      <c r="G69" s="22">
        <f t="shared" si="9"/>
        <v>-1.3481271999999997E-2</v>
      </c>
      <c r="H69" s="22">
        <f t="shared" si="10"/>
        <v>3.2085427359999992E-3</v>
      </c>
      <c r="I69" s="22">
        <f t="shared" si="11"/>
        <v>-3.2824960000003047</v>
      </c>
      <c r="J69" s="22">
        <f t="shared" si="12"/>
        <v>0.78123404800007246</v>
      </c>
      <c r="K69" s="22">
        <f t="shared" ca="1" si="4"/>
        <v>13.152126493236945</v>
      </c>
      <c r="L69" s="22">
        <f t="shared" ca="1" si="13"/>
        <v>0.40943810465888758</v>
      </c>
      <c r="M69" s="22">
        <f t="shared" ca="1" si="5"/>
        <v>4.7512251227070428E-6</v>
      </c>
      <c r="N69" s="22">
        <f t="shared" ca="1" si="6"/>
        <v>3.9251482520399862E-4</v>
      </c>
      <c r="O69" s="22">
        <f t="shared" ca="1" si="7"/>
        <v>5.1671489613879041E-3</v>
      </c>
      <c r="P69" s="12">
        <f t="shared" ca="1" si="14"/>
        <v>0.63987350676433508</v>
      </c>
      <c r="Q69" s="12"/>
      <c r="R69" s="12"/>
      <c r="S69" s="12"/>
    </row>
    <row r="70" spans="1:19" x14ac:dyDescent="0.2">
      <c r="A70" s="68">
        <v>-2352</v>
      </c>
      <c r="B70" s="68">
        <v>11.406199999997625</v>
      </c>
      <c r="C70" s="12"/>
      <c r="D70" s="69">
        <f t="shared" si="15"/>
        <v>-0.23519999999999999</v>
      </c>
      <c r="E70" s="69">
        <f t="shared" si="15"/>
        <v>11.406199999997625</v>
      </c>
      <c r="F70" s="22">
        <f t="shared" si="8"/>
        <v>5.531904E-2</v>
      </c>
      <c r="G70" s="22">
        <f t="shared" si="9"/>
        <v>-1.3011038208E-2</v>
      </c>
      <c r="H70" s="22">
        <f t="shared" si="10"/>
        <v>3.0601961865216001E-3</v>
      </c>
      <c r="I70" s="22">
        <f t="shared" si="11"/>
        <v>-2.6827382399994413</v>
      </c>
      <c r="J70" s="22">
        <f t="shared" si="12"/>
        <v>0.63098003404786862</v>
      </c>
      <c r="K70" s="22">
        <f t="shared" ca="1" si="4"/>
        <v>12.586138227709927</v>
      </c>
      <c r="L70" s="22">
        <f t="shared" ca="1" si="13"/>
        <v>1.3922542212168489</v>
      </c>
      <c r="M70" s="22">
        <f t="shared" ca="1" si="5"/>
        <v>8.079962883513423E-6</v>
      </c>
      <c r="N70" s="22">
        <f t="shared" ca="1" si="6"/>
        <v>1.3535203867435233E-3</v>
      </c>
      <c r="O70" s="22">
        <f t="shared" ca="1" si="7"/>
        <v>9.1893564773278297E-5</v>
      </c>
      <c r="P70" s="12">
        <f t="shared" ca="1" si="14"/>
        <v>-1.1799382277123023</v>
      </c>
      <c r="Q70" s="12"/>
      <c r="R70" s="12"/>
      <c r="S70" s="12"/>
    </row>
    <row r="71" spans="1:19" x14ac:dyDescent="0.2">
      <c r="A71" s="68">
        <v>-2350</v>
      </c>
      <c r="B71" s="68">
        <v>14.46900000000096</v>
      </c>
      <c r="C71" s="12"/>
      <c r="D71" s="69">
        <f t="shared" si="15"/>
        <v>-0.23499999999999999</v>
      </c>
      <c r="E71" s="69">
        <f t="shared" si="15"/>
        <v>14.46900000000096</v>
      </c>
      <c r="F71" s="22">
        <f t="shared" si="8"/>
        <v>5.5224999999999996E-2</v>
      </c>
      <c r="G71" s="22">
        <f t="shared" si="9"/>
        <v>-1.2977874999999998E-2</v>
      </c>
      <c r="H71" s="22">
        <f t="shared" si="10"/>
        <v>3.0498006249999998E-3</v>
      </c>
      <c r="I71" s="22">
        <f t="shared" si="11"/>
        <v>-3.4002150000002254</v>
      </c>
      <c r="J71" s="22">
        <f t="shared" si="12"/>
        <v>0.79905052500005291</v>
      </c>
      <c r="K71" s="22">
        <f t="shared" ca="1" si="4"/>
        <v>12.545946906297683</v>
      </c>
      <c r="L71" s="22">
        <f t="shared" ca="1" si="13"/>
        <v>3.6981332012017467</v>
      </c>
      <c r="M71" s="22">
        <f t="shared" ca="1" si="5"/>
        <v>8.3430870603014775E-6</v>
      </c>
      <c r="N71" s="22">
        <f t="shared" ca="1" si="6"/>
        <v>1.4423072791367117E-3</v>
      </c>
      <c r="O71" s="22">
        <f t="shared" ca="1" si="7"/>
        <v>2.7226226029313013E-5</v>
      </c>
      <c r="P71" s="12">
        <f t="shared" ca="1" si="14"/>
        <v>1.9230530937032775</v>
      </c>
      <c r="Q71" s="12"/>
      <c r="R71" s="12"/>
      <c r="S71" s="12"/>
    </row>
    <row r="72" spans="1:19" x14ac:dyDescent="0.2">
      <c r="A72" s="68">
        <v>-2331</v>
      </c>
      <c r="B72" s="68">
        <v>12.724099999999453</v>
      </c>
      <c r="C72" s="12"/>
      <c r="D72" s="69">
        <f t="shared" si="15"/>
        <v>-0.2331</v>
      </c>
      <c r="E72" s="69">
        <f t="shared" si="15"/>
        <v>12.724099999999453</v>
      </c>
      <c r="F72" s="22">
        <f t="shared" si="8"/>
        <v>5.4335609999999999E-2</v>
      </c>
      <c r="G72" s="22">
        <f t="shared" si="9"/>
        <v>-1.2665630690999999E-2</v>
      </c>
      <c r="H72" s="22">
        <f t="shared" si="10"/>
        <v>2.9523585140721E-3</v>
      </c>
      <c r="I72" s="22">
        <f t="shared" si="11"/>
        <v>-2.9659877099998724</v>
      </c>
      <c r="J72" s="22">
        <f t="shared" si="12"/>
        <v>0.69137173520097028</v>
      </c>
      <c r="K72" s="22">
        <f t="shared" ca="1" si="4"/>
        <v>12.165701491615311</v>
      </c>
      <c r="L72" s="22">
        <f t="shared" ca="1" si="13"/>
        <v>0.31180889416563501</v>
      </c>
      <c r="M72" s="22">
        <f t="shared" ca="1" si="5"/>
        <v>1.0989899146731211E-5</v>
      </c>
      <c r="N72" s="22">
        <f t="shared" ca="1" si="6"/>
        <v>2.4099435666259141E-3</v>
      </c>
      <c r="O72" s="22">
        <f t="shared" ca="1" si="7"/>
        <v>1.277218507086407E-3</v>
      </c>
      <c r="P72" s="12">
        <f t="shared" ca="1" si="14"/>
        <v>0.55839850838414229</v>
      </c>
      <c r="Q72" s="12"/>
      <c r="R72" s="12"/>
      <c r="S72" s="12"/>
    </row>
    <row r="73" spans="1:19" x14ac:dyDescent="0.2">
      <c r="A73" s="68">
        <v>-2319</v>
      </c>
      <c r="B73" s="68">
        <v>12.223899999997229</v>
      </c>
      <c r="C73" s="12"/>
      <c r="D73" s="69">
        <f t="shared" si="15"/>
        <v>-0.2319</v>
      </c>
      <c r="E73" s="69">
        <f t="shared" si="15"/>
        <v>12.223899999997229</v>
      </c>
      <c r="F73" s="22">
        <f t="shared" si="8"/>
        <v>5.3777609999999997E-2</v>
      </c>
      <c r="G73" s="22">
        <f t="shared" si="9"/>
        <v>-1.2471027758999999E-2</v>
      </c>
      <c r="H73" s="22">
        <f t="shared" si="10"/>
        <v>2.8920313373120995E-3</v>
      </c>
      <c r="I73" s="22">
        <f t="shared" si="11"/>
        <v>-2.8347224099993573</v>
      </c>
      <c r="J73" s="22">
        <f t="shared" si="12"/>
        <v>0.65737212687885094</v>
      </c>
      <c r="K73" s="22">
        <f t="shared" ca="1" si="4"/>
        <v>11.927012246274613</v>
      </c>
      <c r="L73" s="22">
        <f t="shared" ca="1" si="13"/>
        <v>8.8142338310461088E-2</v>
      </c>
      <c r="M73" s="22">
        <f t="shared" ca="1" si="5"/>
        <v>1.2785676014887407E-5</v>
      </c>
      <c r="N73" s="22">
        <f t="shared" ca="1" si="6"/>
        <v>3.1308237941019773E-3</v>
      </c>
      <c r="O73" s="22">
        <f t="shared" ca="1" si="7"/>
        <v>3.7331718668558072E-3</v>
      </c>
      <c r="P73" s="12">
        <f t="shared" ca="1" si="14"/>
        <v>0.29688775372261667</v>
      </c>
      <c r="Q73" s="12"/>
      <c r="R73" s="12"/>
      <c r="S73" s="12"/>
    </row>
    <row r="74" spans="1:19" x14ac:dyDescent="0.2">
      <c r="A74" s="68">
        <v>-2311</v>
      </c>
      <c r="B74" s="68">
        <v>11.475099999999657</v>
      </c>
      <c r="C74" s="12"/>
      <c r="D74" s="69">
        <f t="shared" si="15"/>
        <v>-0.2311</v>
      </c>
      <c r="E74" s="69">
        <f t="shared" si="15"/>
        <v>11.475099999999657</v>
      </c>
      <c r="F74" s="22">
        <f t="shared" si="8"/>
        <v>5.3407209999999997E-2</v>
      </c>
      <c r="G74" s="22">
        <f t="shared" si="9"/>
        <v>-1.2342406230999999E-2</v>
      </c>
      <c r="H74" s="22">
        <f t="shared" si="10"/>
        <v>2.8523300799840998E-3</v>
      </c>
      <c r="I74" s="22">
        <f t="shared" si="11"/>
        <v>-2.6518956099999205</v>
      </c>
      <c r="J74" s="22">
        <f t="shared" si="12"/>
        <v>0.61285307547098167</v>
      </c>
      <c r="K74" s="22">
        <f t="shared" ca="1" si="4"/>
        <v>11.768516514286649</v>
      </c>
      <c r="L74" s="22">
        <f t="shared" ca="1" si="13"/>
        <v>8.6093250856328712E-2</v>
      </c>
      <c r="M74" s="22">
        <f t="shared" ca="1" si="5"/>
        <v>1.4029741267291061E-5</v>
      </c>
      <c r="N74" s="22">
        <f t="shared" ca="1" si="6"/>
        <v>3.6555977956314344E-3</v>
      </c>
      <c r="O74" s="22">
        <f t="shared" ca="1" si="7"/>
        <v>6.0512735829415208E-3</v>
      </c>
      <c r="P74" s="12">
        <f t="shared" ca="1" si="14"/>
        <v>-0.29341651428699222</v>
      </c>
      <c r="Q74" s="12"/>
      <c r="R74" s="12"/>
      <c r="S74" s="12"/>
    </row>
    <row r="75" spans="1:19" x14ac:dyDescent="0.2">
      <c r="A75" s="68">
        <v>-2297</v>
      </c>
      <c r="B75" s="68">
        <v>11.573700000000827</v>
      </c>
      <c r="C75" s="12"/>
      <c r="D75" s="69">
        <f t="shared" si="15"/>
        <v>-0.22969999999999999</v>
      </c>
      <c r="E75" s="69">
        <f t="shared" si="15"/>
        <v>11.573700000000827</v>
      </c>
      <c r="F75" s="22">
        <f t="shared" si="8"/>
        <v>5.2762089999999998E-2</v>
      </c>
      <c r="G75" s="22">
        <f t="shared" si="9"/>
        <v>-1.2119452072999999E-2</v>
      </c>
      <c r="H75" s="22">
        <f t="shared" si="10"/>
        <v>2.7838381411680996E-3</v>
      </c>
      <c r="I75" s="22">
        <f t="shared" si="11"/>
        <v>-2.6584788900001897</v>
      </c>
      <c r="J75" s="22">
        <f t="shared" si="12"/>
        <v>0.61065260103304353</v>
      </c>
      <c r="K75" s="22">
        <f t="shared" ca="1" si="4"/>
        <v>11.492362564084779</v>
      </c>
      <c r="L75" s="22">
        <f t="shared" ca="1" si="13"/>
        <v>6.6157784813971653E-3</v>
      </c>
      <c r="M75" s="22">
        <f t="shared" ca="1" si="5"/>
        <v>1.6286510544670549E-5</v>
      </c>
      <c r="N75" s="22">
        <f t="shared" ca="1" si="6"/>
        <v>4.6540535546986308E-3</v>
      </c>
      <c r="O75" s="22">
        <f t="shared" ca="1" si="7"/>
        <v>1.1359153617237423E-2</v>
      </c>
      <c r="P75" s="12">
        <f t="shared" ca="1" si="14"/>
        <v>8.1337435916047696E-2</v>
      </c>
      <c r="Q75" s="12"/>
      <c r="R75" s="12"/>
      <c r="S75" s="12"/>
    </row>
    <row r="76" spans="1:19" x14ac:dyDescent="0.2">
      <c r="A76" s="68">
        <v>-2288</v>
      </c>
      <c r="B76" s="68">
        <v>11.917799999999261</v>
      </c>
      <c r="C76" s="12"/>
      <c r="D76" s="69">
        <f t="shared" si="15"/>
        <v>-0.2288</v>
      </c>
      <c r="E76" s="69">
        <f t="shared" si="15"/>
        <v>11.917799999999261</v>
      </c>
      <c r="F76" s="22">
        <f t="shared" si="8"/>
        <v>5.2349440000000004E-2</v>
      </c>
      <c r="G76" s="22">
        <f t="shared" si="9"/>
        <v>-1.1977551872000001E-2</v>
      </c>
      <c r="H76" s="22">
        <f t="shared" si="10"/>
        <v>2.7404638683136005E-3</v>
      </c>
      <c r="I76" s="22">
        <f t="shared" si="11"/>
        <v>-2.726792639999831</v>
      </c>
      <c r="J76" s="22">
        <f t="shared" si="12"/>
        <v>0.6238901560319613</v>
      </c>
      <c r="K76" s="22">
        <f t="shared" ca="1" si="4"/>
        <v>11.315650645516218</v>
      </c>
      <c r="L76" s="22">
        <f t="shared" ca="1" si="13"/>
        <v>0.36258384510434505</v>
      </c>
      <c r="M76" s="22">
        <f t="shared" ca="1" si="5"/>
        <v>1.7784492507457425E-5</v>
      </c>
      <c r="N76" s="22">
        <f t="shared" ca="1" si="6"/>
        <v>5.3467622489076026E-3</v>
      </c>
      <c r="O76" s="22">
        <f t="shared" ca="1" si="7"/>
        <v>1.5576416660963968E-2</v>
      </c>
      <c r="P76" s="12">
        <f t="shared" ca="1" si="14"/>
        <v>0.60214935448304274</v>
      </c>
      <c r="Q76" s="12"/>
      <c r="R76" s="12"/>
      <c r="S76" s="12"/>
    </row>
    <row r="77" spans="1:19" x14ac:dyDescent="0.2">
      <c r="A77" s="68">
        <v>-2262</v>
      </c>
      <c r="B77" s="68">
        <v>10.490200000000186</v>
      </c>
      <c r="C77" s="12"/>
      <c r="D77" s="69">
        <f t="shared" si="15"/>
        <v>-0.22620000000000001</v>
      </c>
      <c r="E77" s="69">
        <f t="shared" si="15"/>
        <v>10.490200000000186</v>
      </c>
      <c r="F77" s="22">
        <f t="shared" si="8"/>
        <v>5.1166440000000007E-2</v>
      </c>
      <c r="G77" s="22">
        <f t="shared" si="9"/>
        <v>-1.1573848728000002E-2</v>
      </c>
      <c r="H77" s="22">
        <f t="shared" si="10"/>
        <v>2.6180045822736006E-3</v>
      </c>
      <c r="I77" s="22">
        <f t="shared" si="11"/>
        <v>-2.3728832400000424</v>
      </c>
      <c r="J77" s="22">
        <f t="shared" si="12"/>
        <v>0.53674618888800962</v>
      </c>
      <c r="K77" s="22">
        <f t="shared" ca="1" si="4"/>
        <v>10.808735126997858</v>
      </c>
      <c r="L77" s="22">
        <f t="shared" ca="1" si="13"/>
        <v>0.10146462713142286</v>
      </c>
      <c r="M77" s="22">
        <f t="shared" ca="1" si="5"/>
        <v>2.2276940385666003E-5</v>
      </c>
      <c r="N77" s="22">
        <f t="shared" ca="1" si="6"/>
        <v>7.5511117278205886E-3</v>
      </c>
      <c r="O77" s="22">
        <f t="shared" ca="1" si="7"/>
        <v>3.1054324812940039E-2</v>
      </c>
      <c r="P77" s="12">
        <f t="shared" ca="1" si="14"/>
        <v>-0.31853512699767172</v>
      </c>
      <c r="Q77" s="12"/>
      <c r="R77" s="12"/>
      <c r="S77" s="12"/>
    </row>
    <row r="78" spans="1:19" x14ac:dyDescent="0.2">
      <c r="A78" s="68">
        <v>-2256</v>
      </c>
      <c r="B78" s="68">
        <v>10.649600000000646</v>
      </c>
      <c r="C78" s="12"/>
      <c r="D78" s="69">
        <f t="shared" si="15"/>
        <v>-0.22559999999999999</v>
      </c>
      <c r="E78" s="69">
        <f t="shared" si="15"/>
        <v>10.649600000000646</v>
      </c>
      <c r="F78" s="22">
        <f t="shared" si="8"/>
        <v>5.0895360000000001E-2</v>
      </c>
      <c r="G78" s="22">
        <f t="shared" si="9"/>
        <v>-1.1481993216E-2</v>
      </c>
      <c r="H78" s="22">
        <f t="shared" si="10"/>
        <v>2.5903376695296E-3</v>
      </c>
      <c r="I78" s="22">
        <f t="shared" si="11"/>
        <v>-2.4025497600001455</v>
      </c>
      <c r="J78" s="22">
        <f t="shared" si="12"/>
        <v>0.54201522585603279</v>
      </c>
      <c r="K78" s="22">
        <f t="shared" ca="1" si="4"/>
        <v>10.692511140611391</v>
      </c>
      <c r="L78" s="22">
        <f t="shared" ca="1" si="13"/>
        <v>1.8413659885150879E-3</v>
      </c>
      <c r="M78" s="22">
        <f t="shared" ca="1" si="5"/>
        <v>2.3341192764167915E-5</v>
      </c>
      <c r="N78" s="22">
        <f t="shared" ca="1" si="6"/>
        <v>8.0991667837397585E-3</v>
      </c>
      <c r="O78" s="22">
        <f t="shared" ca="1" si="7"/>
        <v>3.5278944393682371E-2</v>
      </c>
      <c r="P78" s="12">
        <f t="shared" ca="1" si="14"/>
        <v>-4.2911140610744525E-2</v>
      </c>
      <c r="Q78" s="12"/>
      <c r="R78" s="12"/>
      <c r="S78" s="12"/>
    </row>
    <row r="79" spans="1:19" x14ac:dyDescent="0.2">
      <c r="A79" s="68">
        <v>-2240</v>
      </c>
      <c r="B79" s="68">
        <v>10.901999999998225</v>
      </c>
      <c r="C79" s="12"/>
      <c r="D79" s="69">
        <f t="shared" si="15"/>
        <v>-0.224</v>
      </c>
      <c r="E79" s="69">
        <f t="shared" si="15"/>
        <v>10.901999999998225</v>
      </c>
      <c r="F79" s="22">
        <f t="shared" si="8"/>
        <v>5.0176000000000005E-2</v>
      </c>
      <c r="G79" s="22">
        <f t="shared" si="9"/>
        <v>-1.1239424000000001E-2</v>
      </c>
      <c r="H79" s="22">
        <f t="shared" si="10"/>
        <v>2.5176309760000007E-3</v>
      </c>
      <c r="I79" s="22">
        <f t="shared" si="11"/>
        <v>-2.4420479999996023</v>
      </c>
      <c r="J79" s="22">
        <f t="shared" si="12"/>
        <v>0.5470187519999109</v>
      </c>
      <c r="K79" s="22">
        <f t="shared" ca="1" si="4"/>
        <v>10.383967459706987</v>
      </c>
      <c r="L79" s="22">
        <f t="shared" ca="1" si="13"/>
        <v>0.26835771280059245</v>
      </c>
      <c r="M79" s="22">
        <f t="shared" ca="1" si="5"/>
        <v>2.6214625221980948E-5</v>
      </c>
      <c r="N79" s="22">
        <f t="shared" ca="1" si="6"/>
        <v>9.6254373893752531E-3</v>
      </c>
      <c r="O79" s="22">
        <f t="shared" ca="1" si="7"/>
        <v>4.7652263918414879E-2</v>
      </c>
      <c r="P79" s="12">
        <f t="shared" ca="1" si="14"/>
        <v>0.51803254029123735</v>
      </c>
      <c r="Q79" s="12"/>
      <c r="R79" s="12"/>
      <c r="S79" s="12"/>
    </row>
    <row r="80" spans="1:19" x14ac:dyDescent="0.2">
      <c r="A80" s="68">
        <v>-2198</v>
      </c>
      <c r="B80" s="68">
        <v>9.9907999999995809</v>
      </c>
      <c r="C80" s="12"/>
      <c r="D80" s="69">
        <f t="shared" si="15"/>
        <v>-0.2198</v>
      </c>
      <c r="E80" s="69">
        <f t="shared" si="15"/>
        <v>9.9907999999995809</v>
      </c>
      <c r="F80" s="22">
        <f t="shared" si="8"/>
        <v>4.8312040000000001E-2</v>
      </c>
      <c r="G80" s="22">
        <f t="shared" si="9"/>
        <v>-1.0618986392000001E-2</v>
      </c>
      <c r="H80" s="22">
        <f t="shared" si="10"/>
        <v>2.3340532089616002E-3</v>
      </c>
      <c r="I80" s="22">
        <f t="shared" si="11"/>
        <v>-2.1959778399999079</v>
      </c>
      <c r="J80" s="22">
        <f t="shared" si="12"/>
        <v>0.48267592923197977</v>
      </c>
      <c r="K80" s="22">
        <f t="shared" ca="1" si="4"/>
        <v>9.5836386180242563</v>
      </c>
      <c r="L80" s="22">
        <f t="shared" ca="1" si="13"/>
        <v>0.16578039097205619</v>
      </c>
      <c r="M80" s="22">
        <f t="shared" ca="1" si="5"/>
        <v>3.3871628952952187E-5</v>
      </c>
      <c r="N80" s="22">
        <f t="shared" ca="1" si="6"/>
        <v>1.4014774223782389E-2</v>
      </c>
      <c r="O80" s="22">
        <f t="shared" ca="1" si="7"/>
        <v>8.700133731707628E-2</v>
      </c>
      <c r="P80" s="12">
        <f t="shared" ca="1" si="14"/>
        <v>0.40716138197532459</v>
      </c>
      <c r="Q80" s="12"/>
      <c r="R80" s="12"/>
      <c r="S80" s="12"/>
    </row>
    <row r="81" spans="1:19" x14ac:dyDescent="0.2">
      <c r="A81" s="68">
        <v>-2124</v>
      </c>
      <c r="B81" s="68">
        <v>8.5724000000009255</v>
      </c>
      <c r="C81" s="12"/>
      <c r="D81" s="69">
        <f t="shared" si="15"/>
        <v>-0.21240000000000001</v>
      </c>
      <c r="E81" s="69">
        <f t="shared" si="15"/>
        <v>8.5724000000009255</v>
      </c>
      <c r="F81" s="22">
        <f t="shared" si="8"/>
        <v>4.5113760000000003E-2</v>
      </c>
      <c r="G81" s="22">
        <f t="shared" si="9"/>
        <v>-9.5821626240000009E-3</v>
      </c>
      <c r="H81" s="22">
        <f t="shared" si="10"/>
        <v>2.0352513413376002E-3</v>
      </c>
      <c r="I81" s="22">
        <f t="shared" si="11"/>
        <v>-1.8207777600001966</v>
      </c>
      <c r="J81" s="22">
        <f t="shared" si="12"/>
        <v>0.38673319622404179</v>
      </c>
      <c r="K81" s="22">
        <f t="shared" ca="1" si="4"/>
        <v>8.2073580746384422</v>
      </c>
      <c r="L81" s="22">
        <f t="shared" ca="1" si="13"/>
        <v>0.13325560727234881</v>
      </c>
      <c r="M81" s="22">
        <f t="shared" ca="1" si="5"/>
        <v>4.6902409639801869E-5</v>
      </c>
      <c r="N81" s="22">
        <f t="shared" ca="1" si="6"/>
        <v>2.2649137808370745E-2</v>
      </c>
      <c r="O81" s="22">
        <f t="shared" ca="1" si="7"/>
        <v>0.17503632627515966</v>
      </c>
      <c r="P81" s="12">
        <f t="shared" ca="1" si="14"/>
        <v>0.36504192536248325</v>
      </c>
      <c r="Q81" s="12"/>
      <c r="R81" s="12"/>
      <c r="S81" s="12"/>
    </row>
    <row r="82" spans="1:19" x14ac:dyDescent="0.2">
      <c r="A82" s="68">
        <v>-2116</v>
      </c>
      <c r="B82" s="68">
        <v>7.804599999999482</v>
      </c>
      <c r="C82" s="12"/>
      <c r="D82" s="69">
        <f t="shared" si="15"/>
        <v>-0.21160000000000001</v>
      </c>
      <c r="E82" s="69">
        <f t="shared" si="15"/>
        <v>7.804599999999482</v>
      </c>
      <c r="F82" s="22">
        <f t="shared" si="8"/>
        <v>4.4774560000000005E-2</v>
      </c>
      <c r="G82" s="22">
        <f t="shared" si="9"/>
        <v>-9.4742968960000017E-3</v>
      </c>
      <c r="H82" s="22">
        <f t="shared" si="10"/>
        <v>2.0047612231936006E-3</v>
      </c>
      <c r="I82" s="22">
        <f t="shared" si="11"/>
        <v>-1.6514533599998904</v>
      </c>
      <c r="J82" s="22">
        <f t="shared" si="12"/>
        <v>0.34944753097597681</v>
      </c>
      <c r="K82" s="22">
        <f t="shared" ca="1" si="4"/>
        <v>8.0611557583142606</v>
      </c>
      <c r="L82" s="22">
        <f t="shared" ca="1" si="13"/>
        <v>6.5820857124471097E-2</v>
      </c>
      <c r="M82" s="22">
        <f t="shared" ca="1" si="5"/>
        <v>4.8220514111171985E-5</v>
      </c>
      <c r="N82" s="22">
        <f t="shared" ca="1" si="6"/>
        <v>2.3621242934481396E-2</v>
      </c>
      <c r="O82" s="22">
        <f t="shared" ca="1" si="7"/>
        <v>0.18560933509979238</v>
      </c>
      <c r="P82" s="12">
        <f t="shared" ca="1" si="14"/>
        <v>-0.25655575831477861</v>
      </c>
      <c r="Q82" s="12"/>
      <c r="R82" s="12"/>
      <c r="S82" s="12"/>
    </row>
    <row r="83" spans="1:19" x14ac:dyDescent="0.2">
      <c r="A83" s="68">
        <v>-2110</v>
      </c>
      <c r="B83" s="68">
        <v>9.047999999998865</v>
      </c>
      <c r="C83" s="12"/>
      <c r="D83" s="69">
        <f t="shared" si="15"/>
        <v>-0.21099999999999999</v>
      </c>
      <c r="E83" s="69">
        <f t="shared" si="15"/>
        <v>9.047999999998865</v>
      </c>
      <c r="F83" s="22">
        <f t="shared" si="8"/>
        <v>4.4520999999999998E-2</v>
      </c>
      <c r="G83" s="22">
        <f t="shared" si="9"/>
        <v>-9.3939309999999995E-3</v>
      </c>
      <c r="H83" s="22">
        <f t="shared" si="10"/>
        <v>1.982119441E-3</v>
      </c>
      <c r="I83" s="22">
        <f t="shared" si="11"/>
        <v>-1.9091279999997604</v>
      </c>
      <c r="J83" s="22">
        <f t="shared" si="12"/>
        <v>0.40282600799994944</v>
      </c>
      <c r="K83" s="22">
        <f t="shared" ca="1" si="4"/>
        <v>7.9518349976466816</v>
      </c>
      <c r="L83" s="22">
        <f t="shared" ca="1" si="13"/>
        <v>1.2015777123817621</v>
      </c>
      <c r="M83" s="22">
        <f t="shared" ca="1" si="5"/>
        <v>4.9192993127663934E-5</v>
      </c>
      <c r="N83" s="22">
        <f t="shared" ca="1" si="6"/>
        <v>2.4352699800494385E-2</v>
      </c>
      <c r="O83" s="22">
        <f t="shared" ca="1" si="7"/>
        <v>0.19364208061064145</v>
      </c>
      <c r="P83" s="12">
        <f t="shared" ca="1" si="14"/>
        <v>1.0961650023521834</v>
      </c>
      <c r="Q83" s="12"/>
      <c r="R83" s="12"/>
      <c r="S83" s="12"/>
    </row>
    <row r="84" spans="1:19" x14ac:dyDescent="0.2">
      <c r="A84" s="68">
        <v>-2090.5</v>
      </c>
      <c r="B84" s="68">
        <v>6.6820500000030734</v>
      </c>
      <c r="C84" s="12"/>
      <c r="D84" s="69">
        <f t="shared" ref="D84:E115" si="16">A84/A$18</f>
        <v>-0.20905000000000001</v>
      </c>
      <c r="E84" s="69">
        <f t="shared" si="16"/>
        <v>6.6820500000030734</v>
      </c>
      <c r="F84" s="22">
        <f t="shared" si="8"/>
        <v>4.3701902500000007E-2</v>
      </c>
      <c r="G84" s="22">
        <f t="shared" si="9"/>
        <v>-9.1358827176250025E-3</v>
      </c>
      <c r="H84" s="22">
        <f t="shared" si="10"/>
        <v>1.9098562821195069E-3</v>
      </c>
      <c r="I84" s="22">
        <f t="shared" si="11"/>
        <v>-1.3968825525006425</v>
      </c>
      <c r="J84" s="22">
        <f t="shared" si="12"/>
        <v>0.29201829760025932</v>
      </c>
      <c r="K84" s="22">
        <f t="shared" ca="1" si="4"/>
        <v>7.5985017885984867</v>
      </c>
      <c r="L84" s="22">
        <f t="shared" ca="1" si="13"/>
        <v>0.8398838808197322</v>
      </c>
      <c r="M84" s="22">
        <f t="shared" ca="1" si="5"/>
        <v>5.2249136450909701E-5</v>
      </c>
      <c r="N84" s="22">
        <f t="shared" ca="1" si="6"/>
        <v>2.6738531428660978E-2</v>
      </c>
      <c r="O84" s="22">
        <f t="shared" ca="1" si="7"/>
        <v>0.22028891875039416</v>
      </c>
      <c r="P84" s="12">
        <f t="shared" ca="1" si="14"/>
        <v>-0.91645178859541332</v>
      </c>
      <c r="Q84" s="12"/>
      <c r="R84" s="12"/>
      <c r="S84" s="12"/>
    </row>
    <row r="85" spans="1:19" x14ac:dyDescent="0.2">
      <c r="A85" s="68">
        <v>-2090.5</v>
      </c>
      <c r="B85" s="68">
        <v>6.731050000002142</v>
      </c>
      <c r="C85" s="12"/>
      <c r="D85" s="69">
        <f t="shared" si="16"/>
        <v>-0.20905000000000001</v>
      </c>
      <c r="E85" s="69">
        <f t="shared" si="16"/>
        <v>6.731050000002142</v>
      </c>
      <c r="F85" s="22">
        <f t="shared" si="8"/>
        <v>4.3701902500000007E-2</v>
      </c>
      <c r="G85" s="22">
        <f t="shared" si="9"/>
        <v>-9.1358827176250025E-3</v>
      </c>
      <c r="H85" s="22">
        <f t="shared" si="10"/>
        <v>1.9098562821195069E-3</v>
      </c>
      <c r="I85" s="22">
        <f t="shared" si="11"/>
        <v>-1.4071260025004479</v>
      </c>
      <c r="J85" s="22">
        <f t="shared" si="12"/>
        <v>0.29415969082271864</v>
      </c>
      <c r="K85" s="22">
        <f t="shared" ref="K85:K148" ca="1" si="17">+E$4+E$5*D85+E$6*D85^2</f>
        <v>7.5985017885984867</v>
      </c>
      <c r="L85" s="22">
        <f t="shared" ca="1" si="13"/>
        <v>0.75247260553899742</v>
      </c>
      <c r="M85" s="22">
        <f t="shared" ref="M85:M148" ca="1" si="18">(M$1-M$2*D85+M$3*F85)^2</f>
        <v>5.2249136450909701E-5</v>
      </c>
      <c r="N85" s="22">
        <f t="shared" ref="N85:N148" ca="1" si="19">(-M$2+M$4*D85-M$5*F85)^2</f>
        <v>2.6738531428660978E-2</v>
      </c>
      <c r="O85" s="22">
        <f t="shared" ref="O85:O148" ca="1" si="20">+(M$3-D85*M$5+F85*M$6)^2</f>
        <v>0.22028891875039416</v>
      </c>
      <c r="P85" s="12">
        <f t="shared" ca="1" si="14"/>
        <v>-0.86745178859634464</v>
      </c>
      <c r="Q85" s="12"/>
      <c r="R85" s="12"/>
      <c r="S85" s="12"/>
    </row>
    <row r="86" spans="1:19" x14ac:dyDescent="0.2">
      <c r="A86" s="68">
        <v>-2089.5</v>
      </c>
      <c r="B86" s="68">
        <v>6.6919500000003609</v>
      </c>
      <c r="C86" s="12"/>
      <c r="D86" s="69">
        <f t="shared" si="16"/>
        <v>-0.20895</v>
      </c>
      <c r="E86" s="69">
        <f t="shared" si="16"/>
        <v>6.6919500000003609</v>
      </c>
      <c r="F86" s="22">
        <f t="shared" ref="F86:F149" si="21">D86*D86</f>
        <v>4.3660102499999999E-2</v>
      </c>
      <c r="G86" s="22">
        <f t="shared" ref="G86:G149" si="22">D86*F86</f>
        <v>-9.1227784173749989E-3</v>
      </c>
      <c r="H86" s="22">
        <f t="shared" ref="H86:H149" si="23">F86*F86</f>
        <v>1.9062045503105063E-3</v>
      </c>
      <c r="I86" s="22">
        <f t="shared" ref="I86:I149" si="24">E86*D86</f>
        <v>-1.3982829525000753</v>
      </c>
      <c r="J86" s="22">
        <f t="shared" ref="J86:J149" si="25">I86*D86</f>
        <v>0.29217122292489073</v>
      </c>
      <c r="K86" s="22">
        <f t="shared" ca="1" si="17"/>
        <v>7.5804629108976478</v>
      </c>
      <c r="L86" s="22">
        <f t="shared" ref="L86:L149" ca="1" si="26">+(K86-E86)^2</f>
        <v>0.78945519283117005</v>
      </c>
      <c r="M86" s="22">
        <f t="shared" ca="1" si="18"/>
        <v>5.2401270631865742E-5</v>
      </c>
      <c r="N86" s="22">
        <f t="shared" ca="1" si="19"/>
        <v>2.6861060779447842E-2</v>
      </c>
      <c r="O86" s="22">
        <f t="shared" ca="1" si="20"/>
        <v>0.22167547929820886</v>
      </c>
      <c r="P86" s="12">
        <f t="shared" ref="P86:P149" ca="1" si="27">+E86-K86</f>
        <v>-0.8885129108972869</v>
      </c>
      <c r="Q86" s="12"/>
      <c r="R86" s="12"/>
      <c r="S86" s="12"/>
    </row>
    <row r="87" spans="1:19" x14ac:dyDescent="0.2">
      <c r="A87" s="68">
        <v>-2079</v>
      </c>
      <c r="B87" s="68">
        <v>6.9608999999982188</v>
      </c>
      <c r="C87" s="12"/>
      <c r="D87" s="69">
        <f t="shared" si="16"/>
        <v>-0.2079</v>
      </c>
      <c r="E87" s="69">
        <f t="shared" si="16"/>
        <v>6.9608999999982188</v>
      </c>
      <c r="F87" s="22">
        <f t="shared" si="21"/>
        <v>4.3222410000000003E-2</v>
      </c>
      <c r="G87" s="22">
        <f t="shared" si="22"/>
        <v>-8.9859390390000012E-3</v>
      </c>
      <c r="H87" s="22">
        <f t="shared" si="23"/>
        <v>1.8681767262081002E-3</v>
      </c>
      <c r="I87" s="22">
        <f t="shared" si="24"/>
        <v>-1.4471711099996296</v>
      </c>
      <c r="J87" s="22">
        <f t="shared" si="25"/>
        <v>0.30086687376892302</v>
      </c>
      <c r="K87" s="22">
        <f t="shared" ca="1" si="17"/>
        <v>7.3915304738662577</v>
      </c>
      <c r="L87" s="22">
        <f t="shared" ca="1" si="26"/>
        <v>0.18544260502381171</v>
      </c>
      <c r="M87" s="22">
        <f t="shared" ca="1" si="18"/>
        <v>5.3969741346958734E-5</v>
      </c>
      <c r="N87" s="22">
        <f t="shared" ca="1" si="19"/>
        <v>2.8147489230368947E-2</v>
      </c>
      <c r="O87" s="22">
        <f t="shared" ca="1" si="20"/>
        <v>0.2363374344836531</v>
      </c>
      <c r="P87" s="12">
        <f t="shared" ca="1" si="27"/>
        <v>-0.43063047386803888</v>
      </c>
      <c r="Q87" s="12"/>
      <c r="R87" s="12"/>
      <c r="S87" s="12"/>
    </row>
    <row r="88" spans="1:19" x14ac:dyDescent="0.2">
      <c r="A88" s="68">
        <v>-2078.5</v>
      </c>
      <c r="B88" s="68">
        <v>6.4368499999982305</v>
      </c>
      <c r="C88" s="12"/>
      <c r="D88" s="69">
        <f t="shared" si="16"/>
        <v>-0.20785000000000001</v>
      </c>
      <c r="E88" s="69">
        <f t="shared" si="16"/>
        <v>6.4368499999982305</v>
      </c>
      <c r="F88" s="22">
        <f t="shared" si="21"/>
        <v>4.3201622500000002E-2</v>
      </c>
      <c r="G88" s="22">
        <f t="shared" si="22"/>
        <v>-8.9794572366250006E-3</v>
      </c>
      <c r="H88" s="22">
        <f t="shared" si="23"/>
        <v>1.8663801866325065E-3</v>
      </c>
      <c r="I88" s="22">
        <f t="shared" si="24"/>
        <v>-1.3378992724996321</v>
      </c>
      <c r="J88" s="22">
        <f t="shared" si="25"/>
        <v>0.27808236378904855</v>
      </c>
      <c r="K88" s="22">
        <f t="shared" ca="1" si="17"/>
        <v>7.3825553622357809</v>
      </c>
      <c r="L88" s="22">
        <f t="shared" ca="1" si="26"/>
        <v>0.89435863216485645</v>
      </c>
      <c r="M88" s="22">
        <f t="shared" ca="1" si="18"/>
        <v>5.4043080095218839E-5</v>
      </c>
      <c r="N88" s="22">
        <f t="shared" ca="1" si="19"/>
        <v>2.820872130792982E-2</v>
      </c>
      <c r="O88" s="22">
        <f t="shared" ca="1" si="20"/>
        <v>0.23704005570842868</v>
      </c>
      <c r="P88" s="12">
        <f t="shared" ca="1" si="27"/>
        <v>-0.94570536223755042</v>
      </c>
      <c r="Q88" s="12"/>
      <c r="R88" s="12"/>
      <c r="S88" s="12"/>
    </row>
    <row r="89" spans="1:19" x14ac:dyDescent="0.2">
      <c r="A89" s="68">
        <v>-2078</v>
      </c>
      <c r="B89" s="68">
        <v>5.9697999999989406</v>
      </c>
      <c r="C89" s="12"/>
      <c r="D89" s="69">
        <f t="shared" si="16"/>
        <v>-0.20780000000000001</v>
      </c>
      <c r="E89" s="69">
        <f t="shared" si="16"/>
        <v>5.9697999999989406</v>
      </c>
      <c r="F89" s="22">
        <f t="shared" si="21"/>
        <v>4.3180840000000005E-2</v>
      </c>
      <c r="G89" s="22">
        <f t="shared" si="22"/>
        <v>-8.9729785520000008E-3</v>
      </c>
      <c r="H89" s="22">
        <f t="shared" si="23"/>
        <v>1.8645849431056004E-3</v>
      </c>
      <c r="I89" s="22">
        <f t="shared" si="24"/>
        <v>-1.2405244399997799</v>
      </c>
      <c r="J89" s="22">
        <f t="shared" si="25"/>
        <v>0.25778097863195426</v>
      </c>
      <c r="K89" s="22">
        <f t="shared" ca="1" si="17"/>
        <v>7.3735822207039696</v>
      </c>
      <c r="L89" s="22">
        <f t="shared" ca="1" si="26"/>
        <v>1.9706045231675429</v>
      </c>
      <c r="M89" s="22">
        <f t="shared" ca="1" si="18"/>
        <v>5.4116293318103592E-5</v>
      </c>
      <c r="N89" s="22">
        <f t="shared" ca="1" si="19"/>
        <v>2.826994920943331E-2</v>
      </c>
      <c r="O89" s="22">
        <f t="shared" ca="1" si="20"/>
        <v>0.23774305724767039</v>
      </c>
      <c r="P89" s="12">
        <f t="shared" ca="1" si="27"/>
        <v>-1.403782220705029</v>
      </c>
      <c r="Q89" s="12"/>
      <c r="R89" s="12"/>
      <c r="S89" s="12"/>
    </row>
    <row r="90" spans="1:19" x14ac:dyDescent="0.2">
      <c r="A90" s="68">
        <v>-2076.5</v>
      </c>
      <c r="B90" s="68">
        <v>6.6666499999992084</v>
      </c>
      <c r="C90" s="12"/>
      <c r="D90" s="69">
        <f t="shared" si="16"/>
        <v>-0.20765</v>
      </c>
      <c r="E90" s="69">
        <f t="shared" si="16"/>
        <v>6.6666499999992084</v>
      </c>
      <c r="F90" s="22">
        <f t="shared" si="21"/>
        <v>4.3118522499999999E-2</v>
      </c>
      <c r="G90" s="22">
        <f t="shared" si="22"/>
        <v>-8.9535611971249991E-3</v>
      </c>
      <c r="H90" s="22">
        <f t="shared" si="23"/>
        <v>1.8592069825830062E-3</v>
      </c>
      <c r="I90" s="22">
        <f t="shared" si="24"/>
        <v>-1.3843298724998356</v>
      </c>
      <c r="J90" s="22">
        <f t="shared" si="25"/>
        <v>0.28745609802459088</v>
      </c>
      <c r="K90" s="22">
        <f t="shared" ca="1" si="17"/>
        <v>7.3466746167005184</v>
      </c>
      <c r="L90" s="22">
        <f t="shared" ca="1" si="26"/>
        <v>0.46243347931976353</v>
      </c>
      <c r="M90" s="22">
        <f t="shared" ca="1" si="18"/>
        <v>5.433517627972358E-5</v>
      </c>
      <c r="N90" s="22">
        <f t="shared" ca="1" si="19"/>
        <v>2.8453605560628658E-2</v>
      </c>
      <c r="O90" s="22">
        <f t="shared" ca="1" si="20"/>
        <v>0.23985431435630303</v>
      </c>
      <c r="P90" s="12">
        <f t="shared" ca="1" si="27"/>
        <v>-0.68002461670130998</v>
      </c>
      <c r="Q90" s="12"/>
      <c r="R90" s="12"/>
      <c r="S90" s="12"/>
    </row>
    <row r="91" spans="1:19" x14ac:dyDescent="0.2">
      <c r="A91" s="68">
        <v>-2066</v>
      </c>
      <c r="B91" s="68">
        <v>7.9026000000012573</v>
      </c>
      <c r="C91" s="12"/>
      <c r="D91" s="69">
        <f t="shared" si="16"/>
        <v>-0.20660000000000001</v>
      </c>
      <c r="E91" s="69">
        <f t="shared" si="16"/>
        <v>7.9026000000012573</v>
      </c>
      <c r="F91" s="22">
        <f t="shared" si="21"/>
        <v>4.2683560000000002E-2</v>
      </c>
      <c r="G91" s="22">
        <f t="shared" si="22"/>
        <v>-8.8184234960000003E-3</v>
      </c>
      <c r="H91" s="22">
        <f t="shared" si="23"/>
        <v>1.8218862942736003E-3</v>
      </c>
      <c r="I91" s="22">
        <f t="shared" si="24"/>
        <v>-1.6326771600002599</v>
      </c>
      <c r="J91" s="22">
        <f t="shared" si="25"/>
        <v>0.33731110125605368</v>
      </c>
      <c r="K91" s="22">
        <f t="shared" ca="1" si="17"/>
        <v>7.1588178535397038</v>
      </c>
      <c r="L91" s="22">
        <f t="shared" ca="1" si="26"/>
        <v>0.55321188139495581</v>
      </c>
      <c r="M91" s="22">
        <f t="shared" ca="1" si="18"/>
        <v>5.5834840440353421E-5</v>
      </c>
      <c r="N91" s="22">
        <f t="shared" ca="1" si="19"/>
        <v>2.9737572436723484E-2</v>
      </c>
      <c r="O91" s="22">
        <f t="shared" ca="1" si="20"/>
        <v>0.25472158340870665</v>
      </c>
      <c r="P91" s="12">
        <f t="shared" ca="1" si="27"/>
        <v>0.74378214646155349</v>
      </c>
      <c r="Q91" s="12"/>
      <c r="R91" s="12"/>
      <c r="S91" s="12"/>
    </row>
    <row r="92" spans="1:19" x14ac:dyDescent="0.2">
      <c r="A92" s="68">
        <v>-2062</v>
      </c>
      <c r="B92" s="68">
        <v>7.0551999999988766</v>
      </c>
      <c r="C92" s="12"/>
      <c r="D92" s="69">
        <f t="shared" si="16"/>
        <v>-0.20619999999999999</v>
      </c>
      <c r="E92" s="69">
        <f t="shared" si="16"/>
        <v>7.0551999999988766</v>
      </c>
      <c r="F92" s="22">
        <f t="shared" si="21"/>
        <v>4.2518439999999998E-2</v>
      </c>
      <c r="G92" s="22">
        <f t="shared" si="22"/>
        <v>-8.7673023279999998E-3</v>
      </c>
      <c r="H92" s="22">
        <f t="shared" si="23"/>
        <v>1.8078177400335997E-3</v>
      </c>
      <c r="I92" s="22">
        <f t="shared" si="24"/>
        <v>-1.4547822399997683</v>
      </c>
      <c r="J92" s="22">
        <f t="shared" si="25"/>
        <v>0.29997609788795221</v>
      </c>
      <c r="K92" s="22">
        <f t="shared" ca="1" si="17"/>
        <v>7.0874819037806169</v>
      </c>
      <c r="L92" s="22">
        <f t="shared" ca="1" si="26"/>
        <v>1.0421213117735412E-3</v>
      </c>
      <c r="M92" s="22">
        <f t="shared" ca="1" si="18"/>
        <v>5.6390748831604012E-5</v>
      </c>
      <c r="N92" s="22">
        <f t="shared" ca="1" si="19"/>
        <v>3.0225674100064884E-2</v>
      </c>
      <c r="O92" s="22">
        <f t="shared" ca="1" si="20"/>
        <v>0.26042244221281302</v>
      </c>
      <c r="P92" s="12">
        <f t="shared" ca="1" si="27"/>
        <v>-3.228190378174034E-2</v>
      </c>
      <c r="Q92" s="12"/>
      <c r="R92" s="12"/>
      <c r="S92" s="12"/>
    </row>
    <row r="93" spans="1:19" x14ac:dyDescent="0.2">
      <c r="A93" s="68">
        <v>-2044</v>
      </c>
      <c r="B93" s="68">
        <v>6.2913999999982479</v>
      </c>
      <c r="C93" s="12"/>
      <c r="D93" s="69">
        <f t="shared" si="16"/>
        <v>-0.2044</v>
      </c>
      <c r="E93" s="69">
        <f t="shared" si="16"/>
        <v>6.2913999999982479</v>
      </c>
      <c r="F93" s="22">
        <f t="shared" si="21"/>
        <v>4.1779360000000001E-2</v>
      </c>
      <c r="G93" s="22">
        <f t="shared" si="22"/>
        <v>-8.5397011839999995E-3</v>
      </c>
      <c r="H93" s="22">
        <f t="shared" si="23"/>
        <v>1.7455149220096001E-3</v>
      </c>
      <c r="I93" s="22">
        <f t="shared" si="24"/>
        <v>-1.2859621599996418</v>
      </c>
      <c r="J93" s="22">
        <f t="shared" si="25"/>
        <v>0.26285066550392677</v>
      </c>
      <c r="K93" s="22">
        <f t="shared" ca="1" si="17"/>
        <v>6.768030448006666</v>
      </c>
      <c r="L93" s="22">
        <f t="shared" ca="1" si="26"/>
        <v>0.22717658396870527</v>
      </c>
      <c r="M93" s="22">
        <f t="shared" ca="1" si="18"/>
        <v>5.878160891228542E-5</v>
      </c>
      <c r="N93" s="22">
        <f t="shared" ca="1" si="19"/>
        <v>3.2411311820724889E-2</v>
      </c>
      <c r="O93" s="22">
        <f t="shared" ca="1" si="20"/>
        <v>0.28628093040865094</v>
      </c>
      <c r="P93" s="12">
        <f t="shared" ca="1" si="27"/>
        <v>-0.47663044800841803</v>
      </c>
      <c r="Q93" s="12"/>
      <c r="R93" s="12"/>
      <c r="S93" s="12"/>
    </row>
    <row r="94" spans="1:19" x14ac:dyDescent="0.2">
      <c r="A94" s="68">
        <v>-2039</v>
      </c>
      <c r="B94" s="68">
        <v>7.4919000000008964</v>
      </c>
      <c r="C94" s="12"/>
      <c r="D94" s="69">
        <f t="shared" si="16"/>
        <v>-0.2039</v>
      </c>
      <c r="E94" s="69">
        <f t="shared" si="16"/>
        <v>7.4919000000008964</v>
      </c>
      <c r="F94" s="22">
        <f t="shared" si="21"/>
        <v>4.1575210000000001E-2</v>
      </c>
      <c r="G94" s="22">
        <f t="shared" si="22"/>
        <v>-8.477185319E-3</v>
      </c>
      <c r="H94" s="22">
        <f t="shared" si="23"/>
        <v>1.7284980865441002E-3</v>
      </c>
      <c r="I94" s="22">
        <f t="shared" si="24"/>
        <v>-1.5275984100001827</v>
      </c>
      <c r="J94" s="22">
        <f t="shared" si="25"/>
        <v>0.31147731579903726</v>
      </c>
      <c r="K94" s="22">
        <f t="shared" ca="1" si="17"/>
        <v>6.6797470552066365</v>
      </c>
      <c r="L94" s="22">
        <f t="shared" ca="1" si="26"/>
        <v>0.65959240573798816</v>
      </c>
      <c r="M94" s="22">
        <f t="shared" ca="1" si="18"/>
        <v>5.9412287389914797E-5</v>
      </c>
      <c r="N94" s="22">
        <f t="shared" ca="1" si="19"/>
        <v>3.3014395819113307E-2</v>
      </c>
      <c r="O94" s="22">
        <f t="shared" ca="1" si="20"/>
        <v>0.29351167649295379</v>
      </c>
      <c r="P94" s="12">
        <f t="shared" ca="1" si="27"/>
        <v>0.81215294479425992</v>
      </c>
      <c r="Q94" s="12"/>
      <c r="R94" s="12"/>
      <c r="S94" s="12"/>
    </row>
    <row r="95" spans="1:19" x14ac:dyDescent="0.2">
      <c r="A95" s="68">
        <v>-2035</v>
      </c>
      <c r="B95" s="68">
        <v>5.6585000000013679</v>
      </c>
      <c r="C95" s="12"/>
      <c r="D95" s="69">
        <f t="shared" si="16"/>
        <v>-0.20349999999999999</v>
      </c>
      <c r="E95" s="69">
        <f t="shared" si="16"/>
        <v>5.6585000000013679</v>
      </c>
      <c r="F95" s="22">
        <f t="shared" si="21"/>
        <v>4.1412249999999998E-2</v>
      </c>
      <c r="G95" s="22">
        <f t="shared" si="22"/>
        <v>-8.4273928749999984E-3</v>
      </c>
      <c r="H95" s="22">
        <f t="shared" si="23"/>
        <v>1.7149744500624998E-3</v>
      </c>
      <c r="I95" s="22">
        <f t="shared" si="24"/>
        <v>-1.1515047500002782</v>
      </c>
      <c r="J95" s="22">
        <f t="shared" si="25"/>
        <v>0.2343312166250566</v>
      </c>
      <c r="K95" s="22">
        <f t="shared" ca="1" si="17"/>
        <v>6.6092621880704243</v>
      </c>
      <c r="L95" s="22">
        <f t="shared" ca="1" si="26"/>
        <v>0.90394873826185984</v>
      </c>
      <c r="M95" s="22">
        <f t="shared" ca="1" si="18"/>
        <v>5.9905971254806815E-5</v>
      </c>
      <c r="N95" s="22">
        <f t="shared" ca="1" si="19"/>
        <v>3.3495324078507693E-2</v>
      </c>
      <c r="O95" s="22">
        <f t="shared" ca="1" si="20"/>
        <v>0.29930767428347832</v>
      </c>
      <c r="P95" s="12">
        <f t="shared" ca="1" si="27"/>
        <v>-0.95076218806905644</v>
      </c>
      <c r="Q95" s="12"/>
      <c r="R95" s="12"/>
      <c r="S95" s="12"/>
    </row>
    <row r="96" spans="1:19" x14ac:dyDescent="0.2">
      <c r="A96" s="68">
        <v>-2033</v>
      </c>
      <c r="B96" s="68">
        <v>6.7083000000020547</v>
      </c>
      <c r="C96" s="12"/>
      <c r="D96" s="69">
        <f t="shared" si="16"/>
        <v>-0.20330000000000001</v>
      </c>
      <c r="E96" s="69">
        <f t="shared" si="16"/>
        <v>6.7083000000020547</v>
      </c>
      <c r="F96" s="22">
        <f t="shared" si="21"/>
        <v>4.1330890000000002E-2</v>
      </c>
      <c r="G96" s="22">
        <f t="shared" si="22"/>
        <v>-8.4025699370000005E-3</v>
      </c>
      <c r="H96" s="22">
        <f t="shared" si="23"/>
        <v>1.7082424681921001E-3</v>
      </c>
      <c r="I96" s="22">
        <f t="shared" si="24"/>
        <v>-1.3637973900004179</v>
      </c>
      <c r="J96" s="22">
        <f t="shared" si="25"/>
        <v>0.27726000938708495</v>
      </c>
      <c r="K96" s="22">
        <f t="shared" ca="1" si="17"/>
        <v>6.5740670368702609</v>
      </c>
      <c r="L96" s="22">
        <f t="shared" ca="1" si="26"/>
        <v>1.8018488391141507E-2</v>
      </c>
      <c r="M96" s="22">
        <f t="shared" ca="1" si="18"/>
        <v>6.0149143054859113E-5</v>
      </c>
      <c r="N96" s="22">
        <f t="shared" ca="1" si="19"/>
        <v>3.3735238559992227E-2</v>
      </c>
      <c r="O96" s="22">
        <f t="shared" ca="1" si="20"/>
        <v>0.30220899536109036</v>
      </c>
      <c r="P96" s="12">
        <f t="shared" ca="1" si="27"/>
        <v>0.13423296313179378</v>
      </c>
      <c r="Q96" s="12"/>
      <c r="R96" s="12"/>
      <c r="S96" s="12"/>
    </row>
    <row r="97" spans="1:19" x14ac:dyDescent="0.2">
      <c r="A97" s="68">
        <v>-2031</v>
      </c>
      <c r="B97" s="68">
        <v>6.7790999999997439</v>
      </c>
      <c r="C97" s="12"/>
      <c r="D97" s="69">
        <f t="shared" si="16"/>
        <v>-0.2031</v>
      </c>
      <c r="E97" s="69">
        <f t="shared" si="16"/>
        <v>6.7790999999997439</v>
      </c>
      <c r="F97" s="22">
        <f t="shared" si="21"/>
        <v>4.1249609999999999E-2</v>
      </c>
      <c r="G97" s="22">
        <f t="shared" si="22"/>
        <v>-8.3777957910000003E-3</v>
      </c>
      <c r="H97" s="22">
        <f t="shared" si="23"/>
        <v>1.7015303251520998E-3</v>
      </c>
      <c r="I97" s="22">
        <f t="shared" si="24"/>
        <v>-1.3768352099999479</v>
      </c>
      <c r="J97" s="22">
        <f t="shared" si="25"/>
        <v>0.27963523115098943</v>
      </c>
      <c r="K97" s="22">
        <f t="shared" ca="1" si="17"/>
        <v>6.538903407248716</v>
      </c>
      <c r="L97" s="22">
        <f t="shared" ca="1" si="26"/>
        <v>5.7694403169203143E-2</v>
      </c>
      <c r="M97" s="22">
        <f t="shared" ca="1" si="18"/>
        <v>6.0389844090935935E-5</v>
      </c>
      <c r="N97" s="22">
        <f t="shared" ca="1" si="19"/>
        <v>3.3974768977829771E-2</v>
      </c>
      <c r="O97" s="22">
        <f t="shared" ca="1" si="20"/>
        <v>0.30511230094488051</v>
      </c>
      <c r="P97" s="12">
        <f t="shared" ca="1" si="27"/>
        <v>0.24019659275102789</v>
      </c>
      <c r="Q97" s="12"/>
      <c r="R97" s="12"/>
      <c r="S97" s="12"/>
    </row>
    <row r="98" spans="1:19" x14ac:dyDescent="0.2">
      <c r="A98" s="68">
        <v>-2028</v>
      </c>
      <c r="B98" s="68">
        <v>6.8737999999975727</v>
      </c>
      <c r="C98" s="12"/>
      <c r="D98" s="69">
        <f t="shared" si="16"/>
        <v>-0.20280000000000001</v>
      </c>
      <c r="E98" s="69">
        <f t="shared" si="16"/>
        <v>6.8737999999975727</v>
      </c>
      <c r="F98" s="22">
        <f t="shared" si="21"/>
        <v>4.1127840000000006E-2</v>
      </c>
      <c r="G98" s="22">
        <f t="shared" si="22"/>
        <v>-8.3407259520000016E-3</v>
      </c>
      <c r="H98" s="22">
        <f t="shared" si="23"/>
        <v>1.6914992230656005E-3</v>
      </c>
      <c r="I98" s="22">
        <f t="shared" si="24"/>
        <v>-1.3940066399995079</v>
      </c>
      <c r="J98" s="22">
        <f t="shared" si="25"/>
        <v>0.2827045465919002</v>
      </c>
      <c r="K98" s="22">
        <f t="shared" ca="1" si="17"/>
        <v>6.4862170657763265</v>
      </c>
      <c r="L98" s="22">
        <f t="shared" ca="1" si="26"/>
        <v>0.1502205308995509</v>
      </c>
      <c r="M98" s="22">
        <f t="shared" ca="1" si="18"/>
        <v>6.074622422878527E-5</v>
      </c>
      <c r="N98" s="22">
        <f t="shared" ca="1" si="19"/>
        <v>3.4333315762811754E-2</v>
      </c>
      <c r="O98" s="22">
        <f t="shared" ca="1" si="20"/>
        <v>0.30947060459588127</v>
      </c>
      <c r="P98" s="12">
        <f t="shared" ca="1" si="27"/>
        <v>0.38758293422124623</v>
      </c>
      <c r="Q98" s="12"/>
      <c r="R98" s="12"/>
      <c r="S98" s="12"/>
    </row>
    <row r="99" spans="1:19" x14ac:dyDescent="0.2">
      <c r="A99" s="68">
        <v>-2011</v>
      </c>
      <c r="B99" s="68">
        <v>6.1071000000010827</v>
      </c>
      <c r="C99" s="12"/>
      <c r="D99" s="69">
        <f t="shared" si="16"/>
        <v>-0.2011</v>
      </c>
      <c r="E99" s="69">
        <f t="shared" si="16"/>
        <v>6.1071000000010827</v>
      </c>
      <c r="F99" s="22">
        <f t="shared" si="21"/>
        <v>4.0441209999999998E-2</v>
      </c>
      <c r="G99" s="22">
        <f t="shared" si="22"/>
        <v>-8.1327273309999993E-3</v>
      </c>
      <c r="H99" s="22">
        <f t="shared" si="23"/>
        <v>1.6354914662640998E-3</v>
      </c>
      <c r="I99" s="22">
        <f t="shared" si="24"/>
        <v>-1.2281378100002178</v>
      </c>
      <c r="J99" s="22">
        <f t="shared" si="25"/>
        <v>0.24697851359104381</v>
      </c>
      <c r="K99" s="22">
        <f t="shared" ca="1" si="17"/>
        <v>6.1890007978576715</v>
      </c>
      <c r="L99" s="22">
        <f t="shared" ca="1" si="26"/>
        <v>6.7077406895458339E-3</v>
      </c>
      <c r="M99" s="22">
        <f t="shared" ca="1" si="18"/>
        <v>6.2657168883424477E-5</v>
      </c>
      <c r="N99" s="22">
        <f t="shared" ca="1" si="19"/>
        <v>3.6346092745885572E-2</v>
      </c>
      <c r="O99" s="22">
        <f t="shared" ca="1" si="20"/>
        <v>0.33421705406032348</v>
      </c>
      <c r="P99" s="12">
        <f t="shared" ca="1" si="27"/>
        <v>-8.1900797856588881E-2</v>
      </c>
      <c r="Q99" s="12"/>
      <c r="R99" s="12"/>
      <c r="S99" s="12"/>
    </row>
    <row r="100" spans="1:19" x14ac:dyDescent="0.2">
      <c r="A100" s="68">
        <v>-2008</v>
      </c>
      <c r="B100" s="68">
        <v>6.188799999999901</v>
      </c>
      <c r="C100" s="12"/>
      <c r="D100" s="69">
        <f t="shared" si="16"/>
        <v>-0.20080000000000001</v>
      </c>
      <c r="E100" s="69">
        <f t="shared" si="16"/>
        <v>6.188799999999901</v>
      </c>
      <c r="F100" s="22">
        <f t="shared" si="21"/>
        <v>4.0320640000000005E-2</v>
      </c>
      <c r="G100" s="22">
        <f t="shared" si="22"/>
        <v>-8.0963845120000013E-3</v>
      </c>
      <c r="H100" s="22">
        <f t="shared" si="23"/>
        <v>1.6257540100096004E-3</v>
      </c>
      <c r="I100" s="22">
        <f t="shared" si="24"/>
        <v>-1.2427110399999801</v>
      </c>
      <c r="J100" s="22">
        <f t="shared" si="25"/>
        <v>0.249536376831996</v>
      </c>
      <c r="K100" s="22">
        <f t="shared" ca="1" si="17"/>
        <v>6.1367872800646577</v>
      </c>
      <c r="L100" s="22">
        <f t="shared" ca="1" si="26"/>
        <v>2.705323035062063E-3</v>
      </c>
      <c r="M100" s="22">
        <f t="shared" ca="1" si="18"/>
        <v>6.2974769134551184E-5</v>
      </c>
      <c r="N100" s="22">
        <f t="shared" ca="1" si="19"/>
        <v>3.6697572300467704E-2</v>
      </c>
      <c r="O100" s="22">
        <f t="shared" ca="1" si="20"/>
        <v>0.33858797883110592</v>
      </c>
      <c r="P100" s="12">
        <f t="shared" ca="1" si="27"/>
        <v>5.2012719935243368E-2</v>
      </c>
      <c r="Q100" s="12"/>
      <c r="R100" s="12"/>
      <c r="S100" s="12"/>
    </row>
    <row r="101" spans="1:19" x14ac:dyDescent="0.2">
      <c r="A101" s="68">
        <v>-1979</v>
      </c>
      <c r="B101" s="68">
        <v>4.8479000000006636</v>
      </c>
      <c r="C101" s="12"/>
      <c r="D101" s="69">
        <f t="shared" si="16"/>
        <v>-0.19789999999999999</v>
      </c>
      <c r="E101" s="69">
        <f t="shared" si="16"/>
        <v>4.8479000000006636</v>
      </c>
      <c r="F101" s="22">
        <f t="shared" si="21"/>
        <v>3.9164409999999997E-2</v>
      </c>
      <c r="G101" s="22">
        <f t="shared" si="22"/>
        <v>-7.7506367389999992E-3</v>
      </c>
      <c r="H101" s="22">
        <f t="shared" si="23"/>
        <v>1.5338510106480997E-3</v>
      </c>
      <c r="I101" s="22">
        <f t="shared" si="24"/>
        <v>-0.95939941000013129</v>
      </c>
      <c r="J101" s="22">
        <f t="shared" si="25"/>
        <v>0.18986514323902598</v>
      </c>
      <c r="K101" s="22">
        <f t="shared" ca="1" si="17"/>
        <v>5.6357131111860141</v>
      </c>
      <c r="L101" s="22">
        <f t="shared" ca="1" si="26"/>
        <v>0.6206494981555416</v>
      </c>
      <c r="M101" s="22">
        <f t="shared" ca="1" si="18"/>
        <v>6.5727201551646469E-5</v>
      </c>
      <c r="N101" s="22">
        <f t="shared" ca="1" si="19"/>
        <v>4.0026101376076914E-2</v>
      </c>
      <c r="O101" s="22">
        <f t="shared" ca="1" si="20"/>
        <v>0.3807464263969968</v>
      </c>
      <c r="P101" s="12">
        <f t="shared" ca="1" si="27"/>
        <v>-0.78781311118535058</v>
      </c>
      <c r="Q101" s="12"/>
      <c r="R101" s="12"/>
      <c r="S101" s="12"/>
    </row>
    <row r="102" spans="1:19" x14ac:dyDescent="0.2">
      <c r="A102" s="68">
        <v>-1979</v>
      </c>
      <c r="B102" s="68">
        <v>5.7749000000003434</v>
      </c>
      <c r="C102" s="12"/>
      <c r="D102" s="69">
        <f t="shared" si="16"/>
        <v>-0.19789999999999999</v>
      </c>
      <c r="E102" s="69">
        <f t="shared" si="16"/>
        <v>5.7749000000003434</v>
      </c>
      <c r="F102" s="22">
        <f t="shared" si="21"/>
        <v>3.9164409999999997E-2</v>
      </c>
      <c r="G102" s="22">
        <f t="shared" si="22"/>
        <v>-7.7506367389999992E-3</v>
      </c>
      <c r="H102" s="22">
        <f t="shared" si="23"/>
        <v>1.5338510106480997E-3</v>
      </c>
      <c r="I102" s="22">
        <f t="shared" si="24"/>
        <v>-1.1428527100000678</v>
      </c>
      <c r="J102" s="22">
        <f t="shared" si="25"/>
        <v>0.22617055130901342</v>
      </c>
      <c r="K102" s="22">
        <f t="shared" ca="1" si="17"/>
        <v>5.6357131111860141</v>
      </c>
      <c r="L102" s="22">
        <f t="shared" ca="1" si="26"/>
        <v>1.9372990017812459E-2</v>
      </c>
      <c r="M102" s="22">
        <f t="shared" ca="1" si="18"/>
        <v>6.5727201551646469E-5</v>
      </c>
      <c r="N102" s="22">
        <f t="shared" ca="1" si="19"/>
        <v>4.0026101376076914E-2</v>
      </c>
      <c r="O102" s="22">
        <f t="shared" ca="1" si="20"/>
        <v>0.3807464263969968</v>
      </c>
      <c r="P102" s="12">
        <f t="shared" ca="1" si="27"/>
        <v>0.13918688881432928</v>
      </c>
      <c r="Q102" s="12"/>
      <c r="R102" s="12"/>
      <c r="S102" s="12"/>
    </row>
    <row r="103" spans="1:19" x14ac:dyDescent="0.2">
      <c r="A103" s="68">
        <v>-1974</v>
      </c>
      <c r="B103" s="68">
        <v>6.0303999999996449</v>
      </c>
      <c r="C103" s="12"/>
      <c r="D103" s="69">
        <f t="shared" si="16"/>
        <v>-0.19739999999999999</v>
      </c>
      <c r="E103" s="69">
        <f t="shared" si="16"/>
        <v>6.0303999999996449</v>
      </c>
      <c r="F103" s="22">
        <f t="shared" si="21"/>
        <v>3.8966759999999996E-2</v>
      </c>
      <c r="G103" s="22">
        <f t="shared" si="22"/>
        <v>-7.6920384239999992E-3</v>
      </c>
      <c r="H103" s="22">
        <f t="shared" si="23"/>
        <v>1.5184083848975996E-3</v>
      </c>
      <c r="I103" s="22">
        <f t="shared" si="24"/>
        <v>-1.1904009599999299</v>
      </c>
      <c r="J103" s="22">
        <f t="shared" si="25"/>
        <v>0.23498514950398616</v>
      </c>
      <c r="K103" s="22">
        <f t="shared" ca="1" si="17"/>
        <v>5.5499908466492744</v>
      </c>
      <c r="L103" s="22">
        <f t="shared" ca="1" si="26"/>
        <v>0.23079295462281979</v>
      </c>
      <c r="M103" s="22">
        <f t="shared" ca="1" si="18"/>
        <v>6.6141792319331335E-5</v>
      </c>
      <c r="N103" s="22">
        <f t="shared" ca="1" si="19"/>
        <v>4.0585777883243843E-2</v>
      </c>
      <c r="O103" s="22">
        <f t="shared" ca="1" si="20"/>
        <v>0.38797723205155188</v>
      </c>
      <c r="P103" s="12">
        <f t="shared" ca="1" si="27"/>
        <v>0.48040915335037049</v>
      </c>
      <c r="Q103" s="12"/>
      <c r="R103" s="12"/>
      <c r="S103" s="12"/>
    </row>
    <row r="104" spans="1:19" x14ac:dyDescent="0.2">
      <c r="A104" s="68">
        <v>-1950</v>
      </c>
      <c r="B104" s="68">
        <v>4.5390000000006694</v>
      </c>
      <c r="C104" s="12"/>
      <c r="D104" s="69">
        <f t="shared" si="16"/>
        <v>-0.19500000000000001</v>
      </c>
      <c r="E104" s="69">
        <f t="shared" si="16"/>
        <v>4.5390000000006694</v>
      </c>
      <c r="F104" s="22">
        <f t="shared" si="21"/>
        <v>3.8025000000000003E-2</v>
      </c>
      <c r="G104" s="22">
        <f t="shared" si="22"/>
        <v>-7.4148750000000005E-3</v>
      </c>
      <c r="H104" s="22">
        <f t="shared" si="23"/>
        <v>1.4459006250000003E-3</v>
      </c>
      <c r="I104" s="22">
        <f t="shared" si="24"/>
        <v>-0.88510500000013059</v>
      </c>
      <c r="J104" s="22">
        <f t="shared" si="25"/>
        <v>0.17259547500002548</v>
      </c>
      <c r="K104" s="22">
        <f t="shared" ca="1" si="17"/>
        <v>5.1412663542133004</v>
      </c>
      <c r="L104" s="22">
        <f t="shared" ca="1" si="26"/>
        <v>0.36272476141657428</v>
      </c>
      <c r="M104" s="22">
        <f t="shared" ca="1" si="18"/>
        <v>6.7876378988139034E-5</v>
      </c>
      <c r="N104" s="22">
        <f t="shared" ca="1" si="19"/>
        <v>4.3204556072689179E-2</v>
      </c>
      <c r="O104" s="22">
        <f t="shared" ca="1" si="20"/>
        <v>0.42240163422511423</v>
      </c>
      <c r="P104" s="12">
        <f t="shared" ca="1" si="27"/>
        <v>-0.60226635421263097</v>
      </c>
      <c r="Q104" s="12"/>
      <c r="R104" s="12"/>
      <c r="S104" s="12"/>
    </row>
    <row r="105" spans="1:19" x14ac:dyDescent="0.2">
      <c r="A105" s="68">
        <v>-1921</v>
      </c>
      <c r="B105" s="68">
        <v>5.1620999999977357</v>
      </c>
      <c r="C105" s="12"/>
      <c r="D105" s="69">
        <f t="shared" si="16"/>
        <v>-0.19209999999999999</v>
      </c>
      <c r="E105" s="69">
        <f t="shared" si="16"/>
        <v>5.1620999999977357</v>
      </c>
      <c r="F105" s="22">
        <f t="shared" si="21"/>
        <v>3.6902409999999997E-2</v>
      </c>
      <c r="G105" s="22">
        <f t="shared" si="22"/>
        <v>-7.0889529609999991E-3</v>
      </c>
      <c r="H105" s="22">
        <f t="shared" si="23"/>
        <v>1.3617878638080999E-3</v>
      </c>
      <c r="I105" s="22">
        <f t="shared" si="24"/>
        <v>-0.99163940999956501</v>
      </c>
      <c r="J105" s="22">
        <f t="shared" si="25"/>
        <v>0.19049393066091644</v>
      </c>
      <c r="K105" s="22">
        <f t="shared" ca="1" si="17"/>
        <v>4.6534470091465021</v>
      </c>
      <c r="L105" s="22">
        <f t="shared" ca="1" si="26"/>
        <v>0.25872786510190515</v>
      </c>
      <c r="M105" s="22">
        <f t="shared" ca="1" si="18"/>
        <v>6.939067799491398E-5</v>
      </c>
      <c r="N105" s="22">
        <f t="shared" ca="1" si="19"/>
        <v>4.6199868343936773E-2</v>
      </c>
      <c r="O105" s="22">
        <f t="shared" ca="1" si="20"/>
        <v>0.46310272764376548</v>
      </c>
      <c r="P105" s="12">
        <f t="shared" ca="1" si="27"/>
        <v>0.50865299085123361</v>
      </c>
      <c r="Q105" s="12"/>
      <c r="R105" s="12"/>
      <c r="S105" s="12"/>
    </row>
    <row r="106" spans="1:19" x14ac:dyDescent="0.2">
      <c r="A106" s="68">
        <v>-1916</v>
      </c>
      <c r="B106" s="68">
        <v>5.3546000000023923</v>
      </c>
      <c r="C106" s="12"/>
      <c r="D106" s="69">
        <f t="shared" si="16"/>
        <v>-0.19159999999999999</v>
      </c>
      <c r="E106" s="69">
        <f t="shared" si="16"/>
        <v>5.3546000000023923</v>
      </c>
      <c r="F106" s="22">
        <f t="shared" si="21"/>
        <v>3.6710559999999996E-2</v>
      </c>
      <c r="G106" s="22">
        <f t="shared" si="22"/>
        <v>-7.0337432959999991E-3</v>
      </c>
      <c r="H106" s="22">
        <f t="shared" si="23"/>
        <v>1.3476652155135996E-3</v>
      </c>
      <c r="I106" s="22">
        <f t="shared" si="24"/>
        <v>-1.0259413600004583</v>
      </c>
      <c r="J106" s="22">
        <f t="shared" si="25"/>
        <v>0.19657036457608781</v>
      </c>
      <c r="K106" s="22">
        <f t="shared" ca="1" si="17"/>
        <v>4.5700100590600776</v>
      </c>
      <c r="L106" s="22">
        <f t="shared" ca="1" si="26"/>
        <v>0.61558137542786484</v>
      </c>
      <c r="M106" s="22">
        <f t="shared" ca="1" si="18"/>
        <v>6.958584193966735E-5</v>
      </c>
      <c r="N106" s="22">
        <f t="shared" ca="1" si="19"/>
        <v>4.6695545298472967E-2</v>
      </c>
      <c r="O106" s="22">
        <f t="shared" ca="1" si="20"/>
        <v>0.46999254551085712</v>
      </c>
      <c r="P106" s="12">
        <f t="shared" ca="1" si="27"/>
        <v>0.78458994094231471</v>
      </c>
      <c r="Q106" s="12"/>
      <c r="R106" s="12"/>
      <c r="S106" s="12"/>
    </row>
    <row r="107" spans="1:19" x14ac:dyDescent="0.2">
      <c r="A107" s="68">
        <v>-1915</v>
      </c>
      <c r="B107" s="68">
        <v>5.3845000000001164</v>
      </c>
      <c r="C107" s="12"/>
      <c r="D107" s="69">
        <f t="shared" si="16"/>
        <v>-0.1915</v>
      </c>
      <c r="E107" s="69">
        <f t="shared" si="16"/>
        <v>5.3845000000001164</v>
      </c>
      <c r="F107" s="22">
        <f t="shared" si="21"/>
        <v>3.6672250000000003E-2</v>
      </c>
      <c r="G107" s="22">
        <f t="shared" si="22"/>
        <v>-7.0227358750000008E-3</v>
      </c>
      <c r="H107" s="22">
        <f t="shared" si="23"/>
        <v>1.3448539200625002E-3</v>
      </c>
      <c r="I107" s="22">
        <f t="shared" si="24"/>
        <v>-1.0311317500000223</v>
      </c>
      <c r="J107" s="22">
        <f t="shared" si="25"/>
        <v>0.19746173012500429</v>
      </c>
      <c r="K107" s="22">
        <f t="shared" ca="1" si="17"/>
        <v>4.5533463102267646</v>
      </c>
      <c r="L107" s="22">
        <f t="shared" ca="1" si="26"/>
        <v>0.69081645602385711</v>
      </c>
      <c r="M107" s="22">
        <f t="shared" ca="1" si="18"/>
        <v>6.9622521291921296E-5</v>
      </c>
      <c r="N107" s="22">
        <f t="shared" ca="1" si="19"/>
        <v>4.679390645604535E-2</v>
      </c>
      <c r="O107" s="22">
        <f t="shared" ca="1" si="20"/>
        <v>0.47136541858371994</v>
      </c>
      <c r="P107" s="12">
        <f t="shared" ca="1" si="27"/>
        <v>0.8311536897733518</v>
      </c>
      <c r="Q107" s="12"/>
      <c r="R107" s="12"/>
      <c r="S107" s="12"/>
    </row>
    <row r="108" spans="1:19" x14ac:dyDescent="0.2">
      <c r="A108" s="68">
        <v>-1893</v>
      </c>
      <c r="B108" s="68">
        <v>4.7933000000011816</v>
      </c>
      <c r="C108" s="12"/>
      <c r="D108" s="69">
        <f t="shared" si="16"/>
        <v>-0.1893</v>
      </c>
      <c r="E108" s="69">
        <f t="shared" si="16"/>
        <v>4.7933000000011816</v>
      </c>
      <c r="F108" s="22">
        <f t="shared" si="21"/>
        <v>3.5834489999999997E-2</v>
      </c>
      <c r="G108" s="22">
        <f t="shared" si="22"/>
        <v>-6.7834689569999992E-3</v>
      </c>
      <c r="H108" s="22">
        <f t="shared" si="23"/>
        <v>1.2841106735600998E-3</v>
      </c>
      <c r="I108" s="22">
        <f t="shared" si="24"/>
        <v>-0.90737169000022366</v>
      </c>
      <c r="J108" s="22">
        <f t="shared" si="25"/>
        <v>0.17176546091704234</v>
      </c>
      <c r="K108" s="22">
        <f t="shared" ca="1" si="17"/>
        <v>4.1887375757418503</v>
      </c>
      <c r="L108" s="22">
        <f t="shared" ca="1" si="26"/>
        <v>0.36549572482631965</v>
      </c>
      <c r="M108" s="22">
        <f t="shared" ca="1" si="18"/>
        <v>7.0229646176431815E-5</v>
      </c>
      <c r="N108" s="22">
        <f t="shared" ca="1" si="19"/>
        <v>4.8889890280547056E-2</v>
      </c>
      <c r="O108" s="22">
        <f t="shared" ca="1" si="20"/>
        <v>0.50110124616974583</v>
      </c>
      <c r="P108" s="12">
        <f t="shared" ca="1" si="27"/>
        <v>0.60456242425933127</v>
      </c>
      <c r="Q108" s="12"/>
      <c r="R108" s="12"/>
      <c r="S108" s="12"/>
    </row>
    <row r="109" spans="1:19" x14ac:dyDescent="0.2">
      <c r="A109" s="68">
        <v>-1869</v>
      </c>
      <c r="B109" s="68">
        <v>3.9248999999981606</v>
      </c>
      <c r="C109" s="12"/>
      <c r="D109" s="69">
        <f t="shared" si="16"/>
        <v>-0.18690000000000001</v>
      </c>
      <c r="E109" s="69">
        <f t="shared" si="16"/>
        <v>3.9248999999981606</v>
      </c>
      <c r="F109" s="22">
        <f t="shared" si="21"/>
        <v>3.4931610000000002E-2</v>
      </c>
      <c r="G109" s="22">
        <f t="shared" si="22"/>
        <v>-6.528717909000001E-3</v>
      </c>
      <c r="H109" s="22">
        <f t="shared" si="23"/>
        <v>1.2202173771921E-3</v>
      </c>
      <c r="I109" s="22">
        <f t="shared" si="24"/>
        <v>-0.73356380999965631</v>
      </c>
      <c r="J109" s="22">
        <f t="shared" si="25"/>
        <v>0.13710307608893577</v>
      </c>
      <c r="K109" s="22">
        <f t="shared" ca="1" si="17"/>
        <v>3.7953325705176635</v>
      </c>
      <c r="L109" s="22">
        <f t="shared" ca="1" si="26"/>
        <v>1.6787718782183603E-2</v>
      </c>
      <c r="M109" s="22">
        <f t="shared" ca="1" si="18"/>
        <v>7.045258822251106E-5</v>
      </c>
      <c r="N109" s="22">
        <f t="shared" ca="1" si="19"/>
        <v>5.1018844307835799E-2</v>
      </c>
      <c r="O109" s="22">
        <f t="shared" ca="1" si="20"/>
        <v>0.53238610881968962</v>
      </c>
      <c r="P109" s="12">
        <f t="shared" ca="1" si="27"/>
        <v>0.12956742948049715</v>
      </c>
      <c r="Q109" s="12"/>
      <c r="R109" s="12"/>
      <c r="S109" s="12"/>
    </row>
    <row r="110" spans="1:19" x14ac:dyDescent="0.2">
      <c r="A110" s="68">
        <v>-1868</v>
      </c>
      <c r="B110" s="68">
        <v>3.3757999999979802</v>
      </c>
      <c r="C110" s="12"/>
      <c r="D110" s="69">
        <f t="shared" si="16"/>
        <v>-0.18679999999999999</v>
      </c>
      <c r="E110" s="69">
        <f t="shared" si="16"/>
        <v>3.3757999999979802</v>
      </c>
      <c r="F110" s="22">
        <f t="shared" si="21"/>
        <v>3.489424E-2</v>
      </c>
      <c r="G110" s="22">
        <f t="shared" si="22"/>
        <v>-6.5182440320000002E-3</v>
      </c>
      <c r="H110" s="22">
        <f t="shared" si="23"/>
        <v>1.2176079851776E-3</v>
      </c>
      <c r="I110" s="22">
        <f t="shared" si="24"/>
        <v>-0.63059943999962265</v>
      </c>
      <c r="J110" s="22">
        <f t="shared" si="25"/>
        <v>0.1177959753919295</v>
      </c>
      <c r="K110" s="22">
        <f t="shared" ca="1" si="17"/>
        <v>3.7790392002331927</v>
      </c>
      <c r="L110" s="22">
        <f t="shared" ca="1" si="26"/>
        <v>0.16260185260633384</v>
      </c>
      <c r="M110" s="22">
        <f t="shared" ca="1" si="18"/>
        <v>7.045188280555539E-5</v>
      </c>
      <c r="N110" s="22">
        <f t="shared" ca="1" si="19"/>
        <v>5.1103781994453173E-2</v>
      </c>
      <c r="O110" s="22">
        <f t="shared" ca="1" si="20"/>
        <v>0.53366056625809433</v>
      </c>
      <c r="P110" s="12">
        <f t="shared" ca="1" si="27"/>
        <v>-0.40323920023521254</v>
      </c>
      <c r="Q110" s="12"/>
      <c r="R110" s="12"/>
      <c r="S110" s="12"/>
    </row>
    <row r="111" spans="1:19" x14ac:dyDescent="0.2">
      <c r="A111" s="68">
        <v>-1868</v>
      </c>
      <c r="B111" s="68">
        <v>3.3757999999979802</v>
      </c>
      <c r="C111" s="12"/>
      <c r="D111" s="69">
        <f t="shared" si="16"/>
        <v>-0.18679999999999999</v>
      </c>
      <c r="E111" s="69">
        <f t="shared" si="16"/>
        <v>3.3757999999979802</v>
      </c>
      <c r="F111" s="22">
        <f t="shared" si="21"/>
        <v>3.489424E-2</v>
      </c>
      <c r="G111" s="22">
        <f t="shared" si="22"/>
        <v>-6.5182440320000002E-3</v>
      </c>
      <c r="H111" s="22">
        <f t="shared" si="23"/>
        <v>1.2176079851776E-3</v>
      </c>
      <c r="I111" s="22">
        <f t="shared" si="24"/>
        <v>-0.63059943999962265</v>
      </c>
      <c r="J111" s="22">
        <f t="shared" si="25"/>
        <v>0.1177959753919295</v>
      </c>
      <c r="K111" s="22">
        <f t="shared" ca="1" si="17"/>
        <v>3.7790392002331927</v>
      </c>
      <c r="L111" s="22">
        <f t="shared" ca="1" si="26"/>
        <v>0.16260185260633384</v>
      </c>
      <c r="M111" s="22">
        <f t="shared" ca="1" si="18"/>
        <v>7.045188280555539E-5</v>
      </c>
      <c r="N111" s="22">
        <f t="shared" ca="1" si="19"/>
        <v>5.1103781994453173E-2</v>
      </c>
      <c r="O111" s="22">
        <f t="shared" ca="1" si="20"/>
        <v>0.53366056625809433</v>
      </c>
      <c r="P111" s="12">
        <f t="shared" ca="1" si="27"/>
        <v>-0.40323920023521254</v>
      </c>
      <c r="Q111" s="12"/>
      <c r="R111" s="12"/>
      <c r="S111" s="12"/>
    </row>
    <row r="112" spans="1:19" x14ac:dyDescent="0.2">
      <c r="A112" s="68">
        <v>-1866</v>
      </c>
      <c r="B112" s="68">
        <v>4.4285999999992782</v>
      </c>
      <c r="C112" s="12"/>
      <c r="D112" s="69">
        <f t="shared" si="16"/>
        <v>-0.18659999999999999</v>
      </c>
      <c r="E112" s="69">
        <f t="shared" si="16"/>
        <v>4.4285999999992782</v>
      </c>
      <c r="F112" s="22">
        <f t="shared" si="21"/>
        <v>3.4819559999999992E-2</v>
      </c>
      <c r="G112" s="22">
        <f t="shared" si="22"/>
        <v>-6.4973298959999978E-3</v>
      </c>
      <c r="H112" s="22">
        <f t="shared" si="23"/>
        <v>1.2124017585935995E-3</v>
      </c>
      <c r="I112" s="22">
        <f t="shared" si="24"/>
        <v>-0.82637675999986526</v>
      </c>
      <c r="J112" s="22">
        <f t="shared" si="25"/>
        <v>0.15420190341597484</v>
      </c>
      <c r="K112" s="22">
        <f t="shared" ca="1" si="17"/>
        <v>3.7464761008482146</v>
      </c>
      <c r="L112" s="22">
        <f t="shared" ca="1" si="26"/>
        <v>0.46529301379305044</v>
      </c>
      <c r="M112" s="22">
        <f t="shared" ca="1" si="18"/>
        <v>7.0448071551281569E-5</v>
      </c>
      <c r="N112" s="22">
        <f t="shared" ca="1" si="19"/>
        <v>5.1272726634731723E-2</v>
      </c>
      <c r="O112" s="22">
        <f t="shared" ca="1" si="20"/>
        <v>0.53620211143668084</v>
      </c>
      <c r="P112" s="12">
        <f t="shared" ca="1" si="27"/>
        <v>0.68212389915106364</v>
      </c>
      <c r="Q112" s="12"/>
      <c r="R112" s="12"/>
      <c r="S112" s="12"/>
    </row>
    <row r="113" spans="1:19" x14ac:dyDescent="0.2">
      <c r="A113" s="68">
        <v>-1865</v>
      </c>
      <c r="B113" s="68">
        <v>3.4515000000028522</v>
      </c>
      <c r="C113" s="12"/>
      <c r="D113" s="69">
        <f t="shared" si="16"/>
        <v>-0.1865</v>
      </c>
      <c r="E113" s="69">
        <f t="shared" si="16"/>
        <v>3.4515000000028522</v>
      </c>
      <c r="F113" s="22">
        <f t="shared" si="21"/>
        <v>3.4782250000000001E-2</v>
      </c>
      <c r="G113" s="22">
        <f t="shared" si="22"/>
        <v>-6.4868896249999997E-3</v>
      </c>
      <c r="H113" s="22">
        <f t="shared" si="23"/>
        <v>1.2098049150625E-3</v>
      </c>
      <c r="I113" s="22">
        <f t="shared" si="24"/>
        <v>-0.64370475000053196</v>
      </c>
      <c r="J113" s="22">
        <f t="shared" si="25"/>
        <v>0.12005093587509921</v>
      </c>
      <c r="K113" s="22">
        <f t="shared" ca="1" si="17"/>
        <v>3.7302063717477161</v>
      </c>
      <c r="L113" s="22">
        <f t="shared" ca="1" si="26"/>
        <v>7.7677241651186266E-2</v>
      </c>
      <c r="M113" s="22">
        <f t="shared" ca="1" si="18"/>
        <v>7.0444965778892262E-5</v>
      </c>
      <c r="N113" s="22">
        <f t="shared" ca="1" si="19"/>
        <v>5.1356731704294889E-2</v>
      </c>
      <c r="O113" s="22">
        <f t="shared" ca="1" si="20"/>
        <v>0.53746917084492274</v>
      </c>
      <c r="P113" s="12">
        <f t="shared" ca="1" si="27"/>
        <v>-0.2787063717448639</v>
      </c>
      <c r="Q113" s="12"/>
      <c r="R113" s="12"/>
      <c r="S113" s="12"/>
    </row>
    <row r="114" spans="1:19" x14ac:dyDescent="0.2">
      <c r="A114" s="68">
        <v>-1859</v>
      </c>
      <c r="B114" s="68">
        <v>3.647899999999936</v>
      </c>
      <c r="C114" s="12"/>
      <c r="D114" s="69">
        <f t="shared" si="16"/>
        <v>-0.18590000000000001</v>
      </c>
      <c r="E114" s="69">
        <f t="shared" si="16"/>
        <v>3.647899999999936</v>
      </c>
      <c r="F114" s="22">
        <f t="shared" si="21"/>
        <v>3.4558810000000002E-2</v>
      </c>
      <c r="G114" s="22">
        <f t="shared" si="22"/>
        <v>-6.4244827790000004E-3</v>
      </c>
      <c r="H114" s="22">
        <f t="shared" si="23"/>
        <v>1.1943113486161002E-3</v>
      </c>
      <c r="I114" s="22">
        <f t="shared" si="24"/>
        <v>-0.67814460999998816</v>
      </c>
      <c r="J114" s="22">
        <f t="shared" si="25"/>
        <v>0.1260670829989978</v>
      </c>
      <c r="K114" s="22">
        <f t="shared" ca="1" si="17"/>
        <v>3.6327534854324846</v>
      </c>
      <c r="L114" s="22">
        <f t="shared" ca="1" si="26"/>
        <v>2.2941690354201803E-4</v>
      </c>
      <c r="M114" s="22">
        <f t="shared" ca="1" si="18"/>
        <v>7.0409533303343052E-5</v>
      </c>
      <c r="N114" s="22">
        <f t="shared" ca="1" si="19"/>
        <v>5.1854161933007313E-2</v>
      </c>
      <c r="O114" s="22">
        <f t="shared" ca="1" si="20"/>
        <v>0.54501865728342513</v>
      </c>
      <c r="P114" s="12">
        <f t="shared" ca="1" si="27"/>
        <v>1.5146514567451419E-2</v>
      </c>
      <c r="Q114" s="12"/>
      <c r="R114" s="12"/>
      <c r="S114" s="12"/>
    </row>
    <row r="115" spans="1:19" x14ac:dyDescent="0.2">
      <c r="A115" s="68">
        <v>-1836</v>
      </c>
      <c r="B115" s="68">
        <v>4.0635999999976775</v>
      </c>
      <c r="C115" s="12"/>
      <c r="D115" s="69">
        <f t="shared" si="16"/>
        <v>-0.18360000000000001</v>
      </c>
      <c r="E115" s="69">
        <f t="shared" si="16"/>
        <v>4.0635999999976775</v>
      </c>
      <c r="F115" s="22">
        <f t="shared" si="21"/>
        <v>3.3708960000000003E-2</v>
      </c>
      <c r="G115" s="22">
        <f t="shared" si="22"/>
        <v>-6.1889650560000009E-3</v>
      </c>
      <c r="H115" s="22">
        <f t="shared" si="23"/>
        <v>1.1362939842816003E-3</v>
      </c>
      <c r="I115" s="22">
        <f t="shared" si="24"/>
        <v>-0.74607695999957369</v>
      </c>
      <c r="J115" s="22">
        <f t="shared" si="25"/>
        <v>0.13697972985592174</v>
      </c>
      <c r="K115" s="22">
        <f t="shared" ca="1" si="17"/>
        <v>3.2618121995086256</v>
      </c>
      <c r="L115" s="22">
        <f t="shared" ca="1" si="26"/>
        <v>0.64286367701307179</v>
      </c>
      <c r="M115" s="22">
        <f t="shared" ca="1" si="18"/>
        <v>7.0007528717592286E-5</v>
      </c>
      <c r="N115" s="22">
        <f t="shared" ca="1" si="19"/>
        <v>5.3653167416753543E-2</v>
      </c>
      <c r="O115" s="22">
        <f t="shared" ca="1" si="20"/>
        <v>0.5730730375085008</v>
      </c>
      <c r="P115" s="12">
        <f t="shared" ca="1" si="27"/>
        <v>0.80178780048905196</v>
      </c>
      <c r="Q115" s="12"/>
      <c r="R115" s="12"/>
      <c r="S115" s="12"/>
    </row>
    <row r="116" spans="1:19" x14ac:dyDescent="0.2">
      <c r="A116" s="68">
        <v>-1834</v>
      </c>
      <c r="B116" s="68">
        <v>3.1523999999990338</v>
      </c>
      <c r="C116" s="12"/>
      <c r="D116" s="69">
        <f t="shared" ref="D116:E131" si="28">A116/A$18</f>
        <v>-0.18340000000000001</v>
      </c>
      <c r="E116" s="69">
        <f t="shared" si="28"/>
        <v>3.1523999999990338</v>
      </c>
      <c r="F116" s="22">
        <f t="shared" si="21"/>
        <v>3.3635560000000002E-2</v>
      </c>
      <c r="G116" s="22">
        <f t="shared" si="22"/>
        <v>-6.1687617040000007E-3</v>
      </c>
      <c r="H116" s="22">
        <f t="shared" si="23"/>
        <v>1.1313508965136001E-3</v>
      </c>
      <c r="I116" s="22">
        <f t="shared" si="24"/>
        <v>-0.57815015999982278</v>
      </c>
      <c r="J116" s="22">
        <f t="shared" si="25"/>
        <v>0.10603273934396751</v>
      </c>
      <c r="K116" s="22">
        <f t="shared" ca="1" si="17"/>
        <v>3.2297534453816521</v>
      </c>
      <c r="L116" s="22">
        <f t="shared" ca="1" si="26"/>
        <v>5.9835555125617194E-3</v>
      </c>
      <c r="M116" s="22">
        <f t="shared" ca="1" si="18"/>
        <v>6.9952691801762493E-5</v>
      </c>
      <c r="N116" s="22">
        <f t="shared" ca="1" si="19"/>
        <v>5.3801297858788663E-2</v>
      </c>
      <c r="O116" s="22">
        <f t="shared" ca="1" si="20"/>
        <v>0.5754427354337891</v>
      </c>
      <c r="P116" s="12">
        <f t="shared" ca="1" si="27"/>
        <v>-7.7353445382618347E-2</v>
      </c>
      <c r="Q116" s="12"/>
      <c r="R116" s="12"/>
      <c r="S116" s="12"/>
    </row>
    <row r="117" spans="1:19" x14ac:dyDescent="0.2">
      <c r="A117" s="68">
        <v>-1834</v>
      </c>
      <c r="B117" s="68">
        <v>3.2134000000005472</v>
      </c>
      <c r="C117" s="12"/>
      <c r="D117" s="69">
        <f t="shared" si="28"/>
        <v>-0.18340000000000001</v>
      </c>
      <c r="E117" s="69">
        <f t="shared" si="28"/>
        <v>3.2134000000005472</v>
      </c>
      <c r="F117" s="22">
        <f t="shared" si="21"/>
        <v>3.3635560000000002E-2</v>
      </c>
      <c r="G117" s="22">
        <f t="shared" si="22"/>
        <v>-6.1687617040000007E-3</v>
      </c>
      <c r="H117" s="22">
        <f t="shared" si="23"/>
        <v>1.1313508965136001E-3</v>
      </c>
      <c r="I117" s="22">
        <f t="shared" si="24"/>
        <v>-0.5893375600001004</v>
      </c>
      <c r="J117" s="22">
        <f t="shared" si="25"/>
        <v>0.10808450850401842</v>
      </c>
      <c r="K117" s="22">
        <f t="shared" ca="1" si="17"/>
        <v>3.2297534453816521</v>
      </c>
      <c r="L117" s="22">
        <f t="shared" ca="1" si="26"/>
        <v>2.6743517583278274E-4</v>
      </c>
      <c r="M117" s="22">
        <f t="shared" ca="1" si="18"/>
        <v>6.9952691801762493E-5</v>
      </c>
      <c r="N117" s="22">
        <f t="shared" ca="1" si="19"/>
        <v>5.3801297858788663E-2</v>
      </c>
      <c r="O117" s="22">
        <f t="shared" ca="1" si="20"/>
        <v>0.5754427354337891</v>
      </c>
      <c r="P117" s="12">
        <f t="shared" ca="1" si="27"/>
        <v>-1.6353445381104947E-2</v>
      </c>
      <c r="Q117" s="12"/>
      <c r="R117" s="12"/>
      <c r="S117" s="12"/>
    </row>
    <row r="118" spans="1:19" x14ac:dyDescent="0.2">
      <c r="A118" s="68">
        <v>-1834</v>
      </c>
      <c r="B118" s="68">
        <v>3.254399999997986</v>
      </c>
      <c r="C118" s="12"/>
      <c r="D118" s="69">
        <f t="shared" si="28"/>
        <v>-0.18340000000000001</v>
      </c>
      <c r="E118" s="69">
        <f t="shared" si="28"/>
        <v>3.254399999997986</v>
      </c>
      <c r="F118" s="22">
        <f t="shared" si="21"/>
        <v>3.3635560000000002E-2</v>
      </c>
      <c r="G118" s="22">
        <f t="shared" si="22"/>
        <v>-6.1687617040000007E-3</v>
      </c>
      <c r="H118" s="22">
        <f t="shared" si="23"/>
        <v>1.1313508965136001E-3</v>
      </c>
      <c r="I118" s="22">
        <f t="shared" si="24"/>
        <v>-0.59685695999963062</v>
      </c>
      <c r="J118" s="22">
        <f t="shared" si="25"/>
        <v>0.10946356646393227</v>
      </c>
      <c r="K118" s="22">
        <f t="shared" ca="1" si="17"/>
        <v>3.2297534453816521</v>
      </c>
      <c r="L118" s="22">
        <f t="shared" ca="1" si="26"/>
        <v>6.0745265445593061E-4</v>
      </c>
      <c r="M118" s="22">
        <f t="shared" ca="1" si="18"/>
        <v>6.9952691801762493E-5</v>
      </c>
      <c r="N118" s="22">
        <f t="shared" ca="1" si="19"/>
        <v>5.3801297858788663E-2</v>
      </c>
      <c r="O118" s="22">
        <f t="shared" ca="1" si="20"/>
        <v>0.5754427354337891</v>
      </c>
      <c r="P118" s="12">
        <f t="shared" ca="1" si="27"/>
        <v>2.4646554616333916E-2</v>
      </c>
      <c r="Q118" s="12"/>
      <c r="R118" s="12"/>
      <c r="S118" s="12"/>
    </row>
    <row r="119" spans="1:19" x14ac:dyDescent="0.2">
      <c r="A119" s="68">
        <v>-1828</v>
      </c>
      <c r="B119" s="68">
        <v>3.4187999999994645</v>
      </c>
      <c r="C119" s="12"/>
      <c r="D119" s="69">
        <f t="shared" si="28"/>
        <v>-0.18279999999999999</v>
      </c>
      <c r="E119" s="69">
        <f t="shared" si="28"/>
        <v>3.4187999999994645</v>
      </c>
      <c r="F119" s="22">
        <f t="shared" si="21"/>
        <v>3.3415839999999995E-2</v>
      </c>
      <c r="G119" s="22">
        <f t="shared" si="22"/>
        <v>-6.1084155519999985E-3</v>
      </c>
      <c r="H119" s="22">
        <f t="shared" si="23"/>
        <v>1.1166183629055997E-3</v>
      </c>
      <c r="I119" s="22">
        <f t="shared" si="24"/>
        <v>-0.62495663999990203</v>
      </c>
      <c r="J119" s="22">
        <f t="shared" si="25"/>
        <v>0.11424207379198209</v>
      </c>
      <c r="K119" s="22">
        <f t="shared" ca="1" si="17"/>
        <v>3.1337663124724848</v>
      </c>
      <c r="L119" s="22">
        <f t="shared" ca="1" si="26"/>
        <v>8.1244203025227876E-2</v>
      </c>
      <c r="M119" s="22">
        <f t="shared" ca="1" si="18"/>
        <v>6.9769198123636016E-5</v>
      </c>
      <c r="N119" s="22">
        <f t="shared" ca="1" si="19"/>
        <v>5.4237512140720173E-2</v>
      </c>
      <c r="O119" s="22">
        <f t="shared" ca="1" si="20"/>
        <v>0.58248160017109418</v>
      </c>
      <c r="P119" s="12">
        <f t="shared" ca="1" si="27"/>
        <v>0.28503368752697966</v>
      </c>
      <c r="Q119" s="12"/>
      <c r="R119" s="12"/>
      <c r="S119" s="12"/>
    </row>
    <row r="120" spans="1:19" x14ac:dyDescent="0.2">
      <c r="A120" s="68">
        <v>-1815</v>
      </c>
      <c r="B120" s="68">
        <v>2.4724999999998545</v>
      </c>
      <c r="C120" s="12"/>
      <c r="D120" s="69">
        <f t="shared" si="28"/>
        <v>-0.18149999999999999</v>
      </c>
      <c r="E120" s="69">
        <f t="shared" si="28"/>
        <v>2.4724999999998545</v>
      </c>
      <c r="F120" s="22">
        <f t="shared" si="21"/>
        <v>3.2942249999999999E-2</v>
      </c>
      <c r="G120" s="22">
        <f t="shared" si="22"/>
        <v>-5.9790183749999998E-3</v>
      </c>
      <c r="H120" s="22">
        <f t="shared" si="23"/>
        <v>1.0851918350624999E-3</v>
      </c>
      <c r="I120" s="22">
        <f t="shared" si="24"/>
        <v>-0.44875874999997356</v>
      </c>
      <c r="J120" s="22">
        <f t="shared" si="25"/>
        <v>8.1449713124995202E-2</v>
      </c>
      <c r="K120" s="22">
        <f t="shared" ca="1" si="17"/>
        <v>2.926767419909341</v>
      </c>
      <c r="L120" s="22">
        <f t="shared" ca="1" si="26"/>
        <v>0.20635888879122172</v>
      </c>
      <c r="M120" s="22">
        <f t="shared" ca="1" si="18"/>
        <v>6.9274430210770695E-5</v>
      </c>
      <c r="N120" s="22">
        <f t="shared" ca="1" si="19"/>
        <v>5.5139893155599022E-2</v>
      </c>
      <c r="O120" s="22">
        <f t="shared" ca="1" si="20"/>
        <v>0.59736032492751479</v>
      </c>
      <c r="P120" s="12">
        <f t="shared" ca="1" si="27"/>
        <v>-0.45426741990948649</v>
      </c>
      <c r="Q120" s="12"/>
      <c r="R120" s="12"/>
      <c r="S120" s="12"/>
    </row>
    <row r="121" spans="1:19" x14ac:dyDescent="0.2">
      <c r="A121" s="68">
        <v>-1803</v>
      </c>
      <c r="B121" s="68">
        <v>1.9082999999991443</v>
      </c>
      <c r="C121" s="12"/>
      <c r="D121" s="69">
        <f t="shared" si="28"/>
        <v>-0.18029999999999999</v>
      </c>
      <c r="E121" s="69">
        <f t="shared" si="28"/>
        <v>1.9082999999991443</v>
      </c>
      <c r="F121" s="22">
        <f t="shared" si="21"/>
        <v>3.2508089999999996E-2</v>
      </c>
      <c r="G121" s="22">
        <f t="shared" si="22"/>
        <v>-5.8612086269999994E-3</v>
      </c>
      <c r="H121" s="22">
        <f t="shared" si="23"/>
        <v>1.0567759154480997E-3</v>
      </c>
      <c r="I121" s="22">
        <f t="shared" si="24"/>
        <v>-0.34406648999984568</v>
      </c>
      <c r="J121" s="22">
        <f t="shared" si="25"/>
        <v>6.2035188146972176E-2</v>
      </c>
      <c r="K121" s="22">
        <f t="shared" ca="1" si="17"/>
        <v>2.7368735782802602</v>
      </c>
      <c r="L121" s="22">
        <f t="shared" ca="1" si="26"/>
        <v>0.68653417462557242</v>
      </c>
      <c r="M121" s="22">
        <f t="shared" ca="1" si="18"/>
        <v>6.8700710172728746E-5</v>
      </c>
      <c r="N121" s="22">
        <f t="shared" ca="1" si="19"/>
        <v>5.5919786270193658E-2</v>
      </c>
      <c r="O121" s="22">
        <f t="shared" ca="1" si="20"/>
        <v>0.61062380094109525</v>
      </c>
      <c r="P121" s="12">
        <f t="shared" ca="1" si="27"/>
        <v>-0.82857357828111589</v>
      </c>
      <c r="Q121" s="12"/>
      <c r="R121" s="12"/>
      <c r="S121" s="12"/>
    </row>
    <row r="122" spans="1:19" x14ac:dyDescent="0.2">
      <c r="A122" s="68">
        <v>-1802</v>
      </c>
      <c r="B122" s="68">
        <v>2.8941999999988184</v>
      </c>
      <c r="C122" s="12"/>
      <c r="D122" s="69">
        <f t="shared" si="28"/>
        <v>-0.1802</v>
      </c>
      <c r="E122" s="69">
        <f t="shared" si="28"/>
        <v>2.8941999999988184</v>
      </c>
      <c r="F122" s="22">
        <f t="shared" si="21"/>
        <v>3.2472040000000001E-2</v>
      </c>
      <c r="G122" s="22">
        <f t="shared" si="22"/>
        <v>-5.8514616079999998E-3</v>
      </c>
      <c r="H122" s="22">
        <f t="shared" si="23"/>
        <v>1.0544333817616E-3</v>
      </c>
      <c r="I122" s="22">
        <f t="shared" si="24"/>
        <v>-0.52153483999978711</v>
      </c>
      <c r="J122" s="22">
        <f t="shared" si="25"/>
        <v>9.398057816796164E-2</v>
      </c>
      <c r="K122" s="22">
        <f t="shared" ca="1" si="17"/>
        <v>2.7211003140431043</v>
      </c>
      <c r="L122" s="22">
        <f t="shared" ca="1" si="26"/>
        <v>2.9963501277966854E-2</v>
      </c>
      <c r="M122" s="22">
        <f t="shared" ca="1" si="18"/>
        <v>6.8647873748913603E-5</v>
      </c>
      <c r="N122" s="22">
        <f t="shared" ca="1" si="19"/>
        <v>5.5982437572005515E-2</v>
      </c>
      <c r="O122" s="22">
        <f t="shared" ca="1" si="20"/>
        <v>0.61170803153616404</v>
      </c>
      <c r="P122" s="12">
        <f t="shared" ca="1" si="27"/>
        <v>0.17309968595571412</v>
      </c>
      <c r="Q122" s="12"/>
      <c r="R122" s="12"/>
      <c r="S122" s="12"/>
    </row>
    <row r="123" spans="1:19" x14ac:dyDescent="0.2">
      <c r="A123" s="70">
        <v>-1800</v>
      </c>
      <c r="B123" s="70">
        <v>3.0089999999981956</v>
      </c>
      <c r="C123" s="12"/>
      <c r="D123" s="69">
        <f t="shared" si="28"/>
        <v>-0.18</v>
      </c>
      <c r="E123" s="69">
        <f t="shared" si="28"/>
        <v>3.0089999999981956</v>
      </c>
      <c r="F123" s="22">
        <f t="shared" si="21"/>
        <v>3.2399999999999998E-2</v>
      </c>
      <c r="G123" s="22">
        <f t="shared" si="22"/>
        <v>-5.8319999999999995E-3</v>
      </c>
      <c r="H123" s="22">
        <f t="shared" si="23"/>
        <v>1.0497599999999998E-3</v>
      </c>
      <c r="I123" s="22">
        <f t="shared" si="24"/>
        <v>-0.54161999999967514</v>
      </c>
      <c r="J123" s="22">
        <f t="shared" si="25"/>
        <v>9.7491599999941517E-2</v>
      </c>
      <c r="K123" s="22">
        <f t="shared" ca="1" si="17"/>
        <v>2.6895774267527575</v>
      </c>
      <c r="L123" s="22">
        <f t="shared" ca="1" si="26"/>
        <v>0.10203078029873727</v>
      </c>
      <c r="M123" s="22">
        <f t="shared" ca="1" si="18"/>
        <v>6.8539894179311801E-5</v>
      </c>
      <c r="N123" s="22">
        <f t="shared" ca="1" si="19"/>
        <v>5.610665008844079E-2</v>
      </c>
      <c r="O123" s="22">
        <f t="shared" ca="1" si="20"/>
        <v>0.61386660187885522</v>
      </c>
      <c r="P123" s="12">
        <f t="shared" ca="1" si="27"/>
        <v>0.3194225732454381</v>
      </c>
      <c r="Q123" s="12"/>
      <c r="R123" s="12"/>
      <c r="S123" s="12"/>
    </row>
    <row r="124" spans="1:19" x14ac:dyDescent="0.2">
      <c r="A124" s="70">
        <v>-1800</v>
      </c>
      <c r="B124" s="70">
        <v>3.0259999999980209</v>
      </c>
      <c r="C124" s="12"/>
      <c r="D124" s="69">
        <f t="shared" si="28"/>
        <v>-0.18</v>
      </c>
      <c r="E124" s="69">
        <f t="shared" si="28"/>
        <v>3.0259999999980209</v>
      </c>
      <c r="F124" s="22">
        <f t="shared" si="21"/>
        <v>3.2399999999999998E-2</v>
      </c>
      <c r="G124" s="22">
        <f t="shared" si="22"/>
        <v>-5.8319999999999995E-3</v>
      </c>
      <c r="H124" s="22">
        <f t="shared" si="23"/>
        <v>1.0497599999999998E-3</v>
      </c>
      <c r="I124" s="22">
        <f t="shared" si="24"/>
        <v>-0.54467999999964378</v>
      </c>
      <c r="J124" s="22">
        <f t="shared" si="25"/>
        <v>9.8042399999935873E-2</v>
      </c>
      <c r="K124" s="22">
        <f t="shared" ca="1" si="17"/>
        <v>2.6895774267527575</v>
      </c>
      <c r="L124" s="22">
        <f t="shared" ca="1" si="26"/>
        <v>0.11318014778896467</v>
      </c>
      <c r="M124" s="22">
        <f t="shared" ca="1" si="18"/>
        <v>6.8539894179311801E-5</v>
      </c>
      <c r="N124" s="22">
        <f t="shared" ca="1" si="19"/>
        <v>5.610665008844079E-2</v>
      </c>
      <c r="O124" s="22">
        <f t="shared" ca="1" si="20"/>
        <v>0.61386660187885522</v>
      </c>
      <c r="P124" s="12">
        <f t="shared" ca="1" si="27"/>
        <v>0.33642257324526348</v>
      </c>
      <c r="Q124" s="12"/>
      <c r="R124" s="12"/>
      <c r="S124" s="12"/>
    </row>
    <row r="125" spans="1:19" x14ac:dyDescent="0.2">
      <c r="A125" s="70">
        <v>-1786</v>
      </c>
      <c r="B125" s="70">
        <v>2.1476000000002387</v>
      </c>
      <c r="C125" s="12"/>
      <c r="D125" s="69">
        <f t="shared" si="28"/>
        <v>-0.17860000000000001</v>
      </c>
      <c r="E125" s="69">
        <f t="shared" si="28"/>
        <v>2.1476000000002387</v>
      </c>
      <c r="F125" s="22">
        <f t="shared" si="21"/>
        <v>3.1897960000000003E-2</v>
      </c>
      <c r="G125" s="22">
        <f t="shared" si="22"/>
        <v>-5.6969756560000008E-3</v>
      </c>
      <c r="H125" s="22">
        <f t="shared" si="23"/>
        <v>1.0174798521616001E-3</v>
      </c>
      <c r="I125" s="22">
        <f t="shared" si="24"/>
        <v>-0.38356136000004265</v>
      </c>
      <c r="J125" s="22">
        <f t="shared" si="25"/>
        <v>6.8504058896007622E-2</v>
      </c>
      <c r="K125" s="22">
        <f t="shared" ca="1" si="17"/>
        <v>2.4697998199218407</v>
      </c>
      <c r="L125" s="22">
        <f t="shared" ca="1" si="26"/>
        <v>0.1038127239575128</v>
      </c>
      <c r="M125" s="22">
        <f t="shared" ca="1" si="18"/>
        <v>6.7698539299595691E-5</v>
      </c>
      <c r="N125" s="22">
        <f t="shared" ca="1" si="19"/>
        <v>5.693502976393932E-2</v>
      </c>
      <c r="O125" s="22">
        <f t="shared" ca="1" si="20"/>
        <v>0.62860029303360387</v>
      </c>
      <c r="P125" s="12">
        <f t="shared" ca="1" si="27"/>
        <v>-0.32219981992160207</v>
      </c>
      <c r="Q125" s="12"/>
      <c r="R125" s="12"/>
      <c r="S125" s="12"/>
    </row>
    <row r="126" spans="1:19" x14ac:dyDescent="0.2">
      <c r="A126" s="70">
        <v>-1779</v>
      </c>
      <c r="B126" s="70">
        <v>2.3858999999974912</v>
      </c>
      <c r="C126" s="12"/>
      <c r="D126" s="69">
        <f t="shared" si="28"/>
        <v>-0.1779</v>
      </c>
      <c r="E126" s="69">
        <f t="shared" si="28"/>
        <v>2.3858999999974912</v>
      </c>
      <c r="F126" s="22">
        <f t="shared" si="21"/>
        <v>3.1648410000000002E-2</v>
      </c>
      <c r="G126" s="22">
        <f t="shared" si="22"/>
        <v>-5.6302521390000004E-3</v>
      </c>
      <c r="H126" s="22">
        <f t="shared" si="23"/>
        <v>1.0016218555281E-3</v>
      </c>
      <c r="I126" s="22">
        <f t="shared" si="24"/>
        <v>-0.42445160999955373</v>
      </c>
      <c r="J126" s="22">
        <f t="shared" si="25"/>
        <v>7.5509941418920604E-2</v>
      </c>
      <c r="K126" s="22">
        <f t="shared" ca="1" si="17"/>
        <v>2.3604902255136153</v>
      </c>
      <c r="L126" s="22">
        <f t="shared" ca="1" si="26"/>
        <v>6.4565663932143259E-4</v>
      </c>
      <c r="M126" s="22">
        <f t="shared" ca="1" si="18"/>
        <v>6.7222350192907144E-5</v>
      </c>
      <c r="N126" s="22">
        <f t="shared" ca="1" si="19"/>
        <v>5.7321891640638355E-2</v>
      </c>
      <c r="O126" s="22">
        <f t="shared" ca="1" si="20"/>
        <v>0.63571408755478664</v>
      </c>
      <c r="P126" s="12">
        <f t="shared" ca="1" si="27"/>
        <v>2.5409774483875935E-2</v>
      </c>
      <c r="Q126" s="12"/>
      <c r="R126" s="12"/>
      <c r="S126" s="12"/>
    </row>
    <row r="127" spans="1:19" x14ac:dyDescent="0.2">
      <c r="A127" s="70">
        <v>-1779</v>
      </c>
      <c r="B127" s="70">
        <v>2.452899999996589</v>
      </c>
      <c r="C127" s="12"/>
      <c r="D127" s="69">
        <f t="shared" si="28"/>
        <v>-0.1779</v>
      </c>
      <c r="E127" s="69">
        <f t="shared" si="28"/>
        <v>2.452899999996589</v>
      </c>
      <c r="F127" s="22">
        <f t="shared" si="21"/>
        <v>3.1648410000000002E-2</v>
      </c>
      <c r="G127" s="22">
        <f t="shared" si="22"/>
        <v>-5.6302521390000004E-3</v>
      </c>
      <c r="H127" s="22">
        <f t="shared" si="23"/>
        <v>1.0016218555281E-3</v>
      </c>
      <c r="I127" s="22">
        <f t="shared" si="24"/>
        <v>-0.43637090999939321</v>
      </c>
      <c r="J127" s="22">
        <f t="shared" si="25"/>
        <v>7.7630384888892054E-2</v>
      </c>
      <c r="K127" s="22">
        <f t="shared" ca="1" si="17"/>
        <v>2.3604902255136153</v>
      </c>
      <c r="L127" s="22">
        <f t="shared" ca="1" si="26"/>
        <v>8.5395664199940605E-3</v>
      </c>
      <c r="M127" s="22">
        <f t="shared" ca="1" si="18"/>
        <v>6.7222350192907144E-5</v>
      </c>
      <c r="N127" s="22">
        <f t="shared" ca="1" si="19"/>
        <v>5.7321891640638355E-2</v>
      </c>
      <c r="O127" s="22">
        <f t="shared" ca="1" si="20"/>
        <v>0.63571408755478664</v>
      </c>
      <c r="P127" s="12">
        <f t="shared" ca="1" si="27"/>
        <v>9.2409774482973717E-2</v>
      </c>
      <c r="Q127" s="12"/>
      <c r="R127" s="12"/>
      <c r="S127" s="12"/>
    </row>
    <row r="128" spans="1:19" x14ac:dyDescent="0.2">
      <c r="A128" s="70">
        <v>-1779</v>
      </c>
      <c r="B128" s="70">
        <v>2.4908999999970547</v>
      </c>
      <c r="C128" s="12"/>
      <c r="D128" s="69">
        <f t="shared" si="28"/>
        <v>-0.1779</v>
      </c>
      <c r="E128" s="69">
        <f t="shared" si="28"/>
        <v>2.4908999999970547</v>
      </c>
      <c r="F128" s="22">
        <f t="shared" si="21"/>
        <v>3.1648410000000002E-2</v>
      </c>
      <c r="G128" s="22">
        <f t="shared" si="22"/>
        <v>-5.6302521390000004E-3</v>
      </c>
      <c r="H128" s="22">
        <f t="shared" si="23"/>
        <v>1.0016218555281E-3</v>
      </c>
      <c r="I128" s="22">
        <f t="shared" si="24"/>
        <v>-0.44313110999947602</v>
      </c>
      <c r="J128" s="22">
        <f t="shared" si="25"/>
        <v>7.883302446890679E-2</v>
      </c>
      <c r="K128" s="22">
        <f t="shared" ca="1" si="17"/>
        <v>2.3604902255136153</v>
      </c>
      <c r="L128" s="22">
        <f t="shared" ca="1" si="26"/>
        <v>1.7006709280821517E-2</v>
      </c>
      <c r="M128" s="22">
        <f t="shared" ca="1" si="18"/>
        <v>6.7222350192907144E-5</v>
      </c>
      <c r="N128" s="22">
        <f t="shared" ca="1" si="19"/>
        <v>5.7321891640638355E-2</v>
      </c>
      <c r="O128" s="22">
        <f t="shared" ca="1" si="20"/>
        <v>0.63571408755478664</v>
      </c>
      <c r="P128" s="12">
        <f t="shared" ca="1" si="27"/>
        <v>0.13040977448343938</v>
      </c>
      <c r="Q128" s="12"/>
      <c r="R128" s="12"/>
      <c r="S128" s="12"/>
    </row>
    <row r="129" spans="1:19" x14ac:dyDescent="0.2">
      <c r="A129" s="70">
        <v>-1777</v>
      </c>
      <c r="B129" s="70">
        <v>1.5017000000007101</v>
      </c>
      <c r="C129" s="12"/>
      <c r="D129" s="69">
        <f t="shared" si="28"/>
        <v>-0.1777</v>
      </c>
      <c r="E129" s="69">
        <f t="shared" si="28"/>
        <v>1.5017000000007101</v>
      </c>
      <c r="F129" s="22">
        <f t="shared" si="21"/>
        <v>3.1577290000000001E-2</v>
      </c>
      <c r="G129" s="22">
        <f t="shared" si="22"/>
        <v>-5.6112844329999998E-3</v>
      </c>
      <c r="H129" s="22">
        <f t="shared" si="23"/>
        <v>9.9712524374409995E-4</v>
      </c>
      <c r="I129" s="22">
        <f t="shared" si="24"/>
        <v>-0.26685209000012616</v>
      </c>
      <c r="J129" s="22">
        <f t="shared" si="25"/>
        <v>4.7419616393022418E-2</v>
      </c>
      <c r="K129" s="22">
        <f t="shared" ca="1" si="17"/>
        <v>2.3293298363774575</v>
      </c>
      <c r="L129" s="22">
        <f t="shared" ca="1" si="26"/>
        <v>0.68497114606100162</v>
      </c>
      <c r="M129" s="22">
        <f t="shared" ca="1" si="18"/>
        <v>6.7079577713547925E-5</v>
      </c>
      <c r="N129" s="22">
        <f t="shared" ca="1" si="19"/>
        <v>5.7429036190405264E-2</v>
      </c>
      <c r="O129" s="22">
        <f t="shared" ca="1" si="20"/>
        <v>0.6377148861921097</v>
      </c>
      <c r="P129" s="12">
        <f t="shared" ca="1" si="27"/>
        <v>-0.82762983637674736</v>
      </c>
      <c r="Q129" s="12"/>
      <c r="R129" s="12"/>
      <c r="S129" s="12"/>
    </row>
    <row r="130" spans="1:19" x14ac:dyDescent="0.2">
      <c r="A130" s="70">
        <v>-1777</v>
      </c>
      <c r="B130" s="70">
        <v>1.542700000001787</v>
      </c>
      <c r="C130" s="12"/>
      <c r="D130" s="69">
        <f t="shared" si="28"/>
        <v>-0.1777</v>
      </c>
      <c r="E130" s="69">
        <f t="shared" si="28"/>
        <v>1.542700000001787</v>
      </c>
      <c r="F130" s="22">
        <f t="shared" si="21"/>
        <v>3.1577290000000001E-2</v>
      </c>
      <c r="G130" s="22">
        <f t="shared" si="22"/>
        <v>-5.6112844329999998E-3</v>
      </c>
      <c r="H130" s="22">
        <f t="shared" si="23"/>
        <v>9.9712524374409995E-4</v>
      </c>
      <c r="I130" s="22">
        <f t="shared" si="24"/>
        <v>-0.27413779000031752</v>
      </c>
      <c r="J130" s="22">
        <f t="shared" si="25"/>
        <v>4.8714285283056422E-2</v>
      </c>
      <c r="K130" s="22">
        <f t="shared" ca="1" si="17"/>
        <v>2.3293298363774575</v>
      </c>
      <c r="L130" s="22">
        <f t="shared" ca="1" si="26"/>
        <v>0.61878649947641418</v>
      </c>
      <c r="M130" s="22">
        <f t="shared" ca="1" si="18"/>
        <v>6.7079577713547925E-5</v>
      </c>
      <c r="N130" s="22">
        <f t="shared" ca="1" si="19"/>
        <v>5.7429036190405264E-2</v>
      </c>
      <c r="O130" s="22">
        <f t="shared" ca="1" si="20"/>
        <v>0.6377148861921097</v>
      </c>
      <c r="P130" s="12">
        <f t="shared" ca="1" si="27"/>
        <v>-0.78662983637567052</v>
      </c>
      <c r="Q130" s="12"/>
      <c r="R130" s="12"/>
      <c r="S130" s="12"/>
    </row>
    <row r="131" spans="1:19" x14ac:dyDescent="0.2">
      <c r="A131" s="70">
        <v>-1766</v>
      </c>
      <c r="B131" s="70">
        <v>2.1486000000004424</v>
      </c>
      <c r="C131" s="12"/>
      <c r="D131" s="69">
        <f t="shared" si="28"/>
        <v>-0.17660000000000001</v>
      </c>
      <c r="E131" s="69">
        <f t="shared" si="28"/>
        <v>2.1486000000004424</v>
      </c>
      <c r="F131" s="22">
        <f t="shared" si="21"/>
        <v>3.1187560000000003E-2</v>
      </c>
      <c r="G131" s="22">
        <f t="shared" si="22"/>
        <v>-5.5077230960000004E-3</v>
      </c>
      <c r="H131" s="22">
        <f t="shared" si="23"/>
        <v>9.7266389875360021E-4</v>
      </c>
      <c r="I131" s="22">
        <f t="shared" si="24"/>
        <v>-0.37944276000007815</v>
      </c>
      <c r="J131" s="22">
        <f t="shared" si="25"/>
        <v>6.70095914160138E-2</v>
      </c>
      <c r="K131" s="22">
        <f t="shared" ca="1" si="17"/>
        <v>2.1585111443465159</v>
      </c>
      <c r="L131" s="22">
        <f t="shared" ca="1" si="26"/>
        <v>9.8230782248705535E-5</v>
      </c>
      <c r="M131" s="22">
        <f t="shared" ca="1" si="18"/>
        <v>6.6241555009131757E-5</v>
      </c>
      <c r="N131" s="22">
        <f t="shared" ca="1" si="19"/>
        <v>5.7991153117103074E-2</v>
      </c>
      <c r="O131" s="22">
        <f t="shared" ca="1" si="20"/>
        <v>0.64846247664889523</v>
      </c>
      <c r="P131" s="12">
        <f t="shared" ca="1" si="27"/>
        <v>-9.9111443460735416E-3</v>
      </c>
      <c r="Q131" s="12"/>
      <c r="R131" s="12"/>
      <c r="S131" s="12"/>
    </row>
    <row r="132" spans="1:19" x14ac:dyDescent="0.2">
      <c r="A132" s="70">
        <v>-1753</v>
      </c>
      <c r="B132" s="70">
        <v>2.07129999999961</v>
      </c>
      <c r="C132" s="12"/>
      <c r="D132" s="69">
        <f t="shared" ref="D132:E195" si="29">A132/A$18</f>
        <v>-0.17530000000000001</v>
      </c>
      <c r="E132" s="69">
        <f t="shared" si="29"/>
        <v>2.07129999999961</v>
      </c>
      <c r="F132" s="22">
        <f t="shared" si="21"/>
        <v>3.0730090000000005E-2</v>
      </c>
      <c r="G132" s="22">
        <f t="shared" si="22"/>
        <v>-5.3869847770000008E-3</v>
      </c>
      <c r="H132" s="22">
        <f t="shared" si="23"/>
        <v>9.4433843140810029E-4</v>
      </c>
      <c r="I132" s="22">
        <f t="shared" si="24"/>
        <v>-0.36309888999993167</v>
      </c>
      <c r="J132" s="22">
        <f t="shared" si="25"/>
        <v>6.3651235416988028E-2</v>
      </c>
      <c r="K132" s="22">
        <f t="shared" ca="1" si="17"/>
        <v>1.9578638498763237</v>
      </c>
      <c r="L132" s="22">
        <f t="shared" ca="1" si="26"/>
        <v>1.2867760154792756E-2</v>
      </c>
      <c r="M132" s="22">
        <f t="shared" ca="1" si="18"/>
        <v>6.5137875768294089E-5</v>
      </c>
      <c r="N132" s="22">
        <f t="shared" ca="1" si="19"/>
        <v>5.8595465580389743E-2</v>
      </c>
      <c r="O132" s="22">
        <f t="shared" ca="1" si="20"/>
        <v>0.66059061339834557</v>
      </c>
      <c r="P132" s="12">
        <f t="shared" ca="1" si="27"/>
        <v>0.11343615012328634</v>
      </c>
      <c r="Q132" s="12"/>
      <c r="R132" s="12"/>
      <c r="S132" s="12"/>
    </row>
    <row r="133" spans="1:19" x14ac:dyDescent="0.2">
      <c r="A133" s="70">
        <v>-1726</v>
      </c>
      <c r="B133" s="70">
        <v>1.5565999999998894</v>
      </c>
      <c r="C133" s="12"/>
      <c r="D133" s="69">
        <f t="shared" si="29"/>
        <v>-0.1726</v>
      </c>
      <c r="E133" s="69">
        <f t="shared" si="29"/>
        <v>1.5565999999998894</v>
      </c>
      <c r="F133" s="22">
        <f t="shared" si="21"/>
        <v>2.9790759999999999E-2</v>
      </c>
      <c r="G133" s="22">
        <f t="shared" si="22"/>
        <v>-5.1418851759999998E-3</v>
      </c>
      <c r="H133" s="22">
        <f t="shared" si="23"/>
        <v>8.8748938137759995E-4</v>
      </c>
      <c r="I133" s="22">
        <f t="shared" si="24"/>
        <v>-0.26866915999998092</v>
      </c>
      <c r="J133" s="22">
        <f t="shared" si="25"/>
        <v>4.6372297015996711E-2</v>
      </c>
      <c r="K133" s="22">
        <f t="shared" ca="1" si="17"/>
        <v>1.5453902667833841</v>
      </c>
      <c r="L133" s="22">
        <f t="shared" ca="1" si="26"/>
        <v>1.2565811878522255E-4</v>
      </c>
      <c r="M133" s="22">
        <f t="shared" ca="1" si="18"/>
        <v>6.2467716493185376E-5</v>
      </c>
      <c r="N133" s="22">
        <f t="shared" ca="1" si="19"/>
        <v>5.9638553906535136E-2</v>
      </c>
      <c r="O133" s="22">
        <f t="shared" ca="1" si="20"/>
        <v>0.68370973400793922</v>
      </c>
      <c r="P133" s="12">
        <f t="shared" ca="1" si="27"/>
        <v>1.1209733216505313E-2</v>
      </c>
      <c r="Q133" s="12"/>
      <c r="R133" s="12"/>
      <c r="S133" s="12"/>
    </row>
    <row r="134" spans="1:19" x14ac:dyDescent="0.2">
      <c r="A134" s="70">
        <v>-1720</v>
      </c>
      <c r="B134" s="70">
        <v>0.78299999999944703</v>
      </c>
      <c r="C134" s="12"/>
      <c r="D134" s="69">
        <f t="shared" si="29"/>
        <v>-0.17199999999999999</v>
      </c>
      <c r="E134" s="69">
        <f t="shared" si="29"/>
        <v>0.78299999999944703</v>
      </c>
      <c r="F134" s="22">
        <f t="shared" si="21"/>
        <v>2.9583999999999996E-2</v>
      </c>
      <c r="G134" s="22">
        <f t="shared" si="22"/>
        <v>-5.0884479999999989E-3</v>
      </c>
      <c r="H134" s="22">
        <f t="shared" si="23"/>
        <v>8.7521305599999979E-4</v>
      </c>
      <c r="I134" s="22">
        <f t="shared" si="24"/>
        <v>-0.13467599999990487</v>
      </c>
      <c r="J134" s="22">
        <f t="shared" si="25"/>
        <v>2.3164271999983638E-2</v>
      </c>
      <c r="K134" s="22">
        <f t="shared" ca="1" si="17"/>
        <v>1.4545096296114792</v>
      </c>
      <c r="L134" s="22">
        <f t="shared" ca="1" si="26"/>
        <v>0.45092518266168868</v>
      </c>
      <c r="M134" s="22">
        <f t="shared" ca="1" si="18"/>
        <v>6.1807717081435477E-5</v>
      </c>
      <c r="N134" s="22">
        <f t="shared" ca="1" si="19"/>
        <v>5.9830860720872313E-2</v>
      </c>
      <c r="O134" s="22">
        <f t="shared" ca="1" si="20"/>
        <v>0.68845475603267658</v>
      </c>
      <c r="P134" s="12">
        <f t="shared" ca="1" si="27"/>
        <v>-0.6715096296120322</v>
      </c>
      <c r="Q134" s="12"/>
      <c r="R134" s="12"/>
      <c r="S134" s="12"/>
    </row>
    <row r="135" spans="1:19" x14ac:dyDescent="0.2">
      <c r="A135" s="70">
        <v>-1720</v>
      </c>
      <c r="B135" s="70">
        <v>0.82400000000052387</v>
      </c>
      <c r="C135" s="12"/>
      <c r="D135" s="69">
        <f t="shared" si="29"/>
        <v>-0.17199999999999999</v>
      </c>
      <c r="E135" s="69">
        <f t="shared" si="29"/>
        <v>0.82400000000052387</v>
      </c>
      <c r="F135" s="22">
        <f t="shared" si="21"/>
        <v>2.9583999999999996E-2</v>
      </c>
      <c r="G135" s="22">
        <f t="shared" si="22"/>
        <v>-5.0884479999999989E-3</v>
      </c>
      <c r="H135" s="22">
        <f t="shared" si="23"/>
        <v>8.7521305599999979E-4</v>
      </c>
      <c r="I135" s="22">
        <f t="shared" si="24"/>
        <v>-0.14172800000009009</v>
      </c>
      <c r="J135" s="22">
        <f t="shared" si="25"/>
        <v>2.4377216000015495E-2</v>
      </c>
      <c r="K135" s="22">
        <f t="shared" ca="1" si="17"/>
        <v>1.4545096296114792</v>
      </c>
      <c r="L135" s="22">
        <f t="shared" ca="1" si="26"/>
        <v>0.39754239303214411</v>
      </c>
      <c r="M135" s="22">
        <f t="shared" ca="1" si="18"/>
        <v>6.1807717081435477E-5</v>
      </c>
      <c r="N135" s="22">
        <f t="shared" ca="1" si="19"/>
        <v>5.9830860720872313E-2</v>
      </c>
      <c r="O135" s="22">
        <f t="shared" ca="1" si="20"/>
        <v>0.68845475603267658</v>
      </c>
      <c r="P135" s="12">
        <f t="shared" ca="1" si="27"/>
        <v>-0.63050962961095536</v>
      </c>
      <c r="Q135" s="12"/>
      <c r="R135" s="12"/>
      <c r="S135" s="12"/>
    </row>
    <row r="136" spans="1:19" x14ac:dyDescent="0.2">
      <c r="A136" s="70">
        <v>-1720</v>
      </c>
      <c r="B136" s="70">
        <v>1.7150000000001455</v>
      </c>
      <c r="C136" s="12"/>
      <c r="D136" s="69">
        <f t="shared" si="29"/>
        <v>-0.17199999999999999</v>
      </c>
      <c r="E136" s="69">
        <f t="shared" si="29"/>
        <v>1.7150000000001455</v>
      </c>
      <c r="F136" s="22">
        <f t="shared" si="21"/>
        <v>2.9583999999999996E-2</v>
      </c>
      <c r="G136" s="22">
        <f t="shared" si="22"/>
        <v>-5.0884479999999989E-3</v>
      </c>
      <c r="H136" s="22">
        <f t="shared" si="23"/>
        <v>8.7521305599999979E-4</v>
      </c>
      <c r="I136" s="22">
        <f t="shared" si="24"/>
        <v>-0.294980000000025</v>
      </c>
      <c r="J136" s="22">
        <f t="shared" si="25"/>
        <v>5.0736560000004295E-2</v>
      </c>
      <c r="K136" s="22">
        <f t="shared" ca="1" si="17"/>
        <v>1.4545096296114792</v>
      </c>
      <c r="L136" s="22">
        <f t="shared" ca="1" si="26"/>
        <v>6.7855233065224549E-2</v>
      </c>
      <c r="M136" s="22">
        <f t="shared" ca="1" si="18"/>
        <v>6.1807717081435477E-5</v>
      </c>
      <c r="N136" s="22">
        <f t="shared" ca="1" si="19"/>
        <v>5.9830860720872313E-2</v>
      </c>
      <c r="O136" s="22">
        <f t="shared" ca="1" si="20"/>
        <v>0.68845475603267658</v>
      </c>
      <c r="P136" s="12">
        <f t="shared" ca="1" si="27"/>
        <v>0.26049037038866629</v>
      </c>
      <c r="Q136" s="12"/>
      <c r="R136" s="12"/>
      <c r="S136" s="12"/>
    </row>
    <row r="137" spans="1:19" x14ac:dyDescent="0.2">
      <c r="A137" s="70">
        <v>-1697</v>
      </c>
      <c r="B137" s="70">
        <v>1.1947000000000116</v>
      </c>
      <c r="C137" s="12"/>
      <c r="D137" s="69">
        <f t="shared" si="29"/>
        <v>-0.16969999999999999</v>
      </c>
      <c r="E137" s="69">
        <f t="shared" si="29"/>
        <v>1.1947000000000116</v>
      </c>
      <c r="F137" s="22">
        <f t="shared" si="21"/>
        <v>2.8798089999999995E-2</v>
      </c>
      <c r="G137" s="22">
        <f t="shared" si="22"/>
        <v>-4.8870358729999992E-3</v>
      </c>
      <c r="H137" s="22">
        <f t="shared" si="23"/>
        <v>8.2932998764809966E-4</v>
      </c>
      <c r="I137" s="22">
        <f t="shared" si="24"/>
        <v>-0.20274059000000197</v>
      </c>
      <c r="J137" s="22">
        <f t="shared" si="25"/>
        <v>3.4405078123000331E-2</v>
      </c>
      <c r="K137" s="22">
        <f t="shared" ca="1" si="17"/>
        <v>1.108761965403712</v>
      </c>
      <c r="L137" s="22">
        <f t="shared" ca="1" si="26"/>
        <v>7.3853457902747994E-3</v>
      </c>
      <c r="M137" s="22">
        <f t="shared" ca="1" si="18"/>
        <v>5.9065598799975876E-5</v>
      </c>
      <c r="N137" s="22">
        <f t="shared" ca="1" si="19"/>
        <v>6.0432919128374514E-2</v>
      </c>
      <c r="O137" s="22">
        <f t="shared" ca="1" si="20"/>
        <v>0.70527285774558068</v>
      </c>
      <c r="P137" s="12">
        <f t="shared" ca="1" si="27"/>
        <v>8.5938034596299673E-2</v>
      </c>
      <c r="Q137" s="12"/>
      <c r="R137" s="12"/>
      <c r="S137" s="12"/>
    </row>
    <row r="138" spans="1:19" x14ac:dyDescent="0.2">
      <c r="A138" s="70">
        <v>-1685</v>
      </c>
      <c r="B138" s="70">
        <v>0.88850000000093132</v>
      </c>
      <c r="C138" s="12"/>
      <c r="D138" s="69">
        <f t="shared" si="29"/>
        <v>-0.16850000000000001</v>
      </c>
      <c r="E138" s="69">
        <f t="shared" si="29"/>
        <v>0.88850000000093132</v>
      </c>
      <c r="F138" s="22">
        <f t="shared" si="21"/>
        <v>2.8392250000000004E-2</v>
      </c>
      <c r="G138" s="22">
        <f t="shared" si="22"/>
        <v>-4.7840941250000008E-3</v>
      </c>
      <c r="H138" s="22">
        <f t="shared" si="23"/>
        <v>8.0611986006250027E-4</v>
      </c>
      <c r="I138" s="22">
        <f t="shared" si="24"/>
        <v>-0.14971225000015695</v>
      </c>
      <c r="J138" s="22">
        <f t="shared" si="25"/>
        <v>2.5226514125026446E-2</v>
      </c>
      <c r="K138" s="22">
        <f t="shared" ca="1" si="17"/>
        <v>0.93002676260791617</v>
      </c>
      <c r="L138" s="22">
        <f t="shared" ca="1" si="26"/>
        <v>1.7244720126168749E-3</v>
      </c>
      <c r="M138" s="22">
        <f t="shared" ca="1" si="18"/>
        <v>5.7507712100254878E-5</v>
      </c>
      <c r="N138" s="22">
        <f t="shared" ca="1" si="19"/>
        <v>6.0661200199757383E-2</v>
      </c>
      <c r="O138" s="22">
        <f t="shared" ca="1" si="20"/>
        <v>0.71316382078837415</v>
      </c>
      <c r="P138" s="12">
        <f t="shared" ca="1" si="27"/>
        <v>-4.1526762606984846E-2</v>
      </c>
      <c r="Q138" s="12"/>
      <c r="R138" s="12"/>
      <c r="S138" s="12"/>
    </row>
    <row r="139" spans="1:19" x14ac:dyDescent="0.2">
      <c r="A139" s="70">
        <v>-1656</v>
      </c>
      <c r="B139" s="70">
        <v>0.66760000000067521</v>
      </c>
      <c r="C139" s="12"/>
      <c r="D139" s="69">
        <f t="shared" si="29"/>
        <v>-0.1656</v>
      </c>
      <c r="E139" s="69">
        <f t="shared" si="29"/>
        <v>0.66760000000067521</v>
      </c>
      <c r="F139" s="22">
        <f t="shared" si="21"/>
        <v>2.7423360000000001E-2</v>
      </c>
      <c r="G139" s="22">
        <f t="shared" si="22"/>
        <v>-4.541308416E-3</v>
      </c>
      <c r="H139" s="22">
        <f t="shared" si="23"/>
        <v>7.5204067368960003E-4</v>
      </c>
      <c r="I139" s="22">
        <f t="shared" si="24"/>
        <v>-0.11055456000011181</v>
      </c>
      <c r="J139" s="22">
        <f t="shared" si="25"/>
        <v>1.8307835136018514E-2</v>
      </c>
      <c r="K139" s="22">
        <f t="shared" ca="1" si="17"/>
        <v>0.50276825047454743</v>
      </c>
      <c r="L139" s="22">
        <f t="shared" ca="1" si="26"/>
        <v>2.7169505651844124E-2</v>
      </c>
      <c r="M139" s="22">
        <f t="shared" ca="1" si="18"/>
        <v>5.3413775089715363E-5</v>
      </c>
      <c r="N139" s="22">
        <f t="shared" ca="1" si="19"/>
        <v>6.0967487569726135E-2</v>
      </c>
      <c r="O139" s="22">
        <f t="shared" ca="1" si="20"/>
        <v>0.72965204045734477</v>
      </c>
      <c r="P139" s="12">
        <f t="shared" ca="1" si="27"/>
        <v>0.16483174952612778</v>
      </c>
      <c r="Q139" s="12"/>
      <c r="R139" s="12"/>
      <c r="S139" s="12"/>
    </row>
    <row r="140" spans="1:19" x14ac:dyDescent="0.2">
      <c r="A140" s="70">
        <v>-1639</v>
      </c>
      <c r="B140" s="70">
        <v>-0.53809999999793945</v>
      </c>
      <c r="C140" s="12"/>
      <c r="D140" s="69">
        <f t="shared" si="29"/>
        <v>-0.16389999999999999</v>
      </c>
      <c r="E140" s="69">
        <f t="shared" si="29"/>
        <v>-0.53809999999793945</v>
      </c>
      <c r="F140" s="22">
        <f t="shared" si="21"/>
        <v>2.6863209999999998E-2</v>
      </c>
      <c r="G140" s="22">
        <f t="shared" si="22"/>
        <v>-4.4028801189999996E-3</v>
      </c>
      <c r="H140" s="22">
        <f t="shared" si="23"/>
        <v>7.2163205150409997E-4</v>
      </c>
      <c r="I140" s="22">
        <f t="shared" si="24"/>
        <v>8.8194589999662273E-2</v>
      </c>
      <c r="J140" s="22">
        <f t="shared" si="25"/>
        <v>-1.4455093300944646E-2</v>
      </c>
      <c r="K140" s="22">
        <f t="shared" ca="1" si="17"/>
        <v>0.25538759836214098</v>
      </c>
      <c r="L140" s="22">
        <f t="shared" ca="1" si="26"/>
        <v>0.62962256875124833</v>
      </c>
      <c r="M140" s="22">
        <f t="shared" ca="1" si="18"/>
        <v>5.0818093012002323E-5</v>
      </c>
      <c r="N140" s="22">
        <f t="shared" ca="1" si="19"/>
        <v>6.0984865417531779E-2</v>
      </c>
      <c r="O140" s="22">
        <f t="shared" ca="1" si="20"/>
        <v>0.73757879790932479</v>
      </c>
      <c r="P140" s="12">
        <f t="shared" ca="1" si="27"/>
        <v>-0.79348759836008043</v>
      </c>
      <c r="Q140" s="12"/>
      <c r="R140" s="12"/>
      <c r="S140" s="12"/>
    </row>
    <row r="141" spans="1:19" x14ac:dyDescent="0.2">
      <c r="A141" s="70">
        <v>-1638</v>
      </c>
      <c r="B141" s="70">
        <v>0.29980000000068685</v>
      </c>
      <c r="C141" s="12"/>
      <c r="D141" s="69">
        <f t="shared" si="29"/>
        <v>-0.1638</v>
      </c>
      <c r="E141" s="69">
        <f t="shared" si="29"/>
        <v>0.29980000000068685</v>
      </c>
      <c r="F141" s="22">
        <f t="shared" si="21"/>
        <v>2.6830440000000001E-2</v>
      </c>
      <c r="G141" s="22">
        <f t="shared" si="22"/>
        <v>-4.3948260719999998E-3</v>
      </c>
      <c r="H141" s="22">
        <f t="shared" si="23"/>
        <v>7.1987251059360004E-4</v>
      </c>
      <c r="I141" s="22">
        <f t="shared" si="24"/>
        <v>-4.9107240000112504E-2</v>
      </c>
      <c r="J141" s="22">
        <f t="shared" si="25"/>
        <v>8.0437659120184274E-3</v>
      </c>
      <c r="K141" s="22">
        <f t="shared" ca="1" si="17"/>
        <v>0.24090671884861159</v>
      </c>
      <c r="L141" s="22">
        <f t="shared" ca="1" si="26"/>
        <v>3.4684185648573831E-3</v>
      </c>
      <c r="M141" s="22">
        <f t="shared" ca="1" si="18"/>
        <v>5.0661312220568615E-5</v>
      </c>
      <c r="N141" s="22">
        <f t="shared" ca="1" si="19"/>
        <v>6.0982149170610359E-2</v>
      </c>
      <c r="O141" s="22">
        <f t="shared" ca="1" si="20"/>
        <v>0.73800438579064398</v>
      </c>
      <c r="P141" s="12">
        <f t="shared" ca="1" si="27"/>
        <v>5.8893281152075261E-2</v>
      </c>
      <c r="Q141" s="12"/>
      <c r="R141" s="12"/>
      <c r="S141" s="12"/>
    </row>
    <row r="142" spans="1:19" x14ac:dyDescent="0.2">
      <c r="A142" s="70">
        <v>-1621</v>
      </c>
      <c r="B142" s="70">
        <v>-0.11589999999705469</v>
      </c>
      <c r="C142" s="12"/>
      <c r="D142" s="69">
        <f t="shared" si="29"/>
        <v>-0.16209999999999999</v>
      </c>
      <c r="E142" s="69">
        <f t="shared" si="29"/>
        <v>-0.11589999999705469</v>
      </c>
      <c r="F142" s="22">
        <f t="shared" si="21"/>
        <v>2.6276409999999997E-2</v>
      </c>
      <c r="G142" s="22">
        <f t="shared" si="22"/>
        <v>-4.2594060609999996E-3</v>
      </c>
      <c r="H142" s="22">
        <f t="shared" si="23"/>
        <v>6.9044972248809983E-4</v>
      </c>
      <c r="I142" s="22">
        <f t="shared" si="24"/>
        <v>1.8787389999522563E-2</v>
      </c>
      <c r="J142" s="22">
        <f t="shared" si="25"/>
        <v>-3.0454359189226073E-3</v>
      </c>
      <c r="K142" s="22">
        <f t="shared" ca="1" si="17"/>
        <v>-4.0625324989793654E-3</v>
      </c>
      <c r="L142" s="22">
        <f t="shared" ca="1" si="26"/>
        <v>1.2507619136383055E-2</v>
      </c>
      <c r="M142" s="22">
        <f t="shared" ca="1" si="18"/>
        <v>4.7932065343975688E-5</v>
      </c>
      <c r="N142" s="22">
        <f t="shared" ca="1" si="19"/>
        <v>6.0872468466243189E-2</v>
      </c>
      <c r="O142" s="22">
        <f t="shared" ca="1" si="20"/>
        <v>0.74454040543132061</v>
      </c>
      <c r="P142" s="12">
        <f t="shared" ca="1" si="27"/>
        <v>-0.11183746749807533</v>
      </c>
      <c r="Q142" s="12"/>
      <c r="R142" s="12"/>
      <c r="S142" s="12"/>
    </row>
    <row r="143" spans="1:19" x14ac:dyDescent="0.2">
      <c r="A143" s="70">
        <v>-1612</v>
      </c>
      <c r="B143" s="70">
        <v>2.0199999999022111E-2</v>
      </c>
      <c r="C143" s="12"/>
      <c r="D143" s="69">
        <f t="shared" si="29"/>
        <v>-0.16120000000000001</v>
      </c>
      <c r="E143" s="69">
        <f t="shared" si="29"/>
        <v>2.0199999999022111E-2</v>
      </c>
      <c r="F143" s="22">
        <f t="shared" si="21"/>
        <v>2.5985440000000002E-2</v>
      </c>
      <c r="G143" s="22">
        <f t="shared" si="22"/>
        <v>-4.1888529280000005E-3</v>
      </c>
      <c r="H143" s="22">
        <f t="shared" si="23"/>
        <v>6.7524309199360009E-4</v>
      </c>
      <c r="I143" s="22">
        <f t="shared" si="24"/>
        <v>-3.2562399998423645E-3</v>
      </c>
      <c r="J143" s="22">
        <f t="shared" si="25"/>
        <v>5.2490588797458914E-4</v>
      </c>
      <c r="K143" s="22">
        <f t="shared" ca="1" si="17"/>
        <v>-0.13283012997879773</v>
      </c>
      <c r="L143" s="22">
        <f t="shared" ca="1" si="26"/>
        <v>2.3418220681028435E-2</v>
      </c>
      <c r="M143" s="22">
        <f t="shared" ca="1" si="18"/>
        <v>4.6441721103683816E-5</v>
      </c>
      <c r="N143" s="22">
        <f t="shared" ca="1" si="19"/>
        <v>6.076591832553619E-2</v>
      </c>
      <c r="O143" s="22">
        <f t="shared" ca="1" si="20"/>
        <v>0.74746240083928728</v>
      </c>
      <c r="P143" s="12">
        <f t="shared" ca="1" si="27"/>
        <v>0.15303012997781984</v>
      </c>
      <c r="Q143" s="12"/>
      <c r="R143" s="12"/>
      <c r="S143" s="12"/>
    </row>
    <row r="144" spans="1:19" x14ac:dyDescent="0.2">
      <c r="A144" s="70">
        <v>-1591</v>
      </c>
      <c r="B144" s="70">
        <v>-0.65790000000197324</v>
      </c>
      <c r="C144" s="12"/>
      <c r="D144" s="69">
        <f t="shared" si="29"/>
        <v>-0.15909999999999999</v>
      </c>
      <c r="E144" s="69">
        <f t="shared" si="29"/>
        <v>-0.65790000000197324</v>
      </c>
      <c r="F144" s="22">
        <f t="shared" si="21"/>
        <v>2.5312809999999998E-2</v>
      </c>
      <c r="G144" s="22">
        <f t="shared" si="22"/>
        <v>-4.0272680709999998E-3</v>
      </c>
      <c r="H144" s="22">
        <f t="shared" si="23"/>
        <v>6.4073835009609986E-4</v>
      </c>
      <c r="I144" s="22">
        <f t="shared" si="24"/>
        <v>0.10467189000031393</v>
      </c>
      <c r="J144" s="22">
        <f t="shared" si="25"/>
        <v>-1.6653297699049947E-2</v>
      </c>
      <c r="K144" s="22">
        <f t="shared" ca="1" si="17"/>
        <v>-0.43080553311499337</v>
      </c>
      <c r="L144" s="22">
        <f t="shared" ca="1" si="26"/>
        <v>5.1571896890681597E-2</v>
      </c>
      <c r="M144" s="22">
        <f t="shared" ca="1" si="18"/>
        <v>4.2858968221655312E-5</v>
      </c>
      <c r="N144" s="22">
        <f t="shared" ca="1" si="19"/>
        <v>6.038738649177499E-2</v>
      </c>
      <c r="O144" s="22">
        <f t="shared" ca="1" si="20"/>
        <v>0.75281634892025973</v>
      </c>
      <c r="P144" s="12">
        <f t="shared" ca="1" si="27"/>
        <v>-0.22709446688697987</v>
      </c>
      <c r="Q144" s="12"/>
      <c r="R144" s="12"/>
      <c r="S144" s="12"/>
    </row>
    <row r="145" spans="1:19" x14ac:dyDescent="0.2">
      <c r="A145" s="70">
        <v>-1555</v>
      </c>
      <c r="B145" s="70">
        <v>-0.57350000000224099</v>
      </c>
      <c r="C145" s="12"/>
      <c r="D145" s="69">
        <f t="shared" si="29"/>
        <v>-0.1555</v>
      </c>
      <c r="E145" s="69">
        <f t="shared" si="29"/>
        <v>-0.57350000000224099</v>
      </c>
      <c r="F145" s="22">
        <f t="shared" si="21"/>
        <v>2.418025E-2</v>
      </c>
      <c r="G145" s="22">
        <f t="shared" si="22"/>
        <v>-3.7600288749999999E-3</v>
      </c>
      <c r="H145" s="22">
        <f t="shared" si="23"/>
        <v>5.8468449006250005E-4</v>
      </c>
      <c r="I145" s="22">
        <f t="shared" si="24"/>
        <v>8.9179250000348473E-2</v>
      </c>
      <c r="J145" s="22">
        <f t="shared" si="25"/>
        <v>-1.3867373375054188E-2</v>
      </c>
      <c r="K145" s="22">
        <f t="shared" ca="1" si="17"/>
        <v>-0.93353522500256148</v>
      </c>
      <c r="L145" s="22">
        <f t="shared" ca="1" si="26"/>
        <v>0.12962536324103138</v>
      </c>
      <c r="M145" s="22">
        <f t="shared" ca="1" si="18"/>
        <v>3.6458687229196709E-5</v>
      </c>
      <c r="N145" s="22">
        <f t="shared" ca="1" si="19"/>
        <v>5.9320141285771337E-2</v>
      </c>
      <c r="O145" s="22">
        <f t="shared" ca="1" si="20"/>
        <v>0.75717853348650288</v>
      </c>
      <c r="P145" s="12">
        <f t="shared" ca="1" si="27"/>
        <v>0.36003522500032048</v>
      </c>
      <c r="Q145" s="12"/>
      <c r="R145" s="12"/>
      <c r="S145" s="12"/>
    </row>
    <row r="146" spans="1:19" x14ac:dyDescent="0.2">
      <c r="A146" s="70">
        <v>-1468</v>
      </c>
      <c r="B146" s="70">
        <v>-1.5361999999950058</v>
      </c>
      <c r="C146" s="12"/>
      <c r="D146" s="69">
        <f t="shared" si="29"/>
        <v>-0.14680000000000001</v>
      </c>
      <c r="E146" s="69">
        <f t="shared" si="29"/>
        <v>-1.5361999999950058</v>
      </c>
      <c r="F146" s="22">
        <f t="shared" si="21"/>
        <v>2.1550240000000005E-2</v>
      </c>
      <c r="G146" s="22">
        <f t="shared" si="22"/>
        <v>-3.1635752320000009E-3</v>
      </c>
      <c r="H146" s="22">
        <f t="shared" si="23"/>
        <v>4.6441284405760022E-4</v>
      </c>
      <c r="I146" s="22">
        <f t="shared" si="24"/>
        <v>0.22551415999926688</v>
      </c>
      <c r="J146" s="22">
        <f t="shared" si="25"/>
        <v>-3.3105478687892383E-2</v>
      </c>
      <c r="K146" s="22">
        <f t="shared" ca="1" si="17"/>
        <v>-2.1063012621224875</v>
      </c>
      <c r="L146" s="22">
        <f t="shared" ca="1" si="26"/>
        <v>0.3250154490793476</v>
      </c>
      <c r="M146" s="22">
        <f t="shared" ca="1" si="18"/>
        <v>2.0739093325400687E-5</v>
      </c>
      <c r="N146" s="22">
        <f t="shared" ca="1" si="19"/>
        <v>5.4655901690813087E-2</v>
      </c>
      <c r="O146" s="22">
        <f t="shared" ca="1" si="20"/>
        <v>0.74250118687702815</v>
      </c>
      <c r="P146" s="12">
        <f t="shared" ca="1" si="27"/>
        <v>0.57010126212748169</v>
      </c>
      <c r="Q146" s="12"/>
      <c r="R146" s="12"/>
      <c r="S146" s="12"/>
    </row>
    <row r="147" spans="1:19" x14ac:dyDescent="0.2">
      <c r="A147" s="70">
        <v>-1439</v>
      </c>
      <c r="B147" s="70">
        <v>-2.9561000000030617</v>
      </c>
      <c r="C147" s="12"/>
      <c r="D147" s="69">
        <f t="shared" si="29"/>
        <v>-0.1439</v>
      </c>
      <c r="E147" s="69">
        <f t="shared" si="29"/>
        <v>-2.9561000000030617</v>
      </c>
      <c r="F147" s="22">
        <f t="shared" si="21"/>
        <v>2.070721E-2</v>
      </c>
      <c r="G147" s="22">
        <f t="shared" si="22"/>
        <v>-2.979767519E-3</v>
      </c>
      <c r="H147" s="22">
        <f t="shared" si="23"/>
        <v>4.2878854598409999E-4</v>
      </c>
      <c r="I147" s="22">
        <f t="shared" si="24"/>
        <v>0.4253827900004406</v>
      </c>
      <c r="J147" s="22">
        <f t="shared" si="25"/>
        <v>-6.1212583481063405E-2</v>
      </c>
      <c r="K147" s="22">
        <f t="shared" ca="1" si="17"/>
        <v>-2.483968450683955</v>
      </c>
      <c r="L147" s="22">
        <f t="shared" ca="1" si="26"/>
        <v>0.2229081998624601</v>
      </c>
      <c r="M147" s="22">
        <f t="shared" ca="1" si="18"/>
        <v>1.5833654013424481E-5</v>
      </c>
      <c r="N147" s="22">
        <f t="shared" ca="1" si="19"/>
        <v>5.2493355676833123E-2</v>
      </c>
      <c r="O147" s="22">
        <f t="shared" ca="1" si="20"/>
        <v>0.72980948340030483</v>
      </c>
      <c r="P147" s="12">
        <f t="shared" ca="1" si="27"/>
        <v>-0.47213154931910672</v>
      </c>
      <c r="Q147" s="12"/>
      <c r="R147" s="12"/>
      <c r="S147" s="12"/>
    </row>
    <row r="148" spans="1:19" x14ac:dyDescent="0.2">
      <c r="A148" s="70">
        <v>-1318</v>
      </c>
      <c r="B148" s="70">
        <v>-4.013200000001234</v>
      </c>
      <c r="C148" s="12"/>
      <c r="D148" s="69">
        <f t="shared" si="29"/>
        <v>-0.1318</v>
      </c>
      <c r="E148" s="69">
        <f t="shared" si="29"/>
        <v>-4.013200000001234</v>
      </c>
      <c r="F148" s="22">
        <f t="shared" si="21"/>
        <v>1.737124E-2</v>
      </c>
      <c r="G148" s="22">
        <f t="shared" si="22"/>
        <v>-2.2895294319999998E-3</v>
      </c>
      <c r="H148" s="22">
        <f t="shared" si="23"/>
        <v>3.0175997913759996E-4</v>
      </c>
      <c r="I148" s="22">
        <f t="shared" si="24"/>
        <v>0.52893976000016263</v>
      </c>
      <c r="J148" s="22">
        <f t="shared" si="25"/>
        <v>-6.9714260368021433E-2</v>
      </c>
      <c r="K148" s="22">
        <f t="shared" ca="1" si="17"/>
        <v>-3.9882376559347668</v>
      </c>
      <c r="L148" s="22">
        <f t="shared" ca="1" si="26"/>
        <v>6.2311862129269251E-4</v>
      </c>
      <c r="M148" s="22">
        <f t="shared" ca="1" si="18"/>
        <v>1.317925223381564E-6</v>
      </c>
      <c r="N148" s="22">
        <f t="shared" ca="1" si="19"/>
        <v>4.0799694637108259E-2</v>
      </c>
      <c r="O148" s="22">
        <f t="shared" ca="1" si="20"/>
        <v>0.63802624496148419</v>
      </c>
      <c r="P148" s="12">
        <f t="shared" ca="1" si="27"/>
        <v>-2.4962344066467246E-2</v>
      </c>
      <c r="Q148" s="12"/>
      <c r="R148" s="12"/>
      <c r="S148" s="12"/>
    </row>
    <row r="149" spans="1:19" x14ac:dyDescent="0.2">
      <c r="A149" s="70">
        <v>-1022</v>
      </c>
      <c r="B149" s="70">
        <v>-7.0238000000026659</v>
      </c>
      <c r="C149" s="12"/>
      <c r="D149" s="69">
        <f t="shared" si="29"/>
        <v>-0.1022</v>
      </c>
      <c r="E149" s="69">
        <f t="shared" si="29"/>
        <v>-7.0238000000026659</v>
      </c>
      <c r="F149" s="22">
        <f t="shared" si="21"/>
        <v>1.044484E-2</v>
      </c>
      <c r="G149" s="22">
        <f t="shared" si="22"/>
        <v>-1.0674626479999999E-3</v>
      </c>
      <c r="H149" s="22">
        <f t="shared" si="23"/>
        <v>1.090946826256E-4</v>
      </c>
      <c r="I149" s="22">
        <f t="shared" si="24"/>
        <v>0.7178323600002724</v>
      </c>
      <c r="J149" s="22">
        <f t="shared" si="25"/>
        <v>-7.3362467192027839E-2</v>
      </c>
      <c r="K149" s="22">
        <f t="shared" ref="K149:K212" ca="1" si="30">+E$4+E$5*D149+E$6*D149^2</f>
        <v>-7.1817563825866362</v>
      </c>
      <c r="L149" s="22">
        <f t="shared" ca="1" si="26"/>
        <v>2.4950218799013584E-2</v>
      </c>
      <c r="M149" s="22">
        <f t="shared" ref="M149:M212" ca="1" si="31">(M$1-M$2*D149+M$3*F149)^2</f>
        <v>7.6028920596945949E-5</v>
      </c>
      <c r="N149" s="22">
        <f t="shared" ref="N149:N212" ca="1" si="32">(-M$2+M$4*D149-M$5*F149)^2</f>
        <v>7.0103382911991721E-3</v>
      </c>
      <c r="O149" s="22">
        <f t="shared" ref="O149:O212" ca="1" si="33">+(M$3-D149*M$5+F149*M$6)^2</f>
        <v>0.24523520003363378</v>
      </c>
      <c r="P149" s="12">
        <f t="shared" ca="1" si="27"/>
        <v>0.15795638258397027</v>
      </c>
      <c r="Q149" s="12"/>
      <c r="R149" s="12"/>
      <c r="S149" s="12"/>
    </row>
    <row r="150" spans="1:19" x14ac:dyDescent="0.2">
      <c r="A150" s="70">
        <v>-875</v>
      </c>
      <c r="B150" s="70">
        <v>-8.4324999999953434</v>
      </c>
      <c r="C150" s="12"/>
      <c r="D150" s="69">
        <f t="shared" si="29"/>
        <v>-8.7499999999999994E-2</v>
      </c>
      <c r="E150" s="69">
        <f t="shared" si="29"/>
        <v>-8.4324999999953434</v>
      </c>
      <c r="F150" s="22">
        <f t="shared" ref="F150:F213" si="34">D150*D150</f>
        <v>7.656249999999999E-3</v>
      </c>
      <c r="G150" s="22">
        <f t="shared" ref="G150:G213" si="35">D150*F150</f>
        <v>-6.6992187499999984E-4</v>
      </c>
      <c r="H150" s="22">
        <f t="shared" ref="H150:H213" si="36">F150*F150</f>
        <v>5.8618164062499982E-5</v>
      </c>
      <c r="I150" s="22">
        <f t="shared" ref="I150:I213" si="37">E150*D150</f>
        <v>0.73784374999959246</v>
      </c>
      <c r="J150" s="22">
        <f t="shared" ref="J150:J213" si="38">I150*D150</f>
        <v>-6.4561328124964332E-2</v>
      </c>
      <c r="K150" s="22">
        <f t="shared" ca="1" si="30"/>
        <v>-8.5111372410900525</v>
      </c>
      <c r="L150" s="22">
        <f t="shared" ref="L150:L213" ca="1" si="39">+(K150-E150)^2</f>
        <v>6.1838156869874145E-3</v>
      </c>
      <c r="M150" s="22">
        <f t="shared" ca="1" si="31"/>
        <v>2.3018502940012092E-4</v>
      </c>
      <c r="N150" s="22">
        <f t="shared" ca="1" si="32"/>
        <v>5.7052178554676987E-6</v>
      </c>
      <c r="O150" s="22">
        <f t="shared" ca="1" si="33"/>
        <v>6.5520969199499832E-2</v>
      </c>
      <c r="P150" s="12">
        <f t="shared" ref="P150:P213" ca="1" si="40">+E150-K150</f>
        <v>7.8637241094709154E-2</v>
      </c>
      <c r="Q150" s="12"/>
      <c r="R150" s="12"/>
      <c r="S150" s="12"/>
    </row>
    <row r="151" spans="1:19" x14ac:dyDescent="0.2">
      <c r="A151" s="70">
        <v>-874.5</v>
      </c>
      <c r="B151" s="70">
        <v>-8.4835499999971944</v>
      </c>
      <c r="C151" s="12"/>
      <c r="D151" s="69">
        <f t="shared" si="29"/>
        <v>-8.745E-2</v>
      </c>
      <c r="E151" s="69">
        <f t="shared" si="29"/>
        <v>-8.4835499999971944</v>
      </c>
      <c r="F151" s="22">
        <f t="shared" si="34"/>
        <v>7.6475025000000002E-3</v>
      </c>
      <c r="G151" s="22">
        <f t="shared" si="35"/>
        <v>-6.6877409362500002E-4</v>
      </c>
      <c r="H151" s="22">
        <f t="shared" si="36"/>
        <v>5.8484294487506251E-5</v>
      </c>
      <c r="I151" s="22">
        <f t="shared" si="37"/>
        <v>0.74188644749975463</v>
      </c>
      <c r="J151" s="22">
        <f t="shared" si="38"/>
        <v>-6.4877969833853549E-2</v>
      </c>
      <c r="K151" s="22">
        <f t="shared" ca="1" si="30"/>
        <v>-8.5153683551374542</v>
      </c>
      <c r="L151" s="22">
        <f t="shared" ca="1" si="39"/>
        <v>1.0124077238316952E-3</v>
      </c>
      <c r="M151" s="22">
        <f t="shared" ca="1" si="31"/>
        <v>2.3090487547689878E-4</v>
      </c>
      <c r="N151" s="22">
        <f t="shared" ca="1" si="32"/>
        <v>7.3575815597950245E-6</v>
      </c>
      <c r="O151" s="22">
        <f t="shared" ca="1" si="33"/>
        <v>6.5053909001824159E-2</v>
      </c>
      <c r="P151" s="12">
        <f t="shared" ca="1" si="40"/>
        <v>3.1818355140259769E-2</v>
      </c>
      <c r="Q151" s="12"/>
      <c r="R151" s="12"/>
      <c r="S151" s="12"/>
    </row>
    <row r="152" spans="1:19" x14ac:dyDescent="0.2">
      <c r="A152" s="70">
        <v>-819</v>
      </c>
      <c r="B152" s="70">
        <v>-8.8701000000000931</v>
      </c>
      <c r="C152" s="12"/>
      <c r="D152" s="69">
        <f t="shared" si="29"/>
        <v>-8.1900000000000001E-2</v>
      </c>
      <c r="E152" s="69">
        <f t="shared" si="29"/>
        <v>-8.8701000000000931</v>
      </c>
      <c r="F152" s="22">
        <f t="shared" si="34"/>
        <v>6.7076100000000001E-3</v>
      </c>
      <c r="G152" s="22">
        <f t="shared" si="35"/>
        <v>-5.4935325899999998E-4</v>
      </c>
      <c r="H152" s="22">
        <f t="shared" si="36"/>
        <v>4.4992031912100003E-5</v>
      </c>
      <c r="I152" s="22">
        <f t="shared" si="37"/>
        <v>0.72646119000000764</v>
      </c>
      <c r="J152" s="22">
        <f t="shared" si="38"/>
        <v>-5.9497171461000628E-2</v>
      </c>
      <c r="K152" s="22">
        <f t="shared" ca="1" si="30"/>
        <v>-8.9727758811032139</v>
      </c>
      <c r="L152" s="22">
        <f t="shared" ca="1" si="39"/>
        <v>1.0542336560302191E-2</v>
      </c>
      <c r="M152" s="22">
        <f t="shared" ca="1" si="31"/>
        <v>3.2043980367504914E-4</v>
      </c>
      <c r="N152" s="22">
        <f t="shared" ca="1" si="32"/>
        <v>1.5980258944798299E-3</v>
      </c>
      <c r="O152" s="22">
        <f t="shared" ca="1" si="33"/>
        <v>2.2315402261685834E-2</v>
      </c>
      <c r="P152" s="12">
        <f t="shared" ca="1" si="40"/>
        <v>0.10267588110312076</v>
      </c>
      <c r="Q152" s="12"/>
      <c r="R152" s="12"/>
      <c r="S152" s="12"/>
    </row>
    <row r="153" spans="1:19" x14ac:dyDescent="0.2">
      <c r="A153" s="70">
        <v>-818.5</v>
      </c>
      <c r="B153" s="70">
        <v>-9.0411499999972875</v>
      </c>
      <c r="C153" s="12"/>
      <c r="D153" s="69">
        <f t="shared" si="29"/>
        <v>-8.1850000000000006E-2</v>
      </c>
      <c r="E153" s="69">
        <f t="shared" si="29"/>
        <v>-9.0411499999972875</v>
      </c>
      <c r="F153" s="22">
        <f t="shared" si="34"/>
        <v>6.6994225000000006E-3</v>
      </c>
      <c r="G153" s="22">
        <f t="shared" si="35"/>
        <v>-5.4834773162500009E-4</v>
      </c>
      <c r="H153" s="22">
        <f t="shared" si="36"/>
        <v>4.488226183350626E-5</v>
      </c>
      <c r="I153" s="22">
        <f t="shared" si="37"/>
        <v>0.74001812749977802</v>
      </c>
      <c r="J153" s="22">
        <f t="shared" si="38"/>
        <v>-6.0570483735856835E-2</v>
      </c>
      <c r="K153" s="22">
        <f t="shared" ca="1" si="30"/>
        <v>-8.9767863441002405</v>
      </c>
      <c r="L153" s="22">
        <f t="shared" ca="1" si="39"/>
        <v>4.1426802004334816E-3</v>
      </c>
      <c r="M153" s="22">
        <f t="shared" ca="1" si="31"/>
        <v>3.2133687512131556E-4</v>
      </c>
      <c r="N153" s="22">
        <f t="shared" ca="1" si="32"/>
        <v>1.625927551352989E-3</v>
      </c>
      <c r="O153" s="22">
        <f t="shared" ca="1" si="33"/>
        <v>2.202058551654194E-2</v>
      </c>
      <c r="P153" s="12">
        <f t="shared" ca="1" si="40"/>
        <v>-6.4363655897047067E-2</v>
      </c>
      <c r="Q153" s="12"/>
      <c r="R153" s="12"/>
      <c r="S153" s="12"/>
    </row>
    <row r="154" spans="1:19" x14ac:dyDescent="0.2">
      <c r="A154" s="70">
        <v>-790</v>
      </c>
      <c r="B154" s="70">
        <v>-9.3910000000032596</v>
      </c>
      <c r="C154" s="12"/>
      <c r="D154" s="69">
        <f t="shared" si="29"/>
        <v>-7.9000000000000001E-2</v>
      </c>
      <c r="E154" s="69">
        <f t="shared" si="29"/>
        <v>-9.3910000000032596</v>
      </c>
      <c r="F154" s="22">
        <f t="shared" si="34"/>
        <v>6.241E-3</v>
      </c>
      <c r="G154" s="22">
        <f t="shared" si="35"/>
        <v>-4.9303900000000002E-4</v>
      </c>
      <c r="H154" s="22">
        <f t="shared" si="36"/>
        <v>3.8950081E-5</v>
      </c>
      <c r="I154" s="22">
        <f t="shared" si="37"/>
        <v>0.74188900000025748</v>
      </c>
      <c r="J154" s="22">
        <f t="shared" si="38"/>
        <v>-5.8609231000020343E-2</v>
      </c>
      <c r="K154" s="22">
        <f t="shared" ca="1" si="30"/>
        <v>-9.2021261618390362</v>
      </c>
      <c r="L154" s="22">
        <f t="shared" ca="1" si="39"/>
        <v>3.5673326742885265E-2</v>
      </c>
      <c r="M154" s="22">
        <f t="shared" ca="1" si="31"/>
        <v>3.7530548593976275E-4</v>
      </c>
      <c r="N154" s="22">
        <f t="shared" ca="1" si="32"/>
        <v>3.6574049414883035E-3</v>
      </c>
      <c r="O154" s="22">
        <f t="shared" ca="1" si="33"/>
        <v>8.2513327852208902E-3</v>
      </c>
      <c r="P154" s="12">
        <f t="shared" ca="1" si="40"/>
        <v>-0.18887383816422343</v>
      </c>
      <c r="Q154" s="12"/>
      <c r="R154" s="12"/>
      <c r="S154" s="12"/>
    </row>
    <row r="155" spans="1:19" x14ac:dyDescent="0.2">
      <c r="A155" s="70">
        <v>-790</v>
      </c>
      <c r="B155" s="70">
        <v>-9.0210000000006403</v>
      </c>
      <c r="C155" s="12"/>
      <c r="D155" s="69">
        <f t="shared" si="29"/>
        <v>-7.9000000000000001E-2</v>
      </c>
      <c r="E155" s="69">
        <f t="shared" si="29"/>
        <v>-9.0210000000006403</v>
      </c>
      <c r="F155" s="22">
        <f t="shared" si="34"/>
        <v>6.241E-3</v>
      </c>
      <c r="G155" s="22">
        <f t="shared" si="35"/>
        <v>-4.9303900000000002E-4</v>
      </c>
      <c r="H155" s="22">
        <f t="shared" si="36"/>
        <v>3.8950081E-5</v>
      </c>
      <c r="I155" s="22">
        <f t="shared" si="37"/>
        <v>0.71265900000005056</v>
      </c>
      <c r="J155" s="22">
        <f t="shared" si="38"/>
        <v>-5.6300061000003995E-2</v>
      </c>
      <c r="K155" s="22">
        <f t="shared" ca="1" si="30"/>
        <v>-9.2021261618390362</v>
      </c>
      <c r="L155" s="22">
        <f t="shared" ca="1" si="39"/>
        <v>3.2806686502308786E-2</v>
      </c>
      <c r="M155" s="22">
        <f t="shared" ca="1" si="31"/>
        <v>3.7530548593976275E-4</v>
      </c>
      <c r="N155" s="22">
        <f t="shared" ca="1" si="32"/>
        <v>3.6574049414883035E-3</v>
      </c>
      <c r="O155" s="22">
        <f t="shared" ca="1" si="33"/>
        <v>8.2513327852208902E-3</v>
      </c>
      <c r="P155" s="12">
        <f t="shared" ca="1" si="40"/>
        <v>0.18112616183839592</v>
      </c>
      <c r="Q155" s="12"/>
      <c r="R155" s="12"/>
      <c r="S155" s="12"/>
    </row>
    <row r="156" spans="1:19" x14ac:dyDescent="0.2">
      <c r="A156" s="70">
        <v>-789.5</v>
      </c>
      <c r="B156" s="70">
        <v>-9.4620500000019092</v>
      </c>
      <c r="C156" s="12"/>
      <c r="D156" s="69">
        <f t="shared" si="29"/>
        <v>-7.8950000000000006E-2</v>
      </c>
      <c r="E156" s="69">
        <f t="shared" si="29"/>
        <v>-9.4620500000019092</v>
      </c>
      <c r="F156" s="22">
        <f t="shared" si="34"/>
        <v>6.2331025000000014E-3</v>
      </c>
      <c r="G156" s="22">
        <f t="shared" si="35"/>
        <v>-4.9210344237500016E-4</v>
      </c>
      <c r="H156" s="22">
        <f t="shared" si="36"/>
        <v>3.8851566775506266E-5</v>
      </c>
      <c r="I156" s="22">
        <f t="shared" si="37"/>
        <v>0.74702884750015075</v>
      </c>
      <c r="J156" s="22">
        <f t="shared" si="38"/>
        <v>-5.8977927510136904E-2</v>
      </c>
      <c r="K156" s="22">
        <f t="shared" ca="1" si="30"/>
        <v>-9.2060223591135433</v>
      </c>
      <c r="L156" s="22">
        <f t="shared" ca="1" si="39"/>
        <v>6.5550152898862069E-2</v>
      </c>
      <c r="M156" s="22">
        <f t="shared" ca="1" si="31"/>
        <v>3.7630308508561323E-4</v>
      </c>
      <c r="N156" s="22">
        <f t="shared" ca="1" si="32"/>
        <v>3.7010375961756413E-3</v>
      </c>
      <c r="O156" s="22">
        <f t="shared" ca="1" si="33"/>
        <v>8.0653655709977089E-3</v>
      </c>
      <c r="P156" s="12">
        <f t="shared" ca="1" si="40"/>
        <v>-0.25602764088836594</v>
      </c>
      <c r="Q156" s="12"/>
      <c r="R156" s="12"/>
      <c r="S156" s="12"/>
    </row>
    <row r="157" spans="1:19" x14ac:dyDescent="0.2">
      <c r="A157" s="70">
        <v>-776.5</v>
      </c>
      <c r="B157" s="70">
        <v>-8.9693499999993946</v>
      </c>
      <c r="C157" s="12"/>
      <c r="D157" s="69">
        <f t="shared" si="29"/>
        <v>-7.7649999999999997E-2</v>
      </c>
      <c r="E157" s="69">
        <f t="shared" si="29"/>
        <v>-8.9693499999993946</v>
      </c>
      <c r="F157" s="22">
        <f t="shared" si="34"/>
        <v>6.0295224999999996E-3</v>
      </c>
      <c r="G157" s="22">
        <f t="shared" si="35"/>
        <v>-4.6819242212499997E-4</v>
      </c>
      <c r="H157" s="22">
        <f t="shared" si="36"/>
        <v>3.6355141578006243E-5</v>
      </c>
      <c r="I157" s="22">
        <f t="shared" si="37"/>
        <v>0.69647002749995301</v>
      </c>
      <c r="J157" s="22">
        <f t="shared" si="38"/>
        <v>-5.4080897635371349E-2</v>
      </c>
      <c r="K157" s="22">
        <f t="shared" ca="1" si="30"/>
        <v>-9.3066319836197273</v>
      </c>
      <c r="L157" s="22">
        <f t="shared" ca="1" si="39"/>
        <v>0.11375913647486637</v>
      </c>
      <c r="M157" s="22">
        <f t="shared" ca="1" si="31"/>
        <v>4.0287330830552834E-4</v>
      </c>
      <c r="N157" s="22">
        <f t="shared" ca="1" si="32"/>
        <v>4.936665135630975E-3</v>
      </c>
      <c r="O157" s="22">
        <f t="shared" ca="1" si="33"/>
        <v>3.9441874106396204E-3</v>
      </c>
      <c r="P157" s="12">
        <f t="shared" ca="1" si="40"/>
        <v>0.33728198362033268</v>
      </c>
      <c r="Q157" s="12"/>
      <c r="R157" s="12"/>
      <c r="S157" s="12"/>
    </row>
    <row r="158" spans="1:19" x14ac:dyDescent="0.2">
      <c r="A158" s="70">
        <v>-762</v>
      </c>
      <c r="B158" s="70">
        <v>-9.4697999999989406</v>
      </c>
      <c r="C158" s="12"/>
      <c r="D158" s="69">
        <f t="shared" si="29"/>
        <v>-7.6200000000000004E-2</v>
      </c>
      <c r="E158" s="69">
        <f t="shared" si="29"/>
        <v>-9.4697999999989406</v>
      </c>
      <c r="F158" s="22">
        <f t="shared" si="34"/>
        <v>5.8064400000000004E-3</v>
      </c>
      <c r="G158" s="22">
        <f t="shared" si="35"/>
        <v>-4.4245072800000007E-4</v>
      </c>
      <c r="H158" s="22">
        <f t="shared" si="36"/>
        <v>3.3714745473600008E-5</v>
      </c>
      <c r="I158" s="22">
        <f t="shared" si="37"/>
        <v>0.72159875999991929</v>
      </c>
      <c r="J158" s="22">
        <f t="shared" si="38"/>
        <v>-5.4985825511993852E-2</v>
      </c>
      <c r="K158" s="22">
        <f t="shared" ca="1" si="30"/>
        <v>-9.4172792572689534</v>
      </c>
      <c r="L158" s="22">
        <f t="shared" ca="1" si="39"/>
        <v>2.7584284169095024E-3</v>
      </c>
      <c r="M158" s="22">
        <f t="shared" ca="1" si="31"/>
        <v>4.3397439372098388E-4</v>
      </c>
      <c r="N158" s="22">
        <f t="shared" ca="1" si="32"/>
        <v>6.5515865693245509E-3</v>
      </c>
      <c r="O158" s="22">
        <f t="shared" ca="1" si="33"/>
        <v>1.0330045108927636E-3</v>
      </c>
      <c r="P158" s="12">
        <f t="shared" ca="1" si="40"/>
        <v>-5.2520742729987191E-2</v>
      </c>
      <c r="Q158" s="12"/>
      <c r="R158" s="12"/>
      <c r="S158" s="12"/>
    </row>
    <row r="159" spans="1:19" x14ac:dyDescent="0.2">
      <c r="A159" s="70">
        <v>-760</v>
      </c>
      <c r="B159" s="70">
        <v>-9.5639999999984866</v>
      </c>
      <c r="C159" s="12"/>
      <c r="D159" s="69">
        <f t="shared" si="29"/>
        <v>-7.5999999999999998E-2</v>
      </c>
      <c r="E159" s="69">
        <f t="shared" si="29"/>
        <v>-9.5639999999984866</v>
      </c>
      <c r="F159" s="22">
        <f t="shared" si="34"/>
        <v>5.7759999999999999E-3</v>
      </c>
      <c r="G159" s="22">
        <f t="shared" si="35"/>
        <v>-4.3897599999999999E-4</v>
      </c>
      <c r="H159" s="22">
        <f t="shared" si="36"/>
        <v>3.3362175999999998E-5</v>
      </c>
      <c r="I159" s="22">
        <f t="shared" si="37"/>
        <v>0.72686399999988494</v>
      </c>
      <c r="J159" s="22">
        <f t="shared" si="38"/>
        <v>-5.5241663999991253E-2</v>
      </c>
      <c r="K159" s="22">
        <f t="shared" ca="1" si="30"/>
        <v>-9.4324109236742597</v>
      </c>
      <c r="L159" s="22">
        <f t="shared" ca="1" si="39"/>
        <v>1.7315685007863211E-2</v>
      </c>
      <c r="M159" s="22">
        <f t="shared" ca="1" si="31"/>
        <v>4.3838787267738423E-4</v>
      </c>
      <c r="N159" s="22">
        <f t="shared" ca="1" si="32"/>
        <v>6.7945262914669664E-3</v>
      </c>
      <c r="O159" s="22">
        <f t="shared" ca="1" si="33"/>
        <v>7.7652797022857299E-4</v>
      </c>
      <c r="P159" s="12">
        <f t="shared" ca="1" si="40"/>
        <v>-0.13158907632422689</v>
      </c>
      <c r="Q159" s="12"/>
      <c r="R159" s="12"/>
      <c r="S159" s="12"/>
    </row>
    <row r="160" spans="1:19" x14ac:dyDescent="0.2">
      <c r="A160" s="70">
        <v>-747</v>
      </c>
      <c r="B160" s="70">
        <v>-9.4613000000026659</v>
      </c>
      <c r="C160" s="12"/>
      <c r="D160" s="69">
        <f t="shared" si="29"/>
        <v>-7.4700000000000003E-2</v>
      </c>
      <c r="E160" s="69">
        <f t="shared" si="29"/>
        <v>-9.4613000000026659</v>
      </c>
      <c r="F160" s="22">
        <f t="shared" si="34"/>
        <v>5.5800900000000002E-3</v>
      </c>
      <c r="G160" s="22">
        <f t="shared" si="35"/>
        <v>-4.1683272300000005E-4</v>
      </c>
      <c r="H160" s="22">
        <f t="shared" si="36"/>
        <v>3.1137404408100002E-5</v>
      </c>
      <c r="I160" s="22">
        <f t="shared" si="37"/>
        <v>0.7067591100001992</v>
      </c>
      <c r="J160" s="22">
        <f t="shared" si="38"/>
        <v>-5.2794905517014878E-2</v>
      </c>
      <c r="K160" s="22">
        <f t="shared" ca="1" si="30"/>
        <v>-9.5299984168297627</v>
      </c>
      <c r="L160" s="22">
        <f t="shared" ca="1" si="39"/>
        <v>4.7194724745495322E-3</v>
      </c>
      <c r="M160" s="22">
        <f t="shared" ca="1" si="31"/>
        <v>4.6782076822058966E-4</v>
      </c>
      <c r="N160" s="22">
        <f t="shared" ca="1" si="32"/>
        <v>8.496546231437356E-3</v>
      </c>
      <c r="O160" s="22">
        <f t="shared" ca="1" si="33"/>
        <v>3.2620510045001822E-8</v>
      </c>
      <c r="P160" s="12">
        <f t="shared" ca="1" si="40"/>
        <v>6.8698416827096764E-2</v>
      </c>
      <c r="Q160" s="12"/>
      <c r="R160" s="12"/>
      <c r="S160" s="12"/>
    </row>
    <row r="161" spans="1:19" x14ac:dyDescent="0.2">
      <c r="A161" s="70">
        <v>-744</v>
      </c>
      <c r="B161" s="70">
        <v>-9.517600000006496</v>
      </c>
      <c r="C161" s="12"/>
      <c r="D161" s="69">
        <f t="shared" si="29"/>
        <v>-7.4399999999999994E-2</v>
      </c>
      <c r="E161" s="69">
        <f t="shared" si="29"/>
        <v>-9.517600000006496</v>
      </c>
      <c r="F161" s="22">
        <f t="shared" si="34"/>
        <v>5.5353599999999987E-3</v>
      </c>
      <c r="G161" s="22">
        <f t="shared" si="35"/>
        <v>-4.1183078399999987E-4</v>
      </c>
      <c r="H161" s="22">
        <f t="shared" si="36"/>
        <v>3.0640210329599987E-5</v>
      </c>
      <c r="I161" s="22">
        <f t="shared" si="37"/>
        <v>0.70810944000048326</v>
      </c>
      <c r="J161" s="22">
        <f t="shared" si="38"/>
        <v>-5.268334233603595E-2</v>
      </c>
      <c r="K161" s="22">
        <f t="shared" ca="1" si="30"/>
        <v>-9.5523294780862056</v>
      </c>
      <c r="L161" s="22">
        <f t="shared" ca="1" si="39"/>
        <v>1.2061366476890302E-3</v>
      </c>
      <c r="M161" s="22">
        <f t="shared" ca="1" si="31"/>
        <v>4.7479861992593287E-4</v>
      </c>
      <c r="N161" s="22">
        <f t="shared" ca="1" si="32"/>
        <v>8.9201202938503834E-3</v>
      </c>
      <c r="O161" s="22">
        <f t="shared" ca="1" si="33"/>
        <v>4.51340760380784E-5</v>
      </c>
      <c r="P161" s="12">
        <f t="shared" ca="1" si="40"/>
        <v>3.4729478079709608E-2</v>
      </c>
      <c r="Q161" s="12"/>
      <c r="R161" s="12"/>
      <c r="S161" s="12"/>
    </row>
    <row r="162" spans="1:19" x14ac:dyDescent="0.2">
      <c r="A162" s="70">
        <v>-739</v>
      </c>
      <c r="B162" s="70">
        <v>-9.5380999999979394</v>
      </c>
      <c r="C162" s="12"/>
      <c r="D162" s="69">
        <f t="shared" si="29"/>
        <v>-7.3899999999999993E-2</v>
      </c>
      <c r="E162" s="69">
        <f t="shared" si="29"/>
        <v>-9.5380999999979394</v>
      </c>
      <c r="F162" s="22">
        <f t="shared" si="34"/>
        <v>5.4612099999999993E-3</v>
      </c>
      <c r="G162" s="22">
        <f t="shared" si="35"/>
        <v>-4.035834189999999E-4</v>
      </c>
      <c r="H162" s="22">
        <f t="shared" si="36"/>
        <v>2.9824814664099992E-5</v>
      </c>
      <c r="I162" s="22">
        <f t="shared" si="37"/>
        <v>0.70486558999984761</v>
      </c>
      <c r="J162" s="22">
        <f t="shared" si="38"/>
        <v>-5.2089567100988735E-2</v>
      </c>
      <c r="K162" s="22">
        <f t="shared" ca="1" si="30"/>
        <v>-9.5893903056204834</v>
      </c>
      <c r="L162" s="22">
        <f t="shared" ca="1" si="39"/>
        <v>2.6306954508539685E-3</v>
      </c>
      <c r="M162" s="22">
        <f t="shared" ca="1" si="31"/>
        <v>4.8658521801416525E-4</v>
      </c>
      <c r="N162" s="22">
        <f t="shared" ca="1" si="32"/>
        <v>9.6522772308865919E-3</v>
      </c>
      <c r="O162" s="22">
        <f t="shared" ca="1" si="33"/>
        <v>3.1217619505542109E-4</v>
      </c>
      <c r="P162" s="12">
        <f t="shared" ca="1" si="40"/>
        <v>5.1290305622543997E-2</v>
      </c>
      <c r="Q162" s="12"/>
      <c r="R162" s="12"/>
      <c r="S162" s="12"/>
    </row>
    <row r="163" spans="1:19" x14ac:dyDescent="0.2">
      <c r="A163" s="12">
        <v>-715</v>
      </c>
      <c r="B163" s="12">
        <v>-8.8984999999956926</v>
      </c>
      <c r="C163" s="12"/>
      <c r="D163" s="69">
        <f t="shared" si="29"/>
        <v>-7.1499999999999994E-2</v>
      </c>
      <c r="E163" s="69">
        <f t="shared" si="29"/>
        <v>-8.8984999999956926</v>
      </c>
      <c r="F163" s="22">
        <f t="shared" si="34"/>
        <v>5.1122499999999987E-3</v>
      </c>
      <c r="G163" s="22">
        <f t="shared" si="35"/>
        <v>-3.6552587499999987E-4</v>
      </c>
      <c r="H163" s="22">
        <f t="shared" si="36"/>
        <v>2.6135100062499986E-5</v>
      </c>
      <c r="I163" s="22">
        <f t="shared" si="37"/>
        <v>0.63624274999969199</v>
      </c>
      <c r="J163" s="22">
        <f t="shared" si="38"/>
        <v>-4.5491356624977976E-2</v>
      </c>
      <c r="K163" s="22">
        <f t="shared" ca="1" si="30"/>
        <v>-9.7645399004446407</v>
      </c>
      <c r="L163" s="22">
        <f t="shared" ca="1" si="39"/>
        <v>0.75002510916962384</v>
      </c>
      <c r="M163" s="22">
        <f t="shared" ca="1" si="31"/>
        <v>5.4594733365009146E-4</v>
      </c>
      <c r="N163" s="22">
        <f t="shared" ca="1" si="32"/>
        <v>1.3636830939835407E-2</v>
      </c>
      <c r="O163" s="22">
        <f t="shared" ca="1" si="33"/>
        <v>5.0659955282576696E-3</v>
      </c>
      <c r="P163" s="12">
        <f t="shared" ca="1" si="40"/>
        <v>0.86603990044894807</v>
      </c>
      <c r="Q163" s="12"/>
      <c r="R163" s="12"/>
      <c r="S163" s="12"/>
    </row>
    <row r="164" spans="1:19" x14ac:dyDescent="0.2">
      <c r="A164" s="12">
        <v>-710.5</v>
      </c>
      <c r="B164" s="12">
        <v>-9.2879500000053667</v>
      </c>
      <c r="C164" s="12"/>
      <c r="D164" s="69">
        <f t="shared" si="29"/>
        <v>-7.1050000000000002E-2</v>
      </c>
      <c r="E164" s="69">
        <f t="shared" si="29"/>
        <v>-9.2879500000053667</v>
      </c>
      <c r="F164" s="22">
        <f t="shared" si="34"/>
        <v>5.0481025000000002E-3</v>
      </c>
      <c r="G164" s="22">
        <f t="shared" si="35"/>
        <v>-3.5866768262500005E-4</v>
      </c>
      <c r="H164" s="22">
        <f t="shared" si="36"/>
        <v>2.5483338850506251E-5</v>
      </c>
      <c r="I164" s="22">
        <f t="shared" si="37"/>
        <v>0.65990884750038137</v>
      </c>
      <c r="J164" s="22">
        <f t="shared" si="38"/>
        <v>-4.6886523614902101E-2</v>
      </c>
      <c r="K164" s="22">
        <f t="shared" ca="1" si="30"/>
        <v>-9.7968751191668364</v>
      </c>
      <c r="L164" s="22">
        <f t="shared" ca="1" si="39"/>
        <v>0.25900477691351609</v>
      </c>
      <c r="M164" s="22">
        <f t="shared" ca="1" si="31"/>
        <v>5.5760233058463967E-4</v>
      </c>
      <c r="N164" s="22">
        <f t="shared" ca="1" si="32"/>
        <v>1.4473366942127024E-2</v>
      </c>
      <c r="O164" s="22">
        <f t="shared" ca="1" si="33"/>
        <v>6.623143851553227E-3</v>
      </c>
      <c r="P164" s="12">
        <f t="shared" ca="1" si="40"/>
        <v>0.50892511916146965</v>
      </c>
      <c r="Q164" s="12"/>
      <c r="R164" s="12"/>
      <c r="S164" s="12"/>
    </row>
    <row r="165" spans="1:19" x14ac:dyDescent="0.2">
      <c r="A165" s="12">
        <v>-709.5</v>
      </c>
      <c r="B165" s="12">
        <v>-9.8900500000017928</v>
      </c>
      <c r="C165" s="12"/>
      <c r="D165" s="69">
        <f t="shared" si="29"/>
        <v>-7.0949999999999999E-2</v>
      </c>
      <c r="E165" s="69">
        <f t="shared" si="29"/>
        <v>-9.8900500000017928</v>
      </c>
      <c r="F165" s="22">
        <f t="shared" si="34"/>
        <v>5.0339024999999996E-3</v>
      </c>
      <c r="G165" s="22">
        <f t="shared" si="35"/>
        <v>-3.5715538237499994E-4</v>
      </c>
      <c r="H165" s="22">
        <f t="shared" si="36"/>
        <v>2.5340174379506245E-5</v>
      </c>
      <c r="I165" s="22">
        <f t="shared" si="37"/>
        <v>0.70169904750012724</v>
      </c>
      <c r="J165" s="22">
        <f t="shared" si="38"/>
        <v>-4.9785547420134024E-2</v>
      </c>
      <c r="K165" s="22">
        <f t="shared" ca="1" si="30"/>
        <v>-9.80403905224202</v>
      </c>
      <c r="L165" s="22">
        <f t="shared" ca="1" si="39"/>
        <v>7.3978831345343663E-3</v>
      </c>
      <c r="M165" s="22">
        <f t="shared" ca="1" si="31"/>
        <v>5.6021525162324858E-4</v>
      </c>
      <c r="N165" s="22">
        <f t="shared" ca="1" si="32"/>
        <v>1.4663205469080641E-2</v>
      </c>
      <c r="O165" s="22">
        <f t="shared" ca="1" si="33"/>
        <v>6.9987232217945169E-3</v>
      </c>
      <c r="P165" s="12">
        <f t="shared" ca="1" si="40"/>
        <v>-8.6010947759772804E-2</v>
      </c>
      <c r="Q165" s="12"/>
      <c r="R165" s="12"/>
      <c r="S165" s="12"/>
    </row>
    <row r="166" spans="1:19" x14ac:dyDescent="0.2">
      <c r="A166" s="12">
        <v>-704</v>
      </c>
      <c r="B166" s="12">
        <v>-9.7515999999959604</v>
      </c>
      <c r="C166" s="12"/>
      <c r="D166" s="69">
        <f t="shared" si="29"/>
        <v>-7.0400000000000004E-2</v>
      </c>
      <c r="E166" s="69">
        <f t="shared" si="29"/>
        <v>-9.7515999999959604</v>
      </c>
      <c r="F166" s="22">
        <f t="shared" si="34"/>
        <v>4.9561600000000003E-3</v>
      </c>
      <c r="G166" s="22">
        <f t="shared" si="35"/>
        <v>-3.4891366400000001E-4</v>
      </c>
      <c r="H166" s="22">
        <f t="shared" si="36"/>
        <v>2.4563521945600003E-5</v>
      </c>
      <c r="I166" s="22">
        <f t="shared" si="37"/>
        <v>0.68651263999971568</v>
      </c>
      <c r="J166" s="22">
        <f t="shared" si="38"/>
        <v>-4.8330489855979986E-2</v>
      </c>
      <c r="K166" s="22">
        <f t="shared" ca="1" si="30"/>
        <v>-9.8432998221010468</v>
      </c>
      <c r="L166" s="22">
        <f t="shared" ca="1" si="39"/>
        <v>8.4088573741044979E-3</v>
      </c>
      <c r="M166" s="22">
        <f t="shared" ca="1" si="31"/>
        <v>5.7473634458229494E-4</v>
      </c>
      <c r="N166" s="22">
        <f t="shared" ca="1" si="32"/>
        <v>1.5733198183089932E-2</v>
      </c>
      <c r="O166" s="22">
        <f t="shared" ca="1" si="33"/>
        <v>9.2588942623790648E-3</v>
      </c>
      <c r="P166" s="12">
        <f t="shared" ca="1" si="40"/>
        <v>9.1699822105086426E-2</v>
      </c>
      <c r="Q166" s="12"/>
      <c r="R166" s="12"/>
      <c r="S166" s="12"/>
    </row>
    <row r="167" spans="1:19" x14ac:dyDescent="0.2">
      <c r="A167" s="12">
        <v>-700.5</v>
      </c>
      <c r="B167" s="12">
        <v>-9.768949999997858</v>
      </c>
      <c r="C167" s="12"/>
      <c r="D167" s="69">
        <f t="shared" si="29"/>
        <v>-7.0050000000000001E-2</v>
      </c>
      <c r="E167" s="69">
        <f t="shared" si="29"/>
        <v>-9.768949999997858</v>
      </c>
      <c r="F167" s="22">
        <f t="shared" si="34"/>
        <v>4.9070025000000003E-3</v>
      </c>
      <c r="G167" s="22">
        <f t="shared" si="35"/>
        <v>-3.4373552512500003E-4</v>
      </c>
      <c r="H167" s="22">
        <f t="shared" si="36"/>
        <v>2.4078673535006253E-5</v>
      </c>
      <c r="I167" s="22">
        <f t="shared" si="37"/>
        <v>0.68431494749985</v>
      </c>
      <c r="J167" s="22">
        <f t="shared" si="38"/>
        <v>-4.7936262072364497E-2</v>
      </c>
      <c r="K167" s="22">
        <f t="shared" ca="1" si="30"/>
        <v>-9.8681598321591366</v>
      </c>
      <c r="L167" s="22">
        <f t="shared" ca="1" si="39"/>
        <v>9.8425907974690804E-3</v>
      </c>
      <c r="M167" s="22">
        <f t="shared" ca="1" si="31"/>
        <v>5.8411006444385692E-4</v>
      </c>
      <c r="N167" s="22">
        <f t="shared" ca="1" si="32"/>
        <v>1.643711592257454E-2</v>
      </c>
      <c r="O167" s="22">
        <f t="shared" ca="1" si="33"/>
        <v>1.0870506075853886E-2</v>
      </c>
      <c r="P167" s="12">
        <f t="shared" ca="1" si="40"/>
        <v>9.9209832161278655E-2</v>
      </c>
      <c r="Q167" s="12"/>
      <c r="R167" s="12"/>
      <c r="S167" s="12"/>
    </row>
    <row r="168" spans="1:19" x14ac:dyDescent="0.2">
      <c r="A168" s="12">
        <v>-700</v>
      </c>
      <c r="B168" s="12">
        <v>-9.8099999999976717</v>
      </c>
      <c r="C168" s="12"/>
      <c r="D168" s="69">
        <f t="shared" si="29"/>
        <v>-7.0000000000000007E-2</v>
      </c>
      <c r="E168" s="69">
        <f t="shared" si="29"/>
        <v>-9.8099999999976717</v>
      </c>
      <c r="F168" s="22">
        <f t="shared" si="34"/>
        <v>4.9000000000000007E-3</v>
      </c>
      <c r="G168" s="22">
        <f t="shared" si="35"/>
        <v>-3.430000000000001E-4</v>
      </c>
      <c r="H168" s="22">
        <f t="shared" si="36"/>
        <v>2.4010000000000006E-5</v>
      </c>
      <c r="I168" s="22">
        <f t="shared" si="37"/>
        <v>0.68669999999983711</v>
      </c>
      <c r="J168" s="22">
        <f t="shared" si="38"/>
        <v>-4.80689999999886E-2</v>
      </c>
      <c r="K168" s="22">
        <f t="shared" ca="1" si="30"/>
        <v>-9.8717033817727806</v>
      </c>
      <c r="L168" s="22">
        <f t="shared" ca="1" si="39"/>
        <v>3.8073073224848442E-3</v>
      </c>
      <c r="M168" s="22">
        <f t="shared" ca="1" si="31"/>
        <v>5.8545766359894733E-4</v>
      </c>
      <c r="N168" s="22">
        <f t="shared" ca="1" si="32"/>
        <v>1.653914941488039E-2</v>
      </c>
      <c r="O168" s="22">
        <f t="shared" ca="1" si="33"/>
        <v>1.1111859273120105E-2</v>
      </c>
      <c r="P168" s="12">
        <f t="shared" ca="1" si="40"/>
        <v>6.1703381775108923E-2</v>
      </c>
      <c r="Q168" s="12"/>
      <c r="R168" s="12"/>
      <c r="S168" s="12"/>
    </row>
    <row r="169" spans="1:19" x14ac:dyDescent="0.2">
      <c r="A169" s="12">
        <v>-476</v>
      </c>
      <c r="B169" s="12">
        <v>-11.310400000002119</v>
      </c>
      <c r="C169" s="12"/>
      <c r="D169" s="69">
        <f t="shared" si="29"/>
        <v>-4.7600000000000003E-2</v>
      </c>
      <c r="E169" s="69">
        <f t="shared" si="29"/>
        <v>-11.310400000002119</v>
      </c>
      <c r="F169" s="22">
        <f t="shared" si="34"/>
        <v>2.2657600000000003E-3</v>
      </c>
      <c r="G169" s="22">
        <f t="shared" si="35"/>
        <v>-1.0785017600000002E-4</v>
      </c>
      <c r="H169" s="22">
        <f t="shared" si="36"/>
        <v>5.1336683776000013E-6</v>
      </c>
      <c r="I169" s="22">
        <f t="shared" si="37"/>
        <v>0.53837504000010095</v>
      </c>
      <c r="J169" s="22">
        <f t="shared" si="38"/>
        <v>-2.5626651904004805E-2</v>
      </c>
      <c r="K169" s="22">
        <f t="shared" ca="1" si="30"/>
        <v>-11.261068965447313</v>
      </c>
      <c r="L169" s="22">
        <f t="shared" ca="1" si="39"/>
        <v>2.4335509702474336E-3</v>
      </c>
      <c r="M169" s="22">
        <f t="shared" ca="1" si="31"/>
        <v>1.4347047149221206E-3</v>
      </c>
      <c r="N169" s="22">
        <f t="shared" ca="1" si="32"/>
        <v>0.10741751079406504</v>
      </c>
      <c r="O169" s="22">
        <f t="shared" ca="1" si="33"/>
        <v>0.47531844410147034</v>
      </c>
      <c r="P169" s="12">
        <f t="shared" ca="1" si="40"/>
        <v>-4.9331034554805697E-2</v>
      </c>
      <c r="Q169" s="12"/>
      <c r="R169" s="12"/>
      <c r="S169" s="12"/>
    </row>
    <row r="170" spans="1:19" x14ac:dyDescent="0.2">
      <c r="A170" s="12">
        <v>-475.5</v>
      </c>
      <c r="B170" s="12">
        <v>-11.581450000005134</v>
      </c>
      <c r="C170" s="12"/>
      <c r="D170" s="69">
        <f t="shared" si="29"/>
        <v>-4.7550000000000002E-2</v>
      </c>
      <c r="E170" s="69">
        <f t="shared" si="29"/>
        <v>-11.581450000005134</v>
      </c>
      <c r="F170" s="22">
        <f t="shared" si="34"/>
        <v>2.2610025E-3</v>
      </c>
      <c r="G170" s="22">
        <f t="shared" si="35"/>
        <v>-1.07510668875E-4</v>
      </c>
      <c r="H170" s="22">
        <f t="shared" si="36"/>
        <v>5.1121323050062497E-6</v>
      </c>
      <c r="I170" s="22">
        <f t="shared" si="37"/>
        <v>0.55069794750024414</v>
      </c>
      <c r="J170" s="22">
        <f t="shared" si="38"/>
        <v>-2.6185687403636609E-2</v>
      </c>
      <c r="K170" s="22">
        <f t="shared" ca="1" si="30"/>
        <v>-11.26372794076079</v>
      </c>
      <c r="L170" s="22">
        <f t="shared" ca="1" si="39"/>
        <v>0.10094730693046668</v>
      </c>
      <c r="M170" s="22">
        <f t="shared" ca="1" si="31"/>
        <v>1.4372219242347187E-3</v>
      </c>
      <c r="N170" s="22">
        <f t="shared" ca="1" si="32"/>
        <v>0.10774006876388569</v>
      </c>
      <c r="O170" s="22">
        <f t="shared" ca="1" si="33"/>
        <v>0.47732840130630505</v>
      </c>
      <c r="P170" s="12">
        <f t="shared" ca="1" si="40"/>
        <v>-0.31772205924434438</v>
      </c>
      <c r="Q170" s="12"/>
      <c r="R170" s="12"/>
      <c r="S170" s="12"/>
    </row>
    <row r="171" spans="1:19" x14ac:dyDescent="0.2">
      <c r="A171" s="12">
        <v>-425</v>
      </c>
      <c r="B171" s="12">
        <v>-10.757499999999709</v>
      </c>
      <c r="C171" s="12"/>
      <c r="D171" s="69">
        <f t="shared" si="29"/>
        <v>-4.2500000000000003E-2</v>
      </c>
      <c r="E171" s="69">
        <f t="shared" si="29"/>
        <v>-10.757499999999709</v>
      </c>
      <c r="F171" s="22">
        <f t="shared" si="34"/>
        <v>1.8062500000000003E-3</v>
      </c>
      <c r="G171" s="22">
        <f t="shared" si="35"/>
        <v>-7.6765625000000024E-5</v>
      </c>
      <c r="H171" s="22">
        <f t="shared" si="36"/>
        <v>3.2625390625000011E-6</v>
      </c>
      <c r="I171" s="22">
        <f t="shared" si="37"/>
        <v>0.45719374999998769</v>
      </c>
      <c r="J171" s="22">
        <f t="shared" si="38"/>
        <v>-1.9430734374999478E-2</v>
      </c>
      <c r="K171" s="22">
        <f t="shared" ca="1" si="30"/>
        <v>-11.522136469203266</v>
      </c>
      <c r="L171" s="22">
        <f t="shared" ca="1" si="39"/>
        <v>0.58466893003608245</v>
      </c>
      <c r="M171" s="22">
        <f t="shared" ca="1" si="31"/>
        <v>1.7078942846229541E-3</v>
      </c>
      <c r="N171" s="22">
        <f t="shared" ca="1" si="32"/>
        <v>0.14362904723883682</v>
      </c>
      <c r="O171" s="22">
        <f t="shared" ca="1" si="33"/>
        <v>0.70805571749771667</v>
      </c>
      <c r="P171" s="12">
        <f t="shared" ca="1" si="40"/>
        <v>0.76463646920355721</v>
      </c>
      <c r="Q171" s="12"/>
      <c r="R171" s="12"/>
      <c r="S171" s="12"/>
    </row>
    <row r="172" spans="1:19" x14ac:dyDescent="0.2">
      <c r="A172" s="12">
        <v>-424.5</v>
      </c>
      <c r="B172" s="12">
        <v>-11.928549999996903</v>
      </c>
      <c r="C172" s="12"/>
      <c r="D172" s="69">
        <f t="shared" si="29"/>
        <v>-4.2450000000000002E-2</v>
      </c>
      <c r="E172" s="69">
        <f t="shared" si="29"/>
        <v>-11.928549999996903</v>
      </c>
      <c r="F172" s="22">
        <f t="shared" si="34"/>
        <v>1.8020025000000002E-3</v>
      </c>
      <c r="G172" s="22">
        <f t="shared" si="35"/>
        <v>-7.6495006125000008E-5</v>
      </c>
      <c r="H172" s="22">
        <f t="shared" si="36"/>
        <v>3.2472130100062507E-6</v>
      </c>
      <c r="I172" s="22">
        <f t="shared" si="37"/>
        <v>0.50636694749986855</v>
      </c>
      <c r="J172" s="22">
        <f t="shared" si="38"/>
        <v>-2.1495276921369419E-2</v>
      </c>
      <c r="K172" s="22">
        <f t="shared" ca="1" si="30"/>
        <v>-11.524594494453009</v>
      </c>
      <c r="L172" s="22">
        <f t="shared" ca="1" si="39"/>
        <v>0.16318005045922346</v>
      </c>
      <c r="M172" s="22">
        <f t="shared" ca="1" si="31"/>
        <v>1.7107411582127838E-3</v>
      </c>
      <c r="N172" s="22">
        <f t="shared" ca="1" si="32"/>
        <v>0.14401827201060213</v>
      </c>
      <c r="O172" s="22">
        <f t="shared" ca="1" si="33"/>
        <v>0.71062525954237721</v>
      </c>
      <c r="P172" s="12">
        <f t="shared" ca="1" si="40"/>
        <v>-0.40395550554389459</v>
      </c>
      <c r="Q172" s="12"/>
      <c r="R172" s="12"/>
      <c r="S172" s="12"/>
    </row>
    <row r="173" spans="1:19" x14ac:dyDescent="0.2">
      <c r="A173" s="12">
        <v>-264</v>
      </c>
      <c r="B173" s="12">
        <v>-12.407600000005914</v>
      </c>
      <c r="C173" s="12"/>
      <c r="D173" s="69">
        <f t="shared" si="29"/>
        <v>-2.64E-2</v>
      </c>
      <c r="E173" s="69">
        <f t="shared" si="29"/>
        <v>-12.407600000005914</v>
      </c>
      <c r="F173" s="22">
        <f t="shared" si="34"/>
        <v>6.9695999999999994E-4</v>
      </c>
      <c r="G173" s="22">
        <f t="shared" si="35"/>
        <v>-1.8399744E-5</v>
      </c>
      <c r="H173" s="22">
        <f t="shared" si="36"/>
        <v>4.8575324159999989E-7</v>
      </c>
      <c r="I173" s="22">
        <f t="shared" si="37"/>
        <v>0.32756064000015611</v>
      </c>
      <c r="J173" s="22">
        <f t="shared" si="38"/>
        <v>-8.6476008960041217E-3</v>
      </c>
      <c r="K173" s="22">
        <f t="shared" ca="1" si="30"/>
        <v>-12.211803930562287</v>
      </c>
      <c r="L173" s="22">
        <f t="shared" ca="1" si="39"/>
        <v>3.8336100809573753E-2</v>
      </c>
      <c r="M173" s="22">
        <f t="shared" ca="1" si="31"/>
        <v>2.8120452801995025E-3</v>
      </c>
      <c r="N173" s="22">
        <f t="shared" ca="1" si="32"/>
        <v>0.30812417926812469</v>
      </c>
      <c r="O173" s="22">
        <f t="shared" ca="1" si="33"/>
        <v>1.8707940016396065</v>
      </c>
      <c r="P173" s="12">
        <f t="shared" ca="1" si="40"/>
        <v>-0.19579606944362737</v>
      </c>
      <c r="Q173" s="12"/>
      <c r="R173" s="12"/>
      <c r="S173" s="12"/>
    </row>
    <row r="174" spans="1:19" x14ac:dyDescent="0.2">
      <c r="A174" s="12">
        <v>-257</v>
      </c>
      <c r="B174" s="12">
        <v>-12.451300000000629</v>
      </c>
      <c r="C174" s="12"/>
      <c r="D174" s="69">
        <f t="shared" si="29"/>
        <v>-2.5700000000000001E-2</v>
      </c>
      <c r="E174" s="69">
        <f t="shared" si="29"/>
        <v>-12.451300000000629</v>
      </c>
      <c r="F174" s="22">
        <f t="shared" si="34"/>
        <v>6.6049000000000001E-4</v>
      </c>
      <c r="G174" s="22">
        <f t="shared" si="35"/>
        <v>-1.6974592999999999E-5</v>
      </c>
      <c r="H174" s="22">
        <f t="shared" si="36"/>
        <v>4.3624704010000004E-7</v>
      </c>
      <c r="I174" s="22">
        <f t="shared" si="37"/>
        <v>0.31999841000001616</v>
      </c>
      <c r="J174" s="22">
        <f t="shared" si="38"/>
        <v>-8.2239591370004157E-3</v>
      </c>
      <c r="K174" s="22">
        <f t="shared" ca="1" si="30"/>
        <v>-12.237155800302618</v>
      </c>
      <c r="L174" s="22">
        <f t="shared" ca="1" si="39"/>
        <v>4.5857738264301291E-2</v>
      </c>
      <c r="M174" s="22">
        <f t="shared" ca="1" si="31"/>
        <v>2.8692663052063624E-3</v>
      </c>
      <c r="N174" s="22">
        <f t="shared" ca="1" si="32"/>
        <v>0.31724000272221831</v>
      </c>
      <c r="O174" s="22">
        <f t="shared" ca="1" si="33"/>
        <v>1.9383621585849184</v>
      </c>
      <c r="P174" s="12">
        <f t="shared" ca="1" si="40"/>
        <v>-0.21414419969801024</v>
      </c>
      <c r="Q174" s="12"/>
      <c r="R174" s="12"/>
      <c r="S174" s="12"/>
    </row>
    <row r="175" spans="1:19" x14ac:dyDescent="0.2">
      <c r="A175" s="12">
        <v>-90</v>
      </c>
      <c r="B175" s="12">
        <v>-12.821000000003551</v>
      </c>
      <c r="C175" s="12"/>
      <c r="D175" s="69">
        <f t="shared" si="29"/>
        <v>-8.9999999999999993E-3</v>
      </c>
      <c r="E175" s="69">
        <f t="shared" si="29"/>
        <v>-12.821000000003551</v>
      </c>
      <c r="F175" s="22">
        <f t="shared" si="34"/>
        <v>8.099999999999999E-5</v>
      </c>
      <c r="G175" s="22">
        <f t="shared" si="35"/>
        <v>-7.2899999999999982E-7</v>
      </c>
      <c r="H175" s="22">
        <f t="shared" si="36"/>
        <v>6.5609999999999983E-9</v>
      </c>
      <c r="I175" s="22">
        <f t="shared" si="37"/>
        <v>0.11538900000003195</v>
      </c>
      <c r="J175" s="22">
        <f t="shared" si="38"/>
        <v>-1.0385010000002876E-3</v>
      </c>
      <c r="K175" s="22">
        <f t="shared" ca="1" si="30"/>
        <v>-12.727484724432459</v>
      </c>
      <c r="L175" s="22">
        <f t="shared" ca="1" si="39"/>
        <v>8.7451067651371436E-3</v>
      </c>
      <c r="M175" s="22">
        <f t="shared" ca="1" si="31"/>
        <v>4.4976937334754094E-3</v>
      </c>
      <c r="N175" s="22">
        <f t="shared" ca="1" si="32"/>
        <v>0.59278693330589494</v>
      </c>
      <c r="O175" s="22">
        <f t="shared" ca="1" si="33"/>
        <v>4.0633857738436818</v>
      </c>
      <c r="P175" s="12">
        <f t="shared" ca="1" si="40"/>
        <v>-9.3515275571091294E-2</v>
      </c>
      <c r="Q175" s="12"/>
      <c r="R175" s="12"/>
      <c r="S175" s="12"/>
    </row>
    <row r="176" spans="1:19" x14ac:dyDescent="0.2">
      <c r="A176" s="12">
        <v>-62</v>
      </c>
      <c r="B176" s="12">
        <v>-12.849800000003597</v>
      </c>
      <c r="C176" s="12"/>
      <c r="D176" s="69">
        <f t="shared" si="29"/>
        <v>-6.1999999999999998E-3</v>
      </c>
      <c r="E176" s="69">
        <f t="shared" si="29"/>
        <v>-12.849800000003597</v>
      </c>
      <c r="F176" s="22">
        <f t="shared" si="34"/>
        <v>3.8439999999999998E-5</v>
      </c>
      <c r="G176" s="22">
        <f t="shared" si="35"/>
        <v>-2.3832799999999999E-7</v>
      </c>
      <c r="H176" s="22">
        <f t="shared" si="36"/>
        <v>1.4776335999999999E-9</v>
      </c>
      <c r="I176" s="22">
        <f t="shared" si="37"/>
        <v>7.9668760000022307E-2</v>
      </c>
      <c r="J176" s="22">
        <f t="shared" si="38"/>
        <v>-4.9394631200013828E-4</v>
      </c>
      <c r="K176" s="22">
        <f t="shared" ca="1" si="30"/>
        <v>-12.788182084599502</v>
      </c>
      <c r="L176" s="22">
        <f t="shared" ca="1" si="39"/>
        <v>3.7967674987462903E-3</v>
      </c>
      <c r="M176" s="22">
        <f t="shared" ca="1" si="31"/>
        <v>4.824459719904437E-3</v>
      </c>
      <c r="N176" s="22">
        <f t="shared" ca="1" si="32"/>
        <v>0.65104981479816471</v>
      </c>
      <c r="O176" s="22">
        <f t="shared" ca="1" si="33"/>
        <v>4.5273118828062628</v>
      </c>
      <c r="P176" s="12">
        <f t="shared" ca="1" si="40"/>
        <v>-6.1617915404095669E-2</v>
      </c>
      <c r="Q176" s="12"/>
      <c r="R176" s="12"/>
      <c r="S176" s="12"/>
    </row>
    <row r="177" spans="1:19" x14ac:dyDescent="0.2">
      <c r="A177" s="12">
        <v>-30</v>
      </c>
      <c r="B177" s="12">
        <v>-12.936999999998079</v>
      </c>
      <c r="C177" s="12"/>
      <c r="D177" s="69">
        <f t="shared" si="29"/>
        <v>-3.0000000000000001E-3</v>
      </c>
      <c r="E177" s="69">
        <f t="shared" si="29"/>
        <v>-12.936999999998079</v>
      </c>
      <c r="F177" s="22">
        <f t="shared" si="34"/>
        <v>9.0000000000000002E-6</v>
      </c>
      <c r="G177" s="22">
        <f t="shared" si="35"/>
        <v>-2.7E-8</v>
      </c>
      <c r="H177" s="22">
        <f t="shared" si="36"/>
        <v>8.1000000000000005E-11</v>
      </c>
      <c r="I177" s="22">
        <f t="shared" si="37"/>
        <v>3.8810999999994239E-2</v>
      </c>
      <c r="J177" s="22">
        <f t="shared" si="38"/>
        <v>-1.1643299999998272E-4</v>
      </c>
      <c r="K177" s="22">
        <f t="shared" ca="1" si="30"/>
        <v>-12.849985317348958</v>
      </c>
      <c r="L177" s="22">
        <f t="shared" ca="1" si="39"/>
        <v>7.5715549965272664E-3</v>
      </c>
      <c r="M177" s="22">
        <f t="shared" ca="1" si="31"/>
        <v>5.218545222668158E-3</v>
      </c>
      <c r="N177" s="22">
        <f t="shared" ca="1" si="32"/>
        <v>0.72235136692854773</v>
      </c>
      <c r="O177" s="22">
        <f t="shared" ca="1" si="33"/>
        <v>5.0999905290068543</v>
      </c>
      <c r="P177" s="12">
        <f t="shared" ca="1" si="40"/>
        <v>-8.7014682649121156E-2</v>
      </c>
      <c r="Q177" s="12"/>
      <c r="R177" s="12"/>
      <c r="S177" s="12"/>
    </row>
    <row r="178" spans="1:19" x14ac:dyDescent="0.2">
      <c r="A178" s="12">
        <v>-2</v>
      </c>
      <c r="B178" s="12">
        <v>-12.995799999996962</v>
      </c>
      <c r="C178" s="12"/>
      <c r="D178" s="69">
        <f t="shared" si="29"/>
        <v>-2.0000000000000001E-4</v>
      </c>
      <c r="E178" s="69">
        <f t="shared" si="29"/>
        <v>-12.995799999996962</v>
      </c>
      <c r="F178" s="22">
        <f t="shared" si="34"/>
        <v>4.0000000000000001E-8</v>
      </c>
      <c r="G178" s="22">
        <f t="shared" si="35"/>
        <v>-7.9999999999999998E-12</v>
      </c>
      <c r="H178" s="22">
        <f t="shared" si="36"/>
        <v>1.6000000000000002E-15</v>
      </c>
      <c r="I178" s="22">
        <f t="shared" si="37"/>
        <v>2.5991599999993925E-3</v>
      </c>
      <c r="J178" s="22">
        <f t="shared" si="38"/>
        <v>-5.1983199999987858E-7</v>
      </c>
      <c r="K178" s="22">
        <f t="shared" ca="1" si="30"/>
        <v>-12.897443614493469</v>
      </c>
      <c r="L178" s="22">
        <f t="shared" ca="1" si="39"/>
        <v>9.6739785693117312E-3</v>
      </c>
      <c r="M178" s="22">
        <f t="shared" ca="1" si="31"/>
        <v>5.5820413136940727E-3</v>
      </c>
      <c r="N178" s="22">
        <f t="shared" ca="1" si="32"/>
        <v>0.78903342482698535</v>
      </c>
      <c r="O178" s="22">
        <f t="shared" ca="1" si="33"/>
        <v>5.6398914470873214</v>
      </c>
      <c r="P178" s="12">
        <f t="shared" ca="1" si="40"/>
        <v>-9.8356385503493016E-2</v>
      </c>
      <c r="Q178" s="12"/>
      <c r="R178" s="12"/>
      <c r="S178" s="12"/>
    </row>
    <row r="179" spans="1:19" x14ac:dyDescent="0.2">
      <c r="A179" s="12">
        <v>1</v>
      </c>
      <c r="B179" s="12">
        <v>-12.94210000000021</v>
      </c>
      <c r="C179" s="12"/>
      <c r="D179" s="69">
        <f t="shared" si="29"/>
        <v>1E-4</v>
      </c>
      <c r="E179" s="69">
        <f t="shared" si="29"/>
        <v>-12.94210000000021</v>
      </c>
      <c r="F179" s="22">
        <f t="shared" si="34"/>
        <v>1E-8</v>
      </c>
      <c r="G179" s="22">
        <f t="shared" si="35"/>
        <v>9.9999999999999998E-13</v>
      </c>
      <c r="H179" s="22">
        <f t="shared" si="36"/>
        <v>1.0000000000000001E-16</v>
      </c>
      <c r="I179" s="22">
        <f t="shared" si="37"/>
        <v>-1.2942100000000211E-3</v>
      </c>
      <c r="J179" s="22">
        <f t="shared" si="38"/>
        <v>-1.2942100000000212E-7</v>
      </c>
      <c r="K179" s="22">
        <f t="shared" ca="1" si="30"/>
        <v>-12.902161993693149</v>
      </c>
      <c r="L179" s="22">
        <f t="shared" ca="1" si="39"/>
        <v>1.5950443477828365E-3</v>
      </c>
      <c r="M179" s="22">
        <f t="shared" ca="1" si="31"/>
        <v>5.6220454864961498E-3</v>
      </c>
      <c r="N179" s="22">
        <f t="shared" ca="1" si="32"/>
        <v>0.7964223117587893</v>
      </c>
      <c r="O179" s="22">
        <f t="shared" ca="1" si="33"/>
        <v>5.6999521792412038</v>
      </c>
      <c r="P179" s="12">
        <f t="shared" ca="1" si="40"/>
        <v>-3.9938006307060903E-2</v>
      </c>
      <c r="Q179" s="12"/>
      <c r="R179" s="12"/>
      <c r="S179" s="12"/>
    </row>
    <row r="180" spans="1:19" x14ac:dyDescent="0.2">
      <c r="A180" s="12"/>
      <c r="B180" s="12"/>
      <c r="C180" s="12"/>
      <c r="D180" s="69">
        <f t="shared" si="29"/>
        <v>0</v>
      </c>
      <c r="E180" s="69">
        <f t="shared" si="29"/>
        <v>0</v>
      </c>
      <c r="F180" s="22">
        <f t="shared" si="34"/>
        <v>0</v>
      </c>
      <c r="G180" s="22">
        <f t="shared" si="35"/>
        <v>0</v>
      </c>
      <c r="H180" s="22">
        <f t="shared" si="36"/>
        <v>0</v>
      </c>
      <c r="I180" s="22">
        <f t="shared" si="37"/>
        <v>0</v>
      </c>
      <c r="J180" s="22">
        <f t="shared" si="38"/>
        <v>0</v>
      </c>
      <c r="K180" s="22">
        <f t="shared" ca="1" si="30"/>
        <v>-12.900597081021244</v>
      </c>
      <c r="L180" s="22">
        <f t="shared" ca="1" si="39"/>
        <v>166.42540504685385</v>
      </c>
      <c r="M180" s="22">
        <f t="shared" ca="1" si="31"/>
        <v>5.6086877522617627E-3</v>
      </c>
      <c r="N180" s="22">
        <f t="shared" ca="1" si="32"/>
        <v>0.79395402445869956</v>
      </c>
      <c r="O180" s="22">
        <f t="shared" ca="1" si="33"/>
        <v>5.6798836355830886</v>
      </c>
      <c r="P180" s="12">
        <f t="shared" ca="1" si="40"/>
        <v>12.900597081021244</v>
      </c>
      <c r="Q180" s="12"/>
      <c r="R180" s="12"/>
      <c r="S180" s="12"/>
    </row>
    <row r="181" spans="1:19" x14ac:dyDescent="0.2">
      <c r="A181" s="12"/>
      <c r="B181" s="12"/>
      <c r="C181" s="12"/>
      <c r="D181" s="69">
        <f t="shared" si="29"/>
        <v>0</v>
      </c>
      <c r="E181" s="69">
        <f t="shared" si="29"/>
        <v>0</v>
      </c>
      <c r="F181" s="22">
        <f t="shared" si="34"/>
        <v>0</v>
      </c>
      <c r="G181" s="22">
        <f t="shared" si="35"/>
        <v>0</v>
      </c>
      <c r="H181" s="22">
        <f t="shared" si="36"/>
        <v>0</v>
      </c>
      <c r="I181" s="22">
        <f t="shared" si="37"/>
        <v>0</v>
      </c>
      <c r="J181" s="22">
        <f t="shared" si="38"/>
        <v>0</v>
      </c>
      <c r="K181" s="22">
        <f t="shared" ca="1" si="30"/>
        <v>-12.900597081021244</v>
      </c>
      <c r="L181" s="22">
        <f t="shared" ca="1" si="39"/>
        <v>166.42540504685385</v>
      </c>
      <c r="M181" s="22">
        <f t="shared" ca="1" si="31"/>
        <v>5.6086877522617627E-3</v>
      </c>
      <c r="N181" s="22">
        <f t="shared" ca="1" si="32"/>
        <v>0.79395402445869956</v>
      </c>
      <c r="O181" s="22">
        <f t="shared" ca="1" si="33"/>
        <v>5.6798836355830886</v>
      </c>
      <c r="P181" s="12">
        <f t="shared" ca="1" si="40"/>
        <v>12.900597081021244</v>
      </c>
      <c r="Q181" s="12"/>
      <c r="R181" s="12"/>
      <c r="S181" s="12"/>
    </row>
    <row r="182" spans="1:19" x14ac:dyDescent="0.2">
      <c r="A182" s="12"/>
      <c r="B182" s="12"/>
      <c r="C182" s="12"/>
      <c r="D182" s="69">
        <f t="shared" si="29"/>
        <v>0</v>
      </c>
      <c r="E182" s="69">
        <f t="shared" si="29"/>
        <v>0</v>
      </c>
      <c r="F182" s="22">
        <f t="shared" si="34"/>
        <v>0</v>
      </c>
      <c r="G182" s="22">
        <f t="shared" si="35"/>
        <v>0</v>
      </c>
      <c r="H182" s="22">
        <f t="shared" si="36"/>
        <v>0</v>
      </c>
      <c r="I182" s="22">
        <f t="shared" si="37"/>
        <v>0</v>
      </c>
      <c r="J182" s="22">
        <f t="shared" si="38"/>
        <v>0</v>
      </c>
      <c r="K182" s="22">
        <f t="shared" ca="1" si="30"/>
        <v>-12.900597081021244</v>
      </c>
      <c r="L182" s="22">
        <f t="shared" ca="1" si="39"/>
        <v>166.42540504685385</v>
      </c>
      <c r="M182" s="22">
        <f t="shared" ca="1" si="31"/>
        <v>5.6086877522617627E-3</v>
      </c>
      <c r="N182" s="22">
        <f t="shared" ca="1" si="32"/>
        <v>0.79395402445869956</v>
      </c>
      <c r="O182" s="22">
        <f t="shared" ca="1" si="33"/>
        <v>5.6798836355830886</v>
      </c>
      <c r="P182" s="12">
        <f t="shared" ca="1" si="40"/>
        <v>12.900597081021244</v>
      </c>
      <c r="Q182" s="12"/>
      <c r="R182" s="12"/>
      <c r="S182" s="12"/>
    </row>
    <row r="183" spans="1:19" x14ac:dyDescent="0.2">
      <c r="A183" s="12"/>
      <c r="B183" s="12"/>
      <c r="C183" s="12"/>
      <c r="D183" s="69">
        <f t="shared" si="29"/>
        <v>0</v>
      </c>
      <c r="E183" s="69">
        <f t="shared" si="29"/>
        <v>0</v>
      </c>
      <c r="F183" s="22">
        <f t="shared" si="34"/>
        <v>0</v>
      </c>
      <c r="G183" s="22">
        <f t="shared" si="35"/>
        <v>0</v>
      </c>
      <c r="H183" s="22">
        <f t="shared" si="36"/>
        <v>0</v>
      </c>
      <c r="I183" s="22">
        <f t="shared" si="37"/>
        <v>0</v>
      </c>
      <c r="J183" s="22">
        <f t="shared" si="38"/>
        <v>0</v>
      </c>
      <c r="K183" s="22">
        <f t="shared" ca="1" si="30"/>
        <v>-12.900597081021244</v>
      </c>
      <c r="L183" s="22">
        <f t="shared" ca="1" si="39"/>
        <v>166.42540504685385</v>
      </c>
      <c r="M183" s="22">
        <f t="shared" ca="1" si="31"/>
        <v>5.6086877522617627E-3</v>
      </c>
      <c r="N183" s="22">
        <f t="shared" ca="1" si="32"/>
        <v>0.79395402445869956</v>
      </c>
      <c r="O183" s="22">
        <f t="shared" ca="1" si="33"/>
        <v>5.6798836355830886</v>
      </c>
      <c r="P183" s="12">
        <f t="shared" ca="1" si="40"/>
        <v>12.900597081021244</v>
      </c>
      <c r="Q183" s="12"/>
      <c r="R183" s="12"/>
      <c r="S183" s="12"/>
    </row>
    <row r="184" spans="1:19" x14ac:dyDescent="0.2">
      <c r="A184" s="12"/>
      <c r="B184" s="12"/>
      <c r="C184" s="12"/>
      <c r="D184" s="69">
        <f t="shared" si="29"/>
        <v>0</v>
      </c>
      <c r="E184" s="69">
        <f t="shared" si="29"/>
        <v>0</v>
      </c>
      <c r="F184" s="22">
        <f t="shared" si="34"/>
        <v>0</v>
      </c>
      <c r="G184" s="22">
        <f t="shared" si="35"/>
        <v>0</v>
      </c>
      <c r="H184" s="22">
        <f t="shared" si="36"/>
        <v>0</v>
      </c>
      <c r="I184" s="22">
        <f t="shared" si="37"/>
        <v>0</v>
      </c>
      <c r="J184" s="22">
        <f t="shared" si="38"/>
        <v>0</v>
      </c>
      <c r="K184" s="22">
        <f t="shared" ca="1" si="30"/>
        <v>-12.900597081021244</v>
      </c>
      <c r="L184" s="22">
        <f t="shared" ca="1" si="39"/>
        <v>166.42540504685385</v>
      </c>
      <c r="M184" s="22">
        <f t="shared" ca="1" si="31"/>
        <v>5.6086877522617627E-3</v>
      </c>
      <c r="N184" s="22">
        <f t="shared" ca="1" si="32"/>
        <v>0.79395402445869956</v>
      </c>
      <c r="O184" s="22">
        <f t="shared" ca="1" si="33"/>
        <v>5.6798836355830886</v>
      </c>
      <c r="P184" s="12">
        <f t="shared" ca="1" si="40"/>
        <v>12.900597081021244</v>
      </c>
      <c r="Q184" s="12"/>
      <c r="R184" s="12"/>
      <c r="S184" s="12"/>
    </row>
    <row r="185" spans="1:19" x14ac:dyDescent="0.2">
      <c r="A185" s="12"/>
      <c r="B185" s="12"/>
      <c r="C185" s="12"/>
      <c r="D185" s="69">
        <f t="shared" si="29"/>
        <v>0</v>
      </c>
      <c r="E185" s="69">
        <f t="shared" si="29"/>
        <v>0</v>
      </c>
      <c r="F185" s="22">
        <f t="shared" si="34"/>
        <v>0</v>
      </c>
      <c r="G185" s="22">
        <f t="shared" si="35"/>
        <v>0</v>
      </c>
      <c r="H185" s="22">
        <f t="shared" si="36"/>
        <v>0</v>
      </c>
      <c r="I185" s="22">
        <f t="shared" si="37"/>
        <v>0</v>
      </c>
      <c r="J185" s="22">
        <f t="shared" si="38"/>
        <v>0</v>
      </c>
      <c r="K185" s="22">
        <f t="shared" ca="1" si="30"/>
        <v>-12.900597081021244</v>
      </c>
      <c r="L185" s="22">
        <f t="shared" ca="1" si="39"/>
        <v>166.42540504685385</v>
      </c>
      <c r="M185" s="22">
        <f t="shared" ca="1" si="31"/>
        <v>5.6086877522617627E-3</v>
      </c>
      <c r="N185" s="22">
        <f t="shared" ca="1" si="32"/>
        <v>0.79395402445869956</v>
      </c>
      <c r="O185" s="22">
        <f t="shared" ca="1" si="33"/>
        <v>5.6798836355830886</v>
      </c>
      <c r="P185" s="12">
        <f t="shared" ca="1" si="40"/>
        <v>12.900597081021244</v>
      </c>
      <c r="Q185" s="12"/>
      <c r="R185" s="12"/>
      <c r="S185" s="12"/>
    </row>
    <row r="186" spans="1:19" x14ac:dyDescent="0.2">
      <c r="A186" s="12"/>
      <c r="B186" s="12"/>
      <c r="C186" s="12"/>
      <c r="D186" s="69">
        <f t="shared" si="29"/>
        <v>0</v>
      </c>
      <c r="E186" s="69">
        <f t="shared" si="29"/>
        <v>0</v>
      </c>
      <c r="F186" s="22">
        <f t="shared" si="34"/>
        <v>0</v>
      </c>
      <c r="G186" s="22">
        <f t="shared" si="35"/>
        <v>0</v>
      </c>
      <c r="H186" s="22">
        <f t="shared" si="36"/>
        <v>0</v>
      </c>
      <c r="I186" s="22">
        <f t="shared" si="37"/>
        <v>0</v>
      </c>
      <c r="J186" s="22">
        <f t="shared" si="38"/>
        <v>0</v>
      </c>
      <c r="K186" s="22">
        <f t="shared" ca="1" si="30"/>
        <v>-12.900597081021244</v>
      </c>
      <c r="L186" s="22">
        <f t="shared" ca="1" si="39"/>
        <v>166.42540504685385</v>
      </c>
      <c r="M186" s="22">
        <f t="shared" ca="1" si="31"/>
        <v>5.6086877522617627E-3</v>
      </c>
      <c r="N186" s="22">
        <f t="shared" ca="1" si="32"/>
        <v>0.79395402445869956</v>
      </c>
      <c r="O186" s="22">
        <f t="shared" ca="1" si="33"/>
        <v>5.6798836355830886</v>
      </c>
      <c r="P186" s="12">
        <f t="shared" ca="1" si="40"/>
        <v>12.900597081021244</v>
      </c>
      <c r="Q186" s="12"/>
      <c r="R186" s="12"/>
      <c r="S186" s="12"/>
    </row>
    <row r="187" spans="1:19" x14ac:dyDescent="0.2">
      <c r="A187" s="12"/>
      <c r="B187" s="12"/>
      <c r="C187" s="12"/>
      <c r="D187" s="69">
        <f t="shared" si="29"/>
        <v>0</v>
      </c>
      <c r="E187" s="69">
        <f t="shared" si="29"/>
        <v>0</v>
      </c>
      <c r="F187" s="22">
        <f t="shared" si="34"/>
        <v>0</v>
      </c>
      <c r="G187" s="22">
        <f t="shared" si="35"/>
        <v>0</v>
      </c>
      <c r="H187" s="22">
        <f t="shared" si="36"/>
        <v>0</v>
      </c>
      <c r="I187" s="22">
        <f t="shared" si="37"/>
        <v>0</v>
      </c>
      <c r="J187" s="22">
        <f t="shared" si="38"/>
        <v>0</v>
      </c>
      <c r="K187" s="22">
        <f t="shared" ca="1" si="30"/>
        <v>-12.900597081021244</v>
      </c>
      <c r="L187" s="22">
        <f t="shared" ca="1" si="39"/>
        <v>166.42540504685385</v>
      </c>
      <c r="M187" s="22">
        <f t="shared" ca="1" si="31"/>
        <v>5.6086877522617627E-3</v>
      </c>
      <c r="N187" s="22">
        <f t="shared" ca="1" si="32"/>
        <v>0.79395402445869956</v>
      </c>
      <c r="O187" s="22">
        <f t="shared" ca="1" si="33"/>
        <v>5.6798836355830886</v>
      </c>
      <c r="P187" s="12">
        <f t="shared" ca="1" si="40"/>
        <v>12.900597081021244</v>
      </c>
      <c r="Q187" s="12"/>
      <c r="R187" s="12"/>
      <c r="S187" s="12"/>
    </row>
    <row r="188" spans="1:19" x14ac:dyDescent="0.2">
      <c r="A188" s="12"/>
      <c r="B188" s="12"/>
      <c r="C188" s="12"/>
      <c r="D188" s="69">
        <f t="shared" si="29"/>
        <v>0</v>
      </c>
      <c r="E188" s="69">
        <f t="shared" si="29"/>
        <v>0</v>
      </c>
      <c r="F188" s="22">
        <f t="shared" si="34"/>
        <v>0</v>
      </c>
      <c r="G188" s="22">
        <f t="shared" si="35"/>
        <v>0</v>
      </c>
      <c r="H188" s="22">
        <f t="shared" si="36"/>
        <v>0</v>
      </c>
      <c r="I188" s="22">
        <f t="shared" si="37"/>
        <v>0</v>
      </c>
      <c r="J188" s="22">
        <f t="shared" si="38"/>
        <v>0</v>
      </c>
      <c r="K188" s="22">
        <f t="shared" ca="1" si="30"/>
        <v>-12.900597081021244</v>
      </c>
      <c r="L188" s="22">
        <f t="shared" ca="1" si="39"/>
        <v>166.42540504685385</v>
      </c>
      <c r="M188" s="22">
        <f t="shared" ca="1" si="31"/>
        <v>5.6086877522617627E-3</v>
      </c>
      <c r="N188" s="22">
        <f t="shared" ca="1" si="32"/>
        <v>0.79395402445869956</v>
      </c>
      <c r="O188" s="22">
        <f t="shared" ca="1" si="33"/>
        <v>5.6798836355830886</v>
      </c>
      <c r="P188" s="12">
        <f t="shared" ca="1" si="40"/>
        <v>12.900597081021244</v>
      </c>
      <c r="Q188" s="12"/>
      <c r="R188" s="12"/>
      <c r="S188" s="12"/>
    </row>
    <row r="189" spans="1:19" x14ac:dyDescent="0.2">
      <c r="A189" s="12"/>
      <c r="B189" s="12"/>
      <c r="C189" s="12"/>
      <c r="D189" s="69">
        <f t="shared" si="29"/>
        <v>0</v>
      </c>
      <c r="E189" s="69">
        <f t="shared" si="29"/>
        <v>0</v>
      </c>
      <c r="F189" s="22">
        <f t="shared" si="34"/>
        <v>0</v>
      </c>
      <c r="G189" s="22">
        <f t="shared" si="35"/>
        <v>0</v>
      </c>
      <c r="H189" s="22">
        <f t="shared" si="36"/>
        <v>0</v>
      </c>
      <c r="I189" s="22">
        <f t="shared" si="37"/>
        <v>0</v>
      </c>
      <c r="J189" s="22">
        <f t="shared" si="38"/>
        <v>0</v>
      </c>
      <c r="K189" s="22">
        <f t="shared" ca="1" si="30"/>
        <v>-12.900597081021244</v>
      </c>
      <c r="L189" s="22">
        <f t="shared" ca="1" si="39"/>
        <v>166.42540504685385</v>
      </c>
      <c r="M189" s="22">
        <f t="shared" ca="1" si="31"/>
        <v>5.6086877522617627E-3</v>
      </c>
      <c r="N189" s="22">
        <f t="shared" ca="1" si="32"/>
        <v>0.79395402445869956</v>
      </c>
      <c r="O189" s="22">
        <f t="shared" ca="1" si="33"/>
        <v>5.6798836355830886</v>
      </c>
      <c r="P189" s="12">
        <f t="shared" ca="1" si="40"/>
        <v>12.900597081021244</v>
      </c>
      <c r="Q189" s="12"/>
      <c r="R189" s="12"/>
      <c r="S189" s="12"/>
    </row>
    <row r="190" spans="1:19" x14ac:dyDescent="0.2">
      <c r="A190" s="12"/>
      <c r="B190" s="12"/>
      <c r="C190" s="12"/>
      <c r="D190" s="69">
        <f t="shared" si="29"/>
        <v>0</v>
      </c>
      <c r="E190" s="69">
        <f t="shared" si="29"/>
        <v>0</v>
      </c>
      <c r="F190" s="22">
        <f t="shared" si="34"/>
        <v>0</v>
      </c>
      <c r="G190" s="22">
        <f t="shared" si="35"/>
        <v>0</v>
      </c>
      <c r="H190" s="22">
        <f t="shared" si="36"/>
        <v>0</v>
      </c>
      <c r="I190" s="22">
        <f t="shared" si="37"/>
        <v>0</v>
      </c>
      <c r="J190" s="22">
        <f t="shared" si="38"/>
        <v>0</v>
      </c>
      <c r="K190" s="22">
        <f t="shared" ca="1" si="30"/>
        <v>-12.900597081021244</v>
      </c>
      <c r="L190" s="22">
        <f t="shared" ca="1" si="39"/>
        <v>166.42540504685385</v>
      </c>
      <c r="M190" s="22">
        <f t="shared" ca="1" si="31"/>
        <v>5.6086877522617627E-3</v>
      </c>
      <c r="N190" s="22">
        <f t="shared" ca="1" si="32"/>
        <v>0.79395402445869956</v>
      </c>
      <c r="O190" s="22">
        <f t="shared" ca="1" si="33"/>
        <v>5.6798836355830886</v>
      </c>
      <c r="P190" s="12">
        <f t="shared" ca="1" si="40"/>
        <v>12.900597081021244</v>
      </c>
      <c r="Q190" s="12"/>
      <c r="R190" s="12"/>
      <c r="S190" s="12"/>
    </row>
    <row r="191" spans="1:19" x14ac:dyDescent="0.2">
      <c r="A191" s="12"/>
      <c r="B191" s="12"/>
      <c r="C191" s="12"/>
      <c r="D191" s="69">
        <f t="shared" si="29"/>
        <v>0</v>
      </c>
      <c r="E191" s="69">
        <f t="shared" si="29"/>
        <v>0</v>
      </c>
      <c r="F191" s="22">
        <f t="shared" si="34"/>
        <v>0</v>
      </c>
      <c r="G191" s="22">
        <f t="shared" si="35"/>
        <v>0</v>
      </c>
      <c r="H191" s="22">
        <f t="shared" si="36"/>
        <v>0</v>
      </c>
      <c r="I191" s="22">
        <f t="shared" si="37"/>
        <v>0</v>
      </c>
      <c r="J191" s="22">
        <f t="shared" si="38"/>
        <v>0</v>
      </c>
      <c r="K191" s="22">
        <f t="shared" ca="1" si="30"/>
        <v>-12.900597081021244</v>
      </c>
      <c r="L191" s="22">
        <f t="shared" ca="1" si="39"/>
        <v>166.42540504685385</v>
      </c>
      <c r="M191" s="22">
        <f t="shared" ca="1" si="31"/>
        <v>5.6086877522617627E-3</v>
      </c>
      <c r="N191" s="22">
        <f t="shared" ca="1" si="32"/>
        <v>0.79395402445869956</v>
      </c>
      <c r="O191" s="22">
        <f t="shared" ca="1" si="33"/>
        <v>5.6798836355830886</v>
      </c>
      <c r="P191" s="12">
        <f t="shared" ca="1" si="40"/>
        <v>12.900597081021244</v>
      </c>
      <c r="Q191" s="12"/>
      <c r="R191" s="12"/>
      <c r="S191" s="12"/>
    </row>
    <row r="192" spans="1:19" x14ac:dyDescent="0.2">
      <c r="A192" s="12"/>
      <c r="B192" s="12"/>
      <c r="C192" s="12"/>
      <c r="D192" s="69">
        <f t="shared" si="29"/>
        <v>0</v>
      </c>
      <c r="E192" s="69">
        <f t="shared" si="29"/>
        <v>0</v>
      </c>
      <c r="F192" s="22">
        <f t="shared" si="34"/>
        <v>0</v>
      </c>
      <c r="G192" s="22">
        <f t="shared" si="35"/>
        <v>0</v>
      </c>
      <c r="H192" s="22">
        <f t="shared" si="36"/>
        <v>0</v>
      </c>
      <c r="I192" s="22">
        <f t="shared" si="37"/>
        <v>0</v>
      </c>
      <c r="J192" s="22">
        <f t="shared" si="38"/>
        <v>0</v>
      </c>
      <c r="K192" s="22">
        <f t="shared" ca="1" si="30"/>
        <v>-12.900597081021244</v>
      </c>
      <c r="L192" s="22">
        <f t="shared" ca="1" si="39"/>
        <v>166.42540504685385</v>
      </c>
      <c r="M192" s="22">
        <f t="shared" ca="1" si="31"/>
        <v>5.6086877522617627E-3</v>
      </c>
      <c r="N192" s="22">
        <f t="shared" ca="1" si="32"/>
        <v>0.79395402445869956</v>
      </c>
      <c r="O192" s="22">
        <f t="shared" ca="1" si="33"/>
        <v>5.6798836355830886</v>
      </c>
      <c r="P192" s="12">
        <f t="shared" ca="1" si="40"/>
        <v>12.900597081021244</v>
      </c>
      <c r="Q192" s="12"/>
      <c r="R192" s="12"/>
      <c r="S192" s="12"/>
    </row>
    <row r="193" spans="1:19" x14ac:dyDescent="0.2">
      <c r="A193" s="12"/>
      <c r="B193" s="12"/>
      <c r="C193" s="12"/>
      <c r="D193" s="69">
        <f t="shared" si="29"/>
        <v>0</v>
      </c>
      <c r="E193" s="69">
        <f t="shared" si="29"/>
        <v>0</v>
      </c>
      <c r="F193" s="22">
        <f t="shared" si="34"/>
        <v>0</v>
      </c>
      <c r="G193" s="22">
        <f t="shared" si="35"/>
        <v>0</v>
      </c>
      <c r="H193" s="22">
        <f t="shared" si="36"/>
        <v>0</v>
      </c>
      <c r="I193" s="22">
        <f t="shared" si="37"/>
        <v>0</v>
      </c>
      <c r="J193" s="22">
        <f t="shared" si="38"/>
        <v>0</v>
      </c>
      <c r="K193" s="22">
        <f t="shared" ca="1" si="30"/>
        <v>-12.900597081021244</v>
      </c>
      <c r="L193" s="22">
        <f t="shared" ca="1" si="39"/>
        <v>166.42540504685385</v>
      </c>
      <c r="M193" s="22">
        <f t="shared" ca="1" si="31"/>
        <v>5.6086877522617627E-3</v>
      </c>
      <c r="N193" s="22">
        <f t="shared" ca="1" si="32"/>
        <v>0.79395402445869956</v>
      </c>
      <c r="O193" s="22">
        <f t="shared" ca="1" si="33"/>
        <v>5.6798836355830886</v>
      </c>
      <c r="P193" s="12">
        <f t="shared" ca="1" si="40"/>
        <v>12.900597081021244</v>
      </c>
      <c r="Q193" s="12"/>
      <c r="R193" s="12"/>
      <c r="S193" s="12"/>
    </row>
    <row r="194" spans="1:19" x14ac:dyDescent="0.2">
      <c r="A194" s="12"/>
      <c r="B194" s="12"/>
      <c r="C194" s="12"/>
      <c r="D194" s="69">
        <f t="shared" si="29"/>
        <v>0</v>
      </c>
      <c r="E194" s="69">
        <f t="shared" si="29"/>
        <v>0</v>
      </c>
      <c r="F194" s="22">
        <f t="shared" si="34"/>
        <v>0</v>
      </c>
      <c r="G194" s="22">
        <f t="shared" si="35"/>
        <v>0</v>
      </c>
      <c r="H194" s="22">
        <f t="shared" si="36"/>
        <v>0</v>
      </c>
      <c r="I194" s="22">
        <f t="shared" si="37"/>
        <v>0</v>
      </c>
      <c r="J194" s="22">
        <f t="shared" si="38"/>
        <v>0</v>
      </c>
      <c r="K194" s="22">
        <f t="shared" ca="1" si="30"/>
        <v>-12.900597081021244</v>
      </c>
      <c r="L194" s="22">
        <f t="shared" ca="1" si="39"/>
        <v>166.42540504685385</v>
      </c>
      <c r="M194" s="22">
        <f t="shared" ca="1" si="31"/>
        <v>5.6086877522617627E-3</v>
      </c>
      <c r="N194" s="22">
        <f t="shared" ca="1" si="32"/>
        <v>0.79395402445869956</v>
      </c>
      <c r="O194" s="22">
        <f t="shared" ca="1" si="33"/>
        <v>5.6798836355830886</v>
      </c>
      <c r="P194" s="12">
        <f t="shared" ca="1" si="40"/>
        <v>12.900597081021244</v>
      </c>
      <c r="Q194" s="12"/>
      <c r="R194" s="12"/>
      <c r="S194" s="12"/>
    </row>
    <row r="195" spans="1:19" x14ac:dyDescent="0.2">
      <c r="A195" s="12"/>
      <c r="B195" s="12"/>
      <c r="C195" s="12"/>
      <c r="D195" s="69">
        <f t="shared" si="29"/>
        <v>0</v>
      </c>
      <c r="E195" s="69">
        <f t="shared" si="29"/>
        <v>0</v>
      </c>
      <c r="F195" s="22">
        <f t="shared" si="34"/>
        <v>0</v>
      </c>
      <c r="G195" s="22">
        <f t="shared" si="35"/>
        <v>0</v>
      </c>
      <c r="H195" s="22">
        <f t="shared" si="36"/>
        <v>0</v>
      </c>
      <c r="I195" s="22">
        <f t="shared" si="37"/>
        <v>0</v>
      </c>
      <c r="J195" s="22">
        <f t="shared" si="38"/>
        <v>0</v>
      </c>
      <c r="K195" s="22">
        <f t="shared" ca="1" si="30"/>
        <v>-12.900597081021244</v>
      </c>
      <c r="L195" s="22">
        <f t="shared" ca="1" si="39"/>
        <v>166.42540504685385</v>
      </c>
      <c r="M195" s="22">
        <f t="shared" ca="1" si="31"/>
        <v>5.6086877522617627E-3</v>
      </c>
      <c r="N195" s="22">
        <f t="shared" ca="1" si="32"/>
        <v>0.79395402445869956</v>
      </c>
      <c r="O195" s="22">
        <f t="shared" ca="1" si="33"/>
        <v>5.6798836355830886</v>
      </c>
      <c r="P195" s="12">
        <f t="shared" ca="1" si="40"/>
        <v>12.900597081021244</v>
      </c>
      <c r="Q195" s="12"/>
      <c r="R195" s="12"/>
      <c r="S195" s="12"/>
    </row>
    <row r="196" spans="1:19" x14ac:dyDescent="0.2">
      <c r="A196" s="12"/>
      <c r="B196" s="12"/>
      <c r="C196" s="12"/>
      <c r="D196" s="69">
        <f t="shared" ref="D196:E259" si="41">A196/A$18</f>
        <v>0</v>
      </c>
      <c r="E196" s="69">
        <f t="shared" si="41"/>
        <v>0</v>
      </c>
      <c r="F196" s="22">
        <f t="shared" si="34"/>
        <v>0</v>
      </c>
      <c r="G196" s="22">
        <f t="shared" si="35"/>
        <v>0</v>
      </c>
      <c r="H196" s="22">
        <f t="shared" si="36"/>
        <v>0</v>
      </c>
      <c r="I196" s="22">
        <f t="shared" si="37"/>
        <v>0</v>
      </c>
      <c r="J196" s="22">
        <f t="shared" si="38"/>
        <v>0</v>
      </c>
      <c r="K196" s="22">
        <f t="shared" ca="1" si="30"/>
        <v>-12.900597081021244</v>
      </c>
      <c r="L196" s="22">
        <f t="shared" ca="1" si="39"/>
        <v>166.42540504685385</v>
      </c>
      <c r="M196" s="22">
        <f t="shared" ca="1" si="31"/>
        <v>5.6086877522617627E-3</v>
      </c>
      <c r="N196" s="22">
        <f t="shared" ca="1" si="32"/>
        <v>0.79395402445869956</v>
      </c>
      <c r="O196" s="22">
        <f t="shared" ca="1" si="33"/>
        <v>5.6798836355830886</v>
      </c>
      <c r="P196" s="12">
        <f t="shared" ca="1" si="40"/>
        <v>12.900597081021244</v>
      </c>
      <c r="Q196" s="12"/>
      <c r="R196" s="12"/>
      <c r="S196" s="12"/>
    </row>
    <row r="197" spans="1:19" x14ac:dyDescent="0.2">
      <c r="A197" s="12"/>
      <c r="B197" s="12"/>
      <c r="C197" s="12"/>
      <c r="D197" s="69">
        <f t="shared" si="41"/>
        <v>0</v>
      </c>
      <c r="E197" s="69">
        <f t="shared" si="41"/>
        <v>0</v>
      </c>
      <c r="F197" s="22">
        <f t="shared" si="34"/>
        <v>0</v>
      </c>
      <c r="G197" s="22">
        <f t="shared" si="35"/>
        <v>0</v>
      </c>
      <c r="H197" s="22">
        <f t="shared" si="36"/>
        <v>0</v>
      </c>
      <c r="I197" s="22">
        <f t="shared" si="37"/>
        <v>0</v>
      </c>
      <c r="J197" s="22">
        <f t="shared" si="38"/>
        <v>0</v>
      </c>
      <c r="K197" s="22">
        <f t="shared" ca="1" si="30"/>
        <v>-12.900597081021244</v>
      </c>
      <c r="L197" s="22">
        <f t="shared" ca="1" si="39"/>
        <v>166.42540504685385</v>
      </c>
      <c r="M197" s="22">
        <f t="shared" ca="1" si="31"/>
        <v>5.6086877522617627E-3</v>
      </c>
      <c r="N197" s="22">
        <f t="shared" ca="1" si="32"/>
        <v>0.79395402445869956</v>
      </c>
      <c r="O197" s="22">
        <f t="shared" ca="1" si="33"/>
        <v>5.6798836355830886</v>
      </c>
      <c r="P197" s="12">
        <f t="shared" ca="1" si="40"/>
        <v>12.900597081021244</v>
      </c>
      <c r="Q197" s="12"/>
      <c r="R197" s="12"/>
      <c r="S197" s="12"/>
    </row>
    <row r="198" spans="1:19" x14ac:dyDescent="0.2">
      <c r="A198" s="12"/>
      <c r="B198" s="12"/>
      <c r="C198" s="12"/>
      <c r="D198" s="69">
        <f t="shared" si="41"/>
        <v>0</v>
      </c>
      <c r="E198" s="69">
        <f t="shared" si="41"/>
        <v>0</v>
      </c>
      <c r="F198" s="22">
        <f t="shared" si="34"/>
        <v>0</v>
      </c>
      <c r="G198" s="22">
        <f t="shared" si="35"/>
        <v>0</v>
      </c>
      <c r="H198" s="22">
        <f t="shared" si="36"/>
        <v>0</v>
      </c>
      <c r="I198" s="22">
        <f t="shared" si="37"/>
        <v>0</v>
      </c>
      <c r="J198" s="22">
        <f t="shared" si="38"/>
        <v>0</v>
      </c>
      <c r="K198" s="22">
        <f t="shared" ca="1" si="30"/>
        <v>-12.900597081021244</v>
      </c>
      <c r="L198" s="22">
        <f t="shared" ca="1" si="39"/>
        <v>166.42540504685385</v>
      </c>
      <c r="M198" s="22">
        <f t="shared" ca="1" si="31"/>
        <v>5.6086877522617627E-3</v>
      </c>
      <c r="N198" s="22">
        <f t="shared" ca="1" si="32"/>
        <v>0.79395402445869956</v>
      </c>
      <c r="O198" s="22">
        <f t="shared" ca="1" si="33"/>
        <v>5.6798836355830886</v>
      </c>
      <c r="P198" s="12">
        <f t="shared" ca="1" si="40"/>
        <v>12.900597081021244</v>
      </c>
      <c r="Q198" s="12"/>
      <c r="R198" s="12"/>
      <c r="S198" s="12"/>
    </row>
    <row r="199" spans="1:19" x14ac:dyDescent="0.2">
      <c r="A199" s="12"/>
      <c r="B199" s="12"/>
      <c r="C199" s="12"/>
      <c r="D199" s="69">
        <f t="shared" si="41"/>
        <v>0</v>
      </c>
      <c r="E199" s="69">
        <f t="shared" si="41"/>
        <v>0</v>
      </c>
      <c r="F199" s="22">
        <f t="shared" si="34"/>
        <v>0</v>
      </c>
      <c r="G199" s="22">
        <f t="shared" si="35"/>
        <v>0</v>
      </c>
      <c r="H199" s="22">
        <f t="shared" si="36"/>
        <v>0</v>
      </c>
      <c r="I199" s="22">
        <f t="shared" si="37"/>
        <v>0</v>
      </c>
      <c r="J199" s="22">
        <f t="shared" si="38"/>
        <v>0</v>
      </c>
      <c r="K199" s="22">
        <f t="shared" ca="1" si="30"/>
        <v>-12.900597081021244</v>
      </c>
      <c r="L199" s="22">
        <f t="shared" ca="1" si="39"/>
        <v>166.42540504685385</v>
      </c>
      <c r="M199" s="22">
        <f t="shared" ca="1" si="31"/>
        <v>5.6086877522617627E-3</v>
      </c>
      <c r="N199" s="22">
        <f t="shared" ca="1" si="32"/>
        <v>0.79395402445869956</v>
      </c>
      <c r="O199" s="22">
        <f t="shared" ca="1" si="33"/>
        <v>5.6798836355830886</v>
      </c>
      <c r="P199" s="12">
        <f t="shared" ca="1" si="40"/>
        <v>12.900597081021244</v>
      </c>
      <c r="Q199" s="12"/>
      <c r="R199" s="12"/>
      <c r="S199" s="12"/>
    </row>
    <row r="200" spans="1:19" x14ac:dyDescent="0.2">
      <c r="A200" s="12"/>
      <c r="B200" s="12"/>
      <c r="C200" s="12"/>
      <c r="D200" s="69">
        <f t="shared" si="41"/>
        <v>0</v>
      </c>
      <c r="E200" s="69">
        <f t="shared" si="41"/>
        <v>0</v>
      </c>
      <c r="F200" s="22">
        <f t="shared" si="34"/>
        <v>0</v>
      </c>
      <c r="G200" s="22">
        <f t="shared" si="35"/>
        <v>0</v>
      </c>
      <c r="H200" s="22">
        <f t="shared" si="36"/>
        <v>0</v>
      </c>
      <c r="I200" s="22">
        <f t="shared" si="37"/>
        <v>0</v>
      </c>
      <c r="J200" s="22">
        <f t="shared" si="38"/>
        <v>0</v>
      </c>
      <c r="K200" s="22">
        <f t="shared" ca="1" si="30"/>
        <v>-12.900597081021244</v>
      </c>
      <c r="L200" s="22">
        <f t="shared" ca="1" si="39"/>
        <v>166.42540504685385</v>
      </c>
      <c r="M200" s="22">
        <f t="shared" ca="1" si="31"/>
        <v>5.6086877522617627E-3</v>
      </c>
      <c r="N200" s="22">
        <f t="shared" ca="1" si="32"/>
        <v>0.79395402445869956</v>
      </c>
      <c r="O200" s="22">
        <f t="shared" ca="1" si="33"/>
        <v>5.6798836355830886</v>
      </c>
      <c r="P200" s="12">
        <f t="shared" ca="1" si="40"/>
        <v>12.900597081021244</v>
      </c>
      <c r="Q200" s="12"/>
      <c r="R200" s="12"/>
      <c r="S200" s="12"/>
    </row>
    <row r="201" spans="1:19" x14ac:dyDescent="0.2">
      <c r="A201" s="12"/>
      <c r="B201" s="12"/>
      <c r="C201" s="12"/>
      <c r="D201" s="69">
        <f t="shared" si="41"/>
        <v>0</v>
      </c>
      <c r="E201" s="69">
        <f t="shared" si="41"/>
        <v>0</v>
      </c>
      <c r="F201" s="22">
        <f t="shared" si="34"/>
        <v>0</v>
      </c>
      <c r="G201" s="22">
        <f t="shared" si="35"/>
        <v>0</v>
      </c>
      <c r="H201" s="22">
        <f t="shared" si="36"/>
        <v>0</v>
      </c>
      <c r="I201" s="22">
        <f t="shared" si="37"/>
        <v>0</v>
      </c>
      <c r="J201" s="22">
        <f t="shared" si="38"/>
        <v>0</v>
      </c>
      <c r="K201" s="22">
        <f t="shared" ca="1" si="30"/>
        <v>-12.900597081021244</v>
      </c>
      <c r="L201" s="22">
        <f t="shared" ca="1" si="39"/>
        <v>166.42540504685385</v>
      </c>
      <c r="M201" s="22">
        <f t="shared" ca="1" si="31"/>
        <v>5.6086877522617627E-3</v>
      </c>
      <c r="N201" s="22">
        <f t="shared" ca="1" si="32"/>
        <v>0.79395402445869956</v>
      </c>
      <c r="O201" s="22">
        <f t="shared" ca="1" si="33"/>
        <v>5.6798836355830886</v>
      </c>
      <c r="P201" s="12">
        <f t="shared" ca="1" si="40"/>
        <v>12.900597081021244</v>
      </c>
      <c r="Q201" s="12"/>
      <c r="R201" s="12"/>
      <c r="S201" s="12"/>
    </row>
    <row r="202" spans="1:19" x14ac:dyDescent="0.2">
      <c r="A202" s="12"/>
      <c r="B202" s="12"/>
      <c r="C202" s="12"/>
      <c r="D202" s="69">
        <f t="shared" si="41"/>
        <v>0</v>
      </c>
      <c r="E202" s="69">
        <f t="shared" si="41"/>
        <v>0</v>
      </c>
      <c r="F202" s="22">
        <f t="shared" si="34"/>
        <v>0</v>
      </c>
      <c r="G202" s="22">
        <f t="shared" si="35"/>
        <v>0</v>
      </c>
      <c r="H202" s="22">
        <f t="shared" si="36"/>
        <v>0</v>
      </c>
      <c r="I202" s="22">
        <f t="shared" si="37"/>
        <v>0</v>
      </c>
      <c r="J202" s="22">
        <f t="shared" si="38"/>
        <v>0</v>
      </c>
      <c r="K202" s="22">
        <f t="shared" ca="1" si="30"/>
        <v>-12.900597081021244</v>
      </c>
      <c r="L202" s="22">
        <f t="shared" ca="1" si="39"/>
        <v>166.42540504685385</v>
      </c>
      <c r="M202" s="22">
        <f t="shared" ca="1" si="31"/>
        <v>5.6086877522617627E-3</v>
      </c>
      <c r="N202" s="22">
        <f t="shared" ca="1" si="32"/>
        <v>0.79395402445869956</v>
      </c>
      <c r="O202" s="22">
        <f t="shared" ca="1" si="33"/>
        <v>5.6798836355830886</v>
      </c>
      <c r="P202" s="12">
        <f t="shared" ca="1" si="40"/>
        <v>12.900597081021244</v>
      </c>
      <c r="Q202" s="12"/>
      <c r="R202" s="12"/>
      <c r="S202" s="12"/>
    </row>
    <row r="203" spans="1:19" x14ac:dyDescent="0.2">
      <c r="A203" s="12"/>
      <c r="B203" s="12"/>
      <c r="C203" s="12"/>
      <c r="D203" s="69">
        <f t="shared" si="41"/>
        <v>0</v>
      </c>
      <c r="E203" s="69">
        <f t="shared" si="41"/>
        <v>0</v>
      </c>
      <c r="F203" s="22">
        <f t="shared" si="34"/>
        <v>0</v>
      </c>
      <c r="G203" s="22">
        <f t="shared" si="35"/>
        <v>0</v>
      </c>
      <c r="H203" s="22">
        <f t="shared" si="36"/>
        <v>0</v>
      </c>
      <c r="I203" s="22">
        <f t="shared" si="37"/>
        <v>0</v>
      </c>
      <c r="J203" s="22">
        <f t="shared" si="38"/>
        <v>0</v>
      </c>
      <c r="K203" s="22">
        <f t="shared" ca="1" si="30"/>
        <v>-12.900597081021244</v>
      </c>
      <c r="L203" s="22">
        <f t="shared" ca="1" si="39"/>
        <v>166.42540504685385</v>
      </c>
      <c r="M203" s="22">
        <f t="shared" ca="1" si="31"/>
        <v>5.6086877522617627E-3</v>
      </c>
      <c r="N203" s="22">
        <f t="shared" ca="1" si="32"/>
        <v>0.79395402445869956</v>
      </c>
      <c r="O203" s="22">
        <f t="shared" ca="1" si="33"/>
        <v>5.6798836355830886</v>
      </c>
      <c r="P203" s="12">
        <f t="shared" ca="1" si="40"/>
        <v>12.900597081021244</v>
      </c>
      <c r="Q203" s="12"/>
      <c r="R203" s="12"/>
      <c r="S203" s="12"/>
    </row>
    <row r="204" spans="1:19" x14ac:dyDescent="0.2">
      <c r="A204" s="12"/>
      <c r="B204" s="12"/>
      <c r="C204" s="12"/>
      <c r="D204" s="69">
        <f t="shared" si="41"/>
        <v>0</v>
      </c>
      <c r="E204" s="69">
        <f t="shared" si="41"/>
        <v>0</v>
      </c>
      <c r="F204" s="22">
        <f t="shared" si="34"/>
        <v>0</v>
      </c>
      <c r="G204" s="22">
        <f t="shared" si="35"/>
        <v>0</v>
      </c>
      <c r="H204" s="22">
        <f t="shared" si="36"/>
        <v>0</v>
      </c>
      <c r="I204" s="22">
        <f t="shared" si="37"/>
        <v>0</v>
      </c>
      <c r="J204" s="22">
        <f t="shared" si="38"/>
        <v>0</v>
      </c>
      <c r="K204" s="22">
        <f t="shared" ca="1" si="30"/>
        <v>-12.900597081021244</v>
      </c>
      <c r="L204" s="22">
        <f t="shared" ca="1" si="39"/>
        <v>166.42540504685385</v>
      </c>
      <c r="M204" s="22">
        <f t="shared" ca="1" si="31"/>
        <v>5.6086877522617627E-3</v>
      </c>
      <c r="N204" s="22">
        <f t="shared" ca="1" si="32"/>
        <v>0.79395402445869956</v>
      </c>
      <c r="O204" s="22">
        <f t="shared" ca="1" si="33"/>
        <v>5.6798836355830886</v>
      </c>
      <c r="P204" s="12">
        <f t="shared" ca="1" si="40"/>
        <v>12.900597081021244</v>
      </c>
      <c r="Q204" s="12"/>
      <c r="R204" s="12"/>
      <c r="S204" s="12"/>
    </row>
    <row r="205" spans="1:19" x14ac:dyDescent="0.2">
      <c r="A205" s="12"/>
      <c r="B205" s="12"/>
      <c r="C205" s="12"/>
      <c r="D205" s="69">
        <f t="shared" si="41"/>
        <v>0</v>
      </c>
      <c r="E205" s="69">
        <f t="shared" si="41"/>
        <v>0</v>
      </c>
      <c r="F205" s="22">
        <f t="shared" si="34"/>
        <v>0</v>
      </c>
      <c r="G205" s="22">
        <f t="shared" si="35"/>
        <v>0</v>
      </c>
      <c r="H205" s="22">
        <f t="shared" si="36"/>
        <v>0</v>
      </c>
      <c r="I205" s="22">
        <f t="shared" si="37"/>
        <v>0</v>
      </c>
      <c r="J205" s="22">
        <f t="shared" si="38"/>
        <v>0</v>
      </c>
      <c r="K205" s="22">
        <f t="shared" ca="1" si="30"/>
        <v>-12.900597081021244</v>
      </c>
      <c r="L205" s="22">
        <f t="shared" ca="1" si="39"/>
        <v>166.42540504685385</v>
      </c>
      <c r="M205" s="22">
        <f t="shared" ca="1" si="31"/>
        <v>5.6086877522617627E-3</v>
      </c>
      <c r="N205" s="22">
        <f t="shared" ca="1" si="32"/>
        <v>0.79395402445869956</v>
      </c>
      <c r="O205" s="22">
        <f t="shared" ca="1" si="33"/>
        <v>5.6798836355830886</v>
      </c>
      <c r="P205" s="12">
        <f t="shared" ca="1" si="40"/>
        <v>12.900597081021244</v>
      </c>
      <c r="Q205" s="12"/>
      <c r="R205" s="12"/>
      <c r="S205" s="12"/>
    </row>
    <row r="206" spans="1:19" x14ac:dyDescent="0.2">
      <c r="A206" s="12"/>
      <c r="B206" s="12"/>
      <c r="C206" s="12"/>
      <c r="D206" s="69">
        <f t="shared" si="41"/>
        <v>0</v>
      </c>
      <c r="E206" s="69">
        <f t="shared" si="41"/>
        <v>0</v>
      </c>
      <c r="F206" s="22">
        <f t="shared" si="34"/>
        <v>0</v>
      </c>
      <c r="G206" s="22">
        <f t="shared" si="35"/>
        <v>0</v>
      </c>
      <c r="H206" s="22">
        <f t="shared" si="36"/>
        <v>0</v>
      </c>
      <c r="I206" s="22">
        <f t="shared" si="37"/>
        <v>0</v>
      </c>
      <c r="J206" s="22">
        <f t="shared" si="38"/>
        <v>0</v>
      </c>
      <c r="K206" s="22">
        <f t="shared" ca="1" si="30"/>
        <v>-12.900597081021244</v>
      </c>
      <c r="L206" s="22">
        <f t="shared" ca="1" si="39"/>
        <v>166.42540504685385</v>
      </c>
      <c r="M206" s="22">
        <f t="shared" ca="1" si="31"/>
        <v>5.6086877522617627E-3</v>
      </c>
      <c r="N206" s="22">
        <f t="shared" ca="1" si="32"/>
        <v>0.79395402445869956</v>
      </c>
      <c r="O206" s="22">
        <f t="shared" ca="1" si="33"/>
        <v>5.6798836355830886</v>
      </c>
      <c r="P206" s="12">
        <f t="shared" ca="1" si="40"/>
        <v>12.900597081021244</v>
      </c>
      <c r="Q206" s="12"/>
      <c r="R206" s="12"/>
      <c r="S206" s="12"/>
    </row>
    <row r="207" spans="1:19" x14ac:dyDescent="0.2">
      <c r="A207" s="12"/>
      <c r="B207" s="12"/>
      <c r="C207" s="12"/>
      <c r="D207" s="69">
        <f t="shared" si="41"/>
        <v>0</v>
      </c>
      <c r="E207" s="69">
        <f t="shared" si="41"/>
        <v>0</v>
      </c>
      <c r="F207" s="22">
        <f t="shared" si="34"/>
        <v>0</v>
      </c>
      <c r="G207" s="22">
        <f t="shared" si="35"/>
        <v>0</v>
      </c>
      <c r="H207" s="22">
        <f t="shared" si="36"/>
        <v>0</v>
      </c>
      <c r="I207" s="22">
        <f t="shared" si="37"/>
        <v>0</v>
      </c>
      <c r="J207" s="22">
        <f t="shared" si="38"/>
        <v>0</v>
      </c>
      <c r="K207" s="22">
        <f t="shared" ca="1" si="30"/>
        <v>-12.900597081021244</v>
      </c>
      <c r="L207" s="22">
        <f t="shared" ca="1" si="39"/>
        <v>166.42540504685385</v>
      </c>
      <c r="M207" s="22">
        <f t="shared" ca="1" si="31"/>
        <v>5.6086877522617627E-3</v>
      </c>
      <c r="N207" s="22">
        <f t="shared" ca="1" si="32"/>
        <v>0.79395402445869956</v>
      </c>
      <c r="O207" s="22">
        <f t="shared" ca="1" si="33"/>
        <v>5.6798836355830886</v>
      </c>
      <c r="P207" s="12">
        <f t="shared" ca="1" si="40"/>
        <v>12.900597081021244</v>
      </c>
      <c r="Q207" s="12"/>
      <c r="R207" s="12"/>
      <c r="S207" s="12"/>
    </row>
    <row r="208" spans="1:19" x14ac:dyDescent="0.2">
      <c r="A208" s="12"/>
      <c r="B208" s="12"/>
      <c r="C208" s="12"/>
      <c r="D208" s="69">
        <f t="shared" si="41"/>
        <v>0</v>
      </c>
      <c r="E208" s="69">
        <f t="shared" si="41"/>
        <v>0</v>
      </c>
      <c r="F208" s="22">
        <f t="shared" si="34"/>
        <v>0</v>
      </c>
      <c r="G208" s="22">
        <f t="shared" si="35"/>
        <v>0</v>
      </c>
      <c r="H208" s="22">
        <f t="shared" si="36"/>
        <v>0</v>
      </c>
      <c r="I208" s="22">
        <f t="shared" si="37"/>
        <v>0</v>
      </c>
      <c r="J208" s="22">
        <f t="shared" si="38"/>
        <v>0</v>
      </c>
      <c r="K208" s="22">
        <f t="shared" ca="1" si="30"/>
        <v>-12.900597081021244</v>
      </c>
      <c r="L208" s="22">
        <f t="shared" ca="1" si="39"/>
        <v>166.42540504685385</v>
      </c>
      <c r="M208" s="22">
        <f t="shared" ca="1" si="31"/>
        <v>5.6086877522617627E-3</v>
      </c>
      <c r="N208" s="22">
        <f t="shared" ca="1" si="32"/>
        <v>0.79395402445869956</v>
      </c>
      <c r="O208" s="22">
        <f t="shared" ca="1" si="33"/>
        <v>5.6798836355830886</v>
      </c>
      <c r="P208" s="12">
        <f t="shared" ca="1" si="40"/>
        <v>12.900597081021244</v>
      </c>
      <c r="Q208" s="12"/>
      <c r="R208" s="12"/>
      <c r="S208" s="12"/>
    </row>
    <row r="209" spans="1:19" x14ac:dyDescent="0.2">
      <c r="A209" s="12"/>
      <c r="B209" s="12"/>
      <c r="C209" s="12"/>
      <c r="D209" s="69">
        <f t="shared" si="41"/>
        <v>0</v>
      </c>
      <c r="E209" s="69">
        <f t="shared" si="41"/>
        <v>0</v>
      </c>
      <c r="F209" s="22">
        <f t="shared" si="34"/>
        <v>0</v>
      </c>
      <c r="G209" s="22">
        <f t="shared" si="35"/>
        <v>0</v>
      </c>
      <c r="H209" s="22">
        <f t="shared" si="36"/>
        <v>0</v>
      </c>
      <c r="I209" s="22">
        <f t="shared" si="37"/>
        <v>0</v>
      </c>
      <c r="J209" s="22">
        <f t="shared" si="38"/>
        <v>0</v>
      </c>
      <c r="K209" s="22">
        <f t="shared" ca="1" si="30"/>
        <v>-12.900597081021244</v>
      </c>
      <c r="L209" s="22">
        <f t="shared" ca="1" si="39"/>
        <v>166.42540504685385</v>
      </c>
      <c r="M209" s="22">
        <f t="shared" ca="1" si="31"/>
        <v>5.6086877522617627E-3</v>
      </c>
      <c r="N209" s="22">
        <f t="shared" ca="1" si="32"/>
        <v>0.79395402445869956</v>
      </c>
      <c r="O209" s="22">
        <f t="shared" ca="1" si="33"/>
        <v>5.6798836355830886</v>
      </c>
      <c r="P209" s="12">
        <f t="shared" ca="1" si="40"/>
        <v>12.900597081021244</v>
      </c>
      <c r="Q209" s="12"/>
      <c r="R209" s="12"/>
      <c r="S209" s="12"/>
    </row>
    <row r="210" spans="1:19" x14ac:dyDescent="0.2">
      <c r="A210" s="12"/>
      <c r="B210" s="12"/>
      <c r="C210" s="12"/>
      <c r="D210" s="69">
        <f t="shared" si="41"/>
        <v>0</v>
      </c>
      <c r="E210" s="69">
        <f t="shared" si="41"/>
        <v>0</v>
      </c>
      <c r="F210" s="22">
        <f t="shared" si="34"/>
        <v>0</v>
      </c>
      <c r="G210" s="22">
        <f t="shared" si="35"/>
        <v>0</v>
      </c>
      <c r="H210" s="22">
        <f t="shared" si="36"/>
        <v>0</v>
      </c>
      <c r="I210" s="22">
        <f t="shared" si="37"/>
        <v>0</v>
      </c>
      <c r="J210" s="22">
        <f t="shared" si="38"/>
        <v>0</v>
      </c>
      <c r="K210" s="22">
        <f t="shared" ca="1" si="30"/>
        <v>-12.900597081021244</v>
      </c>
      <c r="L210" s="22">
        <f t="shared" ca="1" si="39"/>
        <v>166.42540504685385</v>
      </c>
      <c r="M210" s="22">
        <f t="shared" ca="1" si="31"/>
        <v>5.6086877522617627E-3</v>
      </c>
      <c r="N210" s="22">
        <f t="shared" ca="1" si="32"/>
        <v>0.79395402445869956</v>
      </c>
      <c r="O210" s="22">
        <f t="shared" ca="1" si="33"/>
        <v>5.6798836355830886</v>
      </c>
      <c r="P210" s="12">
        <f t="shared" ca="1" si="40"/>
        <v>12.900597081021244</v>
      </c>
      <c r="Q210" s="12"/>
      <c r="R210" s="12"/>
      <c r="S210" s="12"/>
    </row>
    <row r="211" spans="1:19" x14ac:dyDescent="0.2">
      <c r="A211" s="12"/>
      <c r="B211" s="12"/>
      <c r="C211" s="12"/>
      <c r="D211" s="69">
        <f t="shared" si="41"/>
        <v>0</v>
      </c>
      <c r="E211" s="69">
        <f t="shared" si="41"/>
        <v>0</v>
      </c>
      <c r="F211" s="22">
        <f t="shared" si="34"/>
        <v>0</v>
      </c>
      <c r="G211" s="22">
        <f t="shared" si="35"/>
        <v>0</v>
      </c>
      <c r="H211" s="22">
        <f t="shared" si="36"/>
        <v>0</v>
      </c>
      <c r="I211" s="22">
        <f t="shared" si="37"/>
        <v>0</v>
      </c>
      <c r="J211" s="22">
        <f t="shared" si="38"/>
        <v>0</v>
      </c>
      <c r="K211" s="22">
        <f t="shared" ca="1" si="30"/>
        <v>-12.900597081021244</v>
      </c>
      <c r="L211" s="22">
        <f t="shared" ca="1" si="39"/>
        <v>166.42540504685385</v>
      </c>
      <c r="M211" s="22">
        <f t="shared" ca="1" si="31"/>
        <v>5.6086877522617627E-3</v>
      </c>
      <c r="N211" s="22">
        <f t="shared" ca="1" si="32"/>
        <v>0.79395402445869956</v>
      </c>
      <c r="O211" s="22">
        <f t="shared" ca="1" si="33"/>
        <v>5.6798836355830886</v>
      </c>
      <c r="P211" s="12">
        <f t="shared" ca="1" si="40"/>
        <v>12.900597081021244</v>
      </c>
      <c r="Q211" s="12"/>
      <c r="R211" s="12"/>
      <c r="S211" s="12"/>
    </row>
    <row r="212" spans="1:19" x14ac:dyDescent="0.2">
      <c r="A212" s="12"/>
      <c r="B212" s="12"/>
      <c r="C212" s="12"/>
      <c r="D212" s="69">
        <f t="shared" si="41"/>
        <v>0</v>
      </c>
      <c r="E212" s="69">
        <f t="shared" si="41"/>
        <v>0</v>
      </c>
      <c r="F212" s="22">
        <f t="shared" si="34"/>
        <v>0</v>
      </c>
      <c r="G212" s="22">
        <f t="shared" si="35"/>
        <v>0</v>
      </c>
      <c r="H212" s="22">
        <f t="shared" si="36"/>
        <v>0</v>
      </c>
      <c r="I212" s="22">
        <f t="shared" si="37"/>
        <v>0</v>
      </c>
      <c r="J212" s="22">
        <f t="shared" si="38"/>
        <v>0</v>
      </c>
      <c r="K212" s="22">
        <f t="shared" ca="1" si="30"/>
        <v>-12.900597081021244</v>
      </c>
      <c r="L212" s="22">
        <f t="shared" ca="1" si="39"/>
        <v>166.42540504685385</v>
      </c>
      <c r="M212" s="22">
        <f t="shared" ca="1" si="31"/>
        <v>5.6086877522617627E-3</v>
      </c>
      <c r="N212" s="22">
        <f t="shared" ca="1" si="32"/>
        <v>0.79395402445869956</v>
      </c>
      <c r="O212" s="22">
        <f t="shared" ca="1" si="33"/>
        <v>5.6798836355830886</v>
      </c>
      <c r="P212" s="12">
        <f t="shared" ca="1" si="40"/>
        <v>12.900597081021244</v>
      </c>
      <c r="Q212" s="12"/>
      <c r="R212" s="12"/>
      <c r="S212" s="12"/>
    </row>
    <row r="213" spans="1:19" x14ac:dyDescent="0.2">
      <c r="A213" s="12"/>
      <c r="B213" s="12"/>
      <c r="C213" s="12"/>
      <c r="D213" s="69">
        <f t="shared" si="41"/>
        <v>0</v>
      </c>
      <c r="E213" s="69">
        <f t="shared" si="41"/>
        <v>0</v>
      </c>
      <c r="F213" s="22">
        <f t="shared" si="34"/>
        <v>0</v>
      </c>
      <c r="G213" s="22">
        <f t="shared" si="35"/>
        <v>0</v>
      </c>
      <c r="H213" s="22">
        <f t="shared" si="36"/>
        <v>0</v>
      </c>
      <c r="I213" s="22">
        <f t="shared" si="37"/>
        <v>0</v>
      </c>
      <c r="J213" s="22">
        <f t="shared" si="38"/>
        <v>0</v>
      </c>
      <c r="K213" s="22">
        <f t="shared" ref="K213:K276" ca="1" si="42">+E$4+E$5*D213+E$6*D213^2</f>
        <v>-12.900597081021244</v>
      </c>
      <c r="L213" s="22">
        <f t="shared" ca="1" si="39"/>
        <v>166.42540504685385</v>
      </c>
      <c r="M213" s="22">
        <f t="shared" ref="M213:M276" ca="1" si="43">(M$1-M$2*D213+M$3*F213)^2</f>
        <v>5.6086877522617627E-3</v>
      </c>
      <c r="N213" s="22">
        <f t="shared" ref="N213:N276" ca="1" si="44">(-M$2+M$4*D213-M$5*F213)^2</f>
        <v>0.79395402445869956</v>
      </c>
      <c r="O213" s="22">
        <f t="shared" ref="O213:O276" ca="1" si="45">+(M$3-D213*M$5+F213*M$6)^2</f>
        <v>5.6798836355830886</v>
      </c>
      <c r="P213" s="12">
        <f t="shared" ca="1" si="40"/>
        <v>12.900597081021244</v>
      </c>
      <c r="Q213" s="12"/>
      <c r="R213" s="12"/>
      <c r="S213" s="12"/>
    </row>
    <row r="214" spans="1:19" x14ac:dyDescent="0.2">
      <c r="A214" s="12"/>
      <c r="B214" s="12"/>
      <c r="C214" s="12"/>
      <c r="D214" s="69">
        <f t="shared" si="41"/>
        <v>0</v>
      </c>
      <c r="E214" s="69">
        <f t="shared" si="41"/>
        <v>0</v>
      </c>
      <c r="F214" s="22">
        <f t="shared" ref="F214:F277" si="46">D214*D214</f>
        <v>0</v>
      </c>
      <c r="G214" s="22">
        <f t="shared" ref="G214:G277" si="47">D214*F214</f>
        <v>0</v>
      </c>
      <c r="H214" s="22">
        <f t="shared" ref="H214:H277" si="48">F214*F214</f>
        <v>0</v>
      </c>
      <c r="I214" s="22">
        <f t="shared" ref="I214:I277" si="49">E214*D214</f>
        <v>0</v>
      </c>
      <c r="J214" s="22">
        <f t="shared" ref="J214:J277" si="50">I214*D214</f>
        <v>0</v>
      </c>
      <c r="K214" s="22">
        <f t="shared" ca="1" si="42"/>
        <v>-12.900597081021244</v>
      </c>
      <c r="L214" s="22">
        <f t="shared" ref="L214:L277" ca="1" si="51">+(K214-E214)^2</f>
        <v>166.42540504685385</v>
      </c>
      <c r="M214" s="22">
        <f t="shared" ca="1" si="43"/>
        <v>5.6086877522617627E-3</v>
      </c>
      <c r="N214" s="22">
        <f t="shared" ca="1" si="44"/>
        <v>0.79395402445869956</v>
      </c>
      <c r="O214" s="22">
        <f t="shared" ca="1" si="45"/>
        <v>5.6798836355830886</v>
      </c>
      <c r="P214" s="12">
        <f t="shared" ref="P214:P277" ca="1" si="52">+E214-K214</f>
        <v>12.900597081021244</v>
      </c>
      <c r="Q214" s="12"/>
      <c r="R214" s="12"/>
      <c r="S214" s="12"/>
    </row>
    <row r="215" spans="1:19" x14ac:dyDescent="0.2">
      <c r="A215" s="12"/>
      <c r="B215" s="12"/>
      <c r="C215" s="12"/>
      <c r="D215" s="69">
        <f t="shared" si="41"/>
        <v>0</v>
      </c>
      <c r="E215" s="69">
        <f t="shared" si="41"/>
        <v>0</v>
      </c>
      <c r="F215" s="22">
        <f t="shared" si="46"/>
        <v>0</v>
      </c>
      <c r="G215" s="22">
        <f t="shared" si="47"/>
        <v>0</v>
      </c>
      <c r="H215" s="22">
        <f t="shared" si="48"/>
        <v>0</v>
      </c>
      <c r="I215" s="22">
        <f t="shared" si="49"/>
        <v>0</v>
      </c>
      <c r="J215" s="22">
        <f t="shared" si="50"/>
        <v>0</v>
      </c>
      <c r="K215" s="22">
        <f t="shared" ca="1" si="42"/>
        <v>-12.900597081021244</v>
      </c>
      <c r="L215" s="22">
        <f t="shared" ca="1" si="51"/>
        <v>166.42540504685385</v>
      </c>
      <c r="M215" s="22">
        <f t="shared" ca="1" si="43"/>
        <v>5.6086877522617627E-3</v>
      </c>
      <c r="N215" s="22">
        <f t="shared" ca="1" si="44"/>
        <v>0.79395402445869956</v>
      </c>
      <c r="O215" s="22">
        <f t="shared" ca="1" si="45"/>
        <v>5.6798836355830886</v>
      </c>
      <c r="P215" s="12">
        <f t="shared" ca="1" si="52"/>
        <v>12.900597081021244</v>
      </c>
      <c r="Q215" s="12"/>
      <c r="R215" s="12"/>
      <c r="S215" s="12"/>
    </row>
    <row r="216" spans="1:19" x14ac:dyDescent="0.2">
      <c r="A216" s="12"/>
      <c r="B216" s="12"/>
      <c r="C216" s="12"/>
      <c r="D216" s="69">
        <f t="shared" si="41"/>
        <v>0</v>
      </c>
      <c r="E216" s="69">
        <f t="shared" si="41"/>
        <v>0</v>
      </c>
      <c r="F216" s="22">
        <f t="shared" si="46"/>
        <v>0</v>
      </c>
      <c r="G216" s="22">
        <f t="shared" si="47"/>
        <v>0</v>
      </c>
      <c r="H216" s="22">
        <f t="shared" si="48"/>
        <v>0</v>
      </c>
      <c r="I216" s="22">
        <f t="shared" si="49"/>
        <v>0</v>
      </c>
      <c r="J216" s="22">
        <f t="shared" si="50"/>
        <v>0</v>
      </c>
      <c r="K216" s="22">
        <f t="shared" ca="1" si="42"/>
        <v>-12.900597081021244</v>
      </c>
      <c r="L216" s="22">
        <f t="shared" ca="1" si="51"/>
        <v>166.42540504685385</v>
      </c>
      <c r="M216" s="22">
        <f t="shared" ca="1" si="43"/>
        <v>5.6086877522617627E-3</v>
      </c>
      <c r="N216" s="22">
        <f t="shared" ca="1" si="44"/>
        <v>0.79395402445869956</v>
      </c>
      <c r="O216" s="22">
        <f t="shared" ca="1" si="45"/>
        <v>5.6798836355830886</v>
      </c>
      <c r="P216" s="12">
        <f t="shared" ca="1" si="52"/>
        <v>12.900597081021244</v>
      </c>
      <c r="Q216" s="12"/>
      <c r="R216" s="12"/>
      <c r="S216" s="12"/>
    </row>
    <row r="217" spans="1:19" x14ac:dyDescent="0.2">
      <c r="A217" s="12"/>
      <c r="B217" s="12"/>
      <c r="C217" s="12"/>
      <c r="D217" s="69">
        <f t="shared" si="41"/>
        <v>0</v>
      </c>
      <c r="E217" s="69">
        <f t="shared" si="41"/>
        <v>0</v>
      </c>
      <c r="F217" s="22">
        <f t="shared" si="46"/>
        <v>0</v>
      </c>
      <c r="G217" s="22">
        <f t="shared" si="47"/>
        <v>0</v>
      </c>
      <c r="H217" s="22">
        <f t="shared" si="48"/>
        <v>0</v>
      </c>
      <c r="I217" s="22">
        <f t="shared" si="49"/>
        <v>0</v>
      </c>
      <c r="J217" s="22">
        <f t="shared" si="50"/>
        <v>0</v>
      </c>
      <c r="K217" s="22">
        <f t="shared" ca="1" si="42"/>
        <v>-12.900597081021244</v>
      </c>
      <c r="L217" s="22">
        <f t="shared" ca="1" si="51"/>
        <v>166.42540504685385</v>
      </c>
      <c r="M217" s="22">
        <f t="shared" ca="1" si="43"/>
        <v>5.6086877522617627E-3</v>
      </c>
      <c r="N217" s="22">
        <f t="shared" ca="1" si="44"/>
        <v>0.79395402445869956</v>
      </c>
      <c r="O217" s="22">
        <f t="shared" ca="1" si="45"/>
        <v>5.6798836355830886</v>
      </c>
      <c r="P217" s="12">
        <f t="shared" ca="1" si="52"/>
        <v>12.900597081021244</v>
      </c>
      <c r="Q217" s="12"/>
      <c r="R217" s="12"/>
      <c r="S217" s="12"/>
    </row>
    <row r="218" spans="1:19" x14ac:dyDescent="0.2">
      <c r="A218" s="12"/>
      <c r="B218" s="12"/>
      <c r="C218" s="12"/>
      <c r="D218" s="69">
        <f t="shared" si="41"/>
        <v>0</v>
      </c>
      <c r="E218" s="69">
        <f t="shared" si="41"/>
        <v>0</v>
      </c>
      <c r="F218" s="22">
        <f t="shared" si="46"/>
        <v>0</v>
      </c>
      <c r="G218" s="22">
        <f t="shared" si="47"/>
        <v>0</v>
      </c>
      <c r="H218" s="22">
        <f t="shared" si="48"/>
        <v>0</v>
      </c>
      <c r="I218" s="22">
        <f t="shared" si="49"/>
        <v>0</v>
      </c>
      <c r="J218" s="22">
        <f t="shared" si="50"/>
        <v>0</v>
      </c>
      <c r="K218" s="22">
        <f t="shared" ca="1" si="42"/>
        <v>-12.900597081021244</v>
      </c>
      <c r="L218" s="22">
        <f t="shared" ca="1" si="51"/>
        <v>166.42540504685385</v>
      </c>
      <c r="M218" s="22">
        <f t="shared" ca="1" si="43"/>
        <v>5.6086877522617627E-3</v>
      </c>
      <c r="N218" s="22">
        <f t="shared" ca="1" si="44"/>
        <v>0.79395402445869956</v>
      </c>
      <c r="O218" s="22">
        <f t="shared" ca="1" si="45"/>
        <v>5.6798836355830886</v>
      </c>
      <c r="P218" s="12">
        <f t="shared" ca="1" si="52"/>
        <v>12.900597081021244</v>
      </c>
      <c r="Q218" s="12"/>
      <c r="R218" s="12"/>
      <c r="S218" s="12"/>
    </row>
    <row r="219" spans="1:19" x14ac:dyDescent="0.2">
      <c r="A219" s="12"/>
      <c r="B219" s="12"/>
      <c r="C219" s="12"/>
      <c r="D219" s="69">
        <f t="shared" si="41"/>
        <v>0</v>
      </c>
      <c r="E219" s="69">
        <f t="shared" si="41"/>
        <v>0</v>
      </c>
      <c r="F219" s="22">
        <f t="shared" si="46"/>
        <v>0</v>
      </c>
      <c r="G219" s="22">
        <f t="shared" si="47"/>
        <v>0</v>
      </c>
      <c r="H219" s="22">
        <f t="shared" si="48"/>
        <v>0</v>
      </c>
      <c r="I219" s="22">
        <f t="shared" si="49"/>
        <v>0</v>
      </c>
      <c r="J219" s="22">
        <f t="shared" si="50"/>
        <v>0</v>
      </c>
      <c r="K219" s="22">
        <f t="shared" ca="1" si="42"/>
        <v>-12.900597081021244</v>
      </c>
      <c r="L219" s="22">
        <f t="shared" ca="1" si="51"/>
        <v>166.42540504685385</v>
      </c>
      <c r="M219" s="22">
        <f t="shared" ca="1" si="43"/>
        <v>5.6086877522617627E-3</v>
      </c>
      <c r="N219" s="22">
        <f t="shared" ca="1" si="44"/>
        <v>0.79395402445869956</v>
      </c>
      <c r="O219" s="22">
        <f t="shared" ca="1" si="45"/>
        <v>5.6798836355830886</v>
      </c>
      <c r="P219" s="12">
        <f t="shared" ca="1" si="52"/>
        <v>12.900597081021244</v>
      </c>
      <c r="Q219" s="12"/>
      <c r="R219" s="12"/>
      <c r="S219" s="12"/>
    </row>
    <row r="220" spans="1:19" x14ac:dyDescent="0.2">
      <c r="A220" s="12"/>
      <c r="B220" s="12"/>
      <c r="C220" s="12"/>
      <c r="D220" s="69">
        <f t="shared" si="41"/>
        <v>0</v>
      </c>
      <c r="E220" s="69">
        <f t="shared" si="41"/>
        <v>0</v>
      </c>
      <c r="F220" s="22">
        <f t="shared" si="46"/>
        <v>0</v>
      </c>
      <c r="G220" s="22">
        <f t="shared" si="47"/>
        <v>0</v>
      </c>
      <c r="H220" s="22">
        <f t="shared" si="48"/>
        <v>0</v>
      </c>
      <c r="I220" s="22">
        <f t="shared" si="49"/>
        <v>0</v>
      </c>
      <c r="J220" s="22">
        <f t="shared" si="50"/>
        <v>0</v>
      </c>
      <c r="K220" s="22">
        <f t="shared" ca="1" si="42"/>
        <v>-12.900597081021244</v>
      </c>
      <c r="L220" s="22">
        <f t="shared" ca="1" si="51"/>
        <v>166.42540504685385</v>
      </c>
      <c r="M220" s="22">
        <f t="shared" ca="1" si="43"/>
        <v>5.6086877522617627E-3</v>
      </c>
      <c r="N220" s="22">
        <f t="shared" ca="1" si="44"/>
        <v>0.79395402445869956</v>
      </c>
      <c r="O220" s="22">
        <f t="shared" ca="1" si="45"/>
        <v>5.6798836355830886</v>
      </c>
      <c r="P220" s="12">
        <f t="shared" ca="1" si="52"/>
        <v>12.900597081021244</v>
      </c>
      <c r="Q220" s="12"/>
      <c r="R220" s="12"/>
      <c r="S220" s="12"/>
    </row>
    <row r="221" spans="1:19" x14ac:dyDescent="0.2">
      <c r="A221" s="12"/>
      <c r="B221" s="12"/>
      <c r="C221" s="12"/>
      <c r="D221" s="69">
        <f t="shared" si="41"/>
        <v>0</v>
      </c>
      <c r="E221" s="69">
        <f t="shared" si="41"/>
        <v>0</v>
      </c>
      <c r="F221" s="22">
        <f t="shared" si="46"/>
        <v>0</v>
      </c>
      <c r="G221" s="22">
        <f t="shared" si="47"/>
        <v>0</v>
      </c>
      <c r="H221" s="22">
        <f t="shared" si="48"/>
        <v>0</v>
      </c>
      <c r="I221" s="22">
        <f t="shared" si="49"/>
        <v>0</v>
      </c>
      <c r="J221" s="22">
        <f t="shared" si="50"/>
        <v>0</v>
      </c>
      <c r="K221" s="22">
        <f t="shared" ca="1" si="42"/>
        <v>-12.900597081021244</v>
      </c>
      <c r="L221" s="22">
        <f t="shared" ca="1" si="51"/>
        <v>166.42540504685385</v>
      </c>
      <c r="M221" s="22">
        <f t="shared" ca="1" si="43"/>
        <v>5.6086877522617627E-3</v>
      </c>
      <c r="N221" s="22">
        <f t="shared" ca="1" si="44"/>
        <v>0.79395402445869956</v>
      </c>
      <c r="O221" s="22">
        <f t="shared" ca="1" si="45"/>
        <v>5.6798836355830886</v>
      </c>
      <c r="P221" s="12">
        <f t="shared" ca="1" si="52"/>
        <v>12.900597081021244</v>
      </c>
      <c r="Q221" s="12"/>
      <c r="R221" s="12"/>
      <c r="S221" s="12"/>
    </row>
    <row r="222" spans="1:19" x14ac:dyDescent="0.2">
      <c r="A222" s="12"/>
      <c r="B222" s="12"/>
      <c r="C222" s="12"/>
      <c r="D222" s="69">
        <f t="shared" si="41"/>
        <v>0</v>
      </c>
      <c r="E222" s="69">
        <f t="shared" si="41"/>
        <v>0</v>
      </c>
      <c r="F222" s="22">
        <f t="shared" si="46"/>
        <v>0</v>
      </c>
      <c r="G222" s="22">
        <f t="shared" si="47"/>
        <v>0</v>
      </c>
      <c r="H222" s="22">
        <f t="shared" si="48"/>
        <v>0</v>
      </c>
      <c r="I222" s="22">
        <f t="shared" si="49"/>
        <v>0</v>
      </c>
      <c r="J222" s="22">
        <f t="shared" si="50"/>
        <v>0</v>
      </c>
      <c r="K222" s="22">
        <f t="shared" ca="1" si="42"/>
        <v>-12.900597081021244</v>
      </c>
      <c r="L222" s="22">
        <f t="shared" ca="1" si="51"/>
        <v>166.42540504685385</v>
      </c>
      <c r="M222" s="22">
        <f t="shared" ca="1" si="43"/>
        <v>5.6086877522617627E-3</v>
      </c>
      <c r="N222" s="22">
        <f t="shared" ca="1" si="44"/>
        <v>0.79395402445869956</v>
      </c>
      <c r="O222" s="22">
        <f t="shared" ca="1" si="45"/>
        <v>5.6798836355830886</v>
      </c>
      <c r="P222" s="12">
        <f t="shared" ca="1" si="52"/>
        <v>12.900597081021244</v>
      </c>
      <c r="Q222" s="12"/>
      <c r="R222" s="12"/>
      <c r="S222" s="12"/>
    </row>
    <row r="223" spans="1:19" x14ac:dyDescent="0.2">
      <c r="A223" s="12"/>
      <c r="B223" s="12"/>
      <c r="C223" s="12"/>
      <c r="D223" s="69">
        <f t="shared" si="41"/>
        <v>0</v>
      </c>
      <c r="E223" s="69">
        <f t="shared" si="41"/>
        <v>0</v>
      </c>
      <c r="F223" s="22">
        <f t="shared" si="46"/>
        <v>0</v>
      </c>
      <c r="G223" s="22">
        <f t="shared" si="47"/>
        <v>0</v>
      </c>
      <c r="H223" s="22">
        <f t="shared" si="48"/>
        <v>0</v>
      </c>
      <c r="I223" s="22">
        <f t="shared" si="49"/>
        <v>0</v>
      </c>
      <c r="J223" s="22">
        <f t="shared" si="50"/>
        <v>0</v>
      </c>
      <c r="K223" s="22">
        <f t="shared" ca="1" si="42"/>
        <v>-12.900597081021244</v>
      </c>
      <c r="L223" s="22">
        <f t="shared" ca="1" si="51"/>
        <v>166.42540504685385</v>
      </c>
      <c r="M223" s="22">
        <f t="shared" ca="1" si="43"/>
        <v>5.6086877522617627E-3</v>
      </c>
      <c r="N223" s="22">
        <f t="shared" ca="1" si="44"/>
        <v>0.79395402445869956</v>
      </c>
      <c r="O223" s="22">
        <f t="shared" ca="1" si="45"/>
        <v>5.6798836355830886</v>
      </c>
      <c r="P223" s="12">
        <f t="shared" ca="1" si="52"/>
        <v>12.900597081021244</v>
      </c>
      <c r="Q223" s="12"/>
      <c r="R223" s="12"/>
      <c r="S223" s="12"/>
    </row>
    <row r="224" spans="1:19" x14ac:dyDescent="0.2">
      <c r="A224" s="12"/>
      <c r="B224" s="12"/>
      <c r="C224" s="12"/>
      <c r="D224" s="69">
        <f t="shared" si="41"/>
        <v>0</v>
      </c>
      <c r="E224" s="69">
        <f t="shared" si="41"/>
        <v>0</v>
      </c>
      <c r="F224" s="22">
        <f t="shared" si="46"/>
        <v>0</v>
      </c>
      <c r="G224" s="22">
        <f t="shared" si="47"/>
        <v>0</v>
      </c>
      <c r="H224" s="22">
        <f t="shared" si="48"/>
        <v>0</v>
      </c>
      <c r="I224" s="22">
        <f t="shared" si="49"/>
        <v>0</v>
      </c>
      <c r="J224" s="22">
        <f t="shared" si="50"/>
        <v>0</v>
      </c>
      <c r="K224" s="22">
        <f t="shared" ca="1" si="42"/>
        <v>-12.900597081021244</v>
      </c>
      <c r="L224" s="22">
        <f t="shared" ca="1" si="51"/>
        <v>166.42540504685385</v>
      </c>
      <c r="M224" s="22">
        <f t="shared" ca="1" si="43"/>
        <v>5.6086877522617627E-3</v>
      </c>
      <c r="N224" s="22">
        <f t="shared" ca="1" si="44"/>
        <v>0.79395402445869956</v>
      </c>
      <c r="O224" s="22">
        <f t="shared" ca="1" si="45"/>
        <v>5.6798836355830886</v>
      </c>
      <c r="P224" s="12">
        <f t="shared" ca="1" si="52"/>
        <v>12.900597081021244</v>
      </c>
      <c r="Q224" s="12"/>
      <c r="R224" s="12"/>
      <c r="S224" s="12"/>
    </row>
    <row r="225" spans="1:19" x14ac:dyDescent="0.2">
      <c r="A225" s="12"/>
      <c r="B225" s="12"/>
      <c r="C225" s="12"/>
      <c r="D225" s="69">
        <f t="shared" si="41"/>
        <v>0</v>
      </c>
      <c r="E225" s="69">
        <f t="shared" si="41"/>
        <v>0</v>
      </c>
      <c r="F225" s="22">
        <f t="shared" si="46"/>
        <v>0</v>
      </c>
      <c r="G225" s="22">
        <f t="shared" si="47"/>
        <v>0</v>
      </c>
      <c r="H225" s="22">
        <f t="shared" si="48"/>
        <v>0</v>
      </c>
      <c r="I225" s="22">
        <f t="shared" si="49"/>
        <v>0</v>
      </c>
      <c r="J225" s="22">
        <f t="shared" si="50"/>
        <v>0</v>
      </c>
      <c r="K225" s="22">
        <f t="shared" ca="1" si="42"/>
        <v>-12.900597081021244</v>
      </c>
      <c r="L225" s="22">
        <f t="shared" ca="1" si="51"/>
        <v>166.42540504685385</v>
      </c>
      <c r="M225" s="22">
        <f t="shared" ca="1" si="43"/>
        <v>5.6086877522617627E-3</v>
      </c>
      <c r="N225" s="22">
        <f t="shared" ca="1" si="44"/>
        <v>0.79395402445869956</v>
      </c>
      <c r="O225" s="22">
        <f t="shared" ca="1" si="45"/>
        <v>5.6798836355830886</v>
      </c>
      <c r="P225" s="12">
        <f t="shared" ca="1" si="52"/>
        <v>12.900597081021244</v>
      </c>
      <c r="Q225" s="12"/>
      <c r="R225" s="12"/>
      <c r="S225" s="12"/>
    </row>
    <row r="226" spans="1:19" x14ac:dyDescent="0.2">
      <c r="A226" s="12"/>
      <c r="B226" s="12"/>
      <c r="C226" s="12"/>
      <c r="D226" s="69">
        <f t="shared" si="41"/>
        <v>0</v>
      </c>
      <c r="E226" s="69">
        <f t="shared" si="41"/>
        <v>0</v>
      </c>
      <c r="F226" s="22">
        <f t="shared" si="46"/>
        <v>0</v>
      </c>
      <c r="G226" s="22">
        <f t="shared" si="47"/>
        <v>0</v>
      </c>
      <c r="H226" s="22">
        <f t="shared" si="48"/>
        <v>0</v>
      </c>
      <c r="I226" s="22">
        <f t="shared" si="49"/>
        <v>0</v>
      </c>
      <c r="J226" s="22">
        <f t="shared" si="50"/>
        <v>0</v>
      </c>
      <c r="K226" s="22">
        <f t="shared" ca="1" si="42"/>
        <v>-12.900597081021244</v>
      </c>
      <c r="L226" s="22">
        <f t="shared" ca="1" si="51"/>
        <v>166.42540504685385</v>
      </c>
      <c r="M226" s="22">
        <f t="shared" ca="1" si="43"/>
        <v>5.6086877522617627E-3</v>
      </c>
      <c r="N226" s="22">
        <f t="shared" ca="1" si="44"/>
        <v>0.79395402445869956</v>
      </c>
      <c r="O226" s="22">
        <f t="shared" ca="1" si="45"/>
        <v>5.6798836355830886</v>
      </c>
      <c r="P226" s="12">
        <f t="shared" ca="1" si="52"/>
        <v>12.900597081021244</v>
      </c>
      <c r="Q226" s="12"/>
      <c r="R226" s="12"/>
      <c r="S226" s="12"/>
    </row>
    <row r="227" spans="1:19" x14ac:dyDescent="0.2">
      <c r="A227" s="12"/>
      <c r="B227" s="12"/>
      <c r="C227" s="12"/>
      <c r="D227" s="69">
        <f t="shared" si="41"/>
        <v>0</v>
      </c>
      <c r="E227" s="69">
        <f t="shared" si="41"/>
        <v>0</v>
      </c>
      <c r="F227" s="22">
        <f t="shared" si="46"/>
        <v>0</v>
      </c>
      <c r="G227" s="22">
        <f t="shared" si="47"/>
        <v>0</v>
      </c>
      <c r="H227" s="22">
        <f t="shared" si="48"/>
        <v>0</v>
      </c>
      <c r="I227" s="22">
        <f t="shared" si="49"/>
        <v>0</v>
      </c>
      <c r="J227" s="22">
        <f t="shared" si="50"/>
        <v>0</v>
      </c>
      <c r="K227" s="22">
        <f t="shared" ca="1" si="42"/>
        <v>-12.900597081021244</v>
      </c>
      <c r="L227" s="22">
        <f t="shared" ca="1" si="51"/>
        <v>166.42540504685385</v>
      </c>
      <c r="M227" s="22">
        <f t="shared" ca="1" si="43"/>
        <v>5.6086877522617627E-3</v>
      </c>
      <c r="N227" s="22">
        <f t="shared" ca="1" si="44"/>
        <v>0.79395402445869956</v>
      </c>
      <c r="O227" s="22">
        <f t="shared" ca="1" si="45"/>
        <v>5.6798836355830886</v>
      </c>
      <c r="P227" s="12">
        <f t="shared" ca="1" si="52"/>
        <v>12.900597081021244</v>
      </c>
      <c r="Q227" s="12"/>
      <c r="R227" s="12"/>
      <c r="S227" s="12"/>
    </row>
    <row r="228" spans="1:19" x14ac:dyDescent="0.2">
      <c r="A228" s="12"/>
      <c r="B228" s="12"/>
      <c r="C228" s="12"/>
      <c r="D228" s="69">
        <f t="shared" si="41"/>
        <v>0</v>
      </c>
      <c r="E228" s="69">
        <f t="shared" si="41"/>
        <v>0</v>
      </c>
      <c r="F228" s="22">
        <f t="shared" si="46"/>
        <v>0</v>
      </c>
      <c r="G228" s="22">
        <f t="shared" si="47"/>
        <v>0</v>
      </c>
      <c r="H228" s="22">
        <f t="shared" si="48"/>
        <v>0</v>
      </c>
      <c r="I228" s="22">
        <f t="shared" si="49"/>
        <v>0</v>
      </c>
      <c r="J228" s="22">
        <f t="shared" si="50"/>
        <v>0</v>
      </c>
      <c r="K228" s="22">
        <f t="shared" ca="1" si="42"/>
        <v>-12.900597081021244</v>
      </c>
      <c r="L228" s="22">
        <f t="shared" ca="1" si="51"/>
        <v>166.42540504685385</v>
      </c>
      <c r="M228" s="22">
        <f t="shared" ca="1" si="43"/>
        <v>5.6086877522617627E-3</v>
      </c>
      <c r="N228" s="22">
        <f t="shared" ca="1" si="44"/>
        <v>0.79395402445869956</v>
      </c>
      <c r="O228" s="22">
        <f t="shared" ca="1" si="45"/>
        <v>5.6798836355830886</v>
      </c>
      <c r="P228" s="12">
        <f t="shared" ca="1" si="52"/>
        <v>12.900597081021244</v>
      </c>
      <c r="Q228" s="12"/>
      <c r="R228" s="12"/>
      <c r="S228" s="12"/>
    </row>
    <row r="229" spans="1:19" x14ac:dyDescent="0.2">
      <c r="A229" s="12"/>
      <c r="B229" s="12"/>
      <c r="C229" s="12"/>
      <c r="D229" s="69">
        <f t="shared" si="41"/>
        <v>0</v>
      </c>
      <c r="E229" s="69">
        <f t="shared" si="41"/>
        <v>0</v>
      </c>
      <c r="F229" s="22">
        <f t="shared" si="46"/>
        <v>0</v>
      </c>
      <c r="G229" s="22">
        <f t="shared" si="47"/>
        <v>0</v>
      </c>
      <c r="H229" s="22">
        <f t="shared" si="48"/>
        <v>0</v>
      </c>
      <c r="I229" s="22">
        <f t="shared" si="49"/>
        <v>0</v>
      </c>
      <c r="J229" s="22">
        <f t="shared" si="50"/>
        <v>0</v>
      </c>
      <c r="K229" s="22">
        <f t="shared" ca="1" si="42"/>
        <v>-12.900597081021244</v>
      </c>
      <c r="L229" s="22">
        <f t="shared" ca="1" si="51"/>
        <v>166.42540504685385</v>
      </c>
      <c r="M229" s="22">
        <f t="shared" ca="1" si="43"/>
        <v>5.6086877522617627E-3</v>
      </c>
      <c r="N229" s="22">
        <f t="shared" ca="1" si="44"/>
        <v>0.79395402445869956</v>
      </c>
      <c r="O229" s="22">
        <f t="shared" ca="1" si="45"/>
        <v>5.6798836355830886</v>
      </c>
      <c r="P229" s="12">
        <f t="shared" ca="1" si="52"/>
        <v>12.900597081021244</v>
      </c>
      <c r="Q229" s="12"/>
      <c r="R229" s="12"/>
      <c r="S229" s="12"/>
    </row>
    <row r="230" spans="1:19" x14ac:dyDescent="0.2">
      <c r="A230" s="12"/>
      <c r="B230" s="12"/>
      <c r="C230" s="12"/>
      <c r="D230" s="69">
        <f t="shared" si="41"/>
        <v>0</v>
      </c>
      <c r="E230" s="69">
        <f t="shared" si="41"/>
        <v>0</v>
      </c>
      <c r="F230" s="22">
        <f t="shared" si="46"/>
        <v>0</v>
      </c>
      <c r="G230" s="22">
        <f t="shared" si="47"/>
        <v>0</v>
      </c>
      <c r="H230" s="22">
        <f t="shared" si="48"/>
        <v>0</v>
      </c>
      <c r="I230" s="22">
        <f t="shared" si="49"/>
        <v>0</v>
      </c>
      <c r="J230" s="22">
        <f t="shared" si="50"/>
        <v>0</v>
      </c>
      <c r="K230" s="22">
        <f t="shared" ca="1" si="42"/>
        <v>-12.900597081021244</v>
      </c>
      <c r="L230" s="22">
        <f t="shared" ca="1" si="51"/>
        <v>166.42540504685385</v>
      </c>
      <c r="M230" s="22">
        <f t="shared" ca="1" si="43"/>
        <v>5.6086877522617627E-3</v>
      </c>
      <c r="N230" s="22">
        <f t="shared" ca="1" si="44"/>
        <v>0.79395402445869956</v>
      </c>
      <c r="O230" s="22">
        <f t="shared" ca="1" si="45"/>
        <v>5.6798836355830886</v>
      </c>
      <c r="P230" s="12">
        <f t="shared" ca="1" si="52"/>
        <v>12.900597081021244</v>
      </c>
      <c r="Q230" s="12"/>
      <c r="R230" s="12"/>
      <c r="S230" s="12"/>
    </row>
    <row r="231" spans="1:19" x14ac:dyDescent="0.2">
      <c r="A231" s="12"/>
      <c r="B231" s="12"/>
      <c r="C231" s="12"/>
      <c r="D231" s="69">
        <f t="shared" si="41"/>
        <v>0</v>
      </c>
      <c r="E231" s="69">
        <f t="shared" si="41"/>
        <v>0</v>
      </c>
      <c r="F231" s="22">
        <f t="shared" si="46"/>
        <v>0</v>
      </c>
      <c r="G231" s="22">
        <f t="shared" si="47"/>
        <v>0</v>
      </c>
      <c r="H231" s="22">
        <f t="shared" si="48"/>
        <v>0</v>
      </c>
      <c r="I231" s="22">
        <f t="shared" si="49"/>
        <v>0</v>
      </c>
      <c r="J231" s="22">
        <f t="shared" si="50"/>
        <v>0</v>
      </c>
      <c r="K231" s="22">
        <f t="shared" ca="1" si="42"/>
        <v>-12.900597081021244</v>
      </c>
      <c r="L231" s="22">
        <f t="shared" ca="1" si="51"/>
        <v>166.42540504685385</v>
      </c>
      <c r="M231" s="22">
        <f t="shared" ca="1" si="43"/>
        <v>5.6086877522617627E-3</v>
      </c>
      <c r="N231" s="22">
        <f t="shared" ca="1" si="44"/>
        <v>0.79395402445869956</v>
      </c>
      <c r="O231" s="22">
        <f t="shared" ca="1" si="45"/>
        <v>5.6798836355830886</v>
      </c>
      <c r="P231" s="12">
        <f t="shared" ca="1" si="52"/>
        <v>12.900597081021244</v>
      </c>
      <c r="Q231" s="12"/>
      <c r="R231" s="12"/>
      <c r="S231" s="12"/>
    </row>
    <row r="232" spans="1:19" x14ac:dyDescent="0.2">
      <c r="A232" s="12"/>
      <c r="B232" s="12"/>
      <c r="C232" s="12"/>
      <c r="D232" s="69">
        <f t="shared" si="41"/>
        <v>0</v>
      </c>
      <c r="E232" s="69">
        <f t="shared" si="41"/>
        <v>0</v>
      </c>
      <c r="F232" s="22">
        <f t="shared" si="46"/>
        <v>0</v>
      </c>
      <c r="G232" s="22">
        <f t="shared" si="47"/>
        <v>0</v>
      </c>
      <c r="H232" s="22">
        <f t="shared" si="48"/>
        <v>0</v>
      </c>
      <c r="I232" s="22">
        <f t="shared" si="49"/>
        <v>0</v>
      </c>
      <c r="J232" s="22">
        <f t="shared" si="50"/>
        <v>0</v>
      </c>
      <c r="K232" s="22">
        <f t="shared" ca="1" si="42"/>
        <v>-12.900597081021244</v>
      </c>
      <c r="L232" s="22">
        <f t="shared" ca="1" si="51"/>
        <v>166.42540504685385</v>
      </c>
      <c r="M232" s="22">
        <f t="shared" ca="1" si="43"/>
        <v>5.6086877522617627E-3</v>
      </c>
      <c r="N232" s="22">
        <f t="shared" ca="1" si="44"/>
        <v>0.79395402445869956</v>
      </c>
      <c r="O232" s="22">
        <f t="shared" ca="1" si="45"/>
        <v>5.6798836355830886</v>
      </c>
      <c r="P232" s="12">
        <f t="shared" ca="1" si="52"/>
        <v>12.900597081021244</v>
      </c>
      <c r="Q232" s="12"/>
      <c r="R232" s="12"/>
      <c r="S232" s="12"/>
    </row>
    <row r="233" spans="1:19" x14ac:dyDescent="0.2">
      <c r="A233" s="12"/>
      <c r="B233" s="12"/>
      <c r="C233" s="12"/>
      <c r="D233" s="69">
        <f t="shared" si="41"/>
        <v>0</v>
      </c>
      <c r="E233" s="69">
        <f t="shared" si="41"/>
        <v>0</v>
      </c>
      <c r="F233" s="22">
        <f t="shared" si="46"/>
        <v>0</v>
      </c>
      <c r="G233" s="22">
        <f t="shared" si="47"/>
        <v>0</v>
      </c>
      <c r="H233" s="22">
        <f t="shared" si="48"/>
        <v>0</v>
      </c>
      <c r="I233" s="22">
        <f t="shared" si="49"/>
        <v>0</v>
      </c>
      <c r="J233" s="22">
        <f t="shared" si="50"/>
        <v>0</v>
      </c>
      <c r="K233" s="22">
        <f t="shared" ca="1" si="42"/>
        <v>-12.900597081021244</v>
      </c>
      <c r="L233" s="22">
        <f t="shared" ca="1" si="51"/>
        <v>166.42540504685385</v>
      </c>
      <c r="M233" s="22">
        <f t="shared" ca="1" si="43"/>
        <v>5.6086877522617627E-3</v>
      </c>
      <c r="N233" s="22">
        <f t="shared" ca="1" si="44"/>
        <v>0.79395402445869956</v>
      </c>
      <c r="O233" s="22">
        <f t="shared" ca="1" si="45"/>
        <v>5.6798836355830886</v>
      </c>
      <c r="P233" s="12">
        <f t="shared" ca="1" si="52"/>
        <v>12.900597081021244</v>
      </c>
      <c r="Q233" s="12"/>
      <c r="R233" s="12"/>
      <c r="S233" s="12"/>
    </row>
    <row r="234" spans="1:19" x14ac:dyDescent="0.2">
      <c r="A234" s="12"/>
      <c r="B234" s="12"/>
      <c r="C234" s="12"/>
      <c r="D234" s="69">
        <f t="shared" si="41"/>
        <v>0</v>
      </c>
      <c r="E234" s="69">
        <f t="shared" si="41"/>
        <v>0</v>
      </c>
      <c r="F234" s="22">
        <f t="shared" si="46"/>
        <v>0</v>
      </c>
      <c r="G234" s="22">
        <f t="shared" si="47"/>
        <v>0</v>
      </c>
      <c r="H234" s="22">
        <f t="shared" si="48"/>
        <v>0</v>
      </c>
      <c r="I234" s="22">
        <f t="shared" si="49"/>
        <v>0</v>
      </c>
      <c r="J234" s="22">
        <f t="shared" si="50"/>
        <v>0</v>
      </c>
      <c r="K234" s="22">
        <f t="shared" ca="1" si="42"/>
        <v>-12.900597081021244</v>
      </c>
      <c r="L234" s="22">
        <f t="shared" ca="1" si="51"/>
        <v>166.42540504685385</v>
      </c>
      <c r="M234" s="22">
        <f t="shared" ca="1" si="43"/>
        <v>5.6086877522617627E-3</v>
      </c>
      <c r="N234" s="22">
        <f t="shared" ca="1" si="44"/>
        <v>0.79395402445869956</v>
      </c>
      <c r="O234" s="22">
        <f t="shared" ca="1" si="45"/>
        <v>5.6798836355830886</v>
      </c>
      <c r="P234" s="12">
        <f t="shared" ca="1" si="52"/>
        <v>12.900597081021244</v>
      </c>
      <c r="Q234" s="12"/>
      <c r="R234" s="12"/>
      <c r="S234" s="12"/>
    </row>
    <row r="235" spans="1:19" x14ac:dyDescent="0.2">
      <c r="A235" s="12"/>
      <c r="B235" s="12"/>
      <c r="C235" s="12"/>
      <c r="D235" s="69">
        <f t="shared" si="41"/>
        <v>0</v>
      </c>
      <c r="E235" s="69">
        <f t="shared" si="41"/>
        <v>0</v>
      </c>
      <c r="F235" s="22">
        <f t="shared" si="46"/>
        <v>0</v>
      </c>
      <c r="G235" s="22">
        <f t="shared" si="47"/>
        <v>0</v>
      </c>
      <c r="H235" s="22">
        <f t="shared" si="48"/>
        <v>0</v>
      </c>
      <c r="I235" s="22">
        <f t="shared" si="49"/>
        <v>0</v>
      </c>
      <c r="J235" s="22">
        <f t="shared" si="50"/>
        <v>0</v>
      </c>
      <c r="K235" s="22">
        <f t="shared" ca="1" si="42"/>
        <v>-12.900597081021244</v>
      </c>
      <c r="L235" s="22">
        <f t="shared" ca="1" si="51"/>
        <v>166.42540504685385</v>
      </c>
      <c r="M235" s="22">
        <f t="shared" ca="1" si="43"/>
        <v>5.6086877522617627E-3</v>
      </c>
      <c r="N235" s="22">
        <f t="shared" ca="1" si="44"/>
        <v>0.79395402445869956</v>
      </c>
      <c r="O235" s="22">
        <f t="shared" ca="1" si="45"/>
        <v>5.6798836355830886</v>
      </c>
      <c r="P235" s="12">
        <f t="shared" ca="1" si="52"/>
        <v>12.900597081021244</v>
      </c>
      <c r="Q235" s="12"/>
      <c r="R235" s="12"/>
      <c r="S235" s="12"/>
    </row>
    <row r="236" spans="1:19" x14ac:dyDescent="0.2">
      <c r="A236" s="12"/>
      <c r="B236" s="12"/>
      <c r="C236" s="12"/>
      <c r="D236" s="69">
        <f t="shared" si="41"/>
        <v>0</v>
      </c>
      <c r="E236" s="69">
        <f t="shared" si="41"/>
        <v>0</v>
      </c>
      <c r="F236" s="22">
        <f t="shared" si="46"/>
        <v>0</v>
      </c>
      <c r="G236" s="22">
        <f t="shared" si="47"/>
        <v>0</v>
      </c>
      <c r="H236" s="22">
        <f t="shared" si="48"/>
        <v>0</v>
      </c>
      <c r="I236" s="22">
        <f t="shared" si="49"/>
        <v>0</v>
      </c>
      <c r="J236" s="22">
        <f t="shared" si="50"/>
        <v>0</v>
      </c>
      <c r="K236" s="22">
        <f t="shared" ca="1" si="42"/>
        <v>-12.900597081021244</v>
      </c>
      <c r="L236" s="22">
        <f t="shared" ca="1" si="51"/>
        <v>166.42540504685385</v>
      </c>
      <c r="M236" s="22">
        <f t="shared" ca="1" si="43"/>
        <v>5.6086877522617627E-3</v>
      </c>
      <c r="N236" s="22">
        <f t="shared" ca="1" si="44"/>
        <v>0.79395402445869956</v>
      </c>
      <c r="O236" s="22">
        <f t="shared" ca="1" si="45"/>
        <v>5.6798836355830886</v>
      </c>
      <c r="P236" s="12">
        <f t="shared" ca="1" si="52"/>
        <v>12.900597081021244</v>
      </c>
      <c r="Q236" s="12"/>
      <c r="R236" s="12"/>
      <c r="S236" s="12"/>
    </row>
    <row r="237" spans="1:19" x14ac:dyDescent="0.2">
      <c r="A237" s="12"/>
      <c r="B237" s="12"/>
      <c r="C237" s="12"/>
      <c r="D237" s="69">
        <f t="shared" si="41"/>
        <v>0</v>
      </c>
      <c r="E237" s="69">
        <f t="shared" si="41"/>
        <v>0</v>
      </c>
      <c r="F237" s="22">
        <f t="shared" si="46"/>
        <v>0</v>
      </c>
      <c r="G237" s="22">
        <f t="shared" si="47"/>
        <v>0</v>
      </c>
      <c r="H237" s="22">
        <f t="shared" si="48"/>
        <v>0</v>
      </c>
      <c r="I237" s="22">
        <f t="shared" si="49"/>
        <v>0</v>
      </c>
      <c r="J237" s="22">
        <f t="shared" si="50"/>
        <v>0</v>
      </c>
      <c r="K237" s="22">
        <f t="shared" ca="1" si="42"/>
        <v>-12.900597081021244</v>
      </c>
      <c r="L237" s="22">
        <f t="shared" ca="1" si="51"/>
        <v>166.42540504685385</v>
      </c>
      <c r="M237" s="22">
        <f t="shared" ca="1" si="43"/>
        <v>5.6086877522617627E-3</v>
      </c>
      <c r="N237" s="22">
        <f t="shared" ca="1" si="44"/>
        <v>0.79395402445869956</v>
      </c>
      <c r="O237" s="22">
        <f t="shared" ca="1" si="45"/>
        <v>5.6798836355830886</v>
      </c>
      <c r="P237" s="12">
        <f t="shared" ca="1" si="52"/>
        <v>12.900597081021244</v>
      </c>
      <c r="Q237" s="12"/>
      <c r="R237" s="12"/>
      <c r="S237" s="12"/>
    </row>
    <row r="238" spans="1:19" x14ac:dyDescent="0.2">
      <c r="A238" s="12"/>
      <c r="B238" s="12"/>
      <c r="C238" s="12"/>
      <c r="D238" s="69">
        <f t="shared" si="41"/>
        <v>0</v>
      </c>
      <c r="E238" s="69">
        <f t="shared" si="41"/>
        <v>0</v>
      </c>
      <c r="F238" s="22">
        <f t="shared" si="46"/>
        <v>0</v>
      </c>
      <c r="G238" s="22">
        <f t="shared" si="47"/>
        <v>0</v>
      </c>
      <c r="H238" s="22">
        <f t="shared" si="48"/>
        <v>0</v>
      </c>
      <c r="I238" s="22">
        <f t="shared" si="49"/>
        <v>0</v>
      </c>
      <c r="J238" s="22">
        <f t="shared" si="50"/>
        <v>0</v>
      </c>
      <c r="K238" s="22">
        <f t="shared" ca="1" si="42"/>
        <v>-12.900597081021244</v>
      </c>
      <c r="L238" s="22">
        <f t="shared" ca="1" si="51"/>
        <v>166.42540504685385</v>
      </c>
      <c r="M238" s="22">
        <f t="shared" ca="1" si="43"/>
        <v>5.6086877522617627E-3</v>
      </c>
      <c r="N238" s="22">
        <f t="shared" ca="1" si="44"/>
        <v>0.79395402445869956</v>
      </c>
      <c r="O238" s="22">
        <f t="shared" ca="1" si="45"/>
        <v>5.6798836355830886</v>
      </c>
      <c r="P238" s="12">
        <f t="shared" ca="1" si="52"/>
        <v>12.900597081021244</v>
      </c>
      <c r="Q238" s="12"/>
      <c r="R238" s="12"/>
      <c r="S238" s="12"/>
    </row>
    <row r="239" spans="1:19" x14ac:dyDescent="0.2">
      <c r="A239" s="12"/>
      <c r="B239" s="12"/>
      <c r="C239" s="12"/>
      <c r="D239" s="69">
        <f t="shared" si="41"/>
        <v>0</v>
      </c>
      <c r="E239" s="69">
        <f t="shared" si="41"/>
        <v>0</v>
      </c>
      <c r="F239" s="22">
        <f t="shared" si="46"/>
        <v>0</v>
      </c>
      <c r="G239" s="22">
        <f t="shared" si="47"/>
        <v>0</v>
      </c>
      <c r="H239" s="22">
        <f t="shared" si="48"/>
        <v>0</v>
      </c>
      <c r="I239" s="22">
        <f t="shared" si="49"/>
        <v>0</v>
      </c>
      <c r="J239" s="22">
        <f t="shared" si="50"/>
        <v>0</v>
      </c>
      <c r="K239" s="22">
        <f t="shared" ca="1" si="42"/>
        <v>-12.900597081021244</v>
      </c>
      <c r="L239" s="22">
        <f t="shared" ca="1" si="51"/>
        <v>166.42540504685385</v>
      </c>
      <c r="M239" s="22">
        <f t="shared" ca="1" si="43"/>
        <v>5.6086877522617627E-3</v>
      </c>
      <c r="N239" s="22">
        <f t="shared" ca="1" si="44"/>
        <v>0.79395402445869956</v>
      </c>
      <c r="O239" s="22">
        <f t="shared" ca="1" si="45"/>
        <v>5.6798836355830886</v>
      </c>
      <c r="P239" s="12">
        <f t="shared" ca="1" si="52"/>
        <v>12.900597081021244</v>
      </c>
      <c r="Q239" s="12"/>
      <c r="R239" s="12"/>
      <c r="S239" s="12"/>
    </row>
    <row r="240" spans="1:19" x14ac:dyDescent="0.2">
      <c r="A240" s="12"/>
      <c r="B240" s="12"/>
      <c r="C240" s="12"/>
      <c r="D240" s="69">
        <f t="shared" si="41"/>
        <v>0</v>
      </c>
      <c r="E240" s="69">
        <f t="shared" si="41"/>
        <v>0</v>
      </c>
      <c r="F240" s="22">
        <f t="shared" si="46"/>
        <v>0</v>
      </c>
      <c r="G240" s="22">
        <f t="shared" si="47"/>
        <v>0</v>
      </c>
      <c r="H240" s="22">
        <f t="shared" si="48"/>
        <v>0</v>
      </c>
      <c r="I240" s="22">
        <f t="shared" si="49"/>
        <v>0</v>
      </c>
      <c r="J240" s="22">
        <f t="shared" si="50"/>
        <v>0</v>
      </c>
      <c r="K240" s="22">
        <f t="shared" ca="1" si="42"/>
        <v>-12.900597081021244</v>
      </c>
      <c r="L240" s="22">
        <f t="shared" ca="1" si="51"/>
        <v>166.42540504685385</v>
      </c>
      <c r="M240" s="22">
        <f t="shared" ca="1" si="43"/>
        <v>5.6086877522617627E-3</v>
      </c>
      <c r="N240" s="22">
        <f t="shared" ca="1" si="44"/>
        <v>0.79395402445869956</v>
      </c>
      <c r="O240" s="22">
        <f t="shared" ca="1" si="45"/>
        <v>5.6798836355830886</v>
      </c>
      <c r="P240" s="12">
        <f t="shared" ca="1" si="52"/>
        <v>12.900597081021244</v>
      </c>
      <c r="Q240" s="12"/>
      <c r="R240" s="12"/>
      <c r="S240" s="12"/>
    </row>
    <row r="241" spans="1:19" x14ac:dyDescent="0.2">
      <c r="A241" s="12"/>
      <c r="B241" s="12"/>
      <c r="C241" s="12"/>
      <c r="D241" s="69">
        <f t="shared" si="41"/>
        <v>0</v>
      </c>
      <c r="E241" s="69">
        <f t="shared" si="41"/>
        <v>0</v>
      </c>
      <c r="F241" s="22">
        <f t="shared" si="46"/>
        <v>0</v>
      </c>
      <c r="G241" s="22">
        <f t="shared" si="47"/>
        <v>0</v>
      </c>
      <c r="H241" s="22">
        <f t="shared" si="48"/>
        <v>0</v>
      </c>
      <c r="I241" s="22">
        <f t="shared" si="49"/>
        <v>0</v>
      </c>
      <c r="J241" s="22">
        <f t="shared" si="50"/>
        <v>0</v>
      </c>
      <c r="K241" s="22">
        <f t="shared" ca="1" si="42"/>
        <v>-12.900597081021244</v>
      </c>
      <c r="L241" s="22">
        <f t="shared" ca="1" si="51"/>
        <v>166.42540504685385</v>
      </c>
      <c r="M241" s="22">
        <f t="shared" ca="1" si="43"/>
        <v>5.6086877522617627E-3</v>
      </c>
      <c r="N241" s="22">
        <f t="shared" ca="1" si="44"/>
        <v>0.79395402445869956</v>
      </c>
      <c r="O241" s="22">
        <f t="shared" ca="1" si="45"/>
        <v>5.6798836355830886</v>
      </c>
      <c r="P241" s="12">
        <f t="shared" ca="1" si="52"/>
        <v>12.900597081021244</v>
      </c>
      <c r="Q241" s="12"/>
      <c r="R241" s="12"/>
      <c r="S241" s="12"/>
    </row>
    <row r="242" spans="1:19" x14ac:dyDescent="0.2">
      <c r="A242" s="12"/>
      <c r="B242" s="12"/>
      <c r="C242" s="12"/>
      <c r="D242" s="69">
        <f t="shared" si="41"/>
        <v>0</v>
      </c>
      <c r="E242" s="69">
        <f t="shared" si="41"/>
        <v>0</v>
      </c>
      <c r="F242" s="22">
        <f t="shared" si="46"/>
        <v>0</v>
      </c>
      <c r="G242" s="22">
        <f t="shared" si="47"/>
        <v>0</v>
      </c>
      <c r="H242" s="22">
        <f t="shared" si="48"/>
        <v>0</v>
      </c>
      <c r="I242" s="22">
        <f t="shared" si="49"/>
        <v>0</v>
      </c>
      <c r="J242" s="22">
        <f t="shared" si="50"/>
        <v>0</v>
      </c>
      <c r="K242" s="22">
        <f t="shared" ca="1" si="42"/>
        <v>-12.900597081021244</v>
      </c>
      <c r="L242" s="22">
        <f t="shared" ca="1" si="51"/>
        <v>166.42540504685385</v>
      </c>
      <c r="M242" s="22">
        <f t="shared" ca="1" si="43"/>
        <v>5.6086877522617627E-3</v>
      </c>
      <c r="N242" s="22">
        <f t="shared" ca="1" si="44"/>
        <v>0.79395402445869956</v>
      </c>
      <c r="O242" s="22">
        <f t="shared" ca="1" si="45"/>
        <v>5.6798836355830886</v>
      </c>
      <c r="P242" s="12">
        <f t="shared" ca="1" si="52"/>
        <v>12.900597081021244</v>
      </c>
      <c r="Q242" s="12"/>
      <c r="R242" s="12"/>
      <c r="S242" s="12"/>
    </row>
    <row r="243" spans="1:19" x14ac:dyDescent="0.2">
      <c r="A243" s="12"/>
      <c r="B243" s="12"/>
      <c r="C243" s="12"/>
      <c r="D243" s="69">
        <f t="shared" si="41"/>
        <v>0</v>
      </c>
      <c r="E243" s="69">
        <f t="shared" si="41"/>
        <v>0</v>
      </c>
      <c r="F243" s="22">
        <f t="shared" si="46"/>
        <v>0</v>
      </c>
      <c r="G243" s="22">
        <f t="shared" si="47"/>
        <v>0</v>
      </c>
      <c r="H243" s="22">
        <f t="shared" si="48"/>
        <v>0</v>
      </c>
      <c r="I243" s="22">
        <f t="shared" si="49"/>
        <v>0</v>
      </c>
      <c r="J243" s="22">
        <f t="shared" si="50"/>
        <v>0</v>
      </c>
      <c r="K243" s="22">
        <f t="shared" ca="1" si="42"/>
        <v>-12.900597081021244</v>
      </c>
      <c r="L243" s="22">
        <f t="shared" ca="1" si="51"/>
        <v>166.42540504685385</v>
      </c>
      <c r="M243" s="22">
        <f t="shared" ca="1" si="43"/>
        <v>5.6086877522617627E-3</v>
      </c>
      <c r="N243" s="22">
        <f t="shared" ca="1" si="44"/>
        <v>0.79395402445869956</v>
      </c>
      <c r="O243" s="22">
        <f t="shared" ca="1" si="45"/>
        <v>5.6798836355830886</v>
      </c>
      <c r="P243" s="12">
        <f t="shared" ca="1" si="52"/>
        <v>12.900597081021244</v>
      </c>
      <c r="Q243" s="12"/>
      <c r="R243" s="12"/>
      <c r="S243" s="12"/>
    </row>
    <row r="244" spans="1:19" x14ac:dyDescent="0.2">
      <c r="A244" s="12"/>
      <c r="B244" s="12"/>
      <c r="C244" s="12"/>
      <c r="D244" s="69">
        <f t="shared" si="41"/>
        <v>0</v>
      </c>
      <c r="E244" s="69">
        <f t="shared" si="41"/>
        <v>0</v>
      </c>
      <c r="F244" s="22">
        <f t="shared" si="46"/>
        <v>0</v>
      </c>
      <c r="G244" s="22">
        <f t="shared" si="47"/>
        <v>0</v>
      </c>
      <c r="H244" s="22">
        <f t="shared" si="48"/>
        <v>0</v>
      </c>
      <c r="I244" s="22">
        <f t="shared" si="49"/>
        <v>0</v>
      </c>
      <c r="J244" s="22">
        <f t="shared" si="50"/>
        <v>0</v>
      </c>
      <c r="K244" s="22">
        <f t="shared" ca="1" si="42"/>
        <v>-12.900597081021244</v>
      </c>
      <c r="L244" s="22">
        <f t="shared" ca="1" si="51"/>
        <v>166.42540504685385</v>
      </c>
      <c r="M244" s="22">
        <f t="shared" ca="1" si="43"/>
        <v>5.6086877522617627E-3</v>
      </c>
      <c r="N244" s="22">
        <f t="shared" ca="1" si="44"/>
        <v>0.79395402445869956</v>
      </c>
      <c r="O244" s="22">
        <f t="shared" ca="1" si="45"/>
        <v>5.6798836355830886</v>
      </c>
      <c r="P244" s="12">
        <f t="shared" ca="1" si="52"/>
        <v>12.900597081021244</v>
      </c>
      <c r="Q244" s="12"/>
      <c r="R244" s="12"/>
      <c r="S244" s="12"/>
    </row>
    <row r="245" spans="1:19" x14ac:dyDescent="0.2">
      <c r="A245" s="12"/>
      <c r="B245" s="12"/>
      <c r="C245" s="12"/>
      <c r="D245" s="69">
        <f t="shared" si="41"/>
        <v>0</v>
      </c>
      <c r="E245" s="69">
        <f t="shared" si="41"/>
        <v>0</v>
      </c>
      <c r="F245" s="22">
        <f t="shared" si="46"/>
        <v>0</v>
      </c>
      <c r="G245" s="22">
        <f t="shared" si="47"/>
        <v>0</v>
      </c>
      <c r="H245" s="22">
        <f t="shared" si="48"/>
        <v>0</v>
      </c>
      <c r="I245" s="22">
        <f t="shared" si="49"/>
        <v>0</v>
      </c>
      <c r="J245" s="22">
        <f t="shared" si="50"/>
        <v>0</v>
      </c>
      <c r="K245" s="22">
        <f t="shared" ca="1" si="42"/>
        <v>-12.900597081021244</v>
      </c>
      <c r="L245" s="22">
        <f t="shared" ca="1" si="51"/>
        <v>166.42540504685385</v>
      </c>
      <c r="M245" s="22">
        <f t="shared" ca="1" si="43"/>
        <v>5.6086877522617627E-3</v>
      </c>
      <c r="N245" s="22">
        <f t="shared" ca="1" si="44"/>
        <v>0.79395402445869956</v>
      </c>
      <c r="O245" s="22">
        <f t="shared" ca="1" si="45"/>
        <v>5.6798836355830886</v>
      </c>
      <c r="P245" s="12">
        <f t="shared" ca="1" si="52"/>
        <v>12.900597081021244</v>
      </c>
      <c r="Q245" s="12"/>
      <c r="R245" s="12"/>
      <c r="S245" s="12"/>
    </row>
    <row r="246" spans="1:19" x14ac:dyDescent="0.2">
      <c r="A246" s="12"/>
      <c r="B246" s="12"/>
      <c r="C246" s="12"/>
      <c r="D246" s="69">
        <f t="shared" si="41"/>
        <v>0</v>
      </c>
      <c r="E246" s="69">
        <f t="shared" si="41"/>
        <v>0</v>
      </c>
      <c r="F246" s="22">
        <f t="shared" si="46"/>
        <v>0</v>
      </c>
      <c r="G246" s="22">
        <f t="shared" si="47"/>
        <v>0</v>
      </c>
      <c r="H246" s="22">
        <f t="shared" si="48"/>
        <v>0</v>
      </c>
      <c r="I246" s="22">
        <f t="shared" si="49"/>
        <v>0</v>
      </c>
      <c r="J246" s="22">
        <f t="shared" si="50"/>
        <v>0</v>
      </c>
      <c r="K246" s="22">
        <f t="shared" ca="1" si="42"/>
        <v>-12.900597081021244</v>
      </c>
      <c r="L246" s="22">
        <f t="shared" ca="1" si="51"/>
        <v>166.42540504685385</v>
      </c>
      <c r="M246" s="22">
        <f t="shared" ca="1" si="43"/>
        <v>5.6086877522617627E-3</v>
      </c>
      <c r="N246" s="22">
        <f t="shared" ca="1" si="44"/>
        <v>0.79395402445869956</v>
      </c>
      <c r="O246" s="22">
        <f t="shared" ca="1" si="45"/>
        <v>5.6798836355830886</v>
      </c>
      <c r="P246" s="12">
        <f t="shared" ca="1" si="52"/>
        <v>12.900597081021244</v>
      </c>
      <c r="Q246" s="12"/>
      <c r="R246" s="12"/>
      <c r="S246" s="12"/>
    </row>
    <row r="247" spans="1:19" x14ac:dyDescent="0.2">
      <c r="A247" s="12"/>
      <c r="B247" s="12"/>
      <c r="C247" s="12"/>
      <c r="D247" s="69">
        <f t="shared" si="41"/>
        <v>0</v>
      </c>
      <c r="E247" s="69">
        <f t="shared" si="41"/>
        <v>0</v>
      </c>
      <c r="F247" s="22">
        <f t="shared" si="46"/>
        <v>0</v>
      </c>
      <c r="G247" s="22">
        <f t="shared" si="47"/>
        <v>0</v>
      </c>
      <c r="H247" s="22">
        <f t="shared" si="48"/>
        <v>0</v>
      </c>
      <c r="I247" s="22">
        <f t="shared" si="49"/>
        <v>0</v>
      </c>
      <c r="J247" s="22">
        <f t="shared" si="50"/>
        <v>0</v>
      </c>
      <c r="K247" s="22">
        <f t="shared" ca="1" si="42"/>
        <v>-12.900597081021244</v>
      </c>
      <c r="L247" s="22">
        <f t="shared" ca="1" si="51"/>
        <v>166.42540504685385</v>
      </c>
      <c r="M247" s="22">
        <f t="shared" ca="1" si="43"/>
        <v>5.6086877522617627E-3</v>
      </c>
      <c r="N247" s="22">
        <f t="shared" ca="1" si="44"/>
        <v>0.79395402445869956</v>
      </c>
      <c r="O247" s="22">
        <f t="shared" ca="1" si="45"/>
        <v>5.6798836355830886</v>
      </c>
      <c r="P247" s="12">
        <f t="shared" ca="1" si="52"/>
        <v>12.900597081021244</v>
      </c>
      <c r="Q247" s="12"/>
      <c r="R247" s="12"/>
      <c r="S247" s="12"/>
    </row>
    <row r="248" spans="1:19" x14ac:dyDescent="0.2">
      <c r="A248" s="12"/>
      <c r="B248" s="12"/>
      <c r="C248" s="12"/>
      <c r="D248" s="69">
        <f t="shared" si="41"/>
        <v>0</v>
      </c>
      <c r="E248" s="69">
        <f t="shared" si="41"/>
        <v>0</v>
      </c>
      <c r="F248" s="22">
        <f t="shared" si="46"/>
        <v>0</v>
      </c>
      <c r="G248" s="22">
        <f t="shared" si="47"/>
        <v>0</v>
      </c>
      <c r="H248" s="22">
        <f t="shared" si="48"/>
        <v>0</v>
      </c>
      <c r="I248" s="22">
        <f t="shared" si="49"/>
        <v>0</v>
      </c>
      <c r="J248" s="22">
        <f t="shared" si="50"/>
        <v>0</v>
      </c>
      <c r="K248" s="22">
        <f t="shared" ca="1" si="42"/>
        <v>-12.900597081021244</v>
      </c>
      <c r="L248" s="22">
        <f t="shared" ca="1" si="51"/>
        <v>166.42540504685385</v>
      </c>
      <c r="M248" s="22">
        <f t="shared" ca="1" si="43"/>
        <v>5.6086877522617627E-3</v>
      </c>
      <c r="N248" s="22">
        <f t="shared" ca="1" si="44"/>
        <v>0.79395402445869956</v>
      </c>
      <c r="O248" s="22">
        <f t="shared" ca="1" si="45"/>
        <v>5.6798836355830886</v>
      </c>
      <c r="P248" s="12">
        <f t="shared" ca="1" si="52"/>
        <v>12.900597081021244</v>
      </c>
      <c r="Q248" s="12"/>
      <c r="R248" s="12"/>
      <c r="S248" s="12"/>
    </row>
    <row r="249" spans="1:19" x14ac:dyDescent="0.2">
      <c r="A249" s="12"/>
      <c r="B249" s="12"/>
      <c r="C249" s="12"/>
      <c r="D249" s="69">
        <f t="shared" si="41"/>
        <v>0</v>
      </c>
      <c r="E249" s="69">
        <f t="shared" si="41"/>
        <v>0</v>
      </c>
      <c r="F249" s="22">
        <f t="shared" si="46"/>
        <v>0</v>
      </c>
      <c r="G249" s="22">
        <f t="shared" si="47"/>
        <v>0</v>
      </c>
      <c r="H249" s="22">
        <f t="shared" si="48"/>
        <v>0</v>
      </c>
      <c r="I249" s="22">
        <f t="shared" si="49"/>
        <v>0</v>
      </c>
      <c r="J249" s="22">
        <f t="shared" si="50"/>
        <v>0</v>
      </c>
      <c r="K249" s="22">
        <f t="shared" ca="1" si="42"/>
        <v>-12.900597081021244</v>
      </c>
      <c r="L249" s="22">
        <f t="shared" ca="1" si="51"/>
        <v>166.42540504685385</v>
      </c>
      <c r="M249" s="22">
        <f t="shared" ca="1" si="43"/>
        <v>5.6086877522617627E-3</v>
      </c>
      <c r="N249" s="22">
        <f t="shared" ca="1" si="44"/>
        <v>0.79395402445869956</v>
      </c>
      <c r="O249" s="22">
        <f t="shared" ca="1" si="45"/>
        <v>5.6798836355830886</v>
      </c>
      <c r="P249" s="12">
        <f t="shared" ca="1" si="52"/>
        <v>12.900597081021244</v>
      </c>
      <c r="Q249" s="12"/>
      <c r="R249" s="12"/>
      <c r="S249" s="12"/>
    </row>
    <row r="250" spans="1:19" x14ac:dyDescent="0.2">
      <c r="A250" s="12"/>
      <c r="B250" s="12"/>
      <c r="C250" s="12"/>
      <c r="D250" s="69">
        <f t="shared" si="41"/>
        <v>0</v>
      </c>
      <c r="E250" s="69">
        <f t="shared" si="41"/>
        <v>0</v>
      </c>
      <c r="F250" s="22">
        <f t="shared" si="46"/>
        <v>0</v>
      </c>
      <c r="G250" s="22">
        <f t="shared" si="47"/>
        <v>0</v>
      </c>
      <c r="H250" s="22">
        <f t="shared" si="48"/>
        <v>0</v>
      </c>
      <c r="I250" s="22">
        <f t="shared" si="49"/>
        <v>0</v>
      </c>
      <c r="J250" s="22">
        <f t="shared" si="50"/>
        <v>0</v>
      </c>
      <c r="K250" s="22">
        <f t="shared" ca="1" si="42"/>
        <v>-12.900597081021244</v>
      </c>
      <c r="L250" s="22">
        <f t="shared" ca="1" si="51"/>
        <v>166.42540504685385</v>
      </c>
      <c r="M250" s="22">
        <f t="shared" ca="1" si="43"/>
        <v>5.6086877522617627E-3</v>
      </c>
      <c r="N250" s="22">
        <f t="shared" ca="1" si="44"/>
        <v>0.79395402445869956</v>
      </c>
      <c r="O250" s="22">
        <f t="shared" ca="1" si="45"/>
        <v>5.6798836355830886</v>
      </c>
      <c r="P250" s="12">
        <f t="shared" ca="1" si="52"/>
        <v>12.900597081021244</v>
      </c>
      <c r="Q250" s="12"/>
      <c r="R250" s="12"/>
      <c r="S250" s="12"/>
    </row>
    <row r="251" spans="1:19" x14ac:dyDescent="0.2">
      <c r="A251" s="12"/>
      <c r="B251" s="12"/>
      <c r="C251" s="12"/>
      <c r="D251" s="69">
        <f t="shared" si="41"/>
        <v>0</v>
      </c>
      <c r="E251" s="69">
        <f t="shared" si="41"/>
        <v>0</v>
      </c>
      <c r="F251" s="22">
        <f t="shared" si="46"/>
        <v>0</v>
      </c>
      <c r="G251" s="22">
        <f t="shared" si="47"/>
        <v>0</v>
      </c>
      <c r="H251" s="22">
        <f t="shared" si="48"/>
        <v>0</v>
      </c>
      <c r="I251" s="22">
        <f t="shared" si="49"/>
        <v>0</v>
      </c>
      <c r="J251" s="22">
        <f t="shared" si="50"/>
        <v>0</v>
      </c>
      <c r="K251" s="22">
        <f t="shared" ca="1" si="42"/>
        <v>-12.900597081021244</v>
      </c>
      <c r="L251" s="22">
        <f t="shared" ca="1" si="51"/>
        <v>166.42540504685385</v>
      </c>
      <c r="M251" s="22">
        <f t="shared" ca="1" si="43"/>
        <v>5.6086877522617627E-3</v>
      </c>
      <c r="N251" s="22">
        <f t="shared" ca="1" si="44"/>
        <v>0.79395402445869956</v>
      </c>
      <c r="O251" s="22">
        <f t="shared" ca="1" si="45"/>
        <v>5.6798836355830886</v>
      </c>
      <c r="P251" s="12">
        <f t="shared" ca="1" si="52"/>
        <v>12.900597081021244</v>
      </c>
      <c r="Q251" s="12"/>
      <c r="R251" s="12"/>
      <c r="S251" s="12"/>
    </row>
    <row r="252" spans="1:19" x14ac:dyDescent="0.2">
      <c r="A252" s="12"/>
      <c r="B252" s="12"/>
      <c r="C252" s="12"/>
      <c r="D252" s="69">
        <f t="shared" si="41"/>
        <v>0</v>
      </c>
      <c r="E252" s="69">
        <f t="shared" si="41"/>
        <v>0</v>
      </c>
      <c r="F252" s="22">
        <f t="shared" si="46"/>
        <v>0</v>
      </c>
      <c r="G252" s="22">
        <f t="shared" si="47"/>
        <v>0</v>
      </c>
      <c r="H252" s="22">
        <f t="shared" si="48"/>
        <v>0</v>
      </c>
      <c r="I252" s="22">
        <f t="shared" si="49"/>
        <v>0</v>
      </c>
      <c r="J252" s="22">
        <f t="shared" si="50"/>
        <v>0</v>
      </c>
      <c r="K252" s="22">
        <f t="shared" ca="1" si="42"/>
        <v>-12.900597081021244</v>
      </c>
      <c r="L252" s="22">
        <f t="shared" ca="1" si="51"/>
        <v>166.42540504685385</v>
      </c>
      <c r="M252" s="22">
        <f t="shared" ca="1" si="43"/>
        <v>5.6086877522617627E-3</v>
      </c>
      <c r="N252" s="22">
        <f t="shared" ca="1" si="44"/>
        <v>0.79395402445869956</v>
      </c>
      <c r="O252" s="22">
        <f t="shared" ca="1" si="45"/>
        <v>5.6798836355830886</v>
      </c>
      <c r="P252" s="12">
        <f t="shared" ca="1" si="52"/>
        <v>12.900597081021244</v>
      </c>
      <c r="Q252" s="12"/>
      <c r="R252" s="12"/>
      <c r="S252" s="12"/>
    </row>
    <row r="253" spans="1:19" x14ac:dyDescent="0.2">
      <c r="A253" s="12"/>
      <c r="B253" s="12"/>
      <c r="C253" s="12"/>
      <c r="D253" s="69">
        <f t="shared" si="41"/>
        <v>0</v>
      </c>
      <c r="E253" s="69">
        <f t="shared" si="41"/>
        <v>0</v>
      </c>
      <c r="F253" s="22">
        <f t="shared" si="46"/>
        <v>0</v>
      </c>
      <c r="G253" s="22">
        <f t="shared" si="47"/>
        <v>0</v>
      </c>
      <c r="H253" s="22">
        <f t="shared" si="48"/>
        <v>0</v>
      </c>
      <c r="I253" s="22">
        <f t="shared" si="49"/>
        <v>0</v>
      </c>
      <c r="J253" s="22">
        <f t="shared" si="50"/>
        <v>0</v>
      </c>
      <c r="K253" s="22">
        <f t="shared" ca="1" si="42"/>
        <v>-12.900597081021244</v>
      </c>
      <c r="L253" s="22">
        <f t="shared" ca="1" si="51"/>
        <v>166.42540504685385</v>
      </c>
      <c r="M253" s="22">
        <f t="shared" ca="1" si="43"/>
        <v>5.6086877522617627E-3</v>
      </c>
      <c r="N253" s="22">
        <f t="shared" ca="1" si="44"/>
        <v>0.79395402445869956</v>
      </c>
      <c r="O253" s="22">
        <f t="shared" ca="1" si="45"/>
        <v>5.6798836355830886</v>
      </c>
      <c r="P253" s="12">
        <f t="shared" ca="1" si="52"/>
        <v>12.900597081021244</v>
      </c>
      <c r="Q253" s="12"/>
      <c r="R253" s="12"/>
      <c r="S253" s="12"/>
    </row>
    <row r="254" spans="1:19" x14ac:dyDescent="0.2">
      <c r="A254" s="12"/>
      <c r="B254" s="12"/>
      <c r="C254" s="12"/>
      <c r="D254" s="69">
        <f t="shared" si="41"/>
        <v>0</v>
      </c>
      <c r="E254" s="69">
        <f t="shared" si="41"/>
        <v>0</v>
      </c>
      <c r="F254" s="22">
        <f t="shared" si="46"/>
        <v>0</v>
      </c>
      <c r="G254" s="22">
        <f t="shared" si="47"/>
        <v>0</v>
      </c>
      <c r="H254" s="22">
        <f t="shared" si="48"/>
        <v>0</v>
      </c>
      <c r="I254" s="22">
        <f t="shared" si="49"/>
        <v>0</v>
      </c>
      <c r="J254" s="22">
        <f t="shared" si="50"/>
        <v>0</v>
      </c>
      <c r="K254" s="22">
        <f t="shared" ca="1" si="42"/>
        <v>-12.900597081021244</v>
      </c>
      <c r="L254" s="22">
        <f t="shared" ca="1" si="51"/>
        <v>166.42540504685385</v>
      </c>
      <c r="M254" s="22">
        <f t="shared" ca="1" si="43"/>
        <v>5.6086877522617627E-3</v>
      </c>
      <c r="N254" s="22">
        <f t="shared" ca="1" si="44"/>
        <v>0.79395402445869956</v>
      </c>
      <c r="O254" s="22">
        <f t="shared" ca="1" si="45"/>
        <v>5.6798836355830886</v>
      </c>
      <c r="P254" s="12">
        <f t="shared" ca="1" si="52"/>
        <v>12.900597081021244</v>
      </c>
      <c r="Q254" s="12"/>
      <c r="R254" s="12"/>
      <c r="S254" s="12"/>
    </row>
    <row r="255" spans="1:19" x14ac:dyDescent="0.2">
      <c r="A255" s="12"/>
      <c r="B255" s="12"/>
      <c r="C255" s="12"/>
      <c r="D255" s="69">
        <f t="shared" si="41"/>
        <v>0</v>
      </c>
      <c r="E255" s="69">
        <f t="shared" si="41"/>
        <v>0</v>
      </c>
      <c r="F255" s="22">
        <f t="shared" si="46"/>
        <v>0</v>
      </c>
      <c r="G255" s="22">
        <f t="shared" si="47"/>
        <v>0</v>
      </c>
      <c r="H255" s="22">
        <f t="shared" si="48"/>
        <v>0</v>
      </c>
      <c r="I255" s="22">
        <f t="shared" si="49"/>
        <v>0</v>
      </c>
      <c r="J255" s="22">
        <f t="shared" si="50"/>
        <v>0</v>
      </c>
      <c r="K255" s="22">
        <f t="shared" ca="1" si="42"/>
        <v>-12.900597081021244</v>
      </c>
      <c r="L255" s="22">
        <f t="shared" ca="1" si="51"/>
        <v>166.42540504685385</v>
      </c>
      <c r="M255" s="22">
        <f t="shared" ca="1" si="43"/>
        <v>5.6086877522617627E-3</v>
      </c>
      <c r="N255" s="22">
        <f t="shared" ca="1" si="44"/>
        <v>0.79395402445869956</v>
      </c>
      <c r="O255" s="22">
        <f t="shared" ca="1" si="45"/>
        <v>5.6798836355830886</v>
      </c>
      <c r="P255" s="12">
        <f t="shared" ca="1" si="52"/>
        <v>12.900597081021244</v>
      </c>
      <c r="Q255" s="12"/>
      <c r="R255" s="12"/>
      <c r="S255" s="12"/>
    </row>
    <row r="256" spans="1:19" x14ac:dyDescent="0.2">
      <c r="A256" s="12"/>
      <c r="B256" s="12"/>
      <c r="C256" s="12"/>
      <c r="D256" s="69">
        <f t="shared" si="41"/>
        <v>0</v>
      </c>
      <c r="E256" s="69">
        <f t="shared" si="41"/>
        <v>0</v>
      </c>
      <c r="F256" s="22">
        <f t="shared" si="46"/>
        <v>0</v>
      </c>
      <c r="G256" s="22">
        <f t="shared" si="47"/>
        <v>0</v>
      </c>
      <c r="H256" s="22">
        <f t="shared" si="48"/>
        <v>0</v>
      </c>
      <c r="I256" s="22">
        <f t="shared" si="49"/>
        <v>0</v>
      </c>
      <c r="J256" s="22">
        <f t="shared" si="50"/>
        <v>0</v>
      </c>
      <c r="K256" s="22">
        <f t="shared" ca="1" si="42"/>
        <v>-12.900597081021244</v>
      </c>
      <c r="L256" s="22">
        <f t="shared" ca="1" si="51"/>
        <v>166.42540504685385</v>
      </c>
      <c r="M256" s="22">
        <f t="shared" ca="1" si="43"/>
        <v>5.6086877522617627E-3</v>
      </c>
      <c r="N256" s="22">
        <f t="shared" ca="1" si="44"/>
        <v>0.79395402445869956</v>
      </c>
      <c r="O256" s="22">
        <f t="shared" ca="1" si="45"/>
        <v>5.6798836355830886</v>
      </c>
      <c r="P256" s="12">
        <f t="shared" ca="1" si="52"/>
        <v>12.900597081021244</v>
      </c>
      <c r="Q256" s="12"/>
      <c r="R256" s="12"/>
      <c r="S256" s="12"/>
    </row>
    <row r="257" spans="1:19" x14ac:dyDescent="0.2">
      <c r="A257" s="12"/>
      <c r="B257" s="12"/>
      <c r="C257" s="12"/>
      <c r="D257" s="69">
        <f t="shared" si="41"/>
        <v>0</v>
      </c>
      <c r="E257" s="69">
        <f t="shared" si="41"/>
        <v>0</v>
      </c>
      <c r="F257" s="22">
        <f t="shared" si="46"/>
        <v>0</v>
      </c>
      <c r="G257" s="22">
        <f t="shared" si="47"/>
        <v>0</v>
      </c>
      <c r="H257" s="22">
        <f t="shared" si="48"/>
        <v>0</v>
      </c>
      <c r="I257" s="22">
        <f t="shared" si="49"/>
        <v>0</v>
      </c>
      <c r="J257" s="22">
        <f t="shared" si="50"/>
        <v>0</v>
      </c>
      <c r="K257" s="22">
        <f t="shared" ca="1" si="42"/>
        <v>-12.900597081021244</v>
      </c>
      <c r="L257" s="22">
        <f t="shared" ca="1" si="51"/>
        <v>166.42540504685385</v>
      </c>
      <c r="M257" s="22">
        <f t="shared" ca="1" si="43"/>
        <v>5.6086877522617627E-3</v>
      </c>
      <c r="N257" s="22">
        <f t="shared" ca="1" si="44"/>
        <v>0.79395402445869956</v>
      </c>
      <c r="O257" s="22">
        <f t="shared" ca="1" si="45"/>
        <v>5.6798836355830886</v>
      </c>
      <c r="P257" s="12">
        <f t="shared" ca="1" si="52"/>
        <v>12.900597081021244</v>
      </c>
      <c r="Q257" s="12"/>
      <c r="R257" s="12"/>
      <c r="S257" s="12"/>
    </row>
    <row r="258" spans="1:19" x14ac:dyDescent="0.2">
      <c r="A258" s="12"/>
      <c r="B258" s="12"/>
      <c r="C258" s="12"/>
      <c r="D258" s="69">
        <f t="shared" si="41"/>
        <v>0</v>
      </c>
      <c r="E258" s="69">
        <f t="shared" si="41"/>
        <v>0</v>
      </c>
      <c r="F258" s="22">
        <f t="shared" si="46"/>
        <v>0</v>
      </c>
      <c r="G258" s="22">
        <f t="shared" si="47"/>
        <v>0</v>
      </c>
      <c r="H258" s="22">
        <f t="shared" si="48"/>
        <v>0</v>
      </c>
      <c r="I258" s="22">
        <f t="shared" si="49"/>
        <v>0</v>
      </c>
      <c r="J258" s="22">
        <f t="shared" si="50"/>
        <v>0</v>
      </c>
      <c r="K258" s="22">
        <f t="shared" ca="1" si="42"/>
        <v>-12.900597081021244</v>
      </c>
      <c r="L258" s="22">
        <f t="shared" ca="1" si="51"/>
        <v>166.42540504685385</v>
      </c>
      <c r="M258" s="22">
        <f t="shared" ca="1" si="43"/>
        <v>5.6086877522617627E-3</v>
      </c>
      <c r="N258" s="22">
        <f t="shared" ca="1" si="44"/>
        <v>0.79395402445869956</v>
      </c>
      <c r="O258" s="22">
        <f t="shared" ca="1" si="45"/>
        <v>5.6798836355830886</v>
      </c>
      <c r="P258" s="12">
        <f t="shared" ca="1" si="52"/>
        <v>12.900597081021244</v>
      </c>
      <c r="Q258" s="12"/>
      <c r="R258" s="12"/>
      <c r="S258" s="12"/>
    </row>
    <row r="259" spans="1:19" x14ac:dyDescent="0.2">
      <c r="A259" s="12"/>
      <c r="B259" s="12"/>
      <c r="C259" s="12"/>
      <c r="D259" s="69">
        <f t="shared" si="41"/>
        <v>0</v>
      </c>
      <c r="E259" s="69">
        <f t="shared" si="41"/>
        <v>0</v>
      </c>
      <c r="F259" s="22">
        <f t="shared" si="46"/>
        <v>0</v>
      </c>
      <c r="G259" s="22">
        <f t="shared" si="47"/>
        <v>0</v>
      </c>
      <c r="H259" s="22">
        <f t="shared" si="48"/>
        <v>0</v>
      </c>
      <c r="I259" s="22">
        <f t="shared" si="49"/>
        <v>0</v>
      </c>
      <c r="J259" s="22">
        <f t="shared" si="50"/>
        <v>0</v>
      </c>
      <c r="K259" s="22">
        <f t="shared" ca="1" si="42"/>
        <v>-12.900597081021244</v>
      </c>
      <c r="L259" s="22">
        <f t="shared" ca="1" si="51"/>
        <v>166.42540504685385</v>
      </c>
      <c r="M259" s="22">
        <f t="shared" ca="1" si="43"/>
        <v>5.6086877522617627E-3</v>
      </c>
      <c r="N259" s="22">
        <f t="shared" ca="1" si="44"/>
        <v>0.79395402445869956</v>
      </c>
      <c r="O259" s="22">
        <f t="shared" ca="1" si="45"/>
        <v>5.6798836355830886</v>
      </c>
      <c r="P259" s="12">
        <f t="shared" ca="1" si="52"/>
        <v>12.900597081021244</v>
      </c>
      <c r="Q259" s="12"/>
      <c r="R259" s="12"/>
      <c r="S259" s="12"/>
    </row>
    <row r="260" spans="1:19" x14ac:dyDescent="0.2">
      <c r="A260" s="12"/>
      <c r="B260" s="12"/>
      <c r="C260" s="12"/>
      <c r="D260" s="69">
        <f t="shared" ref="D260:E323" si="53">A260/A$18</f>
        <v>0</v>
      </c>
      <c r="E260" s="69">
        <f t="shared" si="53"/>
        <v>0</v>
      </c>
      <c r="F260" s="22">
        <f t="shared" si="46"/>
        <v>0</v>
      </c>
      <c r="G260" s="22">
        <f t="shared" si="47"/>
        <v>0</v>
      </c>
      <c r="H260" s="22">
        <f t="shared" si="48"/>
        <v>0</v>
      </c>
      <c r="I260" s="22">
        <f t="shared" si="49"/>
        <v>0</v>
      </c>
      <c r="J260" s="22">
        <f t="shared" si="50"/>
        <v>0</v>
      </c>
      <c r="K260" s="22">
        <f t="shared" ca="1" si="42"/>
        <v>-12.900597081021244</v>
      </c>
      <c r="L260" s="22">
        <f t="shared" ca="1" si="51"/>
        <v>166.42540504685385</v>
      </c>
      <c r="M260" s="22">
        <f t="shared" ca="1" si="43"/>
        <v>5.6086877522617627E-3</v>
      </c>
      <c r="N260" s="22">
        <f t="shared" ca="1" si="44"/>
        <v>0.79395402445869956</v>
      </c>
      <c r="O260" s="22">
        <f t="shared" ca="1" si="45"/>
        <v>5.6798836355830886</v>
      </c>
      <c r="P260" s="12">
        <f t="shared" ca="1" si="52"/>
        <v>12.900597081021244</v>
      </c>
      <c r="Q260" s="12"/>
      <c r="R260" s="12"/>
      <c r="S260" s="12"/>
    </row>
    <row r="261" spans="1:19" x14ac:dyDescent="0.2">
      <c r="A261" s="12"/>
      <c r="B261" s="12"/>
      <c r="C261" s="12"/>
      <c r="D261" s="69">
        <f t="shared" si="53"/>
        <v>0</v>
      </c>
      <c r="E261" s="69">
        <f t="shared" si="53"/>
        <v>0</v>
      </c>
      <c r="F261" s="22">
        <f t="shared" si="46"/>
        <v>0</v>
      </c>
      <c r="G261" s="22">
        <f t="shared" si="47"/>
        <v>0</v>
      </c>
      <c r="H261" s="22">
        <f t="shared" si="48"/>
        <v>0</v>
      </c>
      <c r="I261" s="22">
        <f t="shared" si="49"/>
        <v>0</v>
      </c>
      <c r="J261" s="22">
        <f t="shared" si="50"/>
        <v>0</v>
      </c>
      <c r="K261" s="22">
        <f t="shared" ca="1" si="42"/>
        <v>-12.900597081021244</v>
      </c>
      <c r="L261" s="22">
        <f t="shared" ca="1" si="51"/>
        <v>166.42540504685385</v>
      </c>
      <c r="M261" s="22">
        <f t="shared" ca="1" si="43"/>
        <v>5.6086877522617627E-3</v>
      </c>
      <c r="N261" s="22">
        <f t="shared" ca="1" si="44"/>
        <v>0.79395402445869956</v>
      </c>
      <c r="O261" s="22">
        <f t="shared" ca="1" si="45"/>
        <v>5.6798836355830886</v>
      </c>
      <c r="P261" s="12">
        <f t="shared" ca="1" si="52"/>
        <v>12.900597081021244</v>
      </c>
      <c r="Q261" s="12"/>
      <c r="R261" s="12"/>
      <c r="S261" s="12"/>
    </row>
    <row r="262" spans="1:19" x14ac:dyDescent="0.2">
      <c r="A262" s="12"/>
      <c r="B262" s="12"/>
      <c r="C262" s="12"/>
      <c r="D262" s="69">
        <f t="shared" si="53"/>
        <v>0</v>
      </c>
      <c r="E262" s="69">
        <f t="shared" si="53"/>
        <v>0</v>
      </c>
      <c r="F262" s="22">
        <f t="shared" si="46"/>
        <v>0</v>
      </c>
      <c r="G262" s="22">
        <f t="shared" si="47"/>
        <v>0</v>
      </c>
      <c r="H262" s="22">
        <f t="shared" si="48"/>
        <v>0</v>
      </c>
      <c r="I262" s="22">
        <f t="shared" si="49"/>
        <v>0</v>
      </c>
      <c r="J262" s="22">
        <f t="shared" si="50"/>
        <v>0</v>
      </c>
      <c r="K262" s="22">
        <f t="shared" ca="1" si="42"/>
        <v>-12.900597081021244</v>
      </c>
      <c r="L262" s="22">
        <f t="shared" ca="1" si="51"/>
        <v>166.42540504685385</v>
      </c>
      <c r="M262" s="22">
        <f t="shared" ca="1" si="43"/>
        <v>5.6086877522617627E-3</v>
      </c>
      <c r="N262" s="22">
        <f t="shared" ca="1" si="44"/>
        <v>0.79395402445869956</v>
      </c>
      <c r="O262" s="22">
        <f t="shared" ca="1" si="45"/>
        <v>5.6798836355830886</v>
      </c>
      <c r="P262" s="12">
        <f t="shared" ca="1" si="52"/>
        <v>12.900597081021244</v>
      </c>
      <c r="Q262" s="12"/>
      <c r="R262" s="12"/>
      <c r="S262" s="12"/>
    </row>
    <row r="263" spans="1:19" x14ac:dyDescent="0.2">
      <c r="A263" s="12"/>
      <c r="B263" s="12"/>
      <c r="C263" s="12"/>
      <c r="D263" s="69">
        <f t="shared" si="53"/>
        <v>0</v>
      </c>
      <c r="E263" s="69">
        <f t="shared" si="53"/>
        <v>0</v>
      </c>
      <c r="F263" s="22">
        <f t="shared" si="46"/>
        <v>0</v>
      </c>
      <c r="G263" s="22">
        <f t="shared" si="47"/>
        <v>0</v>
      </c>
      <c r="H263" s="22">
        <f t="shared" si="48"/>
        <v>0</v>
      </c>
      <c r="I263" s="22">
        <f t="shared" si="49"/>
        <v>0</v>
      </c>
      <c r="J263" s="22">
        <f t="shared" si="50"/>
        <v>0</v>
      </c>
      <c r="K263" s="22">
        <f t="shared" ca="1" si="42"/>
        <v>-12.900597081021244</v>
      </c>
      <c r="L263" s="22">
        <f t="shared" ca="1" si="51"/>
        <v>166.42540504685385</v>
      </c>
      <c r="M263" s="22">
        <f t="shared" ca="1" si="43"/>
        <v>5.6086877522617627E-3</v>
      </c>
      <c r="N263" s="22">
        <f t="shared" ca="1" si="44"/>
        <v>0.79395402445869956</v>
      </c>
      <c r="O263" s="22">
        <f t="shared" ca="1" si="45"/>
        <v>5.6798836355830886</v>
      </c>
      <c r="P263" s="12">
        <f t="shared" ca="1" si="52"/>
        <v>12.900597081021244</v>
      </c>
      <c r="Q263" s="12"/>
      <c r="R263" s="12"/>
      <c r="S263" s="12"/>
    </row>
    <row r="264" spans="1:19" x14ac:dyDescent="0.2">
      <c r="A264" s="12"/>
      <c r="B264" s="12"/>
      <c r="C264" s="12"/>
      <c r="D264" s="69">
        <f t="shared" si="53"/>
        <v>0</v>
      </c>
      <c r="E264" s="69">
        <f t="shared" si="53"/>
        <v>0</v>
      </c>
      <c r="F264" s="22">
        <f t="shared" si="46"/>
        <v>0</v>
      </c>
      <c r="G264" s="22">
        <f t="shared" si="47"/>
        <v>0</v>
      </c>
      <c r="H264" s="22">
        <f t="shared" si="48"/>
        <v>0</v>
      </c>
      <c r="I264" s="22">
        <f t="shared" si="49"/>
        <v>0</v>
      </c>
      <c r="J264" s="22">
        <f t="shared" si="50"/>
        <v>0</v>
      </c>
      <c r="K264" s="22">
        <f t="shared" ca="1" si="42"/>
        <v>-12.900597081021244</v>
      </c>
      <c r="L264" s="22">
        <f t="shared" ca="1" si="51"/>
        <v>166.42540504685385</v>
      </c>
      <c r="M264" s="22">
        <f t="shared" ca="1" si="43"/>
        <v>5.6086877522617627E-3</v>
      </c>
      <c r="N264" s="22">
        <f t="shared" ca="1" si="44"/>
        <v>0.79395402445869956</v>
      </c>
      <c r="O264" s="22">
        <f t="shared" ca="1" si="45"/>
        <v>5.6798836355830886</v>
      </c>
      <c r="P264" s="12">
        <f t="shared" ca="1" si="52"/>
        <v>12.900597081021244</v>
      </c>
      <c r="Q264" s="12"/>
      <c r="R264" s="12"/>
      <c r="S264" s="12"/>
    </row>
    <row r="265" spans="1:19" x14ac:dyDescent="0.2">
      <c r="A265" s="12"/>
      <c r="B265" s="12"/>
      <c r="C265" s="12"/>
      <c r="D265" s="69">
        <f t="shared" si="53"/>
        <v>0</v>
      </c>
      <c r="E265" s="69">
        <f t="shared" si="53"/>
        <v>0</v>
      </c>
      <c r="F265" s="22">
        <f t="shared" si="46"/>
        <v>0</v>
      </c>
      <c r="G265" s="22">
        <f t="shared" si="47"/>
        <v>0</v>
      </c>
      <c r="H265" s="22">
        <f t="shared" si="48"/>
        <v>0</v>
      </c>
      <c r="I265" s="22">
        <f t="shared" si="49"/>
        <v>0</v>
      </c>
      <c r="J265" s="22">
        <f t="shared" si="50"/>
        <v>0</v>
      </c>
      <c r="K265" s="22">
        <f t="shared" ca="1" si="42"/>
        <v>-12.900597081021244</v>
      </c>
      <c r="L265" s="22">
        <f t="shared" ca="1" si="51"/>
        <v>166.42540504685385</v>
      </c>
      <c r="M265" s="22">
        <f t="shared" ca="1" si="43"/>
        <v>5.6086877522617627E-3</v>
      </c>
      <c r="N265" s="22">
        <f t="shared" ca="1" si="44"/>
        <v>0.79395402445869956</v>
      </c>
      <c r="O265" s="22">
        <f t="shared" ca="1" si="45"/>
        <v>5.6798836355830886</v>
      </c>
      <c r="P265" s="12">
        <f t="shared" ca="1" si="52"/>
        <v>12.900597081021244</v>
      </c>
      <c r="Q265" s="12"/>
      <c r="R265" s="12"/>
      <c r="S265" s="12"/>
    </row>
    <row r="266" spans="1:19" x14ac:dyDescent="0.2">
      <c r="A266" s="12"/>
      <c r="B266" s="12"/>
      <c r="C266" s="12"/>
      <c r="D266" s="69">
        <f t="shared" si="53"/>
        <v>0</v>
      </c>
      <c r="E266" s="69">
        <f t="shared" si="53"/>
        <v>0</v>
      </c>
      <c r="F266" s="22">
        <f t="shared" si="46"/>
        <v>0</v>
      </c>
      <c r="G266" s="22">
        <f t="shared" si="47"/>
        <v>0</v>
      </c>
      <c r="H266" s="22">
        <f t="shared" si="48"/>
        <v>0</v>
      </c>
      <c r="I266" s="22">
        <f t="shared" si="49"/>
        <v>0</v>
      </c>
      <c r="J266" s="22">
        <f t="shared" si="50"/>
        <v>0</v>
      </c>
      <c r="K266" s="22">
        <f t="shared" ca="1" si="42"/>
        <v>-12.900597081021244</v>
      </c>
      <c r="L266" s="22">
        <f t="shared" ca="1" si="51"/>
        <v>166.42540504685385</v>
      </c>
      <c r="M266" s="22">
        <f t="shared" ca="1" si="43"/>
        <v>5.6086877522617627E-3</v>
      </c>
      <c r="N266" s="22">
        <f t="shared" ca="1" si="44"/>
        <v>0.79395402445869956</v>
      </c>
      <c r="O266" s="22">
        <f t="shared" ca="1" si="45"/>
        <v>5.6798836355830886</v>
      </c>
      <c r="P266" s="12">
        <f t="shared" ca="1" si="52"/>
        <v>12.900597081021244</v>
      </c>
      <c r="Q266" s="12"/>
      <c r="R266" s="12"/>
      <c r="S266" s="12"/>
    </row>
    <row r="267" spans="1:19" x14ac:dyDescent="0.2">
      <c r="A267" s="12"/>
      <c r="B267" s="12"/>
      <c r="C267" s="12"/>
      <c r="D267" s="69">
        <f t="shared" si="53"/>
        <v>0</v>
      </c>
      <c r="E267" s="69">
        <f t="shared" si="53"/>
        <v>0</v>
      </c>
      <c r="F267" s="22">
        <f t="shared" si="46"/>
        <v>0</v>
      </c>
      <c r="G267" s="22">
        <f t="shared" si="47"/>
        <v>0</v>
      </c>
      <c r="H267" s="22">
        <f t="shared" si="48"/>
        <v>0</v>
      </c>
      <c r="I267" s="22">
        <f t="shared" si="49"/>
        <v>0</v>
      </c>
      <c r="J267" s="22">
        <f t="shared" si="50"/>
        <v>0</v>
      </c>
      <c r="K267" s="22">
        <f t="shared" ca="1" si="42"/>
        <v>-12.900597081021244</v>
      </c>
      <c r="L267" s="22">
        <f t="shared" ca="1" si="51"/>
        <v>166.42540504685385</v>
      </c>
      <c r="M267" s="22">
        <f t="shared" ca="1" si="43"/>
        <v>5.6086877522617627E-3</v>
      </c>
      <c r="N267" s="22">
        <f t="shared" ca="1" si="44"/>
        <v>0.79395402445869956</v>
      </c>
      <c r="O267" s="22">
        <f t="shared" ca="1" si="45"/>
        <v>5.6798836355830886</v>
      </c>
      <c r="P267" s="12">
        <f t="shared" ca="1" si="52"/>
        <v>12.900597081021244</v>
      </c>
      <c r="Q267" s="12"/>
      <c r="R267" s="12"/>
      <c r="S267" s="12"/>
    </row>
    <row r="268" spans="1:19" x14ac:dyDescent="0.2">
      <c r="A268" s="12"/>
      <c r="B268" s="12"/>
      <c r="C268" s="12"/>
      <c r="D268" s="69">
        <f t="shared" si="53"/>
        <v>0</v>
      </c>
      <c r="E268" s="69">
        <f t="shared" si="53"/>
        <v>0</v>
      </c>
      <c r="F268" s="22">
        <f t="shared" si="46"/>
        <v>0</v>
      </c>
      <c r="G268" s="22">
        <f t="shared" si="47"/>
        <v>0</v>
      </c>
      <c r="H268" s="22">
        <f t="shared" si="48"/>
        <v>0</v>
      </c>
      <c r="I268" s="22">
        <f t="shared" si="49"/>
        <v>0</v>
      </c>
      <c r="J268" s="22">
        <f t="shared" si="50"/>
        <v>0</v>
      </c>
      <c r="K268" s="22">
        <f t="shared" ca="1" si="42"/>
        <v>-12.900597081021244</v>
      </c>
      <c r="L268" s="22">
        <f t="shared" ca="1" si="51"/>
        <v>166.42540504685385</v>
      </c>
      <c r="M268" s="22">
        <f t="shared" ca="1" si="43"/>
        <v>5.6086877522617627E-3</v>
      </c>
      <c r="N268" s="22">
        <f t="shared" ca="1" si="44"/>
        <v>0.79395402445869956</v>
      </c>
      <c r="O268" s="22">
        <f t="shared" ca="1" si="45"/>
        <v>5.6798836355830886</v>
      </c>
      <c r="P268" s="12">
        <f t="shared" ca="1" si="52"/>
        <v>12.900597081021244</v>
      </c>
      <c r="Q268" s="12"/>
      <c r="R268" s="12"/>
      <c r="S268" s="12"/>
    </row>
    <row r="269" spans="1:19" x14ac:dyDescent="0.2">
      <c r="A269" s="12"/>
      <c r="B269" s="12"/>
      <c r="C269" s="12"/>
      <c r="D269" s="69">
        <f t="shared" si="53"/>
        <v>0</v>
      </c>
      <c r="E269" s="69">
        <f t="shared" si="53"/>
        <v>0</v>
      </c>
      <c r="F269" s="22">
        <f t="shared" si="46"/>
        <v>0</v>
      </c>
      <c r="G269" s="22">
        <f t="shared" si="47"/>
        <v>0</v>
      </c>
      <c r="H269" s="22">
        <f t="shared" si="48"/>
        <v>0</v>
      </c>
      <c r="I269" s="22">
        <f t="shared" si="49"/>
        <v>0</v>
      </c>
      <c r="J269" s="22">
        <f t="shared" si="50"/>
        <v>0</v>
      </c>
      <c r="K269" s="22">
        <f t="shared" ca="1" si="42"/>
        <v>-12.900597081021244</v>
      </c>
      <c r="L269" s="22">
        <f t="shared" ca="1" si="51"/>
        <v>166.42540504685385</v>
      </c>
      <c r="M269" s="22">
        <f t="shared" ca="1" si="43"/>
        <v>5.6086877522617627E-3</v>
      </c>
      <c r="N269" s="22">
        <f t="shared" ca="1" si="44"/>
        <v>0.79395402445869956</v>
      </c>
      <c r="O269" s="22">
        <f t="shared" ca="1" si="45"/>
        <v>5.6798836355830886</v>
      </c>
      <c r="P269" s="12">
        <f t="shared" ca="1" si="52"/>
        <v>12.900597081021244</v>
      </c>
      <c r="Q269" s="12"/>
      <c r="R269" s="12"/>
      <c r="S269" s="12"/>
    </row>
    <row r="270" spans="1:19" x14ac:dyDescent="0.2">
      <c r="A270" s="12"/>
      <c r="B270" s="12"/>
      <c r="C270" s="12"/>
      <c r="D270" s="69">
        <f t="shared" si="53"/>
        <v>0</v>
      </c>
      <c r="E270" s="69">
        <f t="shared" si="53"/>
        <v>0</v>
      </c>
      <c r="F270" s="22">
        <f t="shared" si="46"/>
        <v>0</v>
      </c>
      <c r="G270" s="22">
        <f t="shared" si="47"/>
        <v>0</v>
      </c>
      <c r="H270" s="22">
        <f t="shared" si="48"/>
        <v>0</v>
      </c>
      <c r="I270" s="22">
        <f t="shared" si="49"/>
        <v>0</v>
      </c>
      <c r="J270" s="22">
        <f t="shared" si="50"/>
        <v>0</v>
      </c>
      <c r="K270" s="22">
        <f t="shared" ca="1" si="42"/>
        <v>-12.900597081021244</v>
      </c>
      <c r="L270" s="22">
        <f t="shared" ca="1" si="51"/>
        <v>166.42540504685385</v>
      </c>
      <c r="M270" s="22">
        <f t="shared" ca="1" si="43"/>
        <v>5.6086877522617627E-3</v>
      </c>
      <c r="N270" s="22">
        <f t="shared" ca="1" si="44"/>
        <v>0.79395402445869956</v>
      </c>
      <c r="O270" s="22">
        <f t="shared" ca="1" si="45"/>
        <v>5.6798836355830886</v>
      </c>
      <c r="P270" s="12">
        <f t="shared" ca="1" si="52"/>
        <v>12.900597081021244</v>
      </c>
      <c r="Q270" s="12"/>
      <c r="R270" s="12"/>
      <c r="S270" s="12"/>
    </row>
    <row r="271" spans="1:19" x14ac:dyDescent="0.2">
      <c r="A271" s="12"/>
      <c r="B271" s="12"/>
      <c r="C271" s="12"/>
      <c r="D271" s="69">
        <f t="shared" si="53"/>
        <v>0</v>
      </c>
      <c r="E271" s="69">
        <f t="shared" si="53"/>
        <v>0</v>
      </c>
      <c r="F271" s="22">
        <f t="shared" si="46"/>
        <v>0</v>
      </c>
      <c r="G271" s="22">
        <f t="shared" si="47"/>
        <v>0</v>
      </c>
      <c r="H271" s="22">
        <f t="shared" si="48"/>
        <v>0</v>
      </c>
      <c r="I271" s="22">
        <f t="shared" si="49"/>
        <v>0</v>
      </c>
      <c r="J271" s="22">
        <f t="shared" si="50"/>
        <v>0</v>
      </c>
      <c r="K271" s="22">
        <f t="shared" ca="1" si="42"/>
        <v>-12.900597081021244</v>
      </c>
      <c r="L271" s="22">
        <f t="shared" ca="1" si="51"/>
        <v>166.42540504685385</v>
      </c>
      <c r="M271" s="22">
        <f t="shared" ca="1" si="43"/>
        <v>5.6086877522617627E-3</v>
      </c>
      <c r="N271" s="22">
        <f t="shared" ca="1" si="44"/>
        <v>0.79395402445869956</v>
      </c>
      <c r="O271" s="22">
        <f t="shared" ca="1" si="45"/>
        <v>5.6798836355830886</v>
      </c>
      <c r="P271" s="12">
        <f t="shared" ca="1" si="52"/>
        <v>12.900597081021244</v>
      </c>
      <c r="Q271" s="12"/>
      <c r="R271" s="12"/>
      <c r="S271" s="12"/>
    </row>
    <row r="272" spans="1:19" x14ac:dyDescent="0.2">
      <c r="A272" s="12"/>
      <c r="B272" s="12"/>
      <c r="C272" s="12"/>
      <c r="D272" s="69">
        <f t="shared" si="53"/>
        <v>0</v>
      </c>
      <c r="E272" s="69">
        <f t="shared" si="53"/>
        <v>0</v>
      </c>
      <c r="F272" s="22">
        <f t="shared" si="46"/>
        <v>0</v>
      </c>
      <c r="G272" s="22">
        <f t="shared" si="47"/>
        <v>0</v>
      </c>
      <c r="H272" s="22">
        <f t="shared" si="48"/>
        <v>0</v>
      </c>
      <c r="I272" s="22">
        <f t="shared" si="49"/>
        <v>0</v>
      </c>
      <c r="J272" s="22">
        <f t="shared" si="50"/>
        <v>0</v>
      </c>
      <c r="K272" s="22">
        <f t="shared" ca="1" si="42"/>
        <v>-12.900597081021244</v>
      </c>
      <c r="L272" s="22">
        <f t="shared" ca="1" si="51"/>
        <v>166.42540504685385</v>
      </c>
      <c r="M272" s="22">
        <f t="shared" ca="1" si="43"/>
        <v>5.6086877522617627E-3</v>
      </c>
      <c r="N272" s="22">
        <f t="shared" ca="1" si="44"/>
        <v>0.79395402445869956</v>
      </c>
      <c r="O272" s="22">
        <f t="shared" ca="1" si="45"/>
        <v>5.6798836355830886</v>
      </c>
      <c r="P272" s="12">
        <f t="shared" ca="1" si="52"/>
        <v>12.900597081021244</v>
      </c>
      <c r="Q272" s="12"/>
      <c r="R272" s="12"/>
      <c r="S272" s="12"/>
    </row>
    <row r="273" spans="1:19" x14ac:dyDescent="0.2">
      <c r="A273" s="12"/>
      <c r="B273" s="12"/>
      <c r="C273" s="12"/>
      <c r="D273" s="69">
        <f t="shared" si="53"/>
        <v>0</v>
      </c>
      <c r="E273" s="69">
        <f t="shared" si="53"/>
        <v>0</v>
      </c>
      <c r="F273" s="22">
        <f t="shared" si="46"/>
        <v>0</v>
      </c>
      <c r="G273" s="22">
        <f t="shared" si="47"/>
        <v>0</v>
      </c>
      <c r="H273" s="22">
        <f t="shared" si="48"/>
        <v>0</v>
      </c>
      <c r="I273" s="22">
        <f t="shared" si="49"/>
        <v>0</v>
      </c>
      <c r="J273" s="22">
        <f t="shared" si="50"/>
        <v>0</v>
      </c>
      <c r="K273" s="22">
        <f t="shared" ca="1" si="42"/>
        <v>-12.900597081021244</v>
      </c>
      <c r="L273" s="22">
        <f t="shared" ca="1" si="51"/>
        <v>166.42540504685385</v>
      </c>
      <c r="M273" s="22">
        <f t="shared" ca="1" si="43"/>
        <v>5.6086877522617627E-3</v>
      </c>
      <c r="N273" s="22">
        <f t="shared" ca="1" si="44"/>
        <v>0.79395402445869956</v>
      </c>
      <c r="O273" s="22">
        <f t="shared" ca="1" si="45"/>
        <v>5.6798836355830886</v>
      </c>
      <c r="P273" s="12">
        <f t="shared" ca="1" si="52"/>
        <v>12.900597081021244</v>
      </c>
      <c r="Q273" s="12"/>
      <c r="R273" s="12"/>
      <c r="S273" s="12"/>
    </row>
    <row r="274" spans="1:19" x14ac:dyDescent="0.2">
      <c r="A274" s="12"/>
      <c r="B274" s="12"/>
      <c r="C274" s="12"/>
      <c r="D274" s="69">
        <f t="shared" si="53"/>
        <v>0</v>
      </c>
      <c r="E274" s="69">
        <f t="shared" si="53"/>
        <v>0</v>
      </c>
      <c r="F274" s="22">
        <f t="shared" si="46"/>
        <v>0</v>
      </c>
      <c r="G274" s="22">
        <f t="shared" si="47"/>
        <v>0</v>
      </c>
      <c r="H274" s="22">
        <f t="shared" si="48"/>
        <v>0</v>
      </c>
      <c r="I274" s="22">
        <f t="shared" si="49"/>
        <v>0</v>
      </c>
      <c r="J274" s="22">
        <f t="shared" si="50"/>
        <v>0</v>
      </c>
      <c r="K274" s="22">
        <f t="shared" ca="1" si="42"/>
        <v>-12.900597081021244</v>
      </c>
      <c r="L274" s="22">
        <f t="shared" ca="1" si="51"/>
        <v>166.42540504685385</v>
      </c>
      <c r="M274" s="22">
        <f t="shared" ca="1" si="43"/>
        <v>5.6086877522617627E-3</v>
      </c>
      <c r="N274" s="22">
        <f t="shared" ca="1" si="44"/>
        <v>0.79395402445869956</v>
      </c>
      <c r="O274" s="22">
        <f t="shared" ca="1" si="45"/>
        <v>5.6798836355830886</v>
      </c>
      <c r="P274" s="12">
        <f t="shared" ca="1" si="52"/>
        <v>12.900597081021244</v>
      </c>
      <c r="Q274" s="12"/>
      <c r="R274" s="12"/>
      <c r="S274" s="12"/>
    </row>
    <row r="275" spans="1:19" x14ac:dyDescent="0.2">
      <c r="A275" s="12"/>
      <c r="B275" s="12"/>
      <c r="C275" s="12"/>
      <c r="D275" s="69">
        <f t="shared" si="53"/>
        <v>0</v>
      </c>
      <c r="E275" s="69">
        <f t="shared" si="53"/>
        <v>0</v>
      </c>
      <c r="F275" s="22">
        <f t="shared" si="46"/>
        <v>0</v>
      </c>
      <c r="G275" s="22">
        <f t="shared" si="47"/>
        <v>0</v>
      </c>
      <c r="H275" s="22">
        <f t="shared" si="48"/>
        <v>0</v>
      </c>
      <c r="I275" s="22">
        <f t="shared" si="49"/>
        <v>0</v>
      </c>
      <c r="J275" s="22">
        <f t="shared" si="50"/>
        <v>0</v>
      </c>
      <c r="K275" s="22">
        <f t="shared" ca="1" si="42"/>
        <v>-12.900597081021244</v>
      </c>
      <c r="L275" s="22">
        <f t="shared" ca="1" si="51"/>
        <v>166.42540504685385</v>
      </c>
      <c r="M275" s="22">
        <f t="shared" ca="1" si="43"/>
        <v>5.6086877522617627E-3</v>
      </c>
      <c r="N275" s="22">
        <f t="shared" ca="1" si="44"/>
        <v>0.79395402445869956</v>
      </c>
      <c r="O275" s="22">
        <f t="shared" ca="1" si="45"/>
        <v>5.6798836355830886</v>
      </c>
      <c r="P275" s="12">
        <f t="shared" ca="1" si="52"/>
        <v>12.900597081021244</v>
      </c>
      <c r="Q275" s="12"/>
      <c r="R275" s="12"/>
      <c r="S275" s="12"/>
    </row>
    <row r="276" spans="1:19" x14ac:dyDescent="0.2">
      <c r="A276" s="12"/>
      <c r="B276" s="12"/>
      <c r="C276" s="12"/>
      <c r="D276" s="69">
        <f t="shared" si="53"/>
        <v>0</v>
      </c>
      <c r="E276" s="69">
        <f t="shared" si="53"/>
        <v>0</v>
      </c>
      <c r="F276" s="22">
        <f t="shared" si="46"/>
        <v>0</v>
      </c>
      <c r="G276" s="22">
        <f t="shared" si="47"/>
        <v>0</v>
      </c>
      <c r="H276" s="22">
        <f t="shared" si="48"/>
        <v>0</v>
      </c>
      <c r="I276" s="22">
        <f t="shared" si="49"/>
        <v>0</v>
      </c>
      <c r="J276" s="22">
        <f t="shared" si="50"/>
        <v>0</v>
      </c>
      <c r="K276" s="22">
        <f t="shared" ca="1" si="42"/>
        <v>-12.900597081021244</v>
      </c>
      <c r="L276" s="22">
        <f t="shared" ca="1" si="51"/>
        <v>166.42540504685385</v>
      </c>
      <c r="M276" s="22">
        <f t="shared" ca="1" si="43"/>
        <v>5.6086877522617627E-3</v>
      </c>
      <c r="N276" s="22">
        <f t="shared" ca="1" si="44"/>
        <v>0.79395402445869956</v>
      </c>
      <c r="O276" s="22">
        <f t="shared" ca="1" si="45"/>
        <v>5.6798836355830886</v>
      </c>
      <c r="P276" s="12">
        <f t="shared" ca="1" si="52"/>
        <v>12.900597081021244</v>
      </c>
      <c r="Q276" s="12"/>
      <c r="R276" s="12"/>
      <c r="S276" s="12"/>
    </row>
    <row r="277" spans="1:19" x14ac:dyDescent="0.2">
      <c r="A277" s="12"/>
      <c r="B277" s="12"/>
      <c r="C277" s="12"/>
      <c r="D277" s="69">
        <f t="shared" si="53"/>
        <v>0</v>
      </c>
      <c r="E277" s="69">
        <f t="shared" si="53"/>
        <v>0</v>
      </c>
      <c r="F277" s="22">
        <f t="shared" si="46"/>
        <v>0</v>
      </c>
      <c r="G277" s="22">
        <f t="shared" si="47"/>
        <v>0</v>
      </c>
      <c r="H277" s="22">
        <f t="shared" si="48"/>
        <v>0</v>
      </c>
      <c r="I277" s="22">
        <f t="shared" si="49"/>
        <v>0</v>
      </c>
      <c r="J277" s="22">
        <f t="shared" si="50"/>
        <v>0</v>
      </c>
      <c r="K277" s="22">
        <f t="shared" ref="K277:K341" ca="1" si="54">+E$4+E$5*D277+E$6*D277^2</f>
        <v>-12.900597081021244</v>
      </c>
      <c r="L277" s="22">
        <f t="shared" ca="1" si="51"/>
        <v>166.42540504685385</v>
      </c>
      <c r="M277" s="22">
        <f t="shared" ref="M277:M340" ca="1" si="55">(M$1-M$2*D277+M$3*F277)^2</f>
        <v>5.6086877522617627E-3</v>
      </c>
      <c r="N277" s="22">
        <f t="shared" ref="N277:N340" ca="1" si="56">(-M$2+M$4*D277-M$5*F277)^2</f>
        <v>0.79395402445869956</v>
      </c>
      <c r="O277" s="22">
        <f t="shared" ref="O277:O340" ca="1" si="57">+(M$3-D277*M$5+F277*M$6)^2</f>
        <v>5.6798836355830886</v>
      </c>
      <c r="P277" s="12">
        <f t="shared" ca="1" si="52"/>
        <v>12.900597081021244</v>
      </c>
      <c r="Q277" s="12"/>
      <c r="R277" s="12"/>
      <c r="S277" s="12"/>
    </row>
    <row r="278" spans="1:19" x14ac:dyDescent="0.2">
      <c r="A278" s="12"/>
      <c r="B278" s="12"/>
      <c r="C278" s="12"/>
      <c r="D278" s="69">
        <f t="shared" si="53"/>
        <v>0</v>
      </c>
      <c r="E278" s="69">
        <f t="shared" si="53"/>
        <v>0</v>
      </c>
      <c r="F278" s="22">
        <f t="shared" ref="F278:F341" si="58">D278*D278</f>
        <v>0</v>
      </c>
      <c r="G278" s="22">
        <f t="shared" ref="G278:G341" si="59">D278*F278</f>
        <v>0</v>
      </c>
      <c r="H278" s="22">
        <f t="shared" ref="H278:H341" si="60">F278*F278</f>
        <v>0</v>
      </c>
      <c r="I278" s="22">
        <f t="shared" ref="I278:I341" si="61">E278*D278</f>
        <v>0</v>
      </c>
      <c r="J278" s="22">
        <f t="shared" ref="J278:J341" si="62">I278*D278</f>
        <v>0</v>
      </c>
      <c r="K278" s="22">
        <f t="shared" ca="1" si="54"/>
        <v>-12.900597081021244</v>
      </c>
      <c r="L278" s="22">
        <f t="shared" ref="L278:L341" ca="1" si="63">+(K278-E278)^2</f>
        <v>166.42540504685385</v>
      </c>
      <c r="M278" s="22">
        <f t="shared" ca="1" si="55"/>
        <v>5.6086877522617627E-3</v>
      </c>
      <c r="N278" s="22">
        <f t="shared" ca="1" si="56"/>
        <v>0.79395402445869956</v>
      </c>
      <c r="O278" s="22">
        <f t="shared" ca="1" si="57"/>
        <v>5.6798836355830886</v>
      </c>
      <c r="P278" s="12">
        <f t="shared" ref="P278:P341" ca="1" si="64">+E278-K278</f>
        <v>12.900597081021244</v>
      </c>
      <c r="Q278" s="12"/>
      <c r="R278" s="12"/>
      <c r="S278" s="12"/>
    </row>
    <row r="279" spans="1:19" x14ac:dyDescent="0.2">
      <c r="A279" s="12"/>
      <c r="B279" s="12"/>
      <c r="C279" s="12"/>
      <c r="D279" s="69">
        <f t="shared" si="53"/>
        <v>0</v>
      </c>
      <c r="E279" s="69">
        <f t="shared" si="53"/>
        <v>0</v>
      </c>
      <c r="F279" s="22">
        <f t="shared" si="58"/>
        <v>0</v>
      </c>
      <c r="G279" s="22">
        <f t="shared" si="59"/>
        <v>0</v>
      </c>
      <c r="H279" s="22">
        <f t="shared" si="60"/>
        <v>0</v>
      </c>
      <c r="I279" s="22">
        <f t="shared" si="61"/>
        <v>0</v>
      </c>
      <c r="J279" s="22">
        <f t="shared" si="62"/>
        <v>0</v>
      </c>
      <c r="K279" s="22">
        <f t="shared" ca="1" si="54"/>
        <v>-12.900597081021244</v>
      </c>
      <c r="L279" s="22">
        <f t="shared" ca="1" si="63"/>
        <v>166.42540504685385</v>
      </c>
      <c r="M279" s="22">
        <f t="shared" ca="1" si="55"/>
        <v>5.6086877522617627E-3</v>
      </c>
      <c r="N279" s="22">
        <f t="shared" ca="1" si="56"/>
        <v>0.79395402445869956</v>
      </c>
      <c r="O279" s="22">
        <f t="shared" ca="1" si="57"/>
        <v>5.6798836355830886</v>
      </c>
      <c r="P279" s="12">
        <f t="shared" ca="1" si="64"/>
        <v>12.900597081021244</v>
      </c>
      <c r="Q279" s="12"/>
      <c r="R279" s="12"/>
      <c r="S279" s="12"/>
    </row>
    <row r="280" spans="1:19" x14ac:dyDescent="0.2">
      <c r="A280" s="12"/>
      <c r="B280" s="12"/>
      <c r="C280" s="12"/>
      <c r="D280" s="69">
        <f t="shared" si="53"/>
        <v>0</v>
      </c>
      <c r="E280" s="69">
        <f t="shared" si="53"/>
        <v>0</v>
      </c>
      <c r="F280" s="22">
        <f t="shared" si="58"/>
        <v>0</v>
      </c>
      <c r="G280" s="22">
        <f t="shared" si="59"/>
        <v>0</v>
      </c>
      <c r="H280" s="22">
        <f t="shared" si="60"/>
        <v>0</v>
      </c>
      <c r="I280" s="22">
        <f t="shared" si="61"/>
        <v>0</v>
      </c>
      <c r="J280" s="22">
        <f t="shared" si="62"/>
        <v>0</v>
      </c>
      <c r="K280" s="22">
        <f t="shared" ca="1" si="54"/>
        <v>-12.900597081021244</v>
      </c>
      <c r="L280" s="22">
        <f t="shared" ca="1" si="63"/>
        <v>166.42540504685385</v>
      </c>
      <c r="M280" s="22">
        <f t="shared" ca="1" si="55"/>
        <v>5.6086877522617627E-3</v>
      </c>
      <c r="N280" s="22">
        <f t="shared" ca="1" si="56"/>
        <v>0.79395402445869956</v>
      </c>
      <c r="O280" s="22">
        <f t="shared" ca="1" si="57"/>
        <v>5.6798836355830886</v>
      </c>
      <c r="P280" s="12">
        <f t="shared" ca="1" si="64"/>
        <v>12.900597081021244</v>
      </c>
      <c r="Q280" s="12"/>
      <c r="R280" s="12"/>
      <c r="S280" s="12"/>
    </row>
    <row r="281" spans="1:19" x14ac:dyDescent="0.2">
      <c r="A281" s="12"/>
      <c r="B281" s="12"/>
      <c r="C281" s="12"/>
      <c r="D281" s="69">
        <f t="shared" si="53"/>
        <v>0</v>
      </c>
      <c r="E281" s="69">
        <f t="shared" si="53"/>
        <v>0</v>
      </c>
      <c r="F281" s="22">
        <f t="shared" si="58"/>
        <v>0</v>
      </c>
      <c r="G281" s="22">
        <f t="shared" si="59"/>
        <v>0</v>
      </c>
      <c r="H281" s="22">
        <f t="shared" si="60"/>
        <v>0</v>
      </c>
      <c r="I281" s="22">
        <f t="shared" si="61"/>
        <v>0</v>
      </c>
      <c r="J281" s="22">
        <f t="shared" si="62"/>
        <v>0</v>
      </c>
      <c r="K281" s="22">
        <f t="shared" ca="1" si="54"/>
        <v>-12.900597081021244</v>
      </c>
      <c r="L281" s="22">
        <f t="shared" ca="1" si="63"/>
        <v>166.42540504685385</v>
      </c>
      <c r="M281" s="22">
        <f t="shared" ca="1" si="55"/>
        <v>5.6086877522617627E-3</v>
      </c>
      <c r="N281" s="22">
        <f t="shared" ca="1" si="56"/>
        <v>0.79395402445869956</v>
      </c>
      <c r="O281" s="22">
        <f t="shared" ca="1" si="57"/>
        <v>5.6798836355830886</v>
      </c>
      <c r="P281" s="12">
        <f t="shared" ca="1" si="64"/>
        <v>12.900597081021244</v>
      </c>
      <c r="Q281" s="12"/>
      <c r="R281" s="12"/>
      <c r="S281" s="12"/>
    </row>
    <row r="282" spans="1:19" x14ac:dyDescent="0.2">
      <c r="A282" s="12"/>
      <c r="B282" s="12"/>
      <c r="C282" s="12"/>
      <c r="D282" s="69">
        <f t="shared" si="53"/>
        <v>0</v>
      </c>
      <c r="E282" s="69">
        <f t="shared" si="53"/>
        <v>0</v>
      </c>
      <c r="F282" s="22">
        <f t="shared" si="58"/>
        <v>0</v>
      </c>
      <c r="G282" s="22">
        <f t="shared" si="59"/>
        <v>0</v>
      </c>
      <c r="H282" s="22">
        <f t="shared" si="60"/>
        <v>0</v>
      </c>
      <c r="I282" s="22">
        <f t="shared" si="61"/>
        <v>0</v>
      </c>
      <c r="J282" s="22">
        <f t="shared" si="62"/>
        <v>0</v>
      </c>
      <c r="K282" s="22">
        <f t="shared" ca="1" si="54"/>
        <v>-12.900597081021244</v>
      </c>
      <c r="L282" s="22">
        <f t="shared" ca="1" si="63"/>
        <v>166.42540504685385</v>
      </c>
      <c r="M282" s="22">
        <f t="shared" ca="1" si="55"/>
        <v>5.6086877522617627E-3</v>
      </c>
      <c r="N282" s="22">
        <f t="shared" ca="1" si="56"/>
        <v>0.79395402445869956</v>
      </c>
      <c r="O282" s="22">
        <f t="shared" ca="1" si="57"/>
        <v>5.6798836355830886</v>
      </c>
      <c r="P282" s="12">
        <f t="shared" ca="1" si="64"/>
        <v>12.900597081021244</v>
      </c>
      <c r="Q282" s="12"/>
      <c r="R282" s="12"/>
      <c r="S282" s="12"/>
    </row>
    <row r="283" spans="1:19" x14ac:dyDescent="0.2">
      <c r="A283" s="12"/>
      <c r="B283" s="12"/>
      <c r="C283" s="12"/>
      <c r="D283" s="69">
        <f t="shared" si="53"/>
        <v>0</v>
      </c>
      <c r="E283" s="69">
        <f t="shared" si="53"/>
        <v>0</v>
      </c>
      <c r="F283" s="22">
        <f t="shared" si="58"/>
        <v>0</v>
      </c>
      <c r="G283" s="22">
        <f t="shared" si="59"/>
        <v>0</v>
      </c>
      <c r="H283" s="22">
        <f t="shared" si="60"/>
        <v>0</v>
      </c>
      <c r="I283" s="22">
        <f t="shared" si="61"/>
        <v>0</v>
      </c>
      <c r="J283" s="22">
        <f t="shared" si="62"/>
        <v>0</v>
      </c>
      <c r="K283" s="22">
        <f t="shared" ca="1" si="54"/>
        <v>-12.900597081021244</v>
      </c>
      <c r="L283" s="22">
        <f t="shared" ca="1" si="63"/>
        <v>166.42540504685385</v>
      </c>
      <c r="M283" s="22">
        <f t="shared" ca="1" si="55"/>
        <v>5.6086877522617627E-3</v>
      </c>
      <c r="N283" s="22">
        <f t="shared" ca="1" si="56"/>
        <v>0.79395402445869956</v>
      </c>
      <c r="O283" s="22">
        <f t="shared" ca="1" si="57"/>
        <v>5.6798836355830886</v>
      </c>
      <c r="P283" s="12">
        <f t="shared" ca="1" si="64"/>
        <v>12.900597081021244</v>
      </c>
      <c r="Q283" s="12"/>
      <c r="R283" s="12"/>
      <c r="S283" s="12"/>
    </row>
    <row r="284" spans="1:19" x14ac:dyDescent="0.2">
      <c r="A284" s="12"/>
      <c r="B284" s="12"/>
      <c r="C284" s="12"/>
      <c r="D284" s="69">
        <f t="shared" si="53"/>
        <v>0</v>
      </c>
      <c r="E284" s="69">
        <f t="shared" si="53"/>
        <v>0</v>
      </c>
      <c r="F284" s="22">
        <f t="shared" si="58"/>
        <v>0</v>
      </c>
      <c r="G284" s="22">
        <f t="shared" si="59"/>
        <v>0</v>
      </c>
      <c r="H284" s="22">
        <f t="shared" si="60"/>
        <v>0</v>
      </c>
      <c r="I284" s="22">
        <f t="shared" si="61"/>
        <v>0</v>
      </c>
      <c r="J284" s="22">
        <f t="shared" si="62"/>
        <v>0</v>
      </c>
      <c r="K284" s="22">
        <f t="shared" ca="1" si="54"/>
        <v>-12.900597081021244</v>
      </c>
      <c r="L284" s="22">
        <f t="shared" ca="1" si="63"/>
        <v>166.42540504685385</v>
      </c>
      <c r="M284" s="22">
        <f t="shared" ca="1" si="55"/>
        <v>5.6086877522617627E-3</v>
      </c>
      <c r="N284" s="22">
        <f t="shared" ca="1" si="56"/>
        <v>0.79395402445869956</v>
      </c>
      <c r="O284" s="22">
        <f t="shared" ca="1" si="57"/>
        <v>5.6798836355830886</v>
      </c>
      <c r="P284" s="12">
        <f t="shared" ca="1" si="64"/>
        <v>12.900597081021244</v>
      </c>
      <c r="Q284" s="12"/>
      <c r="R284" s="12"/>
      <c r="S284" s="12"/>
    </row>
    <row r="285" spans="1:19" x14ac:dyDescent="0.2">
      <c r="A285" s="12"/>
      <c r="B285" s="12"/>
      <c r="C285" s="12"/>
      <c r="D285" s="69">
        <f t="shared" si="53"/>
        <v>0</v>
      </c>
      <c r="E285" s="69">
        <f t="shared" si="53"/>
        <v>0</v>
      </c>
      <c r="F285" s="22">
        <f t="shared" si="58"/>
        <v>0</v>
      </c>
      <c r="G285" s="22">
        <f t="shared" si="59"/>
        <v>0</v>
      </c>
      <c r="H285" s="22">
        <f t="shared" si="60"/>
        <v>0</v>
      </c>
      <c r="I285" s="22">
        <f t="shared" si="61"/>
        <v>0</v>
      </c>
      <c r="J285" s="22">
        <f t="shared" si="62"/>
        <v>0</v>
      </c>
      <c r="K285" s="22">
        <f t="shared" ca="1" si="54"/>
        <v>-12.900597081021244</v>
      </c>
      <c r="L285" s="22">
        <f t="shared" ca="1" si="63"/>
        <v>166.42540504685385</v>
      </c>
      <c r="M285" s="22">
        <f t="shared" ca="1" si="55"/>
        <v>5.6086877522617627E-3</v>
      </c>
      <c r="N285" s="22">
        <f t="shared" ca="1" si="56"/>
        <v>0.79395402445869956</v>
      </c>
      <c r="O285" s="22">
        <f t="shared" ca="1" si="57"/>
        <v>5.6798836355830886</v>
      </c>
      <c r="P285" s="12">
        <f t="shared" ca="1" si="64"/>
        <v>12.900597081021244</v>
      </c>
      <c r="Q285" s="12"/>
      <c r="R285" s="12"/>
      <c r="S285" s="12"/>
    </row>
    <row r="286" spans="1:19" x14ac:dyDescent="0.2">
      <c r="A286" s="12"/>
      <c r="B286" s="12"/>
      <c r="C286" s="12"/>
      <c r="D286" s="69">
        <f t="shared" si="53"/>
        <v>0</v>
      </c>
      <c r="E286" s="69">
        <f t="shared" si="53"/>
        <v>0</v>
      </c>
      <c r="F286" s="22">
        <f t="shared" si="58"/>
        <v>0</v>
      </c>
      <c r="G286" s="22">
        <f t="shared" si="59"/>
        <v>0</v>
      </c>
      <c r="H286" s="22">
        <f t="shared" si="60"/>
        <v>0</v>
      </c>
      <c r="I286" s="22">
        <f t="shared" si="61"/>
        <v>0</v>
      </c>
      <c r="J286" s="22">
        <f t="shared" si="62"/>
        <v>0</v>
      </c>
      <c r="K286" s="22">
        <f t="shared" ca="1" si="54"/>
        <v>-12.900597081021244</v>
      </c>
      <c r="L286" s="22">
        <f t="shared" ca="1" si="63"/>
        <v>166.42540504685385</v>
      </c>
      <c r="M286" s="22">
        <f t="shared" ca="1" si="55"/>
        <v>5.6086877522617627E-3</v>
      </c>
      <c r="N286" s="22">
        <f t="shared" ca="1" si="56"/>
        <v>0.79395402445869956</v>
      </c>
      <c r="O286" s="22">
        <f t="shared" ca="1" si="57"/>
        <v>5.6798836355830886</v>
      </c>
      <c r="P286" s="12">
        <f t="shared" ca="1" si="64"/>
        <v>12.900597081021244</v>
      </c>
      <c r="Q286" s="12"/>
      <c r="R286" s="12"/>
      <c r="S286" s="12"/>
    </row>
    <row r="287" spans="1:19" x14ac:dyDescent="0.2">
      <c r="A287" s="12"/>
      <c r="B287" s="12"/>
      <c r="C287" s="12"/>
      <c r="D287" s="69">
        <f t="shared" si="53"/>
        <v>0</v>
      </c>
      <c r="E287" s="69">
        <f t="shared" si="53"/>
        <v>0</v>
      </c>
      <c r="F287" s="22">
        <f t="shared" si="58"/>
        <v>0</v>
      </c>
      <c r="G287" s="22">
        <f t="shared" si="59"/>
        <v>0</v>
      </c>
      <c r="H287" s="22">
        <f t="shared" si="60"/>
        <v>0</v>
      </c>
      <c r="I287" s="22">
        <f t="shared" si="61"/>
        <v>0</v>
      </c>
      <c r="J287" s="22">
        <f t="shared" si="62"/>
        <v>0</v>
      </c>
      <c r="K287" s="22">
        <f t="shared" ca="1" si="54"/>
        <v>-12.900597081021244</v>
      </c>
      <c r="L287" s="22">
        <f t="shared" ca="1" si="63"/>
        <v>166.42540504685385</v>
      </c>
      <c r="M287" s="22">
        <f t="shared" ca="1" si="55"/>
        <v>5.6086877522617627E-3</v>
      </c>
      <c r="N287" s="22">
        <f t="shared" ca="1" si="56"/>
        <v>0.79395402445869956</v>
      </c>
      <c r="O287" s="22">
        <f t="shared" ca="1" si="57"/>
        <v>5.6798836355830886</v>
      </c>
      <c r="P287" s="12">
        <f t="shared" ca="1" si="64"/>
        <v>12.900597081021244</v>
      </c>
      <c r="Q287" s="12"/>
      <c r="R287" s="12"/>
      <c r="S287" s="12"/>
    </row>
    <row r="288" spans="1:19" x14ac:dyDescent="0.2">
      <c r="A288" s="12"/>
      <c r="B288" s="12"/>
      <c r="C288" s="12"/>
      <c r="D288" s="69">
        <f t="shared" si="53"/>
        <v>0</v>
      </c>
      <c r="E288" s="69">
        <f t="shared" si="53"/>
        <v>0</v>
      </c>
      <c r="F288" s="22">
        <f t="shared" si="58"/>
        <v>0</v>
      </c>
      <c r="G288" s="22">
        <f t="shared" si="59"/>
        <v>0</v>
      </c>
      <c r="H288" s="22">
        <f t="shared" si="60"/>
        <v>0</v>
      </c>
      <c r="I288" s="22">
        <f t="shared" si="61"/>
        <v>0</v>
      </c>
      <c r="J288" s="22">
        <f t="shared" si="62"/>
        <v>0</v>
      </c>
      <c r="K288" s="22">
        <f t="shared" ca="1" si="54"/>
        <v>-12.900597081021244</v>
      </c>
      <c r="L288" s="22">
        <f t="shared" ca="1" si="63"/>
        <v>166.42540504685385</v>
      </c>
      <c r="M288" s="22">
        <f t="shared" ca="1" si="55"/>
        <v>5.6086877522617627E-3</v>
      </c>
      <c r="N288" s="22">
        <f t="shared" ca="1" si="56"/>
        <v>0.79395402445869956</v>
      </c>
      <c r="O288" s="22">
        <f t="shared" ca="1" si="57"/>
        <v>5.6798836355830886</v>
      </c>
      <c r="P288" s="12">
        <f t="shared" ca="1" si="64"/>
        <v>12.900597081021244</v>
      </c>
      <c r="Q288" s="12"/>
      <c r="R288" s="12"/>
      <c r="S288" s="12"/>
    </row>
    <row r="289" spans="1:19" x14ac:dyDescent="0.2">
      <c r="A289" s="12"/>
      <c r="B289" s="12"/>
      <c r="C289" s="12"/>
      <c r="D289" s="69">
        <f t="shared" si="53"/>
        <v>0</v>
      </c>
      <c r="E289" s="69">
        <f t="shared" si="53"/>
        <v>0</v>
      </c>
      <c r="F289" s="22">
        <f t="shared" si="58"/>
        <v>0</v>
      </c>
      <c r="G289" s="22">
        <f t="shared" si="59"/>
        <v>0</v>
      </c>
      <c r="H289" s="22">
        <f t="shared" si="60"/>
        <v>0</v>
      </c>
      <c r="I289" s="22">
        <f t="shared" si="61"/>
        <v>0</v>
      </c>
      <c r="J289" s="22">
        <f t="shared" si="62"/>
        <v>0</v>
      </c>
      <c r="K289" s="22">
        <f t="shared" ca="1" si="54"/>
        <v>-12.900597081021244</v>
      </c>
      <c r="L289" s="22">
        <f t="shared" ca="1" si="63"/>
        <v>166.42540504685385</v>
      </c>
      <c r="M289" s="22">
        <f t="shared" ca="1" si="55"/>
        <v>5.6086877522617627E-3</v>
      </c>
      <c r="N289" s="22">
        <f t="shared" ca="1" si="56"/>
        <v>0.79395402445869956</v>
      </c>
      <c r="O289" s="22">
        <f t="shared" ca="1" si="57"/>
        <v>5.6798836355830886</v>
      </c>
      <c r="P289" s="12">
        <f t="shared" ca="1" si="64"/>
        <v>12.900597081021244</v>
      </c>
      <c r="Q289" s="12"/>
      <c r="R289" s="12"/>
      <c r="S289" s="12"/>
    </row>
    <row r="290" spans="1:19" x14ac:dyDescent="0.2">
      <c r="A290" s="12"/>
      <c r="B290" s="12"/>
      <c r="C290" s="12"/>
      <c r="D290" s="69">
        <f t="shared" si="53"/>
        <v>0</v>
      </c>
      <c r="E290" s="69">
        <f t="shared" si="53"/>
        <v>0</v>
      </c>
      <c r="F290" s="22">
        <f t="shared" si="58"/>
        <v>0</v>
      </c>
      <c r="G290" s="22">
        <f t="shared" si="59"/>
        <v>0</v>
      </c>
      <c r="H290" s="22">
        <f t="shared" si="60"/>
        <v>0</v>
      </c>
      <c r="I290" s="22">
        <f t="shared" si="61"/>
        <v>0</v>
      </c>
      <c r="J290" s="22">
        <f t="shared" si="62"/>
        <v>0</v>
      </c>
      <c r="K290" s="22">
        <f t="shared" ca="1" si="54"/>
        <v>-12.900597081021244</v>
      </c>
      <c r="L290" s="22">
        <f t="shared" ca="1" si="63"/>
        <v>166.42540504685385</v>
      </c>
      <c r="M290" s="22">
        <f t="shared" ca="1" si="55"/>
        <v>5.6086877522617627E-3</v>
      </c>
      <c r="N290" s="22">
        <f t="shared" ca="1" si="56"/>
        <v>0.79395402445869956</v>
      </c>
      <c r="O290" s="22">
        <f t="shared" ca="1" si="57"/>
        <v>5.6798836355830886</v>
      </c>
      <c r="P290" s="12">
        <f t="shared" ca="1" si="64"/>
        <v>12.900597081021244</v>
      </c>
      <c r="Q290" s="12"/>
      <c r="R290" s="12"/>
      <c r="S290" s="12"/>
    </row>
    <row r="291" spans="1:19" x14ac:dyDescent="0.2">
      <c r="A291" s="12"/>
      <c r="B291" s="12"/>
      <c r="C291" s="12"/>
      <c r="D291" s="69">
        <f t="shared" si="53"/>
        <v>0</v>
      </c>
      <c r="E291" s="69">
        <f t="shared" si="53"/>
        <v>0</v>
      </c>
      <c r="F291" s="22">
        <f t="shared" si="58"/>
        <v>0</v>
      </c>
      <c r="G291" s="22">
        <f t="shared" si="59"/>
        <v>0</v>
      </c>
      <c r="H291" s="22">
        <f t="shared" si="60"/>
        <v>0</v>
      </c>
      <c r="I291" s="22">
        <f t="shared" si="61"/>
        <v>0</v>
      </c>
      <c r="J291" s="22">
        <f t="shared" si="62"/>
        <v>0</v>
      </c>
      <c r="K291" s="22">
        <f t="shared" ca="1" si="54"/>
        <v>-12.900597081021244</v>
      </c>
      <c r="L291" s="22">
        <f t="shared" ca="1" si="63"/>
        <v>166.42540504685385</v>
      </c>
      <c r="M291" s="22">
        <f t="shared" ca="1" si="55"/>
        <v>5.6086877522617627E-3</v>
      </c>
      <c r="N291" s="22">
        <f t="shared" ca="1" si="56"/>
        <v>0.79395402445869956</v>
      </c>
      <c r="O291" s="22">
        <f t="shared" ca="1" si="57"/>
        <v>5.6798836355830886</v>
      </c>
      <c r="P291" s="12">
        <f t="shared" ca="1" si="64"/>
        <v>12.900597081021244</v>
      </c>
      <c r="Q291" s="12"/>
      <c r="R291" s="12"/>
      <c r="S291" s="12"/>
    </row>
    <row r="292" spans="1:19" x14ac:dyDescent="0.2">
      <c r="A292" s="12"/>
      <c r="B292" s="12"/>
      <c r="C292" s="12"/>
      <c r="D292" s="69">
        <f t="shared" si="53"/>
        <v>0</v>
      </c>
      <c r="E292" s="69">
        <f t="shared" si="53"/>
        <v>0</v>
      </c>
      <c r="F292" s="22">
        <f t="shared" si="58"/>
        <v>0</v>
      </c>
      <c r="G292" s="22">
        <f t="shared" si="59"/>
        <v>0</v>
      </c>
      <c r="H292" s="22">
        <f t="shared" si="60"/>
        <v>0</v>
      </c>
      <c r="I292" s="22">
        <f t="shared" si="61"/>
        <v>0</v>
      </c>
      <c r="J292" s="22">
        <f t="shared" si="62"/>
        <v>0</v>
      </c>
      <c r="K292" s="22">
        <f t="shared" ca="1" si="54"/>
        <v>-12.900597081021244</v>
      </c>
      <c r="L292" s="22">
        <f t="shared" ca="1" si="63"/>
        <v>166.42540504685385</v>
      </c>
      <c r="M292" s="22">
        <f t="shared" ca="1" si="55"/>
        <v>5.6086877522617627E-3</v>
      </c>
      <c r="N292" s="22">
        <f t="shared" ca="1" si="56"/>
        <v>0.79395402445869956</v>
      </c>
      <c r="O292" s="22">
        <f t="shared" ca="1" si="57"/>
        <v>5.6798836355830886</v>
      </c>
      <c r="P292" s="12">
        <f t="shared" ca="1" si="64"/>
        <v>12.900597081021244</v>
      </c>
      <c r="Q292" s="12"/>
      <c r="R292" s="12"/>
      <c r="S292" s="12"/>
    </row>
    <row r="293" spans="1:19" x14ac:dyDescent="0.2">
      <c r="A293" s="12"/>
      <c r="B293" s="12"/>
      <c r="C293" s="12"/>
      <c r="D293" s="69">
        <f t="shared" si="53"/>
        <v>0</v>
      </c>
      <c r="E293" s="69">
        <f t="shared" si="53"/>
        <v>0</v>
      </c>
      <c r="F293" s="22">
        <f t="shared" si="58"/>
        <v>0</v>
      </c>
      <c r="G293" s="22">
        <f t="shared" si="59"/>
        <v>0</v>
      </c>
      <c r="H293" s="22">
        <f t="shared" si="60"/>
        <v>0</v>
      </c>
      <c r="I293" s="22">
        <f t="shared" si="61"/>
        <v>0</v>
      </c>
      <c r="J293" s="22">
        <f t="shared" si="62"/>
        <v>0</v>
      </c>
      <c r="K293" s="22">
        <f t="shared" ca="1" si="54"/>
        <v>-12.900597081021244</v>
      </c>
      <c r="L293" s="22">
        <f t="shared" ca="1" si="63"/>
        <v>166.42540504685385</v>
      </c>
      <c r="M293" s="22">
        <f t="shared" ca="1" si="55"/>
        <v>5.6086877522617627E-3</v>
      </c>
      <c r="N293" s="22">
        <f t="shared" ca="1" si="56"/>
        <v>0.79395402445869956</v>
      </c>
      <c r="O293" s="22">
        <f t="shared" ca="1" si="57"/>
        <v>5.6798836355830886</v>
      </c>
      <c r="P293" s="12">
        <f t="shared" ca="1" si="64"/>
        <v>12.900597081021244</v>
      </c>
      <c r="Q293" s="12"/>
      <c r="R293" s="12"/>
      <c r="S293" s="12"/>
    </row>
    <row r="294" spans="1:19" x14ac:dyDescent="0.2">
      <c r="A294" s="12"/>
      <c r="B294" s="12"/>
      <c r="C294" s="12"/>
      <c r="D294" s="69">
        <f t="shared" si="53"/>
        <v>0</v>
      </c>
      <c r="E294" s="69">
        <f t="shared" si="53"/>
        <v>0</v>
      </c>
      <c r="F294" s="22">
        <f t="shared" si="58"/>
        <v>0</v>
      </c>
      <c r="G294" s="22">
        <f t="shared" si="59"/>
        <v>0</v>
      </c>
      <c r="H294" s="22">
        <f t="shared" si="60"/>
        <v>0</v>
      </c>
      <c r="I294" s="22">
        <f t="shared" si="61"/>
        <v>0</v>
      </c>
      <c r="J294" s="22">
        <f t="shared" si="62"/>
        <v>0</v>
      </c>
      <c r="K294" s="22">
        <f t="shared" ca="1" si="54"/>
        <v>-12.900597081021244</v>
      </c>
      <c r="L294" s="22">
        <f t="shared" ca="1" si="63"/>
        <v>166.42540504685385</v>
      </c>
      <c r="M294" s="22">
        <f t="shared" ca="1" si="55"/>
        <v>5.6086877522617627E-3</v>
      </c>
      <c r="N294" s="22">
        <f t="shared" ca="1" si="56"/>
        <v>0.79395402445869956</v>
      </c>
      <c r="O294" s="22">
        <f t="shared" ca="1" si="57"/>
        <v>5.6798836355830886</v>
      </c>
      <c r="P294" s="12">
        <f t="shared" ca="1" si="64"/>
        <v>12.900597081021244</v>
      </c>
      <c r="Q294" s="12"/>
      <c r="R294" s="12"/>
      <c r="S294" s="12"/>
    </row>
    <row r="295" spans="1:19" x14ac:dyDescent="0.2">
      <c r="A295" s="12"/>
      <c r="B295" s="12"/>
      <c r="C295" s="12"/>
      <c r="D295" s="69">
        <f t="shared" si="53"/>
        <v>0</v>
      </c>
      <c r="E295" s="69">
        <f t="shared" si="53"/>
        <v>0</v>
      </c>
      <c r="F295" s="22">
        <f t="shared" si="58"/>
        <v>0</v>
      </c>
      <c r="G295" s="22">
        <f t="shared" si="59"/>
        <v>0</v>
      </c>
      <c r="H295" s="22">
        <f t="shared" si="60"/>
        <v>0</v>
      </c>
      <c r="I295" s="22">
        <f t="shared" si="61"/>
        <v>0</v>
      </c>
      <c r="J295" s="22">
        <f t="shared" si="62"/>
        <v>0</v>
      </c>
      <c r="K295" s="22">
        <f t="shared" ca="1" si="54"/>
        <v>-12.900597081021244</v>
      </c>
      <c r="L295" s="22">
        <f t="shared" ca="1" si="63"/>
        <v>166.42540504685385</v>
      </c>
      <c r="M295" s="22">
        <f t="shared" ca="1" si="55"/>
        <v>5.6086877522617627E-3</v>
      </c>
      <c r="N295" s="22">
        <f t="shared" ca="1" si="56"/>
        <v>0.79395402445869956</v>
      </c>
      <c r="O295" s="22">
        <f t="shared" ca="1" si="57"/>
        <v>5.6798836355830886</v>
      </c>
      <c r="P295" s="12">
        <f t="shared" ca="1" si="64"/>
        <v>12.900597081021244</v>
      </c>
      <c r="Q295" s="12"/>
      <c r="R295" s="12"/>
      <c r="S295" s="12"/>
    </row>
    <row r="296" spans="1:19" x14ac:dyDescent="0.2">
      <c r="A296" s="12"/>
      <c r="B296" s="12"/>
      <c r="C296" s="12"/>
      <c r="D296" s="69">
        <f t="shared" si="53"/>
        <v>0</v>
      </c>
      <c r="E296" s="69">
        <f t="shared" si="53"/>
        <v>0</v>
      </c>
      <c r="F296" s="22">
        <f t="shared" si="58"/>
        <v>0</v>
      </c>
      <c r="G296" s="22">
        <f t="shared" si="59"/>
        <v>0</v>
      </c>
      <c r="H296" s="22">
        <f t="shared" si="60"/>
        <v>0</v>
      </c>
      <c r="I296" s="22">
        <f t="shared" si="61"/>
        <v>0</v>
      </c>
      <c r="J296" s="22">
        <f t="shared" si="62"/>
        <v>0</v>
      </c>
      <c r="K296" s="22">
        <f t="shared" ca="1" si="54"/>
        <v>-12.900597081021244</v>
      </c>
      <c r="L296" s="22">
        <f t="shared" ca="1" si="63"/>
        <v>166.42540504685385</v>
      </c>
      <c r="M296" s="22">
        <f t="shared" ca="1" si="55"/>
        <v>5.6086877522617627E-3</v>
      </c>
      <c r="N296" s="22">
        <f t="shared" ca="1" si="56"/>
        <v>0.79395402445869956</v>
      </c>
      <c r="O296" s="22">
        <f t="shared" ca="1" si="57"/>
        <v>5.6798836355830886</v>
      </c>
      <c r="P296" s="12">
        <f t="shared" ca="1" si="64"/>
        <v>12.900597081021244</v>
      </c>
      <c r="Q296" s="12"/>
      <c r="R296" s="12"/>
      <c r="S296" s="12"/>
    </row>
    <row r="297" spans="1:19" x14ac:dyDescent="0.2">
      <c r="A297" s="12"/>
      <c r="B297" s="12"/>
      <c r="C297" s="12"/>
      <c r="D297" s="69">
        <f t="shared" si="53"/>
        <v>0</v>
      </c>
      <c r="E297" s="69">
        <f t="shared" si="53"/>
        <v>0</v>
      </c>
      <c r="F297" s="22">
        <f t="shared" si="58"/>
        <v>0</v>
      </c>
      <c r="G297" s="22">
        <f t="shared" si="59"/>
        <v>0</v>
      </c>
      <c r="H297" s="22">
        <f t="shared" si="60"/>
        <v>0</v>
      </c>
      <c r="I297" s="22">
        <f t="shared" si="61"/>
        <v>0</v>
      </c>
      <c r="J297" s="22">
        <f t="shared" si="62"/>
        <v>0</v>
      </c>
      <c r="K297" s="22">
        <f t="shared" ca="1" si="54"/>
        <v>-12.900597081021244</v>
      </c>
      <c r="L297" s="22">
        <f t="shared" ca="1" si="63"/>
        <v>166.42540504685385</v>
      </c>
      <c r="M297" s="22">
        <f t="shared" ca="1" si="55"/>
        <v>5.6086877522617627E-3</v>
      </c>
      <c r="N297" s="22">
        <f t="shared" ca="1" si="56"/>
        <v>0.79395402445869956</v>
      </c>
      <c r="O297" s="22">
        <f t="shared" ca="1" si="57"/>
        <v>5.6798836355830886</v>
      </c>
      <c r="P297" s="12">
        <f t="shared" ca="1" si="64"/>
        <v>12.900597081021244</v>
      </c>
      <c r="Q297" s="12"/>
      <c r="R297" s="12"/>
      <c r="S297" s="12"/>
    </row>
    <row r="298" spans="1:19" x14ac:dyDescent="0.2">
      <c r="A298" s="12"/>
      <c r="B298" s="12"/>
      <c r="C298" s="12"/>
      <c r="D298" s="69">
        <f t="shared" si="53"/>
        <v>0</v>
      </c>
      <c r="E298" s="69">
        <f t="shared" si="53"/>
        <v>0</v>
      </c>
      <c r="F298" s="22">
        <f t="shared" si="58"/>
        <v>0</v>
      </c>
      <c r="G298" s="22">
        <f t="shared" si="59"/>
        <v>0</v>
      </c>
      <c r="H298" s="22">
        <f t="shared" si="60"/>
        <v>0</v>
      </c>
      <c r="I298" s="22">
        <f t="shared" si="61"/>
        <v>0</v>
      </c>
      <c r="J298" s="22">
        <f t="shared" si="62"/>
        <v>0</v>
      </c>
      <c r="K298" s="22">
        <f t="shared" ca="1" si="54"/>
        <v>-12.900597081021244</v>
      </c>
      <c r="L298" s="22">
        <f t="shared" ca="1" si="63"/>
        <v>166.42540504685385</v>
      </c>
      <c r="M298" s="22">
        <f t="shared" ca="1" si="55"/>
        <v>5.6086877522617627E-3</v>
      </c>
      <c r="N298" s="22">
        <f t="shared" ca="1" si="56"/>
        <v>0.79395402445869956</v>
      </c>
      <c r="O298" s="22">
        <f t="shared" ca="1" si="57"/>
        <v>5.6798836355830886</v>
      </c>
      <c r="P298" s="12">
        <f t="shared" ca="1" si="64"/>
        <v>12.900597081021244</v>
      </c>
      <c r="Q298" s="12"/>
      <c r="R298" s="12"/>
      <c r="S298" s="12"/>
    </row>
    <row r="299" spans="1:19" x14ac:dyDescent="0.2">
      <c r="A299" s="12"/>
      <c r="B299" s="12"/>
      <c r="C299" s="12"/>
      <c r="D299" s="69">
        <f t="shared" si="53"/>
        <v>0</v>
      </c>
      <c r="E299" s="69">
        <f t="shared" si="53"/>
        <v>0</v>
      </c>
      <c r="F299" s="22">
        <f t="shared" si="58"/>
        <v>0</v>
      </c>
      <c r="G299" s="22">
        <f t="shared" si="59"/>
        <v>0</v>
      </c>
      <c r="H299" s="22">
        <f t="shared" si="60"/>
        <v>0</v>
      </c>
      <c r="I299" s="22">
        <f t="shared" si="61"/>
        <v>0</v>
      </c>
      <c r="J299" s="22">
        <f t="shared" si="62"/>
        <v>0</v>
      </c>
      <c r="K299" s="22">
        <f t="shared" ca="1" si="54"/>
        <v>-12.900597081021244</v>
      </c>
      <c r="L299" s="22">
        <f t="shared" ca="1" si="63"/>
        <v>166.42540504685385</v>
      </c>
      <c r="M299" s="22">
        <f t="shared" ca="1" si="55"/>
        <v>5.6086877522617627E-3</v>
      </c>
      <c r="N299" s="22">
        <f t="shared" ca="1" si="56"/>
        <v>0.79395402445869956</v>
      </c>
      <c r="O299" s="22">
        <f t="shared" ca="1" si="57"/>
        <v>5.6798836355830886</v>
      </c>
      <c r="P299" s="12">
        <f t="shared" ca="1" si="64"/>
        <v>12.900597081021244</v>
      </c>
      <c r="Q299" s="12"/>
      <c r="R299" s="12"/>
      <c r="S299" s="12"/>
    </row>
    <row r="300" spans="1:19" x14ac:dyDescent="0.2">
      <c r="A300" s="12"/>
      <c r="B300" s="12"/>
      <c r="C300" s="12"/>
      <c r="D300" s="69">
        <f t="shared" si="53"/>
        <v>0</v>
      </c>
      <c r="E300" s="69">
        <f t="shared" si="53"/>
        <v>0</v>
      </c>
      <c r="F300" s="22">
        <f t="shared" si="58"/>
        <v>0</v>
      </c>
      <c r="G300" s="22">
        <f t="shared" si="59"/>
        <v>0</v>
      </c>
      <c r="H300" s="22">
        <f t="shared" si="60"/>
        <v>0</v>
      </c>
      <c r="I300" s="22">
        <f t="shared" si="61"/>
        <v>0</v>
      </c>
      <c r="J300" s="22">
        <f t="shared" si="62"/>
        <v>0</v>
      </c>
      <c r="K300" s="22">
        <f t="shared" ca="1" si="54"/>
        <v>-12.900597081021244</v>
      </c>
      <c r="L300" s="22">
        <f t="shared" ca="1" si="63"/>
        <v>166.42540504685385</v>
      </c>
      <c r="M300" s="22">
        <f t="shared" ca="1" si="55"/>
        <v>5.6086877522617627E-3</v>
      </c>
      <c r="N300" s="22">
        <f t="shared" ca="1" si="56"/>
        <v>0.79395402445869956</v>
      </c>
      <c r="O300" s="22">
        <f t="shared" ca="1" si="57"/>
        <v>5.6798836355830886</v>
      </c>
      <c r="P300" s="12">
        <f t="shared" ca="1" si="64"/>
        <v>12.900597081021244</v>
      </c>
      <c r="Q300" s="12"/>
      <c r="R300" s="12"/>
      <c r="S300" s="12"/>
    </row>
    <row r="301" spans="1:19" x14ac:dyDescent="0.2">
      <c r="A301" s="12"/>
      <c r="B301" s="12"/>
      <c r="C301" s="12"/>
      <c r="D301" s="69">
        <f t="shared" si="53"/>
        <v>0</v>
      </c>
      <c r="E301" s="69">
        <f t="shared" si="53"/>
        <v>0</v>
      </c>
      <c r="F301" s="22">
        <f t="shared" si="58"/>
        <v>0</v>
      </c>
      <c r="G301" s="22">
        <f t="shared" si="59"/>
        <v>0</v>
      </c>
      <c r="H301" s="22">
        <f t="shared" si="60"/>
        <v>0</v>
      </c>
      <c r="I301" s="22">
        <f t="shared" si="61"/>
        <v>0</v>
      </c>
      <c r="J301" s="22">
        <f t="shared" si="62"/>
        <v>0</v>
      </c>
      <c r="K301" s="22">
        <f t="shared" ca="1" si="54"/>
        <v>-12.900597081021244</v>
      </c>
      <c r="L301" s="22">
        <f t="shared" ca="1" si="63"/>
        <v>166.42540504685385</v>
      </c>
      <c r="M301" s="22">
        <f t="shared" ca="1" si="55"/>
        <v>5.6086877522617627E-3</v>
      </c>
      <c r="N301" s="22">
        <f t="shared" ca="1" si="56"/>
        <v>0.79395402445869956</v>
      </c>
      <c r="O301" s="22">
        <f t="shared" ca="1" si="57"/>
        <v>5.6798836355830886</v>
      </c>
      <c r="P301" s="12">
        <f t="shared" ca="1" si="64"/>
        <v>12.900597081021244</v>
      </c>
      <c r="Q301" s="12"/>
      <c r="R301" s="12"/>
      <c r="S301" s="12"/>
    </row>
    <row r="302" spans="1:19" x14ac:dyDescent="0.2">
      <c r="A302" s="12"/>
      <c r="B302" s="12"/>
      <c r="C302" s="12"/>
      <c r="D302" s="69">
        <f t="shared" si="53"/>
        <v>0</v>
      </c>
      <c r="E302" s="69">
        <f t="shared" si="53"/>
        <v>0</v>
      </c>
      <c r="F302" s="22">
        <f t="shared" si="58"/>
        <v>0</v>
      </c>
      <c r="G302" s="22">
        <f t="shared" si="59"/>
        <v>0</v>
      </c>
      <c r="H302" s="22">
        <f t="shared" si="60"/>
        <v>0</v>
      </c>
      <c r="I302" s="22">
        <f t="shared" si="61"/>
        <v>0</v>
      </c>
      <c r="J302" s="22">
        <f t="shared" si="62"/>
        <v>0</v>
      </c>
      <c r="K302" s="22">
        <f t="shared" ca="1" si="54"/>
        <v>-12.900597081021244</v>
      </c>
      <c r="L302" s="22">
        <f t="shared" ca="1" si="63"/>
        <v>166.42540504685385</v>
      </c>
      <c r="M302" s="22">
        <f t="shared" ca="1" si="55"/>
        <v>5.6086877522617627E-3</v>
      </c>
      <c r="N302" s="22">
        <f t="shared" ca="1" si="56"/>
        <v>0.79395402445869956</v>
      </c>
      <c r="O302" s="22">
        <f t="shared" ca="1" si="57"/>
        <v>5.6798836355830886</v>
      </c>
      <c r="P302" s="12">
        <f t="shared" ca="1" si="64"/>
        <v>12.900597081021244</v>
      </c>
      <c r="Q302" s="12"/>
      <c r="R302" s="12"/>
      <c r="S302" s="12"/>
    </row>
    <row r="303" spans="1:19" x14ac:dyDescent="0.2">
      <c r="A303" s="12"/>
      <c r="B303" s="12"/>
      <c r="C303" s="12"/>
      <c r="D303" s="69">
        <f t="shared" si="53"/>
        <v>0</v>
      </c>
      <c r="E303" s="69">
        <f t="shared" si="53"/>
        <v>0</v>
      </c>
      <c r="F303" s="22">
        <f t="shared" si="58"/>
        <v>0</v>
      </c>
      <c r="G303" s="22">
        <f t="shared" si="59"/>
        <v>0</v>
      </c>
      <c r="H303" s="22">
        <f t="shared" si="60"/>
        <v>0</v>
      </c>
      <c r="I303" s="22">
        <f t="shared" si="61"/>
        <v>0</v>
      </c>
      <c r="J303" s="22">
        <f t="shared" si="62"/>
        <v>0</v>
      </c>
      <c r="K303" s="22">
        <f t="shared" ca="1" si="54"/>
        <v>-12.900597081021244</v>
      </c>
      <c r="L303" s="22">
        <f t="shared" ca="1" si="63"/>
        <v>166.42540504685385</v>
      </c>
      <c r="M303" s="22">
        <f t="shared" ca="1" si="55"/>
        <v>5.6086877522617627E-3</v>
      </c>
      <c r="N303" s="22">
        <f t="shared" ca="1" si="56"/>
        <v>0.79395402445869956</v>
      </c>
      <c r="O303" s="22">
        <f t="shared" ca="1" si="57"/>
        <v>5.6798836355830886</v>
      </c>
      <c r="P303" s="12">
        <f t="shared" ca="1" si="64"/>
        <v>12.900597081021244</v>
      </c>
      <c r="Q303" s="12"/>
      <c r="R303" s="12"/>
      <c r="S303" s="12"/>
    </row>
    <row r="304" spans="1:19" x14ac:dyDescent="0.2">
      <c r="A304" s="12"/>
      <c r="B304" s="12"/>
      <c r="C304" s="12"/>
      <c r="D304" s="69">
        <f t="shared" si="53"/>
        <v>0</v>
      </c>
      <c r="E304" s="69">
        <f t="shared" si="53"/>
        <v>0</v>
      </c>
      <c r="F304" s="22">
        <f t="shared" si="58"/>
        <v>0</v>
      </c>
      <c r="G304" s="22">
        <f t="shared" si="59"/>
        <v>0</v>
      </c>
      <c r="H304" s="22">
        <f t="shared" si="60"/>
        <v>0</v>
      </c>
      <c r="I304" s="22">
        <f t="shared" si="61"/>
        <v>0</v>
      </c>
      <c r="J304" s="22">
        <f t="shared" si="62"/>
        <v>0</v>
      </c>
      <c r="K304" s="22">
        <f t="shared" ca="1" si="54"/>
        <v>-12.900597081021244</v>
      </c>
      <c r="L304" s="22">
        <f t="shared" ca="1" si="63"/>
        <v>166.42540504685385</v>
      </c>
      <c r="M304" s="22">
        <f t="shared" ca="1" si="55"/>
        <v>5.6086877522617627E-3</v>
      </c>
      <c r="N304" s="22">
        <f t="shared" ca="1" si="56"/>
        <v>0.79395402445869956</v>
      </c>
      <c r="O304" s="22">
        <f t="shared" ca="1" si="57"/>
        <v>5.6798836355830886</v>
      </c>
      <c r="P304" s="12">
        <f t="shared" ca="1" si="64"/>
        <v>12.900597081021244</v>
      </c>
      <c r="Q304" s="12"/>
      <c r="R304" s="12"/>
      <c r="S304" s="12"/>
    </row>
    <row r="305" spans="1:19" x14ac:dyDescent="0.2">
      <c r="A305" s="12"/>
      <c r="B305" s="12"/>
      <c r="C305" s="12"/>
      <c r="D305" s="69">
        <f t="shared" si="53"/>
        <v>0</v>
      </c>
      <c r="E305" s="69">
        <f t="shared" si="53"/>
        <v>0</v>
      </c>
      <c r="F305" s="22">
        <f t="shared" si="58"/>
        <v>0</v>
      </c>
      <c r="G305" s="22">
        <f t="shared" si="59"/>
        <v>0</v>
      </c>
      <c r="H305" s="22">
        <f t="shared" si="60"/>
        <v>0</v>
      </c>
      <c r="I305" s="22">
        <f t="shared" si="61"/>
        <v>0</v>
      </c>
      <c r="J305" s="22">
        <f t="shared" si="62"/>
        <v>0</v>
      </c>
      <c r="K305" s="22">
        <f t="shared" ca="1" si="54"/>
        <v>-12.900597081021244</v>
      </c>
      <c r="L305" s="22">
        <f t="shared" ca="1" si="63"/>
        <v>166.42540504685385</v>
      </c>
      <c r="M305" s="22">
        <f t="shared" ca="1" si="55"/>
        <v>5.6086877522617627E-3</v>
      </c>
      <c r="N305" s="22">
        <f t="shared" ca="1" si="56"/>
        <v>0.79395402445869956</v>
      </c>
      <c r="O305" s="22">
        <f t="shared" ca="1" si="57"/>
        <v>5.6798836355830886</v>
      </c>
      <c r="P305" s="12">
        <f t="shared" ca="1" si="64"/>
        <v>12.900597081021244</v>
      </c>
      <c r="Q305" s="12"/>
      <c r="R305" s="12"/>
      <c r="S305" s="12"/>
    </row>
    <row r="306" spans="1:19" x14ac:dyDescent="0.2">
      <c r="A306" s="12"/>
      <c r="B306" s="12"/>
      <c r="C306" s="12"/>
      <c r="D306" s="69">
        <f t="shared" si="53"/>
        <v>0</v>
      </c>
      <c r="E306" s="69">
        <f t="shared" si="53"/>
        <v>0</v>
      </c>
      <c r="F306" s="22">
        <f t="shared" si="58"/>
        <v>0</v>
      </c>
      <c r="G306" s="22">
        <f t="shared" si="59"/>
        <v>0</v>
      </c>
      <c r="H306" s="22">
        <f t="shared" si="60"/>
        <v>0</v>
      </c>
      <c r="I306" s="22">
        <f t="shared" si="61"/>
        <v>0</v>
      </c>
      <c r="J306" s="22">
        <f t="shared" si="62"/>
        <v>0</v>
      </c>
      <c r="K306" s="22">
        <f t="shared" ca="1" si="54"/>
        <v>-12.900597081021244</v>
      </c>
      <c r="L306" s="22">
        <f t="shared" ca="1" si="63"/>
        <v>166.42540504685385</v>
      </c>
      <c r="M306" s="22">
        <f t="shared" ca="1" si="55"/>
        <v>5.6086877522617627E-3</v>
      </c>
      <c r="N306" s="22">
        <f t="shared" ca="1" si="56"/>
        <v>0.79395402445869956</v>
      </c>
      <c r="O306" s="22">
        <f t="shared" ca="1" si="57"/>
        <v>5.6798836355830886</v>
      </c>
      <c r="P306" s="12">
        <f t="shared" ca="1" si="64"/>
        <v>12.900597081021244</v>
      </c>
      <c r="Q306" s="12"/>
      <c r="R306" s="12"/>
      <c r="S306" s="12"/>
    </row>
    <row r="307" spans="1:19" x14ac:dyDescent="0.2">
      <c r="A307" s="12"/>
      <c r="B307" s="12"/>
      <c r="C307" s="12"/>
      <c r="D307" s="69">
        <f t="shared" si="53"/>
        <v>0</v>
      </c>
      <c r="E307" s="69">
        <f t="shared" si="53"/>
        <v>0</v>
      </c>
      <c r="F307" s="22">
        <f t="shared" si="58"/>
        <v>0</v>
      </c>
      <c r="G307" s="22">
        <f t="shared" si="59"/>
        <v>0</v>
      </c>
      <c r="H307" s="22">
        <f t="shared" si="60"/>
        <v>0</v>
      </c>
      <c r="I307" s="22">
        <f t="shared" si="61"/>
        <v>0</v>
      </c>
      <c r="J307" s="22">
        <f t="shared" si="62"/>
        <v>0</v>
      </c>
      <c r="K307" s="22">
        <f t="shared" ca="1" si="54"/>
        <v>-12.900597081021244</v>
      </c>
      <c r="L307" s="22">
        <f t="shared" ca="1" si="63"/>
        <v>166.42540504685385</v>
      </c>
      <c r="M307" s="22">
        <f t="shared" ca="1" si="55"/>
        <v>5.6086877522617627E-3</v>
      </c>
      <c r="N307" s="22">
        <f t="shared" ca="1" si="56"/>
        <v>0.79395402445869956</v>
      </c>
      <c r="O307" s="22">
        <f t="shared" ca="1" si="57"/>
        <v>5.6798836355830886</v>
      </c>
      <c r="P307" s="12">
        <f t="shared" ca="1" si="64"/>
        <v>12.900597081021244</v>
      </c>
      <c r="Q307" s="12"/>
      <c r="R307" s="12"/>
      <c r="S307" s="12"/>
    </row>
    <row r="308" spans="1:19" x14ac:dyDescent="0.2">
      <c r="A308" s="12"/>
      <c r="B308" s="12"/>
      <c r="C308" s="12"/>
      <c r="D308" s="69">
        <f t="shared" si="53"/>
        <v>0</v>
      </c>
      <c r="E308" s="69">
        <f t="shared" si="53"/>
        <v>0</v>
      </c>
      <c r="F308" s="22">
        <f t="shared" si="58"/>
        <v>0</v>
      </c>
      <c r="G308" s="22">
        <f t="shared" si="59"/>
        <v>0</v>
      </c>
      <c r="H308" s="22">
        <f t="shared" si="60"/>
        <v>0</v>
      </c>
      <c r="I308" s="22">
        <f t="shared" si="61"/>
        <v>0</v>
      </c>
      <c r="J308" s="22">
        <f t="shared" si="62"/>
        <v>0</v>
      </c>
      <c r="K308" s="22">
        <f t="shared" ca="1" si="54"/>
        <v>-12.900597081021244</v>
      </c>
      <c r="L308" s="22">
        <f t="shared" ca="1" si="63"/>
        <v>166.42540504685385</v>
      </c>
      <c r="M308" s="22">
        <f t="shared" ca="1" si="55"/>
        <v>5.6086877522617627E-3</v>
      </c>
      <c r="N308" s="22">
        <f t="shared" ca="1" si="56"/>
        <v>0.79395402445869956</v>
      </c>
      <c r="O308" s="22">
        <f t="shared" ca="1" si="57"/>
        <v>5.6798836355830886</v>
      </c>
      <c r="P308" s="12">
        <f t="shared" ca="1" si="64"/>
        <v>12.900597081021244</v>
      </c>
      <c r="Q308" s="12"/>
      <c r="R308" s="12"/>
      <c r="S308" s="12"/>
    </row>
    <row r="309" spans="1:19" x14ac:dyDescent="0.2">
      <c r="A309" s="12"/>
      <c r="B309" s="12"/>
      <c r="C309" s="12"/>
      <c r="D309" s="69">
        <f t="shared" si="53"/>
        <v>0</v>
      </c>
      <c r="E309" s="69">
        <f t="shared" si="53"/>
        <v>0</v>
      </c>
      <c r="F309" s="22">
        <f t="shared" si="58"/>
        <v>0</v>
      </c>
      <c r="G309" s="22">
        <f t="shared" si="59"/>
        <v>0</v>
      </c>
      <c r="H309" s="22">
        <f t="shared" si="60"/>
        <v>0</v>
      </c>
      <c r="I309" s="22">
        <f t="shared" si="61"/>
        <v>0</v>
      </c>
      <c r="J309" s="22">
        <f t="shared" si="62"/>
        <v>0</v>
      </c>
      <c r="K309" s="22">
        <f t="shared" ca="1" si="54"/>
        <v>-12.900597081021244</v>
      </c>
      <c r="L309" s="22">
        <f t="shared" ca="1" si="63"/>
        <v>166.42540504685385</v>
      </c>
      <c r="M309" s="22">
        <f t="shared" ca="1" si="55"/>
        <v>5.6086877522617627E-3</v>
      </c>
      <c r="N309" s="22">
        <f t="shared" ca="1" si="56"/>
        <v>0.79395402445869956</v>
      </c>
      <c r="O309" s="22">
        <f t="shared" ca="1" si="57"/>
        <v>5.6798836355830886</v>
      </c>
      <c r="P309" s="12">
        <f t="shared" ca="1" si="64"/>
        <v>12.900597081021244</v>
      </c>
      <c r="Q309" s="12"/>
      <c r="R309" s="12"/>
      <c r="S309" s="12"/>
    </row>
    <row r="310" spans="1:19" x14ac:dyDescent="0.2">
      <c r="A310" s="12"/>
      <c r="B310" s="12"/>
      <c r="C310" s="12"/>
      <c r="D310" s="69">
        <f t="shared" si="53"/>
        <v>0</v>
      </c>
      <c r="E310" s="69">
        <f t="shared" si="53"/>
        <v>0</v>
      </c>
      <c r="F310" s="22">
        <f t="shared" si="58"/>
        <v>0</v>
      </c>
      <c r="G310" s="22">
        <f t="shared" si="59"/>
        <v>0</v>
      </c>
      <c r="H310" s="22">
        <f t="shared" si="60"/>
        <v>0</v>
      </c>
      <c r="I310" s="22">
        <f t="shared" si="61"/>
        <v>0</v>
      </c>
      <c r="J310" s="22">
        <f t="shared" si="62"/>
        <v>0</v>
      </c>
      <c r="K310" s="22">
        <f t="shared" ca="1" si="54"/>
        <v>-12.900597081021244</v>
      </c>
      <c r="L310" s="22">
        <f t="shared" ca="1" si="63"/>
        <v>166.42540504685385</v>
      </c>
      <c r="M310" s="22">
        <f t="shared" ca="1" si="55"/>
        <v>5.6086877522617627E-3</v>
      </c>
      <c r="N310" s="22">
        <f t="shared" ca="1" si="56"/>
        <v>0.79395402445869956</v>
      </c>
      <c r="O310" s="22">
        <f t="shared" ca="1" si="57"/>
        <v>5.6798836355830886</v>
      </c>
      <c r="P310" s="12">
        <f t="shared" ca="1" si="64"/>
        <v>12.900597081021244</v>
      </c>
      <c r="Q310" s="12"/>
      <c r="R310" s="12"/>
      <c r="S310" s="12"/>
    </row>
    <row r="311" spans="1:19" x14ac:dyDescent="0.2">
      <c r="A311" s="12"/>
      <c r="B311" s="12"/>
      <c r="C311" s="12"/>
      <c r="D311" s="69">
        <f t="shared" si="53"/>
        <v>0</v>
      </c>
      <c r="E311" s="69">
        <f t="shared" si="53"/>
        <v>0</v>
      </c>
      <c r="F311" s="22">
        <f t="shared" si="58"/>
        <v>0</v>
      </c>
      <c r="G311" s="22">
        <f t="shared" si="59"/>
        <v>0</v>
      </c>
      <c r="H311" s="22">
        <f t="shared" si="60"/>
        <v>0</v>
      </c>
      <c r="I311" s="22">
        <f t="shared" si="61"/>
        <v>0</v>
      </c>
      <c r="J311" s="22">
        <f t="shared" si="62"/>
        <v>0</v>
      </c>
      <c r="K311" s="22">
        <f t="shared" ca="1" si="54"/>
        <v>-12.900597081021244</v>
      </c>
      <c r="L311" s="22">
        <f t="shared" ca="1" si="63"/>
        <v>166.42540504685385</v>
      </c>
      <c r="M311" s="22">
        <f t="shared" ca="1" si="55"/>
        <v>5.6086877522617627E-3</v>
      </c>
      <c r="N311" s="22">
        <f t="shared" ca="1" si="56"/>
        <v>0.79395402445869956</v>
      </c>
      <c r="O311" s="22">
        <f t="shared" ca="1" si="57"/>
        <v>5.6798836355830886</v>
      </c>
      <c r="P311" s="12">
        <f t="shared" ca="1" si="64"/>
        <v>12.900597081021244</v>
      </c>
      <c r="Q311" s="12"/>
      <c r="R311" s="12"/>
      <c r="S311" s="12"/>
    </row>
    <row r="312" spans="1:19" x14ac:dyDescent="0.2">
      <c r="A312" s="12"/>
      <c r="B312" s="12"/>
      <c r="C312" s="12"/>
      <c r="D312" s="69">
        <f t="shared" si="53"/>
        <v>0</v>
      </c>
      <c r="E312" s="69">
        <f t="shared" si="53"/>
        <v>0</v>
      </c>
      <c r="F312" s="22">
        <f t="shared" si="58"/>
        <v>0</v>
      </c>
      <c r="G312" s="22">
        <f t="shared" si="59"/>
        <v>0</v>
      </c>
      <c r="H312" s="22">
        <f t="shared" si="60"/>
        <v>0</v>
      </c>
      <c r="I312" s="22">
        <f t="shared" si="61"/>
        <v>0</v>
      </c>
      <c r="J312" s="22">
        <f t="shared" si="62"/>
        <v>0</v>
      </c>
      <c r="K312" s="22">
        <f t="shared" ca="1" si="54"/>
        <v>-12.900597081021244</v>
      </c>
      <c r="L312" s="22">
        <f t="shared" ca="1" si="63"/>
        <v>166.42540504685385</v>
      </c>
      <c r="M312" s="22">
        <f t="shared" ca="1" si="55"/>
        <v>5.6086877522617627E-3</v>
      </c>
      <c r="N312" s="22">
        <f t="shared" ca="1" si="56"/>
        <v>0.79395402445869956</v>
      </c>
      <c r="O312" s="22">
        <f t="shared" ca="1" si="57"/>
        <v>5.6798836355830886</v>
      </c>
      <c r="P312" s="12">
        <f t="shared" ca="1" si="64"/>
        <v>12.900597081021244</v>
      </c>
      <c r="Q312" s="12"/>
      <c r="R312" s="12"/>
      <c r="S312" s="12"/>
    </row>
    <row r="313" spans="1:19" x14ac:dyDescent="0.2">
      <c r="A313" s="12"/>
      <c r="B313" s="12"/>
      <c r="C313" s="12"/>
      <c r="D313" s="69">
        <f t="shared" si="53"/>
        <v>0</v>
      </c>
      <c r="E313" s="69">
        <f t="shared" si="53"/>
        <v>0</v>
      </c>
      <c r="F313" s="22">
        <f t="shared" si="58"/>
        <v>0</v>
      </c>
      <c r="G313" s="22">
        <f t="shared" si="59"/>
        <v>0</v>
      </c>
      <c r="H313" s="22">
        <f t="shared" si="60"/>
        <v>0</v>
      </c>
      <c r="I313" s="22">
        <f t="shared" si="61"/>
        <v>0</v>
      </c>
      <c r="J313" s="22">
        <f t="shared" si="62"/>
        <v>0</v>
      </c>
      <c r="K313" s="22">
        <f t="shared" ca="1" si="54"/>
        <v>-12.900597081021244</v>
      </c>
      <c r="L313" s="22">
        <f t="shared" ca="1" si="63"/>
        <v>166.42540504685385</v>
      </c>
      <c r="M313" s="22">
        <f t="shared" ca="1" si="55"/>
        <v>5.6086877522617627E-3</v>
      </c>
      <c r="N313" s="22">
        <f t="shared" ca="1" si="56"/>
        <v>0.79395402445869956</v>
      </c>
      <c r="O313" s="22">
        <f t="shared" ca="1" si="57"/>
        <v>5.6798836355830886</v>
      </c>
      <c r="P313" s="12">
        <f t="shared" ca="1" si="64"/>
        <v>12.900597081021244</v>
      </c>
      <c r="Q313" s="12"/>
      <c r="R313" s="12"/>
      <c r="S313" s="12"/>
    </row>
    <row r="314" spans="1:19" x14ac:dyDescent="0.2">
      <c r="A314" s="12"/>
      <c r="B314" s="12"/>
      <c r="C314" s="12"/>
      <c r="D314" s="69">
        <f t="shared" si="53"/>
        <v>0</v>
      </c>
      <c r="E314" s="69">
        <f t="shared" si="53"/>
        <v>0</v>
      </c>
      <c r="F314" s="22">
        <f t="shared" si="58"/>
        <v>0</v>
      </c>
      <c r="G314" s="22">
        <f t="shared" si="59"/>
        <v>0</v>
      </c>
      <c r="H314" s="22">
        <f t="shared" si="60"/>
        <v>0</v>
      </c>
      <c r="I314" s="22">
        <f t="shared" si="61"/>
        <v>0</v>
      </c>
      <c r="J314" s="22">
        <f t="shared" si="62"/>
        <v>0</v>
      </c>
      <c r="K314" s="22">
        <f t="shared" ca="1" si="54"/>
        <v>-12.900597081021244</v>
      </c>
      <c r="L314" s="22">
        <f t="shared" ca="1" si="63"/>
        <v>166.42540504685385</v>
      </c>
      <c r="M314" s="22">
        <f t="shared" ca="1" si="55"/>
        <v>5.6086877522617627E-3</v>
      </c>
      <c r="N314" s="22">
        <f t="shared" ca="1" si="56"/>
        <v>0.79395402445869956</v>
      </c>
      <c r="O314" s="22">
        <f t="shared" ca="1" si="57"/>
        <v>5.6798836355830886</v>
      </c>
      <c r="P314" s="12">
        <f t="shared" ca="1" si="64"/>
        <v>12.900597081021244</v>
      </c>
      <c r="Q314" s="12"/>
      <c r="R314" s="12"/>
      <c r="S314" s="12"/>
    </row>
    <row r="315" spans="1:19" x14ac:dyDescent="0.2">
      <c r="A315" s="12"/>
      <c r="B315" s="12"/>
      <c r="C315" s="12"/>
      <c r="D315" s="69">
        <f t="shared" si="53"/>
        <v>0</v>
      </c>
      <c r="E315" s="69">
        <f t="shared" si="53"/>
        <v>0</v>
      </c>
      <c r="F315" s="22">
        <f t="shared" si="58"/>
        <v>0</v>
      </c>
      <c r="G315" s="22">
        <f t="shared" si="59"/>
        <v>0</v>
      </c>
      <c r="H315" s="22">
        <f t="shared" si="60"/>
        <v>0</v>
      </c>
      <c r="I315" s="22">
        <f t="shared" si="61"/>
        <v>0</v>
      </c>
      <c r="J315" s="22">
        <f t="shared" si="62"/>
        <v>0</v>
      </c>
      <c r="K315" s="22">
        <f t="shared" ca="1" si="54"/>
        <v>-12.900597081021244</v>
      </c>
      <c r="L315" s="22">
        <f t="shared" ca="1" si="63"/>
        <v>166.42540504685385</v>
      </c>
      <c r="M315" s="22">
        <f t="shared" ca="1" si="55"/>
        <v>5.6086877522617627E-3</v>
      </c>
      <c r="N315" s="22">
        <f t="shared" ca="1" si="56"/>
        <v>0.79395402445869956</v>
      </c>
      <c r="O315" s="22">
        <f t="shared" ca="1" si="57"/>
        <v>5.6798836355830886</v>
      </c>
      <c r="P315" s="12">
        <f t="shared" ca="1" si="64"/>
        <v>12.900597081021244</v>
      </c>
      <c r="Q315" s="12"/>
      <c r="R315" s="12"/>
      <c r="S315" s="12"/>
    </row>
    <row r="316" spans="1:19" x14ac:dyDescent="0.2">
      <c r="A316" s="12"/>
      <c r="B316" s="12"/>
      <c r="C316" s="12"/>
      <c r="D316" s="69">
        <f t="shared" si="53"/>
        <v>0</v>
      </c>
      <c r="E316" s="69">
        <f t="shared" si="53"/>
        <v>0</v>
      </c>
      <c r="F316" s="22">
        <f t="shared" si="58"/>
        <v>0</v>
      </c>
      <c r="G316" s="22">
        <f t="shared" si="59"/>
        <v>0</v>
      </c>
      <c r="H316" s="22">
        <f t="shared" si="60"/>
        <v>0</v>
      </c>
      <c r="I316" s="22">
        <f t="shared" si="61"/>
        <v>0</v>
      </c>
      <c r="J316" s="22">
        <f t="shared" si="62"/>
        <v>0</v>
      </c>
      <c r="K316" s="22">
        <f t="shared" ca="1" si="54"/>
        <v>-12.900597081021244</v>
      </c>
      <c r="L316" s="22">
        <f t="shared" ca="1" si="63"/>
        <v>166.42540504685385</v>
      </c>
      <c r="M316" s="22">
        <f t="shared" ca="1" si="55"/>
        <v>5.6086877522617627E-3</v>
      </c>
      <c r="N316" s="22">
        <f t="shared" ca="1" si="56"/>
        <v>0.79395402445869956</v>
      </c>
      <c r="O316" s="22">
        <f t="shared" ca="1" si="57"/>
        <v>5.6798836355830886</v>
      </c>
      <c r="P316" s="12">
        <f t="shared" ca="1" si="64"/>
        <v>12.900597081021244</v>
      </c>
      <c r="Q316" s="12"/>
      <c r="R316" s="12"/>
      <c r="S316" s="12"/>
    </row>
    <row r="317" spans="1:19" x14ac:dyDescent="0.2">
      <c r="A317" s="12"/>
      <c r="B317" s="12"/>
      <c r="C317" s="12"/>
      <c r="D317" s="69">
        <f t="shared" si="53"/>
        <v>0</v>
      </c>
      <c r="E317" s="69">
        <f t="shared" si="53"/>
        <v>0</v>
      </c>
      <c r="F317" s="22">
        <f t="shared" si="58"/>
        <v>0</v>
      </c>
      <c r="G317" s="22">
        <f t="shared" si="59"/>
        <v>0</v>
      </c>
      <c r="H317" s="22">
        <f t="shared" si="60"/>
        <v>0</v>
      </c>
      <c r="I317" s="22">
        <f t="shared" si="61"/>
        <v>0</v>
      </c>
      <c r="J317" s="22">
        <f t="shared" si="62"/>
        <v>0</v>
      </c>
      <c r="K317" s="22">
        <f t="shared" ca="1" si="54"/>
        <v>-12.900597081021244</v>
      </c>
      <c r="L317" s="22">
        <f t="shared" ca="1" si="63"/>
        <v>166.42540504685385</v>
      </c>
      <c r="M317" s="22">
        <f t="shared" ca="1" si="55"/>
        <v>5.6086877522617627E-3</v>
      </c>
      <c r="N317" s="22">
        <f t="shared" ca="1" si="56"/>
        <v>0.79395402445869956</v>
      </c>
      <c r="O317" s="22">
        <f t="shared" ca="1" si="57"/>
        <v>5.6798836355830886</v>
      </c>
      <c r="P317" s="12">
        <f t="shared" ca="1" si="64"/>
        <v>12.900597081021244</v>
      </c>
      <c r="Q317" s="12"/>
      <c r="R317" s="12"/>
      <c r="S317" s="12"/>
    </row>
    <row r="318" spans="1:19" x14ac:dyDescent="0.2">
      <c r="A318" s="12"/>
      <c r="B318" s="12"/>
      <c r="C318" s="12"/>
      <c r="D318" s="69">
        <f t="shared" si="53"/>
        <v>0</v>
      </c>
      <c r="E318" s="69">
        <f t="shared" si="53"/>
        <v>0</v>
      </c>
      <c r="F318" s="22">
        <f t="shared" si="58"/>
        <v>0</v>
      </c>
      <c r="G318" s="22">
        <f t="shared" si="59"/>
        <v>0</v>
      </c>
      <c r="H318" s="22">
        <f t="shared" si="60"/>
        <v>0</v>
      </c>
      <c r="I318" s="22">
        <f t="shared" si="61"/>
        <v>0</v>
      </c>
      <c r="J318" s="22">
        <f t="shared" si="62"/>
        <v>0</v>
      </c>
      <c r="K318" s="22">
        <f t="shared" ca="1" si="54"/>
        <v>-12.900597081021244</v>
      </c>
      <c r="L318" s="22">
        <f t="shared" ca="1" si="63"/>
        <v>166.42540504685385</v>
      </c>
      <c r="M318" s="22">
        <f t="shared" ca="1" si="55"/>
        <v>5.6086877522617627E-3</v>
      </c>
      <c r="N318" s="22">
        <f t="shared" ca="1" si="56"/>
        <v>0.79395402445869956</v>
      </c>
      <c r="O318" s="22">
        <f t="shared" ca="1" si="57"/>
        <v>5.6798836355830886</v>
      </c>
      <c r="P318" s="12">
        <f t="shared" ca="1" si="64"/>
        <v>12.900597081021244</v>
      </c>
      <c r="Q318" s="12"/>
      <c r="R318" s="12"/>
      <c r="S318" s="12"/>
    </row>
    <row r="319" spans="1:19" x14ac:dyDescent="0.2">
      <c r="A319" s="12"/>
      <c r="B319" s="12"/>
      <c r="C319" s="12"/>
      <c r="D319" s="69">
        <f t="shared" si="53"/>
        <v>0</v>
      </c>
      <c r="E319" s="69">
        <f t="shared" si="53"/>
        <v>0</v>
      </c>
      <c r="F319" s="22">
        <f t="shared" si="58"/>
        <v>0</v>
      </c>
      <c r="G319" s="22">
        <f t="shared" si="59"/>
        <v>0</v>
      </c>
      <c r="H319" s="22">
        <f t="shared" si="60"/>
        <v>0</v>
      </c>
      <c r="I319" s="22">
        <f t="shared" si="61"/>
        <v>0</v>
      </c>
      <c r="J319" s="22">
        <f t="shared" si="62"/>
        <v>0</v>
      </c>
      <c r="K319" s="22">
        <f t="shared" ca="1" si="54"/>
        <v>-12.900597081021244</v>
      </c>
      <c r="L319" s="22">
        <f t="shared" ca="1" si="63"/>
        <v>166.42540504685385</v>
      </c>
      <c r="M319" s="22">
        <f t="shared" ca="1" si="55"/>
        <v>5.6086877522617627E-3</v>
      </c>
      <c r="N319" s="22">
        <f t="shared" ca="1" si="56"/>
        <v>0.79395402445869956</v>
      </c>
      <c r="O319" s="22">
        <f t="shared" ca="1" si="57"/>
        <v>5.6798836355830886</v>
      </c>
      <c r="P319" s="12">
        <f t="shared" ca="1" si="64"/>
        <v>12.900597081021244</v>
      </c>
      <c r="Q319" s="12"/>
      <c r="R319" s="12"/>
      <c r="S319" s="12"/>
    </row>
    <row r="320" spans="1:19" x14ac:dyDescent="0.2">
      <c r="A320" s="12"/>
      <c r="B320" s="12"/>
      <c r="C320" s="12"/>
      <c r="D320" s="69">
        <f t="shared" si="53"/>
        <v>0</v>
      </c>
      <c r="E320" s="69">
        <f t="shared" si="53"/>
        <v>0</v>
      </c>
      <c r="F320" s="22">
        <f t="shared" si="58"/>
        <v>0</v>
      </c>
      <c r="G320" s="22">
        <f t="shared" si="59"/>
        <v>0</v>
      </c>
      <c r="H320" s="22">
        <f t="shared" si="60"/>
        <v>0</v>
      </c>
      <c r="I320" s="22">
        <f t="shared" si="61"/>
        <v>0</v>
      </c>
      <c r="J320" s="22">
        <f t="shared" si="62"/>
        <v>0</v>
      </c>
      <c r="K320" s="22">
        <f t="shared" ca="1" si="54"/>
        <v>-12.900597081021244</v>
      </c>
      <c r="L320" s="22">
        <f t="shared" ca="1" si="63"/>
        <v>166.42540504685385</v>
      </c>
      <c r="M320" s="22">
        <f t="shared" ca="1" si="55"/>
        <v>5.6086877522617627E-3</v>
      </c>
      <c r="N320" s="22">
        <f t="shared" ca="1" si="56"/>
        <v>0.79395402445869956</v>
      </c>
      <c r="O320" s="22">
        <f t="shared" ca="1" si="57"/>
        <v>5.6798836355830886</v>
      </c>
      <c r="P320" s="12">
        <f t="shared" ca="1" si="64"/>
        <v>12.900597081021244</v>
      </c>
      <c r="Q320" s="12"/>
      <c r="R320" s="12"/>
      <c r="S320" s="12"/>
    </row>
    <row r="321" spans="1:19" x14ac:dyDescent="0.2">
      <c r="A321" s="12"/>
      <c r="B321" s="12"/>
      <c r="C321" s="12"/>
      <c r="D321" s="69">
        <f t="shared" si="53"/>
        <v>0</v>
      </c>
      <c r="E321" s="69">
        <f t="shared" si="53"/>
        <v>0</v>
      </c>
      <c r="F321" s="22">
        <f t="shared" si="58"/>
        <v>0</v>
      </c>
      <c r="G321" s="22">
        <f t="shared" si="59"/>
        <v>0</v>
      </c>
      <c r="H321" s="22">
        <f t="shared" si="60"/>
        <v>0</v>
      </c>
      <c r="I321" s="22">
        <f t="shared" si="61"/>
        <v>0</v>
      </c>
      <c r="J321" s="22">
        <f t="shared" si="62"/>
        <v>0</v>
      </c>
      <c r="K321" s="22">
        <f t="shared" ca="1" si="54"/>
        <v>-12.900597081021244</v>
      </c>
      <c r="L321" s="22">
        <f t="shared" ca="1" si="63"/>
        <v>166.42540504685385</v>
      </c>
      <c r="M321" s="22">
        <f t="shared" ca="1" si="55"/>
        <v>5.6086877522617627E-3</v>
      </c>
      <c r="N321" s="22">
        <f t="shared" ca="1" si="56"/>
        <v>0.79395402445869956</v>
      </c>
      <c r="O321" s="22">
        <f t="shared" ca="1" si="57"/>
        <v>5.6798836355830886</v>
      </c>
      <c r="P321" s="12">
        <f t="shared" ca="1" si="64"/>
        <v>12.900597081021244</v>
      </c>
      <c r="Q321" s="12"/>
      <c r="R321" s="12"/>
      <c r="S321" s="12"/>
    </row>
    <row r="322" spans="1:19" x14ac:dyDescent="0.2">
      <c r="A322" s="12"/>
      <c r="B322" s="12"/>
      <c r="C322" s="12"/>
      <c r="D322" s="69">
        <f t="shared" si="53"/>
        <v>0</v>
      </c>
      <c r="E322" s="69">
        <f t="shared" si="53"/>
        <v>0</v>
      </c>
      <c r="F322" s="22">
        <f t="shared" si="58"/>
        <v>0</v>
      </c>
      <c r="G322" s="22">
        <f t="shared" si="59"/>
        <v>0</v>
      </c>
      <c r="H322" s="22">
        <f t="shared" si="60"/>
        <v>0</v>
      </c>
      <c r="I322" s="22">
        <f t="shared" si="61"/>
        <v>0</v>
      </c>
      <c r="J322" s="22">
        <f t="shared" si="62"/>
        <v>0</v>
      </c>
      <c r="K322" s="22">
        <f t="shared" ca="1" si="54"/>
        <v>-12.900597081021244</v>
      </c>
      <c r="L322" s="22">
        <f t="shared" ca="1" si="63"/>
        <v>166.42540504685385</v>
      </c>
      <c r="M322" s="22">
        <f t="shared" ca="1" si="55"/>
        <v>5.6086877522617627E-3</v>
      </c>
      <c r="N322" s="22">
        <f t="shared" ca="1" si="56"/>
        <v>0.79395402445869956</v>
      </c>
      <c r="O322" s="22">
        <f t="shared" ca="1" si="57"/>
        <v>5.6798836355830886</v>
      </c>
      <c r="P322" s="12">
        <f t="shared" ca="1" si="64"/>
        <v>12.900597081021244</v>
      </c>
      <c r="Q322" s="12"/>
      <c r="R322" s="12"/>
      <c r="S322" s="12"/>
    </row>
    <row r="323" spans="1:19" x14ac:dyDescent="0.2">
      <c r="A323" s="12"/>
      <c r="B323" s="12"/>
      <c r="C323" s="12"/>
      <c r="D323" s="69">
        <f t="shared" si="53"/>
        <v>0</v>
      </c>
      <c r="E323" s="69">
        <f t="shared" si="53"/>
        <v>0</v>
      </c>
      <c r="F323" s="22">
        <f t="shared" si="58"/>
        <v>0</v>
      </c>
      <c r="G323" s="22">
        <f t="shared" si="59"/>
        <v>0</v>
      </c>
      <c r="H323" s="22">
        <f t="shared" si="60"/>
        <v>0</v>
      </c>
      <c r="I323" s="22">
        <f t="shared" si="61"/>
        <v>0</v>
      </c>
      <c r="J323" s="22">
        <f t="shared" si="62"/>
        <v>0</v>
      </c>
      <c r="K323" s="22">
        <f t="shared" ca="1" si="54"/>
        <v>-12.900597081021244</v>
      </c>
      <c r="L323" s="22">
        <f t="shared" ca="1" si="63"/>
        <v>166.42540504685385</v>
      </c>
      <c r="M323" s="22">
        <f t="shared" ca="1" si="55"/>
        <v>5.6086877522617627E-3</v>
      </c>
      <c r="N323" s="22">
        <f t="shared" ca="1" si="56"/>
        <v>0.79395402445869956</v>
      </c>
      <c r="O323" s="22">
        <f t="shared" ca="1" si="57"/>
        <v>5.6798836355830886</v>
      </c>
      <c r="P323" s="12">
        <f t="shared" ca="1" si="64"/>
        <v>12.900597081021244</v>
      </c>
      <c r="Q323" s="12"/>
      <c r="R323" s="12"/>
      <c r="S323" s="12"/>
    </row>
    <row r="324" spans="1:19" x14ac:dyDescent="0.2">
      <c r="A324" s="12"/>
      <c r="B324" s="12"/>
      <c r="C324" s="12"/>
      <c r="D324" s="69">
        <f t="shared" ref="D324:E341" si="65">A324/A$18</f>
        <v>0</v>
      </c>
      <c r="E324" s="69">
        <f t="shared" si="65"/>
        <v>0</v>
      </c>
      <c r="F324" s="22">
        <f t="shared" si="58"/>
        <v>0</v>
      </c>
      <c r="G324" s="22">
        <f t="shared" si="59"/>
        <v>0</v>
      </c>
      <c r="H324" s="22">
        <f t="shared" si="60"/>
        <v>0</v>
      </c>
      <c r="I324" s="22">
        <f t="shared" si="61"/>
        <v>0</v>
      </c>
      <c r="J324" s="22">
        <f t="shared" si="62"/>
        <v>0</v>
      </c>
      <c r="K324" s="22">
        <f t="shared" ca="1" si="54"/>
        <v>-12.900597081021244</v>
      </c>
      <c r="L324" s="22">
        <f t="shared" ca="1" si="63"/>
        <v>166.42540504685385</v>
      </c>
      <c r="M324" s="22">
        <f t="shared" ca="1" si="55"/>
        <v>5.6086877522617627E-3</v>
      </c>
      <c r="N324" s="22">
        <f t="shared" ca="1" si="56"/>
        <v>0.79395402445869956</v>
      </c>
      <c r="O324" s="22">
        <f t="shared" ca="1" si="57"/>
        <v>5.6798836355830886</v>
      </c>
      <c r="P324" s="12">
        <f t="shared" ca="1" si="64"/>
        <v>12.900597081021244</v>
      </c>
      <c r="Q324" s="12"/>
      <c r="R324" s="12"/>
      <c r="S324" s="12"/>
    </row>
    <row r="325" spans="1:19" x14ac:dyDescent="0.2">
      <c r="A325" s="12"/>
      <c r="B325" s="12"/>
      <c r="C325" s="12"/>
      <c r="D325" s="69">
        <f t="shared" si="65"/>
        <v>0</v>
      </c>
      <c r="E325" s="69">
        <f t="shared" si="65"/>
        <v>0</v>
      </c>
      <c r="F325" s="22">
        <f t="shared" si="58"/>
        <v>0</v>
      </c>
      <c r="G325" s="22">
        <f t="shared" si="59"/>
        <v>0</v>
      </c>
      <c r="H325" s="22">
        <f t="shared" si="60"/>
        <v>0</v>
      </c>
      <c r="I325" s="22">
        <f t="shared" si="61"/>
        <v>0</v>
      </c>
      <c r="J325" s="22">
        <f t="shared" si="62"/>
        <v>0</v>
      </c>
      <c r="K325" s="22">
        <f t="shared" ca="1" si="54"/>
        <v>-12.900597081021244</v>
      </c>
      <c r="L325" s="22">
        <f t="shared" ca="1" si="63"/>
        <v>166.42540504685385</v>
      </c>
      <c r="M325" s="22">
        <f t="shared" ca="1" si="55"/>
        <v>5.6086877522617627E-3</v>
      </c>
      <c r="N325" s="22">
        <f t="shared" ca="1" si="56"/>
        <v>0.79395402445869956</v>
      </c>
      <c r="O325" s="22">
        <f t="shared" ca="1" si="57"/>
        <v>5.6798836355830886</v>
      </c>
      <c r="P325" s="12">
        <f t="shared" ca="1" si="64"/>
        <v>12.900597081021244</v>
      </c>
      <c r="Q325" s="12"/>
      <c r="R325" s="12"/>
      <c r="S325" s="12"/>
    </row>
    <row r="326" spans="1:19" x14ac:dyDescent="0.2">
      <c r="A326" s="12"/>
      <c r="B326" s="12"/>
      <c r="C326" s="12"/>
      <c r="D326" s="69">
        <f t="shared" si="65"/>
        <v>0</v>
      </c>
      <c r="E326" s="69">
        <f t="shared" si="65"/>
        <v>0</v>
      </c>
      <c r="F326" s="22">
        <f t="shared" si="58"/>
        <v>0</v>
      </c>
      <c r="G326" s="22">
        <f t="shared" si="59"/>
        <v>0</v>
      </c>
      <c r="H326" s="22">
        <f t="shared" si="60"/>
        <v>0</v>
      </c>
      <c r="I326" s="22">
        <f t="shared" si="61"/>
        <v>0</v>
      </c>
      <c r="J326" s="22">
        <f t="shared" si="62"/>
        <v>0</v>
      </c>
      <c r="K326" s="22">
        <f t="shared" ca="1" si="54"/>
        <v>-12.900597081021244</v>
      </c>
      <c r="L326" s="22">
        <f t="shared" ca="1" si="63"/>
        <v>166.42540504685385</v>
      </c>
      <c r="M326" s="22">
        <f t="shared" ca="1" si="55"/>
        <v>5.6086877522617627E-3</v>
      </c>
      <c r="N326" s="22">
        <f t="shared" ca="1" si="56"/>
        <v>0.79395402445869956</v>
      </c>
      <c r="O326" s="22">
        <f t="shared" ca="1" si="57"/>
        <v>5.6798836355830886</v>
      </c>
      <c r="P326" s="12">
        <f t="shared" ca="1" si="64"/>
        <v>12.900597081021244</v>
      </c>
      <c r="Q326" s="12"/>
      <c r="R326" s="12"/>
      <c r="S326" s="12"/>
    </row>
    <row r="327" spans="1:19" x14ac:dyDescent="0.2">
      <c r="A327" s="12"/>
      <c r="B327" s="12"/>
      <c r="C327" s="12"/>
      <c r="D327" s="69">
        <f t="shared" si="65"/>
        <v>0</v>
      </c>
      <c r="E327" s="69">
        <f t="shared" si="65"/>
        <v>0</v>
      </c>
      <c r="F327" s="22">
        <f t="shared" si="58"/>
        <v>0</v>
      </c>
      <c r="G327" s="22">
        <f t="shared" si="59"/>
        <v>0</v>
      </c>
      <c r="H327" s="22">
        <f t="shared" si="60"/>
        <v>0</v>
      </c>
      <c r="I327" s="22">
        <f t="shared" si="61"/>
        <v>0</v>
      </c>
      <c r="J327" s="22">
        <f t="shared" si="62"/>
        <v>0</v>
      </c>
      <c r="K327" s="22">
        <f t="shared" ca="1" si="54"/>
        <v>-12.900597081021244</v>
      </c>
      <c r="L327" s="22">
        <f t="shared" ca="1" si="63"/>
        <v>166.42540504685385</v>
      </c>
      <c r="M327" s="22">
        <f t="shared" ca="1" si="55"/>
        <v>5.6086877522617627E-3</v>
      </c>
      <c r="N327" s="22">
        <f t="shared" ca="1" si="56"/>
        <v>0.79395402445869956</v>
      </c>
      <c r="O327" s="22">
        <f t="shared" ca="1" si="57"/>
        <v>5.6798836355830886</v>
      </c>
      <c r="P327" s="12">
        <f t="shared" ca="1" si="64"/>
        <v>12.900597081021244</v>
      </c>
      <c r="Q327" s="12"/>
      <c r="R327" s="12"/>
      <c r="S327" s="12"/>
    </row>
    <row r="328" spans="1:19" x14ac:dyDescent="0.2">
      <c r="A328" s="12"/>
      <c r="B328" s="12"/>
      <c r="C328" s="12"/>
      <c r="D328" s="69">
        <f t="shared" si="65"/>
        <v>0</v>
      </c>
      <c r="E328" s="69">
        <f t="shared" si="65"/>
        <v>0</v>
      </c>
      <c r="F328" s="22">
        <f t="shared" si="58"/>
        <v>0</v>
      </c>
      <c r="G328" s="22">
        <f t="shared" si="59"/>
        <v>0</v>
      </c>
      <c r="H328" s="22">
        <f t="shared" si="60"/>
        <v>0</v>
      </c>
      <c r="I328" s="22">
        <f t="shared" si="61"/>
        <v>0</v>
      </c>
      <c r="J328" s="22">
        <f t="shared" si="62"/>
        <v>0</v>
      </c>
      <c r="K328" s="22">
        <f t="shared" ca="1" si="54"/>
        <v>-12.900597081021244</v>
      </c>
      <c r="L328" s="22">
        <f t="shared" ca="1" si="63"/>
        <v>166.42540504685385</v>
      </c>
      <c r="M328" s="22">
        <f t="shared" ca="1" si="55"/>
        <v>5.6086877522617627E-3</v>
      </c>
      <c r="N328" s="22">
        <f t="shared" ca="1" si="56"/>
        <v>0.79395402445869956</v>
      </c>
      <c r="O328" s="22">
        <f t="shared" ca="1" si="57"/>
        <v>5.6798836355830886</v>
      </c>
      <c r="P328" s="12">
        <f t="shared" ca="1" si="64"/>
        <v>12.900597081021244</v>
      </c>
      <c r="Q328" s="12"/>
      <c r="R328" s="12"/>
      <c r="S328" s="12"/>
    </row>
    <row r="329" spans="1:19" x14ac:dyDescent="0.2">
      <c r="A329" s="12"/>
      <c r="B329" s="12"/>
      <c r="C329" s="12"/>
      <c r="D329" s="69">
        <f t="shared" si="65"/>
        <v>0</v>
      </c>
      <c r="E329" s="69">
        <f t="shared" si="65"/>
        <v>0</v>
      </c>
      <c r="F329" s="22">
        <f t="shared" si="58"/>
        <v>0</v>
      </c>
      <c r="G329" s="22">
        <f t="shared" si="59"/>
        <v>0</v>
      </c>
      <c r="H329" s="22">
        <f t="shared" si="60"/>
        <v>0</v>
      </c>
      <c r="I329" s="22">
        <f t="shared" si="61"/>
        <v>0</v>
      </c>
      <c r="J329" s="22">
        <f t="shared" si="62"/>
        <v>0</v>
      </c>
      <c r="K329" s="22">
        <f t="shared" ca="1" si="54"/>
        <v>-12.900597081021244</v>
      </c>
      <c r="L329" s="22">
        <f t="shared" ca="1" si="63"/>
        <v>166.42540504685385</v>
      </c>
      <c r="M329" s="22">
        <f t="shared" ca="1" si="55"/>
        <v>5.6086877522617627E-3</v>
      </c>
      <c r="N329" s="22">
        <f t="shared" ca="1" si="56"/>
        <v>0.79395402445869956</v>
      </c>
      <c r="O329" s="22">
        <f t="shared" ca="1" si="57"/>
        <v>5.6798836355830886</v>
      </c>
      <c r="P329" s="12">
        <f t="shared" ca="1" si="64"/>
        <v>12.900597081021244</v>
      </c>
      <c r="Q329" s="12"/>
      <c r="R329" s="12"/>
      <c r="S329" s="12"/>
    </row>
    <row r="330" spans="1:19" x14ac:dyDescent="0.2">
      <c r="A330" s="12"/>
      <c r="B330" s="12"/>
      <c r="C330" s="12"/>
      <c r="D330" s="69">
        <f t="shared" si="65"/>
        <v>0</v>
      </c>
      <c r="E330" s="69">
        <f t="shared" si="65"/>
        <v>0</v>
      </c>
      <c r="F330" s="22">
        <f t="shared" si="58"/>
        <v>0</v>
      </c>
      <c r="G330" s="22">
        <f t="shared" si="59"/>
        <v>0</v>
      </c>
      <c r="H330" s="22">
        <f t="shared" si="60"/>
        <v>0</v>
      </c>
      <c r="I330" s="22">
        <f t="shared" si="61"/>
        <v>0</v>
      </c>
      <c r="J330" s="22">
        <f t="shared" si="62"/>
        <v>0</v>
      </c>
      <c r="K330" s="22">
        <f t="shared" ca="1" si="54"/>
        <v>-12.900597081021244</v>
      </c>
      <c r="L330" s="22">
        <f t="shared" ca="1" si="63"/>
        <v>166.42540504685385</v>
      </c>
      <c r="M330" s="22">
        <f t="shared" ca="1" si="55"/>
        <v>5.6086877522617627E-3</v>
      </c>
      <c r="N330" s="22">
        <f t="shared" ca="1" si="56"/>
        <v>0.79395402445869956</v>
      </c>
      <c r="O330" s="22">
        <f t="shared" ca="1" si="57"/>
        <v>5.6798836355830886</v>
      </c>
      <c r="P330" s="12">
        <f t="shared" ca="1" si="64"/>
        <v>12.900597081021244</v>
      </c>
      <c r="Q330" s="12"/>
      <c r="R330" s="12"/>
      <c r="S330" s="12"/>
    </row>
    <row r="331" spans="1:19" x14ac:dyDescent="0.2">
      <c r="A331" s="12"/>
      <c r="B331" s="12"/>
      <c r="C331" s="12"/>
      <c r="D331" s="69">
        <f t="shared" si="65"/>
        <v>0</v>
      </c>
      <c r="E331" s="69">
        <f t="shared" si="65"/>
        <v>0</v>
      </c>
      <c r="F331" s="22">
        <f t="shared" si="58"/>
        <v>0</v>
      </c>
      <c r="G331" s="22">
        <f t="shared" si="59"/>
        <v>0</v>
      </c>
      <c r="H331" s="22">
        <f t="shared" si="60"/>
        <v>0</v>
      </c>
      <c r="I331" s="22">
        <f t="shared" si="61"/>
        <v>0</v>
      </c>
      <c r="J331" s="22">
        <f t="shared" si="62"/>
        <v>0</v>
      </c>
      <c r="K331" s="22">
        <f t="shared" ca="1" si="54"/>
        <v>-12.900597081021244</v>
      </c>
      <c r="L331" s="22">
        <f t="shared" ca="1" si="63"/>
        <v>166.42540504685385</v>
      </c>
      <c r="M331" s="22">
        <f t="shared" ca="1" si="55"/>
        <v>5.6086877522617627E-3</v>
      </c>
      <c r="N331" s="22">
        <f t="shared" ca="1" si="56"/>
        <v>0.79395402445869956</v>
      </c>
      <c r="O331" s="22">
        <f t="shared" ca="1" si="57"/>
        <v>5.6798836355830886</v>
      </c>
      <c r="P331" s="12">
        <f t="shared" ca="1" si="64"/>
        <v>12.900597081021244</v>
      </c>
      <c r="Q331" s="12"/>
      <c r="R331" s="12"/>
      <c r="S331" s="12"/>
    </row>
    <row r="332" spans="1:19" x14ac:dyDescent="0.2">
      <c r="A332" s="12"/>
      <c r="B332" s="12"/>
      <c r="C332" s="12"/>
      <c r="D332" s="69">
        <f t="shared" si="65"/>
        <v>0</v>
      </c>
      <c r="E332" s="69">
        <f t="shared" si="65"/>
        <v>0</v>
      </c>
      <c r="F332" s="22">
        <f t="shared" si="58"/>
        <v>0</v>
      </c>
      <c r="G332" s="22">
        <f t="shared" si="59"/>
        <v>0</v>
      </c>
      <c r="H332" s="22">
        <f t="shared" si="60"/>
        <v>0</v>
      </c>
      <c r="I332" s="22">
        <f t="shared" si="61"/>
        <v>0</v>
      </c>
      <c r="J332" s="22">
        <f t="shared" si="62"/>
        <v>0</v>
      </c>
      <c r="K332" s="22">
        <f t="shared" ca="1" si="54"/>
        <v>-12.900597081021244</v>
      </c>
      <c r="L332" s="22">
        <f t="shared" ca="1" si="63"/>
        <v>166.42540504685385</v>
      </c>
      <c r="M332" s="22">
        <f t="shared" ca="1" si="55"/>
        <v>5.6086877522617627E-3</v>
      </c>
      <c r="N332" s="22">
        <f t="shared" ca="1" si="56"/>
        <v>0.79395402445869956</v>
      </c>
      <c r="O332" s="22">
        <f t="shared" ca="1" si="57"/>
        <v>5.6798836355830886</v>
      </c>
      <c r="P332" s="12">
        <f t="shared" ca="1" si="64"/>
        <v>12.900597081021244</v>
      </c>
      <c r="Q332" s="12"/>
      <c r="R332" s="12"/>
      <c r="S332" s="12"/>
    </row>
    <row r="333" spans="1:19" x14ac:dyDescent="0.2">
      <c r="A333" s="12"/>
      <c r="B333" s="12"/>
      <c r="C333" s="12"/>
      <c r="D333" s="69">
        <f t="shared" si="65"/>
        <v>0</v>
      </c>
      <c r="E333" s="69">
        <f t="shared" si="65"/>
        <v>0</v>
      </c>
      <c r="F333" s="22">
        <f t="shared" si="58"/>
        <v>0</v>
      </c>
      <c r="G333" s="22">
        <f t="shared" si="59"/>
        <v>0</v>
      </c>
      <c r="H333" s="22">
        <f t="shared" si="60"/>
        <v>0</v>
      </c>
      <c r="I333" s="22">
        <f t="shared" si="61"/>
        <v>0</v>
      </c>
      <c r="J333" s="22">
        <f t="shared" si="62"/>
        <v>0</v>
      </c>
      <c r="K333" s="22">
        <f t="shared" ca="1" si="54"/>
        <v>-12.900597081021244</v>
      </c>
      <c r="L333" s="22">
        <f t="shared" ca="1" si="63"/>
        <v>166.42540504685385</v>
      </c>
      <c r="M333" s="22">
        <f t="shared" ca="1" si="55"/>
        <v>5.6086877522617627E-3</v>
      </c>
      <c r="N333" s="22">
        <f t="shared" ca="1" si="56"/>
        <v>0.79395402445869956</v>
      </c>
      <c r="O333" s="22">
        <f t="shared" ca="1" si="57"/>
        <v>5.6798836355830886</v>
      </c>
      <c r="P333" s="12">
        <f t="shared" ca="1" si="64"/>
        <v>12.900597081021244</v>
      </c>
      <c r="Q333" s="12"/>
      <c r="R333" s="12"/>
      <c r="S333" s="12"/>
    </row>
    <row r="334" spans="1:19" x14ac:dyDescent="0.2">
      <c r="A334" s="12"/>
      <c r="B334" s="12"/>
      <c r="C334" s="12"/>
      <c r="D334" s="69">
        <f t="shared" si="65"/>
        <v>0</v>
      </c>
      <c r="E334" s="69">
        <f t="shared" si="65"/>
        <v>0</v>
      </c>
      <c r="F334" s="22">
        <f t="shared" si="58"/>
        <v>0</v>
      </c>
      <c r="G334" s="22">
        <f t="shared" si="59"/>
        <v>0</v>
      </c>
      <c r="H334" s="22">
        <f t="shared" si="60"/>
        <v>0</v>
      </c>
      <c r="I334" s="22">
        <f t="shared" si="61"/>
        <v>0</v>
      </c>
      <c r="J334" s="22">
        <f t="shared" si="62"/>
        <v>0</v>
      </c>
      <c r="K334" s="22">
        <f t="shared" ca="1" si="54"/>
        <v>-12.900597081021244</v>
      </c>
      <c r="L334" s="22">
        <f t="shared" ca="1" si="63"/>
        <v>166.42540504685385</v>
      </c>
      <c r="M334" s="22">
        <f t="shared" ca="1" si="55"/>
        <v>5.6086877522617627E-3</v>
      </c>
      <c r="N334" s="22">
        <f t="shared" ca="1" si="56"/>
        <v>0.79395402445869956</v>
      </c>
      <c r="O334" s="22">
        <f t="shared" ca="1" si="57"/>
        <v>5.6798836355830886</v>
      </c>
      <c r="P334" s="12">
        <f t="shared" ca="1" si="64"/>
        <v>12.900597081021244</v>
      </c>
      <c r="Q334" s="12"/>
      <c r="R334" s="12"/>
      <c r="S334" s="12"/>
    </row>
    <row r="335" spans="1:19" x14ac:dyDescent="0.2">
      <c r="A335" s="12"/>
      <c r="B335" s="12"/>
      <c r="C335" s="12"/>
      <c r="D335" s="69">
        <f t="shared" si="65"/>
        <v>0</v>
      </c>
      <c r="E335" s="69">
        <f t="shared" si="65"/>
        <v>0</v>
      </c>
      <c r="F335" s="22">
        <f t="shared" si="58"/>
        <v>0</v>
      </c>
      <c r="G335" s="22">
        <f t="shared" si="59"/>
        <v>0</v>
      </c>
      <c r="H335" s="22">
        <f t="shared" si="60"/>
        <v>0</v>
      </c>
      <c r="I335" s="22">
        <f t="shared" si="61"/>
        <v>0</v>
      </c>
      <c r="J335" s="22">
        <f t="shared" si="62"/>
        <v>0</v>
      </c>
      <c r="K335" s="22">
        <f t="shared" ca="1" si="54"/>
        <v>-12.900597081021244</v>
      </c>
      <c r="L335" s="22">
        <f t="shared" ca="1" si="63"/>
        <v>166.42540504685385</v>
      </c>
      <c r="M335" s="22">
        <f t="shared" ca="1" si="55"/>
        <v>5.6086877522617627E-3</v>
      </c>
      <c r="N335" s="22">
        <f t="shared" ca="1" si="56"/>
        <v>0.79395402445869956</v>
      </c>
      <c r="O335" s="22">
        <f t="shared" ca="1" si="57"/>
        <v>5.6798836355830886</v>
      </c>
      <c r="P335" s="12">
        <f t="shared" ca="1" si="64"/>
        <v>12.900597081021244</v>
      </c>
      <c r="Q335" s="12"/>
      <c r="R335" s="12"/>
      <c r="S335" s="12"/>
    </row>
    <row r="336" spans="1:19" x14ac:dyDescent="0.2">
      <c r="A336" s="12"/>
      <c r="B336" s="12"/>
      <c r="C336" s="12"/>
      <c r="D336" s="69">
        <f t="shared" si="65"/>
        <v>0</v>
      </c>
      <c r="E336" s="69">
        <f t="shared" si="65"/>
        <v>0</v>
      </c>
      <c r="F336" s="22">
        <f t="shared" si="58"/>
        <v>0</v>
      </c>
      <c r="G336" s="22">
        <f t="shared" si="59"/>
        <v>0</v>
      </c>
      <c r="H336" s="22">
        <f t="shared" si="60"/>
        <v>0</v>
      </c>
      <c r="I336" s="22">
        <f t="shared" si="61"/>
        <v>0</v>
      </c>
      <c r="J336" s="22">
        <f t="shared" si="62"/>
        <v>0</v>
      </c>
      <c r="K336" s="22">
        <f t="shared" ca="1" si="54"/>
        <v>-12.900597081021244</v>
      </c>
      <c r="L336" s="22">
        <f t="shared" ca="1" si="63"/>
        <v>166.42540504685385</v>
      </c>
      <c r="M336" s="22">
        <f t="shared" ca="1" si="55"/>
        <v>5.6086877522617627E-3</v>
      </c>
      <c r="N336" s="22">
        <f t="shared" ca="1" si="56"/>
        <v>0.79395402445869956</v>
      </c>
      <c r="O336" s="22">
        <f t="shared" ca="1" si="57"/>
        <v>5.6798836355830886</v>
      </c>
      <c r="P336" s="12">
        <f t="shared" ca="1" si="64"/>
        <v>12.900597081021244</v>
      </c>
      <c r="Q336" s="12"/>
      <c r="R336" s="12"/>
      <c r="S336" s="12"/>
    </row>
    <row r="337" spans="1:19" x14ac:dyDescent="0.2">
      <c r="A337" s="12"/>
      <c r="B337" s="12"/>
      <c r="C337" s="12"/>
      <c r="D337" s="69">
        <f t="shared" si="65"/>
        <v>0</v>
      </c>
      <c r="E337" s="69">
        <f t="shared" si="65"/>
        <v>0</v>
      </c>
      <c r="F337" s="22">
        <f t="shared" si="58"/>
        <v>0</v>
      </c>
      <c r="G337" s="22">
        <f t="shared" si="59"/>
        <v>0</v>
      </c>
      <c r="H337" s="22">
        <f t="shared" si="60"/>
        <v>0</v>
      </c>
      <c r="I337" s="22">
        <f t="shared" si="61"/>
        <v>0</v>
      </c>
      <c r="J337" s="22">
        <f t="shared" si="62"/>
        <v>0</v>
      </c>
      <c r="K337" s="22">
        <f t="shared" ca="1" si="54"/>
        <v>-12.900597081021244</v>
      </c>
      <c r="L337" s="22">
        <f t="shared" ca="1" si="63"/>
        <v>166.42540504685385</v>
      </c>
      <c r="M337" s="22">
        <f t="shared" ca="1" si="55"/>
        <v>5.6086877522617627E-3</v>
      </c>
      <c r="N337" s="22">
        <f t="shared" ca="1" si="56"/>
        <v>0.79395402445869956</v>
      </c>
      <c r="O337" s="22">
        <f t="shared" ca="1" si="57"/>
        <v>5.6798836355830886</v>
      </c>
      <c r="P337" s="12">
        <f t="shared" ca="1" si="64"/>
        <v>12.900597081021244</v>
      </c>
      <c r="Q337" s="12"/>
      <c r="R337" s="12"/>
      <c r="S337" s="12"/>
    </row>
    <row r="338" spans="1:19" x14ac:dyDescent="0.2">
      <c r="A338" s="12"/>
      <c r="B338" s="12"/>
      <c r="C338" s="12"/>
      <c r="D338" s="69">
        <f t="shared" si="65"/>
        <v>0</v>
      </c>
      <c r="E338" s="69">
        <f t="shared" si="65"/>
        <v>0</v>
      </c>
      <c r="F338" s="22">
        <f t="shared" si="58"/>
        <v>0</v>
      </c>
      <c r="G338" s="22">
        <f t="shared" si="59"/>
        <v>0</v>
      </c>
      <c r="H338" s="22">
        <f t="shared" si="60"/>
        <v>0</v>
      </c>
      <c r="I338" s="22">
        <f t="shared" si="61"/>
        <v>0</v>
      </c>
      <c r="J338" s="22">
        <f t="shared" si="62"/>
        <v>0</v>
      </c>
      <c r="K338" s="22">
        <f t="shared" ca="1" si="54"/>
        <v>-12.900597081021244</v>
      </c>
      <c r="L338" s="22">
        <f t="shared" ca="1" si="63"/>
        <v>166.42540504685385</v>
      </c>
      <c r="M338" s="22">
        <f t="shared" ca="1" si="55"/>
        <v>5.6086877522617627E-3</v>
      </c>
      <c r="N338" s="22">
        <f t="shared" ca="1" si="56"/>
        <v>0.79395402445869956</v>
      </c>
      <c r="O338" s="22">
        <f t="shared" ca="1" si="57"/>
        <v>5.6798836355830886</v>
      </c>
      <c r="P338" s="12">
        <f t="shared" ca="1" si="64"/>
        <v>12.900597081021244</v>
      </c>
      <c r="Q338" s="12"/>
      <c r="R338" s="12"/>
      <c r="S338" s="12"/>
    </row>
    <row r="339" spans="1:19" x14ac:dyDescent="0.2">
      <c r="A339" s="12"/>
      <c r="B339" s="12"/>
      <c r="C339" s="12"/>
      <c r="D339" s="69">
        <f t="shared" si="65"/>
        <v>0</v>
      </c>
      <c r="E339" s="69">
        <f t="shared" si="65"/>
        <v>0</v>
      </c>
      <c r="F339" s="22">
        <f t="shared" si="58"/>
        <v>0</v>
      </c>
      <c r="G339" s="22">
        <f t="shared" si="59"/>
        <v>0</v>
      </c>
      <c r="H339" s="22">
        <f t="shared" si="60"/>
        <v>0</v>
      </c>
      <c r="I339" s="22">
        <f t="shared" si="61"/>
        <v>0</v>
      </c>
      <c r="J339" s="22">
        <f t="shared" si="62"/>
        <v>0</v>
      </c>
      <c r="K339" s="22">
        <f t="shared" ca="1" si="54"/>
        <v>-12.900597081021244</v>
      </c>
      <c r="L339" s="22">
        <f t="shared" ca="1" si="63"/>
        <v>166.42540504685385</v>
      </c>
      <c r="M339" s="22">
        <f t="shared" ca="1" si="55"/>
        <v>5.6086877522617627E-3</v>
      </c>
      <c r="N339" s="22">
        <f t="shared" ca="1" si="56"/>
        <v>0.79395402445869956</v>
      </c>
      <c r="O339" s="22">
        <f t="shared" ca="1" si="57"/>
        <v>5.6798836355830886</v>
      </c>
      <c r="P339" s="12">
        <f t="shared" ca="1" si="64"/>
        <v>12.900597081021244</v>
      </c>
      <c r="Q339" s="12"/>
      <c r="R339" s="12"/>
      <c r="S339" s="12"/>
    </row>
    <row r="340" spans="1:19" x14ac:dyDescent="0.2">
      <c r="A340" s="12"/>
      <c r="B340" s="12"/>
      <c r="C340" s="12"/>
      <c r="D340" s="69">
        <f t="shared" si="65"/>
        <v>0</v>
      </c>
      <c r="E340" s="69">
        <f t="shared" si="65"/>
        <v>0</v>
      </c>
      <c r="F340" s="22">
        <f t="shared" si="58"/>
        <v>0</v>
      </c>
      <c r="G340" s="22">
        <f t="shared" si="59"/>
        <v>0</v>
      </c>
      <c r="H340" s="22">
        <f t="shared" si="60"/>
        <v>0</v>
      </c>
      <c r="I340" s="22">
        <f t="shared" si="61"/>
        <v>0</v>
      </c>
      <c r="J340" s="22">
        <f t="shared" si="62"/>
        <v>0</v>
      </c>
      <c r="K340" s="22">
        <f t="shared" ca="1" si="54"/>
        <v>-12.900597081021244</v>
      </c>
      <c r="L340" s="22">
        <f t="shared" ca="1" si="63"/>
        <v>166.42540504685385</v>
      </c>
      <c r="M340" s="22">
        <f t="shared" ca="1" si="55"/>
        <v>5.6086877522617627E-3</v>
      </c>
      <c r="N340" s="22">
        <f t="shared" ca="1" si="56"/>
        <v>0.79395402445869956</v>
      </c>
      <c r="O340" s="22">
        <f t="shared" ca="1" si="57"/>
        <v>5.6798836355830886</v>
      </c>
      <c r="P340" s="12">
        <f t="shared" ca="1" si="64"/>
        <v>12.900597081021244</v>
      </c>
      <c r="Q340" s="12"/>
      <c r="R340" s="12"/>
      <c r="S340" s="12"/>
    </row>
    <row r="341" spans="1:19" x14ac:dyDescent="0.2">
      <c r="A341" s="12"/>
      <c r="B341" s="12"/>
      <c r="C341" s="12"/>
      <c r="D341" s="69">
        <f t="shared" si="65"/>
        <v>0</v>
      </c>
      <c r="E341" s="69">
        <f t="shared" si="65"/>
        <v>0</v>
      </c>
      <c r="F341" s="22">
        <f t="shared" si="58"/>
        <v>0</v>
      </c>
      <c r="G341" s="22">
        <f t="shared" si="59"/>
        <v>0</v>
      </c>
      <c r="H341" s="22">
        <f t="shared" si="60"/>
        <v>0</v>
      </c>
      <c r="I341" s="22">
        <f t="shared" si="61"/>
        <v>0</v>
      </c>
      <c r="J341" s="22">
        <f t="shared" si="62"/>
        <v>0</v>
      </c>
      <c r="K341" s="22">
        <f t="shared" ca="1" si="54"/>
        <v>-12.900597081021244</v>
      </c>
      <c r="L341" s="22">
        <f t="shared" ca="1" si="63"/>
        <v>166.42540504685385</v>
      </c>
      <c r="M341" s="22">
        <f ca="1">(M$1-M$2*D341+M$3*F341)^2</f>
        <v>5.6086877522617627E-3</v>
      </c>
      <c r="N341" s="22">
        <f ca="1">(-M$2+M$4*D341-M$5*F341)^2</f>
        <v>0.79395402445869956</v>
      </c>
      <c r="O341" s="22">
        <f ca="1">+(M$3-D341*M$5+F341*M$6)^2</f>
        <v>5.6798836355830886</v>
      </c>
      <c r="P341" s="12">
        <f t="shared" ca="1" si="64"/>
        <v>12.900597081021244</v>
      </c>
      <c r="Q341" s="12"/>
      <c r="R341" s="12"/>
      <c r="S341" s="12"/>
    </row>
    <row r="342" spans="1:19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1:19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spans="1:19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1:19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</row>
    <row r="411" spans="1:19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</row>
    <row r="412" spans="1:19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</row>
    <row r="413" spans="1:19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spans="1:19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19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19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19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19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1:19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spans="1:19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spans="1:19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1:19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1:19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1:19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</row>
    <row r="428" spans="1:19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</row>
    <row r="429" spans="1:19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spans="1:19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spans="1:19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spans="1:19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spans="1:19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1:19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spans="1:19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</row>
    <row r="445" spans="1:19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spans="1:19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</row>
    <row r="448" spans="1:19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1:19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spans="1:19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</row>
    <row r="462" spans="1:19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</row>
    <row r="463" spans="1:19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</row>
    <row r="464" spans="1:19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</row>
    <row r="465" spans="1:19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</row>
    <row r="466" spans="1:19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</row>
    <row r="467" spans="1:19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</row>
    <row r="468" spans="1:19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</row>
    <row r="469" spans="1:19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spans="1:19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1:19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1:19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spans="1:19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spans="1:19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spans="1:19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spans="1:19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spans="1:19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spans="1:19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spans="1:19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spans="1:19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spans="1:19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1:19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1:19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spans="1:19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spans="1:19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spans="1:19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spans="1:19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1:19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spans="1:19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spans="1:19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spans="1:19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spans="1:19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1:19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spans="1:19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spans="1:19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spans="1:19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spans="1:19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spans="1:19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spans="1:19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spans="1:19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spans="1:19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spans="1:19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spans="1:19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spans="1:19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1:19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spans="1:19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spans="1:19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spans="1:19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1:19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1:19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1:19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1:19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1:19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spans="1:19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1:19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1:19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spans="1:19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spans="1:19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spans="1:19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spans="1:19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spans="1:19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spans="1:19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spans="1:19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spans="1:19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spans="1:19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spans="1:19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1:19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spans="1:19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spans="1:19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spans="1:19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spans="1:19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spans="1:19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spans="1:19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spans="1:19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spans="1:19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spans="1:19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1:19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spans="1:19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spans="1:19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spans="1:19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1:19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spans="1:19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1:19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1:19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1:19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spans="1:19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spans="1:19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1:19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1:19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spans="1:19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spans="1:19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spans="1:19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spans="1:19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1:19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spans="1:19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spans="1:19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spans="1:19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spans="1:19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spans="1:19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spans="1:19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spans="1:19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spans="1:19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spans="1:19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spans="1:19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spans="1:19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spans="1:19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1:19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1:19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spans="1:19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1:19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19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19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19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1:19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spans="1:19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1:19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1:19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1:19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1:19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spans="1:19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spans="1:19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spans="1:19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spans="1:19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spans="1:19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spans="1:19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spans="1:19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spans="1:19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spans="1:19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1:19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spans="1:19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spans="1:19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spans="1:19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spans="1:19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spans="1:19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spans="1:19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spans="1:19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spans="1:19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spans="1:19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spans="1:19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spans="1:19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1:19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spans="1:19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spans="1:19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spans="1:19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1:19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spans="1:19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spans="1:19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spans="1:19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spans="1:19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spans="1:19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</row>
    <row r="1921" spans="1:1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</row>
    <row r="1922" spans="1:1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</row>
    <row r="1923" spans="1:1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</row>
    <row r="1924" spans="1:1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</row>
    <row r="1925" spans="1:1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</row>
    <row r="1926" spans="1:1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</row>
    <row r="1927" spans="1:1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</row>
    <row r="1928" spans="1:1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</row>
    <row r="1929" spans="1:1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</row>
    <row r="1930" spans="1:1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</row>
    <row r="1931" spans="1:1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</row>
    <row r="1932" spans="1:1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</row>
    <row r="1933" spans="1:1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</row>
    <row r="1934" spans="1:1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</row>
    <row r="1935" spans="1:1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</row>
    <row r="1936" spans="1:1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</row>
    <row r="1937" spans="1:1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</row>
    <row r="1938" spans="1:1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</row>
    <row r="1939" spans="1:1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</row>
    <row r="1940" spans="1:1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</row>
    <row r="1941" spans="1:1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</row>
    <row r="1942" spans="1:1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</row>
    <row r="1943" spans="1:1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</row>
    <row r="1944" spans="1:1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</row>
    <row r="1945" spans="1:1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</row>
    <row r="1946" spans="1:1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</row>
    <row r="1947" spans="1:1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</row>
    <row r="1948" spans="1:1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</row>
    <row r="1949" spans="1:1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</row>
    <row r="1950" spans="1:1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</row>
    <row r="1951" spans="1:1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</row>
    <row r="1952" spans="1:1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</row>
    <row r="1953" spans="1:1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</row>
    <row r="1954" spans="1:1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</row>
    <row r="1955" spans="1:1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</row>
    <row r="1956" spans="1:1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</row>
    <row r="1957" spans="1:1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</row>
    <row r="1958" spans="1:1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</row>
    <row r="1959" spans="1:1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</row>
    <row r="1960" spans="1:1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</row>
    <row r="1961" spans="1:1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</row>
    <row r="1962" spans="1:1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</row>
    <row r="1963" spans="1:1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</row>
    <row r="1964" spans="1:1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</row>
    <row r="1965" spans="1:1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</row>
    <row r="1966" spans="1:1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</row>
    <row r="1967" spans="1:1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</row>
    <row r="1968" spans="1:1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</row>
    <row r="1969" spans="1:1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</row>
    <row r="1970" spans="1:1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</row>
    <row r="1971" spans="1:1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</row>
    <row r="1972" spans="1:1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</row>
    <row r="1973" spans="1:1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</row>
    <row r="1974" spans="1:1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</row>
    <row r="1975" spans="1:1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</row>
    <row r="1976" spans="1:1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</row>
    <row r="1977" spans="1:1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</row>
    <row r="1978" spans="1:1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</row>
    <row r="1979" spans="1:1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</row>
    <row r="1980" spans="1:1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</row>
    <row r="1981" spans="1:1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</row>
    <row r="1982" spans="1:1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</row>
    <row r="1983" spans="1:1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</row>
    <row r="1984" spans="1:1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</row>
    <row r="1985" spans="1:1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</row>
    <row r="1986" spans="1:1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</row>
    <row r="1987" spans="1:1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</row>
    <row r="1988" spans="1:1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</row>
    <row r="1989" spans="1:1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</row>
    <row r="1990" spans="1:1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</row>
    <row r="1991" spans="1:1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</row>
    <row r="1992" spans="1:1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</row>
    <row r="1993" spans="1:1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</row>
    <row r="1994" spans="1:1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</row>
    <row r="1995" spans="1:1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</row>
    <row r="1996" spans="1:1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</row>
    <row r="1997" spans="1:1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</row>
    <row r="1998" spans="1:1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</row>
    <row r="1999" spans="1:1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</row>
    <row r="2000" spans="1:1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</row>
    <row r="2001" spans="1:1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</row>
    <row r="2002" spans="1:1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</row>
    <row r="2003" spans="1:1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</row>
    <row r="2004" spans="1:1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</row>
    <row r="2005" spans="1:1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</row>
    <row r="2006" spans="1:1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</row>
    <row r="2007" spans="1:1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</row>
    <row r="2008" spans="1:1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</row>
    <row r="2009" spans="1:1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</row>
    <row r="2010" spans="1:1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</row>
    <row r="2011" spans="1:1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</row>
    <row r="2012" spans="1:1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</row>
    <row r="2013" spans="1:1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</row>
    <row r="2014" spans="1:1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</row>
    <row r="2015" spans="1:1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</row>
    <row r="2016" spans="1:1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</row>
    <row r="2017" spans="1:1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</row>
    <row r="2018" spans="1:1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</row>
    <row r="2019" spans="1:1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</row>
    <row r="2020" spans="1:1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</row>
    <row r="2021" spans="1:1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</row>
    <row r="2022" spans="1:1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</row>
    <row r="2023" spans="1:1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</row>
    <row r="2024" spans="1:1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</row>
    <row r="2025" spans="1:1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</row>
    <row r="2026" spans="1:1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</row>
    <row r="2027" spans="1:1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</row>
    <row r="2028" spans="1:1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</row>
    <row r="2029" spans="1:1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</row>
    <row r="2030" spans="1:1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</row>
    <row r="2031" spans="1:1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</row>
    <row r="2032" spans="1:1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</row>
    <row r="2033" spans="1:1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</row>
    <row r="2034" spans="1:1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</row>
    <row r="2035" spans="1:1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</row>
    <row r="2036" spans="1:1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</row>
    <row r="2037" spans="1:1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</row>
    <row r="2038" spans="1:1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</row>
    <row r="2039" spans="1:1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</row>
    <row r="2040" spans="1:1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</row>
    <row r="2041" spans="1:1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</row>
    <row r="2042" spans="1:1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</row>
    <row r="2043" spans="1:1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</row>
    <row r="2044" spans="1:1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</row>
    <row r="2045" spans="1:1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</row>
    <row r="2046" spans="1:1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</row>
    <row r="2047" spans="1:1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</row>
    <row r="2048" spans="1:1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</row>
    <row r="2049" spans="1:1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</row>
    <row r="2050" spans="1:1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</row>
    <row r="2051" spans="1:1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</row>
    <row r="2052" spans="1:1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</row>
    <row r="2053" spans="1:1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</row>
    <row r="2054" spans="1:1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</row>
    <row r="2055" spans="1:1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</row>
    <row r="2056" spans="1:1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</row>
    <row r="2057" spans="1:1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</row>
    <row r="2058" spans="1:1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</row>
    <row r="2059" spans="1:1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</row>
    <row r="2060" spans="1:1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</row>
    <row r="2061" spans="1:1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</row>
    <row r="2062" spans="1:1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</row>
    <row r="2063" spans="1:1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</row>
    <row r="2064" spans="1:1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</row>
    <row r="2065" spans="1:1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</row>
    <row r="2066" spans="1:1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</row>
    <row r="2067" spans="1:1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</row>
    <row r="2068" spans="1:1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</row>
    <row r="2069" spans="1:1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</row>
    <row r="2070" spans="1:1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</row>
    <row r="2071" spans="1:1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</row>
    <row r="2072" spans="1:1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</row>
    <row r="2073" spans="1:1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</row>
    <row r="2074" spans="1:1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</row>
    <row r="2075" spans="1:1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</row>
    <row r="2076" spans="1:1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</row>
    <row r="2077" spans="1:1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</row>
    <row r="2078" spans="1:1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</row>
    <row r="2079" spans="1:1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</row>
    <row r="2080" spans="1:1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</row>
    <row r="2081" spans="1:1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</row>
    <row r="2082" spans="1:1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</row>
    <row r="2083" spans="1:1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</row>
    <row r="2084" spans="1:1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</row>
    <row r="2085" spans="1:1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</row>
    <row r="2086" spans="1:1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</row>
    <row r="2087" spans="1:1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</row>
    <row r="2088" spans="1:1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</row>
    <row r="2089" spans="1:1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</row>
    <row r="2090" spans="1:1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</row>
    <row r="2091" spans="1:1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</row>
    <row r="2092" spans="1:1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</row>
    <row r="2093" spans="1:1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</row>
    <row r="2094" spans="1:1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</row>
    <row r="2095" spans="1:1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</row>
    <row r="2096" spans="1:1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</row>
    <row r="2097" spans="1:1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</row>
    <row r="2098" spans="1:1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</row>
    <row r="2099" spans="1:1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</row>
    <row r="2100" spans="1:1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</row>
    <row r="2101" spans="1:1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</row>
    <row r="2102" spans="1:1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</row>
    <row r="2103" spans="1:1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</row>
    <row r="2104" spans="1:1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</row>
    <row r="2105" spans="1:1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</row>
    <row r="2106" spans="1:1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</row>
    <row r="2107" spans="1:1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</row>
    <row r="2108" spans="1:1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</row>
    <row r="2109" spans="1:1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</row>
    <row r="2110" spans="1:1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</row>
    <row r="2111" spans="1:1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</row>
    <row r="2112" spans="1:1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</row>
    <row r="2113" spans="1:1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</row>
    <row r="2114" spans="1:1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</row>
    <row r="2115" spans="1:1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</row>
    <row r="2116" spans="1:1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</row>
    <row r="2117" spans="1:1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</row>
    <row r="2118" spans="1:1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</row>
    <row r="2119" spans="1:1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</row>
    <row r="2120" spans="1:1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</row>
    <row r="2121" spans="1:1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</row>
    <row r="2122" spans="1:1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</row>
    <row r="2123" spans="1:1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</row>
    <row r="2124" spans="1:1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</row>
    <row r="2125" spans="1:1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</row>
    <row r="2126" spans="1:1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</row>
    <row r="2127" spans="1:1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</row>
    <row r="2128" spans="1:1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</row>
    <row r="2129" spans="1:1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</row>
    <row r="2130" spans="1:1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</row>
    <row r="2131" spans="1:1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</row>
    <row r="2132" spans="1:1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</row>
    <row r="2133" spans="1:1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</row>
    <row r="2134" spans="1:1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</row>
    <row r="2135" spans="1:1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</row>
    <row r="2136" spans="1:1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</row>
    <row r="2137" spans="1:1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</row>
    <row r="2138" spans="1:1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</row>
    <row r="2139" spans="1:1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</row>
    <row r="2140" spans="1:1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</row>
    <row r="2141" spans="1:1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</row>
    <row r="2142" spans="1:1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</row>
    <row r="2143" spans="1:1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</row>
    <row r="2144" spans="1:1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</row>
    <row r="2145" spans="1:1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</row>
    <row r="2146" spans="1:1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</row>
    <row r="2147" spans="1:1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</row>
    <row r="2148" spans="1:1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</row>
    <row r="2149" spans="1:1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</row>
    <row r="2150" spans="1:1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</row>
    <row r="2151" spans="1:1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</row>
    <row r="2152" spans="1:1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</row>
    <row r="2153" spans="1:1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</row>
    <row r="2154" spans="1:1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</row>
    <row r="2155" spans="1:1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</row>
    <row r="2156" spans="1:1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</row>
    <row r="2157" spans="1:1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</row>
    <row r="2158" spans="1:1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</row>
    <row r="2159" spans="1:1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</row>
    <row r="2160" spans="1:1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</row>
    <row r="2161" spans="1:1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</row>
    <row r="2162" spans="1:1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</row>
    <row r="2163" spans="1:1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</row>
    <row r="2164" spans="1:1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</row>
    <row r="2165" spans="1:1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</row>
    <row r="2166" spans="1:1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</row>
    <row r="2167" spans="1:1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</row>
    <row r="2168" spans="1:1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</row>
    <row r="2169" spans="1:1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</row>
    <row r="2170" spans="1:1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</row>
    <row r="2171" spans="1:1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</row>
    <row r="2172" spans="1:1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</row>
    <row r="2173" spans="1:1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</row>
    <row r="2174" spans="1:1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</row>
    <row r="2175" spans="1:1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</row>
    <row r="2176" spans="1:1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</row>
    <row r="2177" spans="1:1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</row>
    <row r="2178" spans="1:1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</row>
    <row r="2179" spans="1:1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</row>
    <row r="2180" spans="1:1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</row>
    <row r="2181" spans="1:1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</row>
    <row r="2182" spans="1:1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</row>
    <row r="2183" spans="1:1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</row>
    <row r="2184" spans="1:1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</row>
    <row r="2185" spans="1:1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</row>
    <row r="2186" spans="1:1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</row>
    <row r="2187" spans="1:1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</row>
    <row r="2188" spans="1:1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</row>
    <row r="2189" spans="1:1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</row>
    <row r="2190" spans="1:1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</row>
    <row r="2191" spans="1:1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</row>
    <row r="2192" spans="1:1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</row>
    <row r="2193" spans="1:1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</row>
    <row r="2194" spans="1:1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</row>
    <row r="2195" spans="1:1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</row>
    <row r="2196" spans="1:1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</row>
    <row r="2197" spans="1:1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</row>
    <row r="2198" spans="1:1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</row>
    <row r="2199" spans="1:1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</row>
    <row r="2200" spans="1:1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</row>
    <row r="2201" spans="1:1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</row>
    <row r="2202" spans="1:1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</row>
    <row r="2203" spans="1:1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</row>
    <row r="2204" spans="1:1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</row>
    <row r="2205" spans="1:1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</row>
    <row r="2206" spans="1:1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</row>
    <row r="2207" spans="1:1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</row>
    <row r="2208" spans="1:1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</row>
    <row r="2209" spans="1:1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</row>
    <row r="2210" spans="1:1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</row>
    <row r="2211" spans="1:1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</row>
    <row r="2212" spans="1:1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</row>
    <row r="2213" spans="1:1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</row>
    <row r="2214" spans="1:1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</row>
    <row r="2215" spans="1:1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</row>
    <row r="2216" spans="1:1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</row>
    <row r="2217" spans="1:1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</row>
    <row r="2218" spans="1:1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</row>
    <row r="2219" spans="1:1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</row>
    <row r="2220" spans="1:1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</row>
    <row r="2221" spans="1:1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</row>
    <row r="2222" spans="1:1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</row>
    <row r="2223" spans="1:1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</row>
    <row r="2224" spans="1:1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</row>
    <row r="2225" spans="1:1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</row>
    <row r="2226" spans="1:1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</row>
    <row r="2227" spans="1:1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</row>
    <row r="2228" spans="1:1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</row>
    <row r="2229" spans="1:1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</row>
    <row r="2230" spans="1:1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</row>
    <row r="2231" spans="1:1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</row>
    <row r="2232" spans="1:1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</row>
    <row r="2233" spans="1:1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</row>
    <row r="2234" spans="1:1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</row>
    <row r="2235" spans="1:1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</row>
    <row r="2236" spans="1:1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</row>
    <row r="2237" spans="1:1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</row>
    <row r="2238" spans="1:1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</row>
    <row r="2239" spans="1:1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</row>
    <row r="2240" spans="1:1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Q.fit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2023-01-19T04:46:54Z</dcterms:modified>
</cp:coreProperties>
</file>