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56A9106-FA70-4C59-B5E9-335C1BE19F1E}" xr6:coauthVersionLast="47" xr6:coauthVersionMax="47" xr10:uidLastSave="{00000000-0000-0000-0000-000000000000}"/>
  <bookViews>
    <workbookView xWindow="12900" yWindow="810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2" i="1" l="1"/>
  <c r="Q33" i="1"/>
  <c r="Q26" i="1"/>
  <c r="Q27" i="1"/>
  <c r="Q28" i="1"/>
  <c r="Q29" i="1"/>
  <c r="Q30" i="1"/>
  <c r="Q31" i="1"/>
  <c r="C7" i="1"/>
  <c r="E32" i="1" s="1"/>
  <c r="F32" i="1" s="1"/>
  <c r="C8" i="1"/>
  <c r="D9" i="1"/>
  <c r="C9" i="1"/>
  <c r="C21" i="1"/>
  <c r="Q24" i="1"/>
  <c r="Q25" i="1"/>
  <c r="F16" i="1"/>
  <c r="Q22" i="1"/>
  <c r="Q23" i="1"/>
  <c r="A21" i="1"/>
  <c r="C17" i="1"/>
  <c r="Q21" i="1"/>
  <c r="E24" i="1"/>
  <c r="F24" i="1" s="1"/>
  <c r="E29" i="1" l="1"/>
  <c r="F29" i="1" s="1"/>
  <c r="E26" i="1"/>
  <c r="F26" i="1" s="1"/>
  <c r="E21" i="1"/>
  <c r="F21" i="1" s="1"/>
  <c r="G21" i="1" s="1"/>
  <c r="E33" i="1"/>
  <c r="F33" i="1" s="1"/>
  <c r="G33" i="1" s="1"/>
  <c r="I33" i="1" s="1"/>
  <c r="E31" i="1"/>
  <c r="F31" i="1" s="1"/>
  <c r="G31" i="1" s="1"/>
  <c r="I31" i="1" s="1"/>
  <c r="E30" i="1"/>
  <c r="F30" i="1" s="1"/>
  <c r="G30" i="1" s="1"/>
  <c r="I30" i="1" s="1"/>
  <c r="G26" i="1"/>
  <c r="I26" i="1" s="1"/>
  <c r="E23" i="1"/>
  <c r="F23" i="1" s="1"/>
  <c r="E22" i="1"/>
  <c r="F22" i="1" s="1"/>
  <c r="G22" i="1" s="1"/>
  <c r="I22" i="1" s="1"/>
  <c r="E25" i="1"/>
  <c r="F25" i="1" s="1"/>
  <c r="G25" i="1" s="1"/>
  <c r="I25" i="1" s="1"/>
  <c r="E28" i="1"/>
  <c r="F28" i="1" s="1"/>
  <c r="G28" i="1" s="1"/>
  <c r="I28" i="1" s="1"/>
  <c r="G32" i="1"/>
  <c r="I32" i="1" s="1"/>
  <c r="F17" i="1"/>
  <c r="E27" i="1"/>
  <c r="F27" i="1" s="1"/>
  <c r="G29" i="1"/>
  <c r="I29" i="1" s="1"/>
  <c r="G24" i="1"/>
  <c r="I24" i="1" s="1"/>
  <c r="G27" i="1"/>
  <c r="I27" i="1" s="1"/>
  <c r="G23" i="1"/>
  <c r="I23" i="1" s="1"/>
  <c r="C12" i="1"/>
  <c r="C11" i="1"/>
  <c r="O29" i="1" l="1"/>
  <c r="O32" i="1"/>
  <c r="O26" i="1"/>
  <c r="O21" i="1"/>
  <c r="O27" i="1"/>
  <c r="C15" i="1"/>
  <c r="F18" i="1" s="1"/>
  <c r="O25" i="1"/>
  <c r="O31" i="1"/>
  <c r="O24" i="1"/>
  <c r="O33" i="1"/>
  <c r="O30" i="1"/>
  <c r="O22" i="1"/>
  <c r="O28" i="1"/>
  <c r="O23" i="1"/>
  <c r="C16" i="1"/>
  <c r="D18" i="1" s="1"/>
  <c r="H21" i="1"/>
  <c r="C18" i="1" l="1"/>
  <c r="F19" i="1"/>
</calcChain>
</file>

<file path=xl/sharedStrings.xml><?xml version="1.0" encoding="utf-8"?>
<sst xmlns="http://schemas.openxmlformats.org/spreadsheetml/2006/main" count="72" uniqueCount="51">
  <si>
    <t>OEJV 0182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</si>
  <si>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</si>
  <si>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</si>
  <si>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</si>
  <si>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</si>
  <si>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</si>
  <si>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</si>
  <si>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</si>
  <si>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</si>
  <si>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</si>
  <si>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</si>
  <si>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</si>
  <si>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</si>
  <si>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</si>
  <si>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</si>
  <si>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</si>
  <si>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</si>
  <si>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</si>
  <si>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</si>
  <si>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</si>
  <si>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</si>
  <si>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</si>
  <si>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</si>
  <si>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</si>
  <si>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</si>
  <si>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</si>
  <si>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</si>
  <si>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</si>
  <si>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</si>
  <si>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</si>
  <si>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</si>
  <si>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</si>
  <si>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</si>
  <si>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</si>
  <si>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</si>
  <si>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DE Mic  / GSC 7483-0912</t>
  </si>
  <si>
    <t>Mic_DE.xls</t>
  </si>
  <si>
    <t>EW</t>
  </si>
  <si>
    <t>IBVS 5480 Eph.</t>
  </si>
  <si>
    <t>IBVS 5480</t>
  </si>
  <si>
    <t>Mic</t>
  </si>
  <si>
    <t>OEJV 0177</t>
  </si>
  <si>
    <t>Add cycle</t>
  </si>
  <si>
    <t>Old Cycle</t>
  </si>
  <si>
    <t>I</t>
  </si>
  <si>
    <t>OEJV 0181</t>
  </si>
  <si>
    <t>pg</t>
  </si>
  <si>
    <t>vis</t>
  </si>
  <si>
    <t>PE</t>
  </si>
  <si>
    <t>CCD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</si>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</sst>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15816</c:v>
                </c:pt>
                <c:pt idx="12">
                  <c:v>15833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3-4CE9-B329-73F92A74F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15816</c:v>
                </c:pt>
                <c:pt idx="12">
                  <c:v>15833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1.3189997844165191E-3</c:v>
                </c:pt>
                <c:pt idx="2">
                  <c:v>1.3590002345154062E-3</c:v>
                </c:pt>
                <c:pt idx="3">
                  <c:v>1.2369999967631884E-3</c:v>
                </c:pt>
                <c:pt idx="4">
                  <c:v>2.8699999966192991E-3</c:v>
                </c:pt>
                <c:pt idx="5">
                  <c:v>3.5200000056647696E-3</c:v>
                </c:pt>
                <c:pt idx="6">
                  <c:v>6.1235000030137599E-3</c:v>
                </c:pt>
                <c:pt idx="7">
                  <c:v>1.5033499999844935E-2</c:v>
                </c:pt>
                <c:pt idx="8">
                  <c:v>6.6900000019813888E-3</c:v>
                </c:pt>
                <c:pt idx="9">
                  <c:v>6.2790000010863878E-3</c:v>
                </c:pt>
                <c:pt idx="10">
                  <c:v>5.6929999991552904E-3</c:v>
                </c:pt>
                <c:pt idx="11">
                  <c:v>-6.7019999987678602E-3</c:v>
                </c:pt>
                <c:pt idx="12">
                  <c:v>-6.9609999991371296E-3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3-4CE9-B329-73F92A74F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15816</c:v>
                </c:pt>
                <c:pt idx="12">
                  <c:v>15833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3-4CE9-B329-73F92A74F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15816</c:v>
                </c:pt>
                <c:pt idx="12">
                  <c:v>15833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3-4CE9-B329-73F92A74F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15816</c:v>
                </c:pt>
                <c:pt idx="12">
                  <c:v>15833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3-4CE9-B329-73F92A74F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15816</c:v>
                </c:pt>
                <c:pt idx="12">
                  <c:v>15833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3-4CE9-B329-73F92A74F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1.25E-3</c:v>
                  </c:pt>
                  <c:pt idx="12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15816</c:v>
                </c:pt>
                <c:pt idx="12">
                  <c:v>15833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3-4CE9-B329-73F92A74F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11263</c:v>
                </c:pt>
                <c:pt idx="2">
                  <c:v>11343</c:v>
                </c:pt>
                <c:pt idx="3">
                  <c:v>11349</c:v>
                </c:pt>
                <c:pt idx="4">
                  <c:v>11990</c:v>
                </c:pt>
                <c:pt idx="5">
                  <c:v>12040</c:v>
                </c:pt>
                <c:pt idx="6">
                  <c:v>12059.5</c:v>
                </c:pt>
                <c:pt idx="7">
                  <c:v>12129.5</c:v>
                </c:pt>
                <c:pt idx="8">
                  <c:v>12130</c:v>
                </c:pt>
                <c:pt idx="9">
                  <c:v>12183</c:v>
                </c:pt>
                <c:pt idx="10">
                  <c:v>12261</c:v>
                </c:pt>
                <c:pt idx="11">
                  <c:v>15816</c:v>
                </c:pt>
                <c:pt idx="12">
                  <c:v>15833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5.0385185796638157E-3</c:v>
                </c:pt>
                <c:pt idx="1">
                  <c:v>2.8637770048154832E-3</c:v>
                </c:pt>
                <c:pt idx="2">
                  <c:v>2.848330025681339E-3</c:v>
                </c:pt>
                <c:pt idx="3">
                  <c:v>2.8471715022462783E-3</c:v>
                </c:pt>
                <c:pt idx="4">
                  <c:v>2.7234025819339474E-3</c:v>
                </c:pt>
                <c:pt idx="5">
                  <c:v>2.7137482199751073E-3</c:v>
                </c:pt>
                <c:pt idx="6">
                  <c:v>2.7099830188111597E-3</c:v>
                </c:pt>
                <c:pt idx="7">
                  <c:v>2.6964669120687836E-3</c:v>
                </c:pt>
                <c:pt idx="8">
                  <c:v>2.6963703684491952E-3</c:v>
                </c:pt>
                <c:pt idx="9">
                  <c:v>2.6861367447728246E-3</c:v>
                </c:pt>
                <c:pt idx="10">
                  <c:v>2.6710759401170339E-3</c:v>
                </c:pt>
                <c:pt idx="11">
                  <c:v>1.9846508048434993E-3</c:v>
                </c:pt>
                <c:pt idx="12">
                  <c:v>1.9813683217774934E-3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3-4CE9-B329-73F92A74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4760"/>
        <c:axId val="1"/>
      </c:scatterChart>
      <c:valAx>
        <c:axId val="85320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7079BC8-167E-082E-6A13-B5243E4E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9"/>
      <c r="F1" s="29" t="s">
        <v>36</v>
      </c>
      <c r="G1" s="30" t="s">
        <v>37</v>
      </c>
      <c r="H1" s="29" t="s">
        <v>38</v>
      </c>
      <c r="I1" s="31">
        <v>52623.548999999999</v>
      </c>
      <c r="J1" s="31">
        <v>0.41068700000000002</v>
      </c>
      <c r="K1" s="29" t="s">
        <v>39</v>
      </c>
      <c r="L1" s="29" t="s">
        <v>40</v>
      </c>
    </row>
    <row r="2" spans="1:12" x14ac:dyDescent="0.2">
      <c r="A2" t="s">
        <v>24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8" t="s">
        <v>38</v>
      </c>
      <c r="C4" s="7">
        <v>52623.548999999999</v>
      </c>
      <c r="D4" s="8">
        <v>0.41068700000000002</v>
      </c>
    </row>
    <row r="5" spans="1:12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12" x14ac:dyDescent="0.2">
      <c r="A6" s="4" t="s">
        <v>2</v>
      </c>
    </row>
    <row r="7" spans="1:12" x14ac:dyDescent="0.2">
      <c r="A7" t="s">
        <v>3</v>
      </c>
      <c r="C7">
        <f>+C4</f>
        <v>52623.548999999999</v>
      </c>
    </row>
    <row r="8" spans="1:12" x14ac:dyDescent="0.2">
      <c r="A8" t="s">
        <v>4</v>
      </c>
      <c r="C8">
        <f>+D4</f>
        <v>0.41068700000000002</v>
      </c>
    </row>
    <row r="9" spans="1:12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12" x14ac:dyDescent="0.2">
      <c r="A11" s="11" t="s">
        <v>16</v>
      </c>
      <c r="B11" s="11"/>
      <c r="C11" s="23">
        <f ca="1">INTERCEPT(INDIRECT($D$9):G991,INDIRECT($C$9):F991)</f>
        <v>5.0385185796638157E-3</v>
      </c>
      <c r="D11" s="13"/>
      <c r="E11" s="11"/>
    </row>
    <row r="12" spans="1:12" x14ac:dyDescent="0.2">
      <c r="A12" s="11" t="s">
        <v>17</v>
      </c>
      <c r="B12" s="11"/>
      <c r="C12" s="23">
        <f ca="1">SLOPE(INDIRECT($D$9):G991,INDIRECT($C$9):F991)</f>
        <v>-1.9308723917680302E-7</v>
      </c>
      <c r="D12" s="13"/>
      <c r="E12" s="11"/>
    </row>
    <row r="13" spans="1:12" x14ac:dyDescent="0.2">
      <c r="A13" s="11" t="s">
        <v>19</v>
      </c>
      <c r="B13" s="11"/>
      <c r="C13" s="13" t="s">
        <v>14</v>
      </c>
    </row>
    <row r="14" spans="1:12" x14ac:dyDescent="0.2">
      <c r="A14" s="11"/>
      <c r="B14" s="11"/>
      <c r="C14" s="11"/>
    </row>
    <row r="15" spans="1:12" x14ac:dyDescent="0.2">
      <c r="A15" s="14" t="s">
        <v>18</v>
      </c>
      <c r="B15" s="11"/>
      <c r="C15" s="15">
        <f ca="1">(C7+C11)+(C8+C12)*INT(MAX(F21:F3532))</f>
        <v>59125.95825236832</v>
      </c>
      <c r="E15" s="16" t="s">
        <v>42</v>
      </c>
      <c r="F15" s="12">
        <v>1</v>
      </c>
    </row>
    <row r="16" spans="1:12" x14ac:dyDescent="0.2">
      <c r="A16" s="18" t="s">
        <v>5</v>
      </c>
      <c r="B16" s="11"/>
      <c r="C16" s="19">
        <f ca="1">+C8+C12</f>
        <v>0.41068680691276083</v>
      </c>
      <c r="E16" s="16" t="s">
        <v>31</v>
      </c>
      <c r="F16" s="17">
        <f ca="1">NOW()+15018.5+$C$5/24</f>
        <v>59963.752118865741</v>
      </c>
    </row>
    <row r="17" spans="1:17" ht="13.5" thickBot="1" x14ac:dyDescent="0.25">
      <c r="A17" s="16" t="s">
        <v>28</v>
      </c>
      <c r="B17" s="11"/>
      <c r="C17" s="11">
        <f>COUNT(C21:C2190)</f>
        <v>13</v>
      </c>
      <c r="E17" s="16" t="s">
        <v>43</v>
      </c>
      <c r="F17" s="17">
        <f ca="1">ROUND(2*(F16-$C$7)/$C$8,0)/2+F15</f>
        <v>17874</v>
      </c>
    </row>
    <row r="18" spans="1:17" ht="14.25" thickTop="1" thickBot="1" x14ac:dyDescent="0.25">
      <c r="A18" s="18" t="s">
        <v>6</v>
      </c>
      <c r="B18" s="11"/>
      <c r="C18" s="21">
        <f ca="1">+C15</f>
        <v>59125.95825236832</v>
      </c>
      <c r="D18" s="22">
        <f ca="1">+C16</f>
        <v>0.41068680691276083</v>
      </c>
      <c r="E18" s="16" t="s">
        <v>32</v>
      </c>
      <c r="F18" s="25">
        <f ca="1">ROUND(2*(F16-$C$15)/$C$16,0)/2+F15</f>
        <v>2041</v>
      </c>
    </row>
    <row r="19" spans="1:17" ht="13.5" thickTop="1" x14ac:dyDescent="0.2">
      <c r="E19" s="16" t="s">
        <v>33</v>
      </c>
      <c r="F19" s="20">
        <f ca="1">+$C$15+$C$16*F18-15018.5-$C$5/24</f>
        <v>44946.0658586106</v>
      </c>
    </row>
    <row r="20" spans="1:17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</row>
    <row r="21" spans="1:17" x14ac:dyDescent="0.2">
      <c r="A21" t="str">
        <f>$K$1</f>
        <v>IBVS 5480</v>
      </c>
      <c r="C21" s="9">
        <f>+$C$4</f>
        <v>52623.548999999999</v>
      </c>
      <c r="D21" s="9" t="s">
        <v>14</v>
      </c>
      <c r="E21">
        <f t="shared" ref="E21:E31" si="0">+(C21-C$7)/C$8</f>
        <v>0</v>
      </c>
      <c r="F21">
        <f t="shared" ref="F21:F33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5.0385185796638157E-3</v>
      </c>
      <c r="Q21" s="2">
        <f t="shared" ref="Q21:Q31" si="4">+C21-15018.5</f>
        <v>37605.048999999999</v>
      </c>
    </row>
    <row r="22" spans="1:17" x14ac:dyDescent="0.2">
      <c r="A22" s="32" t="s">
        <v>41</v>
      </c>
      <c r="B22" s="33"/>
      <c r="C22" s="32">
        <v>57249.117999999784</v>
      </c>
      <c r="D22" s="32">
        <v>2E-3</v>
      </c>
      <c r="E22">
        <f t="shared" si="0"/>
        <v>11263.003211691104</v>
      </c>
      <c r="F22">
        <f t="shared" si="1"/>
        <v>11263</v>
      </c>
      <c r="G22">
        <f t="shared" si="2"/>
        <v>1.3189997844165191E-3</v>
      </c>
      <c r="I22">
        <f t="shared" ref="I22:I31" si="5">+G22</f>
        <v>1.3189997844165191E-3</v>
      </c>
      <c r="O22">
        <f t="shared" ca="1" si="3"/>
        <v>2.8637770048154832E-3</v>
      </c>
      <c r="Q22" s="2">
        <f t="shared" si="4"/>
        <v>42230.617999999784</v>
      </c>
    </row>
    <row r="23" spans="1:17" x14ac:dyDescent="0.2">
      <c r="A23" s="32" t="s">
        <v>41</v>
      </c>
      <c r="B23" s="33"/>
      <c r="C23" s="32">
        <v>57281.973000000231</v>
      </c>
      <c r="D23" s="32">
        <v>2E-3</v>
      </c>
      <c r="E23">
        <f t="shared" si="0"/>
        <v>11343.003309089969</v>
      </c>
      <c r="F23">
        <f t="shared" si="1"/>
        <v>11343</v>
      </c>
      <c r="G23">
        <f t="shared" si="2"/>
        <v>1.3590002345154062E-3</v>
      </c>
      <c r="I23">
        <f t="shared" si="5"/>
        <v>1.3590002345154062E-3</v>
      </c>
      <c r="O23">
        <f t="shared" ca="1" si="3"/>
        <v>2.848330025681339E-3</v>
      </c>
      <c r="Q23" s="2">
        <f t="shared" si="4"/>
        <v>42263.473000000231</v>
      </c>
    </row>
    <row r="24" spans="1:17" x14ac:dyDescent="0.2">
      <c r="A24" s="34" t="s">
        <v>45</v>
      </c>
      <c r="B24" s="35" t="s">
        <v>44</v>
      </c>
      <c r="C24" s="36">
        <v>57284.436999999998</v>
      </c>
      <c r="D24" s="37">
        <v>5.0000000000000001E-3</v>
      </c>
      <c r="E24">
        <f t="shared" si="0"/>
        <v>11349.003012026187</v>
      </c>
      <c r="F24">
        <f t="shared" si="1"/>
        <v>11349</v>
      </c>
      <c r="G24">
        <f t="shared" si="2"/>
        <v>1.2369999967631884E-3</v>
      </c>
      <c r="I24">
        <f t="shared" si="5"/>
        <v>1.2369999967631884E-3</v>
      </c>
      <c r="O24">
        <f t="shared" ca="1" si="3"/>
        <v>2.8471715022462783E-3</v>
      </c>
      <c r="Q24" s="2">
        <f t="shared" si="4"/>
        <v>42265.936999999998</v>
      </c>
    </row>
    <row r="25" spans="1:17" x14ac:dyDescent="0.2">
      <c r="A25" s="34" t="s">
        <v>45</v>
      </c>
      <c r="B25" s="35" t="s">
        <v>44</v>
      </c>
      <c r="C25" s="36">
        <v>57547.688999999998</v>
      </c>
      <c r="D25" s="37">
        <v>0.01</v>
      </c>
      <c r="E25">
        <f t="shared" si="0"/>
        <v>11990.00698829035</v>
      </c>
      <c r="F25">
        <f t="shared" si="1"/>
        <v>11990</v>
      </c>
      <c r="G25">
        <f t="shared" si="2"/>
        <v>2.8699999966192991E-3</v>
      </c>
      <c r="I25">
        <f t="shared" si="5"/>
        <v>2.8699999966192991E-3</v>
      </c>
      <c r="O25">
        <f t="shared" ca="1" si="3"/>
        <v>2.7234025819339474E-3</v>
      </c>
      <c r="Q25" s="2">
        <f t="shared" si="4"/>
        <v>42529.188999999998</v>
      </c>
    </row>
    <row r="26" spans="1:17" x14ac:dyDescent="0.2">
      <c r="A26" s="38" t="s">
        <v>0</v>
      </c>
      <c r="B26" s="39" t="s">
        <v>44</v>
      </c>
      <c r="C26" s="38">
        <v>57568.224000000002</v>
      </c>
      <c r="D26" s="38">
        <v>2E-3</v>
      </c>
      <c r="E26">
        <f t="shared" si="0"/>
        <v>12040.008571004202</v>
      </c>
      <c r="F26">
        <f t="shared" si="1"/>
        <v>12040</v>
      </c>
      <c r="G26">
        <f t="shared" si="2"/>
        <v>3.5200000056647696E-3</v>
      </c>
      <c r="I26">
        <f t="shared" si="5"/>
        <v>3.5200000056647696E-3</v>
      </c>
      <c r="O26">
        <f t="shared" ca="1" si="3"/>
        <v>2.7137482199751073E-3</v>
      </c>
      <c r="Q26" s="2">
        <f t="shared" si="4"/>
        <v>42549.724000000002</v>
      </c>
    </row>
    <row r="27" spans="1:17" x14ac:dyDescent="0.2">
      <c r="A27" s="38" t="s">
        <v>0</v>
      </c>
      <c r="B27" s="39" t="s">
        <v>1</v>
      </c>
      <c r="C27" s="38">
        <v>57576.235000000001</v>
      </c>
      <c r="D27" s="38">
        <v>2E-3</v>
      </c>
      <c r="E27">
        <f t="shared" si="0"/>
        <v>12059.514910381875</v>
      </c>
      <c r="F27">
        <f t="shared" si="1"/>
        <v>12059.5</v>
      </c>
      <c r="G27">
        <f t="shared" si="2"/>
        <v>6.1235000030137599E-3</v>
      </c>
      <c r="I27">
        <f t="shared" si="5"/>
        <v>6.1235000030137599E-3</v>
      </c>
      <c r="O27">
        <f t="shared" ca="1" si="3"/>
        <v>2.7099830188111597E-3</v>
      </c>
      <c r="Q27" s="2">
        <f t="shared" si="4"/>
        <v>42557.735000000001</v>
      </c>
    </row>
    <row r="28" spans="1:17" x14ac:dyDescent="0.2">
      <c r="A28" s="38" t="s">
        <v>0</v>
      </c>
      <c r="B28" s="39" t="s">
        <v>1</v>
      </c>
      <c r="C28" s="38">
        <v>57604.991999999998</v>
      </c>
      <c r="D28" s="38">
        <v>2E-3</v>
      </c>
      <c r="E28">
        <f t="shared" si="0"/>
        <v>12129.536605736239</v>
      </c>
      <c r="F28">
        <f t="shared" si="1"/>
        <v>12129.5</v>
      </c>
      <c r="G28">
        <f t="shared" si="2"/>
        <v>1.5033499999844935E-2</v>
      </c>
      <c r="I28">
        <f t="shared" si="5"/>
        <v>1.5033499999844935E-2</v>
      </c>
      <c r="O28">
        <f t="shared" ca="1" si="3"/>
        <v>2.6964669120687836E-3</v>
      </c>
      <c r="Q28" s="2">
        <f t="shared" si="4"/>
        <v>42586.491999999998</v>
      </c>
    </row>
    <row r="29" spans="1:17" x14ac:dyDescent="0.2">
      <c r="A29" s="38" t="s">
        <v>0</v>
      </c>
      <c r="B29" s="39" t="s">
        <v>44</v>
      </c>
      <c r="C29" s="38">
        <v>57605.188999999998</v>
      </c>
      <c r="D29" s="38">
        <v>2E-3</v>
      </c>
      <c r="E29">
        <f t="shared" si="0"/>
        <v>12130.016289777857</v>
      </c>
      <c r="F29">
        <f t="shared" si="1"/>
        <v>12130</v>
      </c>
      <c r="G29">
        <f t="shared" si="2"/>
        <v>6.6900000019813888E-3</v>
      </c>
      <c r="I29">
        <f t="shared" si="5"/>
        <v>6.6900000019813888E-3</v>
      </c>
      <c r="O29">
        <f t="shared" ca="1" si="3"/>
        <v>2.6963703684491952E-3</v>
      </c>
      <c r="Q29" s="2">
        <f t="shared" si="4"/>
        <v>42586.688999999998</v>
      </c>
    </row>
    <row r="30" spans="1:17" x14ac:dyDescent="0.2">
      <c r="A30" s="38" t="s">
        <v>0</v>
      </c>
      <c r="B30" s="39" t="s">
        <v>44</v>
      </c>
      <c r="C30" s="38">
        <v>57626.955000000002</v>
      </c>
      <c r="D30" s="38">
        <v>2E-3</v>
      </c>
      <c r="E30">
        <f t="shared" si="0"/>
        <v>12183.015289015728</v>
      </c>
      <c r="F30">
        <f t="shared" si="1"/>
        <v>12183</v>
      </c>
      <c r="G30">
        <f t="shared" si="2"/>
        <v>6.2790000010863878E-3</v>
      </c>
      <c r="I30">
        <f t="shared" si="5"/>
        <v>6.2790000010863878E-3</v>
      </c>
      <c r="O30">
        <f t="shared" ca="1" si="3"/>
        <v>2.6861367447728246E-3</v>
      </c>
      <c r="Q30" s="2">
        <f t="shared" si="4"/>
        <v>42608.455000000002</v>
      </c>
    </row>
    <row r="31" spans="1:17" x14ac:dyDescent="0.2">
      <c r="A31" s="38" t="s">
        <v>0</v>
      </c>
      <c r="B31" s="39" t="s">
        <v>44</v>
      </c>
      <c r="C31" s="38">
        <v>57658.987999999998</v>
      </c>
      <c r="D31" s="38">
        <v>2E-3</v>
      </c>
      <c r="E31">
        <f t="shared" si="0"/>
        <v>12261.013862138316</v>
      </c>
      <c r="F31">
        <f t="shared" si="1"/>
        <v>12261</v>
      </c>
      <c r="G31">
        <f t="shared" si="2"/>
        <v>5.6929999991552904E-3</v>
      </c>
      <c r="I31">
        <f t="shared" si="5"/>
        <v>5.6929999991552904E-3</v>
      </c>
      <c r="O31">
        <f t="shared" ca="1" si="3"/>
        <v>2.6710759401170339E-3</v>
      </c>
      <c r="Q31" s="2">
        <f t="shared" si="4"/>
        <v>42640.487999999998</v>
      </c>
    </row>
    <row r="32" spans="1:17" x14ac:dyDescent="0.2">
      <c r="A32" s="40" t="s">
        <v>50</v>
      </c>
      <c r="B32" s="41" t="s">
        <v>1</v>
      </c>
      <c r="C32" s="42">
        <v>59118.96789</v>
      </c>
      <c r="D32" s="42">
        <v>1.25E-3</v>
      </c>
      <c r="E32">
        <f>+(C32-C$7)/C$8</f>
        <v>15815.983681002808</v>
      </c>
      <c r="F32">
        <f t="shared" si="1"/>
        <v>15816</v>
      </c>
      <c r="G32">
        <f>+C32-(C$7+F32*C$8)</f>
        <v>-6.7019999987678602E-3</v>
      </c>
      <c r="I32">
        <f>+G32</f>
        <v>-6.7019999987678602E-3</v>
      </c>
      <c r="O32">
        <f ca="1">+C$11+C$12*$F32</f>
        <v>1.9846508048434993E-3</v>
      </c>
      <c r="Q32" s="2">
        <f>+C32-15018.5</f>
        <v>44100.46789</v>
      </c>
    </row>
    <row r="33" spans="1:17" x14ac:dyDescent="0.2">
      <c r="A33" s="40" t="s">
        <v>50</v>
      </c>
      <c r="B33" s="41" t="s">
        <v>1</v>
      </c>
      <c r="C33" s="42">
        <v>59125.949310000004</v>
      </c>
      <c r="D33" s="42">
        <v>1.15E-3</v>
      </c>
      <c r="E33">
        <f>+(C33-C$7)/C$8</f>
        <v>15832.983050352224</v>
      </c>
      <c r="F33">
        <f t="shared" si="1"/>
        <v>15833</v>
      </c>
      <c r="G33">
        <f>+C33-(C$7+F33*C$8)</f>
        <v>-6.9609999991371296E-3</v>
      </c>
      <c r="I33">
        <f>+G33</f>
        <v>-6.9609999991371296E-3</v>
      </c>
      <c r="O33">
        <f ca="1">+C$11+C$12*$F33</f>
        <v>1.9813683217774934E-3</v>
      </c>
      <c r="Q33" s="2">
        <f>+C33-15018.5</f>
        <v>44107.449310000004</v>
      </c>
    </row>
    <row r="34" spans="1:17" x14ac:dyDescent="0.2">
      <c r="C34" s="9"/>
      <c r="D34" s="9"/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hyperlinks>
    <hyperlink ref="H63009" r:id="rId1" display="http://vsolj.cetus-net.org/bulletin.html"/>
    <hyperlink ref="H63002" r:id="rId2" display="http://vsolj.cetus-net.org/bulletin.html"/>
    <hyperlink ref="AP499" r:id="rId3" display="http://cdsbib.u-strasbg.fr/cgi-bin/cdsbib?1990RMxAA..21..381G"/>
    <hyperlink ref="AP502" r:id="rId4" display="http://cdsbib.u-strasbg.fr/cgi-bin/cdsbib?1990RMxAA..21..381G"/>
    <hyperlink ref="AP500" r:id="rId5" display="http://cdsbib.u-strasbg.fr/cgi-bin/cdsbib?1990RMxAA..21..381G"/>
    <hyperlink ref="AP478" r:id="rId6" display="http://cdsbib.u-strasbg.fr/cgi-bin/cdsbib?1990RMxAA..21..381G"/>
    <hyperlink ref="I63009" r:id="rId7" display="http://vsolj.cetus-net.org/bulletin.html"/>
    <hyperlink ref="AQ612" r:id="rId8" display="http://cdsbib.u-strasbg.fr/cgi-bin/cdsbib?1990RMxAA..21..381G"/>
    <hyperlink ref="AQ64417" r:id="rId9" display="http://cdsbib.u-strasbg.fr/cgi-bin/cdsbib?1990RMxAA..21..381G"/>
    <hyperlink ref="AQ613" r:id="rId10" display="http://cdsbib.u-strasbg.fr/cgi-bin/cdsbib?1990RMxAA..21..381G"/>
    <hyperlink ref="H63006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2023-01-19T05:03:03Z</dcterms:modified>
</cp:coreProperties>
</file>