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1AED268-67E7-41E7-8F43-21C06B22E9D9}" xr6:coauthVersionLast="47" xr6:coauthVersionMax="47" xr10:uidLastSave="{00000000-0000-0000-0000-000000000000}"/>
  <bookViews>
    <workbookView xWindow="13635" yWindow="1245" windowWidth="1263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D9" i="1"/>
  <c r="C9" i="1"/>
  <c r="Q22" i="1"/>
  <c r="C21" i="1"/>
  <c r="A21" i="1"/>
  <c r="R22" i="1"/>
  <c r="C7" i="1"/>
  <c r="E22" i="1"/>
  <c r="F22" i="1"/>
  <c r="C8" i="1"/>
  <c r="E21" i="1"/>
  <c r="F21" i="1"/>
  <c r="F17" i="1"/>
  <c r="C17" i="1"/>
  <c r="Q21" i="1"/>
  <c r="G21" i="1"/>
  <c r="G22" i="1"/>
  <c r="I22" i="1"/>
  <c r="I21" i="1"/>
  <c r="C11" i="1"/>
  <c r="C12" i="1"/>
  <c r="O23" i="1" l="1"/>
  <c r="C16" i="1"/>
  <c r="D18" i="1" s="1"/>
  <c r="C15" i="1"/>
  <c r="F18" i="1" s="1"/>
  <c r="O22" i="1"/>
  <c r="O21" i="1"/>
  <c r="C18" i="1" l="1"/>
  <c r="F19" i="1"/>
</calcChain>
</file>

<file path=xl/sharedStrings.xml><?xml version="1.0" encoding="utf-8"?>
<sst xmlns="http://schemas.openxmlformats.org/spreadsheetml/2006/main" count="51" uniqueCount="46">
  <si>
    <t>OEJV 0191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</si>
  <si>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</si>
  <si>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</si>
  <si>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</si>
  <si>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</si>
  <si>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</si>
  <si>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</si>
  <si>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</si>
  <si>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</si>
  <si>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</si>
  <si>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</si>
  <si>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</si>
  <si>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</si>
  <si>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</si>
  <si>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</si>
  <si>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</si>
  <si>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</si>
  <si>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</si>
  <si>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</si>
  <si>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</si>
  <si>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</si>
  <si>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</si>
  <si>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</si>
  <si>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</si>
  <si>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</si>
  <si>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</si>
  <si>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</si>
  <si>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</si>
  <si>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</si>
  <si>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</si>
  <si>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</si>
  <si>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</si>
  <si>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</si>
  <si>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</si>
  <si>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</si>
  <si>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</si>
  <si>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</si>
  <si>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</si>
  <si>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G7974-0846_Mic.xls</t>
  </si>
  <si>
    <t>EA</t>
  </si>
  <si>
    <t>IBVS 5532 Eph.</t>
  </si>
  <si>
    <t>IBVS 5532</t>
  </si>
  <si>
    <t>Mic</t>
  </si>
  <si>
    <t>DG Mic / GSC 7974-0846  / NSV 13605</t>
  </si>
  <si>
    <t>vis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</si>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</sst>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41" applyFont="1" applyAlignment="1">
      <alignment horizontal="left"/>
    </xf>
    <xf numFmtId="0" fontId="10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DG Mic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2449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6-4706-BB4E-3719401FBA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2449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-2.9200000062701292E-3</c:v>
                </c:pt>
                <c:pt idx="2">
                  <c:v>-3.3100001746788621E-3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6-4706-BB4E-3719401FBA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2449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76-4706-BB4E-3719401FBA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2449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76-4706-BB4E-3719401FBA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2449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76-4706-BB4E-3719401FBA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2449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76-4706-BB4E-3719401FBA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2449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76-4706-BB4E-3719401FBA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2449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3.0530667420123475E-6</c:v>
                </c:pt>
                <c:pt idx="1">
                  <c:v>-2.9501490403475009E-3</c:v>
                </c:pt>
                <c:pt idx="2">
                  <c:v>-3.2829042073435027E-3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76-4706-BB4E-3719401FB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2528"/>
        <c:axId val="1"/>
      </c:scatterChart>
      <c:valAx>
        <c:axId val="60628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F5E2B3-3ABD-6AC1-45C6-45C53CD3C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43</v>
      </c>
      <c r="E1" s="29"/>
      <c r="F1" s="30"/>
      <c r="G1" s="31" t="s">
        <v>39</v>
      </c>
      <c r="H1" s="32" t="s">
        <v>40</v>
      </c>
      <c r="I1" s="33">
        <v>52104.716</v>
      </c>
      <c r="J1" s="33">
        <v>2.6959200000000001</v>
      </c>
      <c r="K1" s="32" t="s">
        <v>41</v>
      </c>
      <c r="L1" s="34" t="s">
        <v>42</v>
      </c>
    </row>
    <row r="2" spans="1:12">
      <c r="A2" t="s">
        <v>27</v>
      </c>
      <c r="B2" t="s">
        <v>39</v>
      </c>
      <c r="C2" s="9" t="s">
        <v>42</v>
      </c>
      <c r="D2" t="s">
        <v>38</v>
      </c>
    </row>
    <row r="3" spans="1:12" ht="13.5" thickBot="1"/>
    <row r="4" spans="1:12" ht="14.25" thickTop="1" thickBot="1">
      <c r="A4" s="28" t="s">
        <v>40</v>
      </c>
      <c r="C4" s="7">
        <v>52104.716</v>
      </c>
      <c r="D4" s="8">
        <v>2.6959200000000001</v>
      </c>
    </row>
    <row r="5" spans="1:12" ht="13.5" thickTop="1">
      <c r="A5" s="10" t="s">
        <v>32</v>
      </c>
      <c r="B5" s="11"/>
      <c r="C5" s="12">
        <v>-9.5</v>
      </c>
      <c r="D5" s="11" t="s">
        <v>33</v>
      </c>
    </row>
    <row r="6" spans="1:12">
      <c r="A6" s="4" t="s">
        <v>5</v>
      </c>
    </row>
    <row r="7" spans="1:12">
      <c r="A7" t="s">
        <v>6</v>
      </c>
      <c r="C7">
        <f>+C4</f>
        <v>52104.716</v>
      </c>
    </row>
    <row r="8" spans="1:12">
      <c r="A8" t="s">
        <v>7</v>
      </c>
      <c r="C8">
        <f>+D4</f>
        <v>2.6959200000000001</v>
      </c>
    </row>
    <row r="9" spans="1:1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1"/>
      <c r="B10" s="11"/>
      <c r="C10" s="3" t="s">
        <v>23</v>
      </c>
      <c r="D10" s="3" t="s">
        <v>24</v>
      </c>
      <c r="E10" s="11"/>
    </row>
    <row r="11" spans="1:12">
      <c r="A11" s="11" t="s">
        <v>19</v>
      </c>
      <c r="B11" s="11"/>
      <c r="C11" s="23">
        <f ca="1">INTERCEPT(INDIRECT($D$9):G992,INDIRECT($C$9):F992)</f>
        <v>3.0530667420123475E-6</v>
      </c>
      <c r="D11" s="13"/>
      <c r="E11" s="11"/>
    </row>
    <row r="12" spans="1:12">
      <c r="A12" s="11" t="s">
        <v>20</v>
      </c>
      <c r="B12" s="11"/>
      <c r="C12" s="23">
        <f ca="1">SLOPE(INDIRECT($D$9):G992,INDIRECT($C$9):F992)</f>
        <v>-1.3417547056290384E-6</v>
      </c>
      <c r="D12" s="13"/>
      <c r="E12" s="11"/>
    </row>
    <row r="13" spans="1:12">
      <c r="A13" s="11" t="s">
        <v>22</v>
      </c>
      <c r="B13" s="11"/>
      <c r="C13" s="13" t="s">
        <v>17</v>
      </c>
    </row>
    <row r="14" spans="1:12">
      <c r="A14" s="11"/>
      <c r="B14" s="11"/>
      <c r="C14" s="11"/>
    </row>
    <row r="15" spans="1:12">
      <c r="A15" s="14" t="s">
        <v>21</v>
      </c>
      <c r="B15" s="11"/>
      <c r="C15" s="15">
        <f ca="1">(C7+C11)+(C8+C12)*INT(MAX(F21:F3533))</f>
        <v>58707.020797095793</v>
      </c>
      <c r="E15" s="13"/>
      <c r="F15" s="11"/>
    </row>
    <row r="16" spans="1:12">
      <c r="A16" s="18" t="s">
        <v>8</v>
      </c>
      <c r="B16" s="11"/>
      <c r="C16" s="19">
        <f ca="1">+C8+C12</f>
        <v>2.6959186582452945</v>
      </c>
      <c r="E16" s="11"/>
      <c r="F16" s="11"/>
    </row>
    <row r="17" spans="1:18" ht="13.5" thickBot="1">
      <c r="A17" s="16" t="s">
        <v>31</v>
      </c>
      <c r="B17" s="11"/>
      <c r="C17" s="11">
        <f>COUNT(C21:C2191)</f>
        <v>3</v>
      </c>
      <c r="E17" s="16" t="s">
        <v>34</v>
      </c>
      <c r="F17" s="17">
        <f ca="1">TODAY()+15018.5-B5/24</f>
        <v>59963.5</v>
      </c>
    </row>
    <row r="18" spans="1:18" ht="14.25" thickTop="1" thickBot="1">
      <c r="A18" s="18" t="s">
        <v>9</v>
      </c>
      <c r="B18" s="11"/>
      <c r="C18" s="21">
        <f ca="1">+C15</f>
        <v>58707.020797095793</v>
      </c>
      <c r="D18" s="22">
        <f ca="1">+C16</f>
        <v>2.6959186582452945</v>
      </c>
      <c r="E18" s="16" t="s">
        <v>35</v>
      </c>
      <c r="F18" s="17">
        <f ca="1">ROUND(2*(F17-C15)/C16,0)/2+1</f>
        <v>467</v>
      </c>
    </row>
    <row r="19" spans="1:18" ht="13.5" thickTop="1">
      <c r="E19" s="16" t="s">
        <v>36</v>
      </c>
      <c r="F19" s="20">
        <f ca="1">+C15+C16*F18-15018.5-C5/24</f>
        <v>44947.91064382968</v>
      </c>
    </row>
    <row r="20" spans="1:18" ht="13.5" thickBot="1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44</v>
      </c>
      <c r="J20" s="6" t="s">
        <v>1</v>
      </c>
      <c r="K20" s="6" t="s">
        <v>3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</row>
    <row r="21" spans="1:18">
      <c r="A21" t="str">
        <f>$K$1</f>
        <v>IBVS 5532</v>
      </c>
      <c r="C21" s="9">
        <f>+$C$4</f>
        <v>52104.716</v>
      </c>
      <c r="D21" s="9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3.0530667420123475E-6</v>
      </c>
      <c r="Q21" s="2">
        <f>+C21-15018.5</f>
        <v>37086.216</v>
      </c>
    </row>
    <row r="22" spans="1:18" ht="12" customHeight="1">
      <c r="A22" s="35" t="s">
        <v>0</v>
      </c>
      <c r="B22" s="36" t="s">
        <v>2</v>
      </c>
      <c r="C22" s="37">
        <v>58038.432999999997</v>
      </c>
      <c r="D22" s="37">
        <v>4.0000000000000001E-3</v>
      </c>
      <c r="E22">
        <f>+(C22-C$7)/C$8</f>
        <v>2200.9989168818051</v>
      </c>
      <c r="F22">
        <f>ROUND(2*E22,0)/2</f>
        <v>2201</v>
      </c>
      <c r="G22">
        <f>+C22-(C$7+F22*C$8)</f>
        <v>-2.9200000062701292E-3</v>
      </c>
      <c r="I22">
        <f>+G22</f>
        <v>-2.9200000062701292E-3</v>
      </c>
      <c r="O22">
        <f ca="1">+C$11+C$12*$F22</f>
        <v>-2.9501490403475009E-3</v>
      </c>
      <c r="Q22" s="2">
        <f>+C22-15018.5</f>
        <v>43019.932999999997</v>
      </c>
      <c r="R22" t="str">
        <f>IF(ABS(C22-C21)&lt;0.00001,1,"")</f>
        <v/>
      </c>
    </row>
    <row r="23" spans="1:18" ht="12" customHeight="1">
      <c r="A23" s="38" t="s">
        <v>45</v>
      </c>
      <c r="B23" s="39" t="s">
        <v>2</v>
      </c>
      <c r="C23" s="40">
        <v>58707.020769999828</v>
      </c>
      <c r="D23" s="38">
        <v>3.2000000000000003E-4</v>
      </c>
      <c r="E23">
        <f>+(C23-C$7)/C$8</f>
        <v>2448.9987722186961</v>
      </c>
      <c r="F23">
        <f>ROUND(2*E23,0)/2</f>
        <v>2449</v>
      </c>
      <c r="G23">
        <f>+C23-(C$7+F23*C$8)</f>
        <v>-3.3100001746788621E-3</v>
      </c>
      <c r="I23">
        <f>+G23</f>
        <v>-3.3100001746788621E-3</v>
      </c>
      <c r="O23">
        <f ca="1">+C$11+C$12*$F23</f>
        <v>-3.2829042073435027E-3</v>
      </c>
      <c r="Q23" s="2">
        <f>+C23-15018.5</f>
        <v>43688.520769999828</v>
      </c>
    </row>
    <row r="24" spans="1:18" ht="12" customHeight="1">
      <c r="Q24" s="2"/>
    </row>
    <row r="25" spans="1:18" ht="12" customHeight="1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hyperlinks>
    <hyperlink ref="H63710" r:id="rId1" display="http://vsolj.cetus-net.org/bulletin.html"/>
    <hyperlink ref="H63703" r:id="rId2" display="https://www.aavso.org/ejaavso"/>
    <hyperlink ref="I63710" r:id="rId3" display="http://vsolj.cetus-net.org/bulletin.html"/>
    <hyperlink ref="AQ57361" r:id="rId4" display="http://cdsbib.u-strasbg.fr/cgi-bin/cdsbib?1990RMxAA..21..381G"/>
    <hyperlink ref="H63707" r:id="rId5" display="https://www.aavso.org/ejaavso"/>
    <hyperlink ref="AP4725" r:id="rId6" display="http://cdsbib.u-strasbg.fr/cgi-bin/cdsbib?1990RMxAA..21..381G"/>
    <hyperlink ref="AP4728" r:id="rId7" display="http://cdsbib.u-strasbg.fr/cgi-bin/cdsbib?1990RMxAA..21..381G"/>
    <hyperlink ref="AP4726" r:id="rId8" display="http://cdsbib.u-strasbg.fr/cgi-bin/cdsbib?1990RMxAA..21..381G"/>
    <hyperlink ref="AP4710" r:id="rId9" display="http://cdsbib.u-strasbg.fr/cgi-bin/cdsbib?1990RMxAA..21..381G"/>
    <hyperlink ref="AQ4939" r:id="rId10" display="http://cdsbib.u-strasbg.fr/cgi-bin/cdsbib?1990RMxAA..21..381G"/>
    <hyperlink ref="AQ4943" r:id="rId11" display="http://cdsbib.u-strasbg.fr/cgi-bin/cdsbib?1990RMxAA..21..381G"/>
    <hyperlink ref="AQ64623" r:id="rId12" display="http://cdsbib.u-strasbg.fr/cgi-bin/cdsbib?1990RMxAA..21..381G"/>
    <hyperlink ref="I1831" r:id="rId13" display="http://vsolj.cetus-net.org/bulletin.html"/>
    <hyperlink ref="H1831" r:id="rId14" display="http://vsolj.cetus-net.org/bulletin.html"/>
    <hyperlink ref="AQ65284" r:id="rId15" display="http://cdsbib.u-strasbg.fr/cgi-bin/cdsbib?1990RMxAA..21..381G"/>
    <hyperlink ref="AQ65283" r:id="rId16" display="http://cdsbib.u-strasbg.fr/cgi-bin/cdsbib?1990RMxAA..21..381G"/>
    <hyperlink ref="AP3001" r:id="rId17" display="http://cdsbib.u-strasbg.fr/cgi-bin/cdsbib?1990RMxAA..21..381G"/>
    <hyperlink ref="AP3019" r:id="rId18" display="http://cdsbib.u-strasbg.fr/cgi-bin/cdsbib?1990RMxAA..21..381G"/>
    <hyperlink ref="AP3020" r:id="rId19" display="http://cdsbib.u-strasbg.fr/cgi-bin/cdsbib?1990RMxAA..21..381G"/>
    <hyperlink ref="AP301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2023-01-19T05:04:17Z</dcterms:modified>
</cp:coreProperties>
</file>